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3\BOR1_BOR2_BOR3_BOR5_Summary\"/>
    </mc:Choice>
  </mc:AlternateContent>
  <xr:revisionPtr revIDLastSave="0" documentId="13_ncr:1_{F8ABAD0A-B783-4DF8-9DEB-3016CEB24A9D}" xr6:coauthVersionLast="47" xr6:coauthVersionMax="47" xr10:uidLastSave="{00000000-0000-0000-0000-000000000000}"/>
  <bookViews>
    <workbookView xWindow="-120" yWindow="-120" windowWidth="29040" windowHeight="15840" xr2:uid="{A133A4CC-3FE3-45BE-BDAA-65518304E88D}"/>
  </bookViews>
  <sheets>
    <sheet name="Home" sheetId="63" r:id="rId1"/>
    <sheet name="HESummary" sheetId="52" r:id="rId2"/>
    <sheet name="2Year" sheetId="55" r:id="rId3"/>
    <sheet name="4Year" sheetId="54" r:id="rId4"/>
    <sheet name="2&amp;4Year" sheetId="53" r:id="rId5"/>
    <sheet name="Boards" sheetId="59" r:id="rId6"/>
    <sheet name="Specialized" sheetId="60" r:id="rId7"/>
    <sheet name="BORSummary" sheetId="61" r:id="rId8"/>
    <sheet name="BOR" sheetId="37" r:id="rId9"/>
    <sheet name="LUMCON" sheetId="36" r:id="rId10"/>
    <sheet name="LUMCON3000" sheetId="66" r:id="rId11"/>
    <sheet name="LUMCONAux" sheetId="67" r:id="rId12"/>
    <sheet name="LOSFA" sheetId="35" r:id="rId13"/>
    <sheet name="ULSummary" sheetId="33" r:id="rId14"/>
    <sheet name="ULBoard" sheetId="32" r:id="rId15"/>
    <sheet name="Grambling" sheetId="31" r:id="rId16"/>
    <sheet name="LATech" sheetId="30" r:id="rId17"/>
    <sheet name="McNeese" sheetId="29" r:id="rId18"/>
    <sheet name="Nicholls" sheetId="28" r:id="rId19"/>
    <sheet name="NwSU" sheetId="27" r:id="rId20"/>
    <sheet name="SLU" sheetId="26" r:id="rId21"/>
    <sheet name="ULL" sheetId="25" r:id="rId22"/>
    <sheet name="ULM" sheetId="24" r:id="rId23"/>
    <sheet name="UNO" sheetId="34" r:id="rId24"/>
    <sheet name="LSU Summary" sheetId="11" r:id="rId25"/>
    <sheet name="LSU" sheetId="22" r:id="rId26"/>
    <sheet name="LSUA" sheetId="21" r:id="rId27"/>
    <sheet name="LSUS" sheetId="20" r:id="rId28"/>
    <sheet name="LSUE" sheetId="19" r:id="rId29"/>
    <sheet name="LSUHSCS" sheetId="17" r:id="rId30"/>
    <sheet name="LSUHSCNO" sheetId="16" r:id="rId31"/>
    <sheet name="LSUAg" sheetId="15" r:id="rId32"/>
    <sheet name="PBRC" sheetId="14" r:id="rId33"/>
    <sheet name="SU Summary" sheetId="8" r:id="rId34"/>
    <sheet name="SUBoard" sheetId="1" r:id="rId35"/>
    <sheet name="SUBR" sheetId="2" r:id="rId36"/>
    <sheet name="SUNO" sheetId="3" r:id="rId37"/>
    <sheet name="SUSLA" sheetId="4" r:id="rId38"/>
    <sheet name="SULaw" sheetId="5" r:id="rId39"/>
    <sheet name="SUAg" sheetId="6" r:id="rId40"/>
    <sheet name="LCTCS Summary" sheetId="7" r:id="rId41"/>
    <sheet name="LCTCBoard" sheetId="38" r:id="rId42"/>
    <sheet name="Online" sheetId="39" r:id="rId43"/>
    <sheet name="AE" sheetId="64" r:id="rId44"/>
    <sheet name="RR" sheetId="65" r:id="rId45"/>
    <sheet name="BRCC" sheetId="40" r:id="rId46"/>
    <sheet name="BPCC" sheetId="41" r:id="rId47"/>
    <sheet name="Delgado" sheetId="43" r:id="rId48"/>
    <sheet name="CentLATCC" sheetId="42" r:id="rId49"/>
    <sheet name="Fletcher" sheetId="44" r:id="rId50"/>
    <sheet name="LDCC" sheetId="45" r:id="rId51"/>
    <sheet name="Northshore" sheetId="47" r:id="rId52"/>
    <sheet name="Nunez" sheetId="48" r:id="rId53"/>
    <sheet name="RPCC" sheetId="49" r:id="rId54"/>
    <sheet name="SLCC" sheetId="50" r:id="rId55"/>
    <sheet name="SOWELA" sheetId="51" r:id="rId56"/>
    <sheet name="NwLTCC" sheetId="46" r:id="rId57"/>
  </sheets>
  <externalReferences>
    <externalReference r:id="rId58"/>
  </externalReferences>
  <definedNames>
    <definedName name="_xlnm.Print_Area" localSheetId="4">'2&amp;4Year'!$A$1:$F$98</definedName>
    <definedName name="_xlnm.Print_Area" localSheetId="2">'2Year'!$A$1:$F$98</definedName>
    <definedName name="_xlnm.Print_Area" localSheetId="3">'4Year'!$A$1:$F$98</definedName>
    <definedName name="_xlnm.Print_Area" localSheetId="43">AE!$A$1:$F$98</definedName>
    <definedName name="_xlnm.Print_Area" localSheetId="5">Boards!$A$1:$F$98</definedName>
    <definedName name="_xlnm.Print_Area" localSheetId="8">BOR!$A$1:$F$98</definedName>
    <definedName name="_xlnm.Print_Area" localSheetId="7">BORSummary!$A$1:$F$98</definedName>
    <definedName name="_xlnm.Print_Area" localSheetId="46">BPCC!$A$1:$F$98</definedName>
    <definedName name="_xlnm.Print_Area" localSheetId="45">BRCC!$A$1:$F$98</definedName>
    <definedName name="_xlnm.Print_Area" localSheetId="48">CentLATCC!$A$1:$F$98</definedName>
    <definedName name="_xlnm.Print_Area" localSheetId="47">Delgado!$A$1:$F$98</definedName>
    <definedName name="_xlnm.Print_Area" localSheetId="49">Fletcher!$A$1:$F$98</definedName>
    <definedName name="_xlnm.Print_Area" localSheetId="15">Grambling!$A$1:$F$98</definedName>
    <definedName name="_xlnm.Print_Area" localSheetId="1">HESummary!$A$1:$F$98</definedName>
    <definedName name="_xlnm.Print_Area" localSheetId="16">LATech!$A$1:$F$98</definedName>
    <definedName name="_xlnm.Print_Area" localSheetId="41">LCTCBoard!$A$1:$F$98</definedName>
    <definedName name="_xlnm.Print_Area" localSheetId="40">'LCTCS Summary'!$A$1:$F$98</definedName>
    <definedName name="_xlnm.Print_Area" localSheetId="50">LDCC!$A$1:$F$98</definedName>
    <definedName name="_xlnm.Print_Area" localSheetId="12">LOSFA!$A$1:$F$98</definedName>
    <definedName name="_xlnm.Print_Area" localSheetId="25">LSU!$A$1:$F$98</definedName>
    <definedName name="_xlnm.Print_Area" localSheetId="24">'LSU Summary'!$A$1:$F$98</definedName>
    <definedName name="_xlnm.Print_Area" localSheetId="26">LSUA!$A$1:$F$98</definedName>
    <definedName name="_xlnm.Print_Area" localSheetId="31">LSUAg!$A$1:$F$98</definedName>
    <definedName name="_xlnm.Print_Area" localSheetId="28">LSUE!$A$1:$F$98</definedName>
    <definedName name="_xlnm.Print_Area" localSheetId="30">LSUHSCNO!$A$1:$F$98</definedName>
    <definedName name="_xlnm.Print_Area" localSheetId="29">LSUHSCS!$A$1:$F$98</definedName>
    <definedName name="_xlnm.Print_Area" localSheetId="27">LSUS!$A$1:$F$98</definedName>
    <definedName name="_xlnm.Print_Area" localSheetId="9">LUMCON!$A$1:$F$98</definedName>
    <definedName name="_xlnm.Print_Area" localSheetId="10">LUMCON3000!$A$1:$F$98</definedName>
    <definedName name="_xlnm.Print_Area" localSheetId="11">LUMCONAux!$A$1:$F$98</definedName>
    <definedName name="_xlnm.Print_Area" localSheetId="17">McNeese!$A$1:$F$98</definedName>
    <definedName name="_xlnm.Print_Area" localSheetId="18">Nicholls!$A$1:$F$98</definedName>
    <definedName name="_xlnm.Print_Area" localSheetId="51">Northshore!$A$1:$F$98</definedName>
    <definedName name="_xlnm.Print_Area" localSheetId="52">Nunez!$A$1:$F$98</definedName>
    <definedName name="_xlnm.Print_Area" localSheetId="56">NwLTCC!$A$1:$F$98</definedName>
    <definedName name="_xlnm.Print_Area" localSheetId="19">NwSU!$A$1:$F$98</definedName>
    <definedName name="_xlnm.Print_Area" localSheetId="42">Online!$A$1:$F$98</definedName>
    <definedName name="_xlnm.Print_Area" localSheetId="32">PBRC!$A$1:$F$98</definedName>
    <definedName name="_xlnm.Print_Area" localSheetId="53">RPCC!$A$1:$F$98</definedName>
    <definedName name="_xlnm.Print_Area" localSheetId="44">RR!$A$1:$F$98</definedName>
    <definedName name="_xlnm.Print_Area" localSheetId="54">SLCC!$A$1:$F$98</definedName>
    <definedName name="_xlnm.Print_Area" localSheetId="20">SLU!$A$1:$F$98</definedName>
    <definedName name="_xlnm.Print_Area" localSheetId="55">SOWELA!$A$1:$F$98</definedName>
    <definedName name="_xlnm.Print_Area" localSheetId="6">Specialized!$A$1:$F$98</definedName>
    <definedName name="_xlnm.Print_Area" localSheetId="33">'SU Summary'!$A$1:$F$98</definedName>
    <definedName name="_xlnm.Print_Area" localSheetId="39">SUAg!$A$1:$F$98</definedName>
    <definedName name="_xlnm.Print_Area" localSheetId="34">SUBoard!$A$1:$F$98</definedName>
    <definedName name="_xlnm.Print_Area" localSheetId="35">SUBR!$A$1:$F$98</definedName>
    <definedName name="_xlnm.Print_Area" localSheetId="38">SULaw!$A$1:$F$98</definedName>
    <definedName name="_xlnm.Print_Area" localSheetId="36">SUNO!$A$1:$F$98</definedName>
    <definedName name="_xlnm.Print_Area" localSheetId="37">SUSLA!$A$1:$F$98</definedName>
    <definedName name="_xlnm.Print_Area" localSheetId="14">ULBoard!$A$1:$F$98</definedName>
    <definedName name="_xlnm.Print_Area" localSheetId="21">ULL!$A$1:$F$98</definedName>
    <definedName name="_xlnm.Print_Area" localSheetId="22">ULM!$A$1:$F$98</definedName>
    <definedName name="_xlnm.Print_Area" localSheetId="13">ULSummary!$A$1:$F$98</definedName>
    <definedName name="_xlnm.Print_Area" localSheetId="23">UNO!$A$1:$F$98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52" l="1"/>
  <c r="C57" i="52"/>
  <c r="C74" i="52"/>
  <c r="C95" i="52"/>
  <c r="C74" i="33"/>
  <c r="B57" i="33"/>
  <c r="D74" i="7"/>
  <c r="D95" i="7"/>
  <c r="C95" i="7"/>
  <c r="C74" i="7"/>
  <c r="B95" i="7"/>
  <c r="B74" i="7"/>
  <c r="B95" i="8"/>
  <c r="B74" i="8"/>
  <c r="B74" i="61"/>
  <c r="B95" i="61"/>
  <c r="D30" i="61"/>
  <c r="D31" i="61"/>
  <c r="D32" i="61"/>
  <c r="D13" i="61"/>
  <c r="D14" i="61"/>
  <c r="D15" i="61"/>
  <c r="D16" i="61"/>
  <c r="D17" i="61"/>
  <c r="D18" i="61"/>
  <c r="D19" i="61"/>
  <c r="D20" i="61"/>
  <c r="D21" i="61"/>
  <c r="D22" i="61"/>
  <c r="D23" i="61"/>
  <c r="D24" i="61"/>
  <c r="D25" i="61"/>
  <c r="D26" i="61"/>
  <c r="D27" i="61"/>
  <c r="D28" i="61"/>
  <c r="D29" i="61"/>
  <c r="D12" i="61"/>
  <c r="D11" i="61"/>
  <c r="D10" i="61"/>
  <c r="D8" i="61"/>
  <c r="C95" i="36"/>
  <c r="D95" i="36"/>
  <c r="B95" i="36"/>
  <c r="B79" i="36"/>
  <c r="C79" i="36"/>
  <c r="D79" i="36"/>
  <c r="B80" i="36"/>
  <c r="C80" i="36"/>
  <c r="D80" i="36"/>
  <c r="B81" i="36"/>
  <c r="C81" i="36"/>
  <c r="D81" i="36"/>
  <c r="B82" i="36"/>
  <c r="C82" i="36"/>
  <c r="D82" i="36"/>
  <c r="B83" i="36"/>
  <c r="C83" i="36"/>
  <c r="D83" i="36"/>
  <c r="B84" i="36"/>
  <c r="C84" i="36"/>
  <c r="D84" i="36"/>
  <c r="B85" i="36"/>
  <c r="C85" i="36"/>
  <c r="D85" i="36"/>
  <c r="B86" i="36"/>
  <c r="C86" i="36"/>
  <c r="D86" i="36"/>
  <c r="B87" i="36"/>
  <c r="C87" i="36"/>
  <c r="D87" i="36"/>
  <c r="B88" i="36"/>
  <c r="C88" i="36"/>
  <c r="D88" i="36"/>
  <c r="B89" i="36"/>
  <c r="C89" i="36"/>
  <c r="D89" i="36"/>
  <c r="B90" i="36"/>
  <c r="C90" i="36"/>
  <c r="D90" i="36"/>
  <c r="B91" i="36"/>
  <c r="C91" i="36"/>
  <c r="D91" i="36"/>
  <c r="B92" i="36"/>
  <c r="C92" i="36"/>
  <c r="D92" i="36"/>
  <c r="B93" i="36"/>
  <c r="C93" i="36"/>
  <c r="D93" i="36"/>
  <c r="B94" i="36"/>
  <c r="C94" i="36"/>
  <c r="D94" i="36"/>
  <c r="C77" i="36"/>
  <c r="D77" i="36"/>
  <c r="C78" i="36"/>
  <c r="D78" i="36"/>
  <c r="B78" i="36"/>
  <c r="B77" i="36"/>
  <c r="B63" i="36"/>
  <c r="C63" i="36"/>
  <c r="D63" i="36"/>
  <c r="B64" i="36"/>
  <c r="C64" i="36"/>
  <c r="D64" i="36"/>
  <c r="B65" i="36"/>
  <c r="C65" i="36"/>
  <c r="D65" i="36"/>
  <c r="B66" i="36"/>
  <c r="C66" i="36"/>
  <c r="D66" i="36"/>
  <c r="B67" i="36"/>
  <c r="C67" i="36"/>
  <c r="D67" i="36"/>
  <c r="B68" i="36"/>
  <c r="C68" i="36"/>
  <c r="D68" i="36"/>
  <c r="B69" i="36"/>
  <c r="C69" i="36"/>
  <c r="D69" i="36"/>
  <c r="B70" i="36"/>
  <c r="C70" i="36"/>
  <c r="D70" i="36"/>
  <c r="B71" i="36"/>
  <c r="C71" i="36"/>
  <c r="D71" i="36"/>
  <c r="B72" i="36"/>
  <c r="C72" i="36"/>
  <c r="D72" i="36"/>
  <c r="B73" i="36"/>
  <c r="C73" i="36"/>
  <c r="D73" i="36"/>
  <c r="B74" i="36"/>
  <c r="C74" i="36"/>
  <c r="D74" i="36"/>
  <c r="C61" i="36"/>
  <c r="D61" i="36"/>
  <c r="C62" i="36"/>
  <c r="D62" i="36"/>
  <c r="B62" i="36"/>
  <c r="B61" i="36"/>
  <c r="C53" i="36"/>
  <c r="D53" i="36"/>
  <c r="C55" i="36"/>
  <c r="D55" i="36"/>
  <c r="C57" i="36"/>
  <c r="D57" i="36"/>
  <c r="B57" i="36"/>
  <c r="B55" i="36"/>
  <c r="B53" i="36"/>
  <c r="C49" i="36"/>
  <c r="D49" i="36"/>
  <c r="C51" i="36"/>
  <c r="D51" i="36"/>
  <c r="B51" i="36"/>
  <c r="B49" i="36"/>
  <c r="C47" i="36"/>
  <c r="D47" i="36"/>
  <c r="B47" i="36"/>
  <c r="B42" i="36"/>
  <c r="C42" i="36"/>
  <c r="D42" i="36"/>
  <c r="B43" i="36"/>
  <c r="C43" i="36"/>
  <c r="D43" i="36"/>
  <c r="B44" i="36"/>
  <c r="C44" i="36"/>
  <c r="D44" i="36"/>
  <c r="B45" i="36"/>
  <c r="C45" i="36"/>
  <c r="D45" i="36"/>
  <c r="C40" i="36"/>
  <c r="D40" i="36"/>
  <c r="C41" i="36"/>
  <c r="D41" i="36"/>
  <c r="B41" i="36"/>
  <c r="B40" i="36"/>
  <c r="C38" i="36"/>
  <c r="D38" i="36"/>
  <c r="B38" i="36"/>
  <c r="C36" i="36"/>
  <c r="D36" i="36"/>
  <c r="B36" i="36"/>
  <c r="C34" i="36"/>
  <c r="D34" i="36"/>
  <c r="B34" i="36"/>
  <c r="B9" i="36"/>
  <c r="C9" i="36"/>
  <c r="D9" i="36"/>
  <c r="B10" i="36"/>
  <c r="C10" i="36"/>
  <c r="D10" i="36"/>
  <c r="B11" i="36"/>
  <c r="C11" i="36"/>
  <c r="D11" i="36"/>
  <c r="B12" i="36"/>
  <c r="C12" i="36"/>
  <c r="D12" i="36"/>
  <c r="B13" i="36"/>
  <c r="C13" i="36"/>
  <c r="D13" i="36"/>
  <c r="B14" i="36"/>
  <c r="C14" i="36"/>
  <c r="D14" i="36"/>
  <c r="B15" i="36"/>
  <c r="C15" i="36"/>
  <c r="D15" i="36"/>
  <c r="B16" i="36"/>
  <c r="C16" i="36"/>
  <c r="D16" i="36"/>
  <c r="B17" i="36"/>
  <c r="C17" i="36"/>
  <c r="D17" i="36"/>
  <c r="B18" i="36"/>
  <c r="C18" i="36"/>
  <c r="D18" i="36"/>
  <c r="B19" i="36"/>
  <c r="C19" i="36"/>
  <c r="D19" i="36"/>
  <c r="B20" i="36"/>
  <c r="C20" i="36"/>
  <c r="D20" i="36"/>
  <c r="B21" i="36"/>
  <c r="C21" i="36"/>
  <c r="D21" i="36"/>
  <c r="B22" i="36"/>
  <c r="C22" i="36"/>
  <c r="D22" i="36"/>
  <c r="B23" i="36"/>
  <c r="C23" i="36"/>
  <c r="D23" i="36"/>
  <c r="B24" i="36"/>
  <c r="C24" i="36"/>
  <c r="D24" i="36"/>
  <c r="B25" i="36"/>
  <c r="C25" i="36"/>
  <c r="D25" i="36"/>
  <c r="B26" i="36"/>
  <c r="C26" i="36"/>
  <c r="D26" i="36"/>
  <c r="B27" i="36"/>
  <c r="C27" i="36"/>
  <c r="D27" i="36"/>
  <c r="B28" i="36"/>
  <c r="C28" i="36"/>
  <c r="D28" i="36"/>
  <c r="B29" i="36"/>
  <c r="C29" i="36"/>
  <c r="D29" i="36"/>
  <c r="B30" i="36"/>
  <c r="C30" i="36"/>
  <c r="D30" i="36"/>
  <c r="B31" i="36"/>
  <c r="C31" i="36"/>
  <c r="D31" i="36"/>
  <c r="B32" i="36"/>
  <c r="B32" i="61" s="1"/>
  <c r="C32" i="36"/>
  <c r="C32" i="61" s="1"/>
  <c r="D32" i="36"/>
  <c r="E32" i="36" s="1"/>
  <c r="F32" i="36" s="1"/>
  <c r="C8" i="36"/>
  <c r="D8" i="36"/>
  <c r="B8" i="36"/>
  <c r="E95" i="67"/>
  <c r="F95" i="67" s="1"/>
  <c r="E94" i="67"/>
  <c r="F94" i="67" s="1"/>
  <c r="E93" i="67"/>
  <c r="F93" i="67" s="1"/>
  <c r="E92" i="67"/>
  <c r="F92" i="67" s="1"/>
  <c r="E91" i="67"/>
  <c r="F91" i="67" s="1"/>
  <c r="E90" i="67"/>
  <c r="F90" i="67" s="1"/>
  <c r="E89" i="67"/>
  <c r="F89" i="67" s="1"/>
  <c r="E88" i="67"/>
  <c r="F88" i="67" s="1"/>
  <c r="E87" i="67"/>
  <c r="F87" i="67" s="1"/>
  <c r="E86" i="67"/>
  <c r="F86" i="67" s="1"/>
  <c r="E85" i="67"/>
  <c r="F85" i="67" s="1"/>
  <c r="F84" i="67"/>
  <c r="E84" i="67"/>
  <c r="E83" i="67"/>
  <c r="F83" i="67" s="1"/>
  <c r="E82" i="67"/>
  <c r="F82" i="67" s="1"/>
  <c r="E81" i="67"/>
  <c r="F81" i="67" s="1"/>
  <c r="E80" i="67"/>
  <c r="F80" i="67" s="1"/>
  <c r="E79" i="67"/>
  <c r="F79" i="67" s="1"/>
  <c r="E78" i="67"/>
  <c r="F78" i="67" s="1"/>
  <c r="E77" i="67"/>
  <c r="F77" i="67" s="1"/>
  <c r="E74" i="67"/>
  <c r="F74" i="67" s="1"/>
  <c r="E73" i="67"/>
  <c r="F73" i="67" s="1"/>
  <c r="E72" i="67"/>
  <c r="F72" i="67" s="1"/>
  <c r="E71" i="67"/>
  <c r="F71" i="67" s="1"/>
  <c r="E70" i="67"/>
  <c r="F70" i="67" s="1"/>
  <c r="E69" i="67"/>
  <c r="F69" i="67" s="1"/>
  <c r="E68" i="67"/>
  <c r="F68" i="67" s="1"/>
  <c r="E67" i="67"/>
  <c r="F67" i="67" s="1"/>
  <c r="E66" i="67"/>
  <c r="F66" i="67" s="1"/>
  <c r="E65" i="67"/>
  <c r="F65" i="67" s="1"/>
  <c r="E64" i="67"/>
  <c r="F64" i="67" s="1"/>
  <c r="E63" i="67"/>
  <c r="F63" i="67" s="1"/>
  <c r="E62" i="67"/>
  <c r="F62" i="67" s="1"/>
  <c r="E61" i="67"/>
  <c r="F61" i="67" s="1"/>
  <c r="E57" i="67"/>
  <c r="F57" i="67" s="1"/>
  <c r="E55" i="67"/>
  <c r="F55" i="67" s="1"/>
  <c r="E53" i="67"/>
  <c r="F53" i="67" s="1"/>
  <c r="E51" i="67"/>
  <c r="F51" i="67" s="1"/>
  <c r="E49" i="67"/>
  <c r="F49" i="67" s="1"/>
  <c r="E47" i="67"/>
  <c r="F47" i="67" s="1"/>
  <c r="E45" i="67"/>
  <c r="F45" i="67" s="1"/>
  <c r="E44" i="67"/>
  <c r="F44" i="67" s="1"/>
  <c r="E43" i="67"/>
  <c r="F43" i="67" s="1"/>
  <c r="E42" i="67"/>
  <c r="F42" i="67" s="1"/>
  <c r="E41" i="67"/>
  <c r="F41" i="67" s="1"/>
  <c r="E40" i="67"/>
  <c r="F40" i="67" s="1"/>
  <c r="E38" i="67"/>
  <c r="F38" i="67" s="1"/>
  <c r="F37" i="67"/>
  <c r="E36" i="67"/>
  <c r="F36" i="67" s="1"/>
  <c r="F34" i="67"/>
  <c r="E34" i="67"/>
  <c r="E32" i="67"/>
  <c r="F32" i="67" s="1"/>
  <c r="E31" i="67"/>
  <c r="F31" i="67" s="1"/>
  <c r="E30" i="67"/>
  <c r="F30" i="67" s="1"/>
  <c r="E29" i="67"/>
  <c r="F29" i="67" s="1"/>
  <c r="E28" i="67"/>
  <c r="F28" i="67" s="1"/>
  <c r="E27" i="67"/>
  <c r="F27" i="67" s="1"/>
  <c r="E26" i="67"/>
  <c r="F26" i="67" s="1"/>
  <c r="E25" i="67"/>
  <c r="F25" i="67" s="1"/>
  <c r="E24" i="67"/>
  <c r="F24" i="67" s="1"/>
  <c r="E23" i="67"/>
  <c r="F23" i="67" s="1"/>
  <c r="E22" i="67"/>
  <c r="F22" i="67" s="1"/>
  <c r="E21" i="67"/>
  <c r="F21" i="67" s="1"/>
  <c r="E20" i="67"/>
  <c r="F20" i="67" s="1"/>
  <c r="E19" i="67"/>
  <c r="F19" i="67" s="1"/>
  <c r="E18" i="67"/>
  <c r="F18" i="67" s="1"/>
  <c r="E17" i="67"/>
  <c r="F17" i="67" s="1"/>
  <c r="E16" i="67"/>
  <c r="F16" i="67" s="1"/>
  <c r="E15" i="67"/>
  <c r="F15" i="67" s="1"/>
  <c r="E14" i="67"/>
  <c r="F14" i="67" s="1"/>
  <c r="E13" i="67"/>
  <c r="F13" i="67" s="1"/>
  <c r="E12" i="67"/>
  <c r="F12" i="67" s="1"/>
  <c r="E11" i="67"/>
  <c r="F11" i="67" s="1"/>
  <c r="E10" i="67"/>
  <c r="F10" i="67" s="1"/>
  <c r="E9" i="67"/>
  <c r="F9" i="67" s="1"/>
  <c r="E8" i="67"/>
  <c r="F8" i="67" s="1"/>
  <c r="E95" i="66"/>
  <c r="F95" i="66" s="1"/>
  <c r="E94" i="66"/>
  <c r="F94" i="66" s="1"/>
  <c r="E93" i="66"/>
  <c r="F93" i="66" s="1"/>
  <c r="E92" i="66"/>
  <c r="F92" i="66" s="1"/>
  <c r="E91" i="66"/>
  <c r="F91" i="66" s="1"/>
  <c r="E90" i="66"/>
  <c r="F90" i="66" s="1"/>
  <c r="E89" i="66"/>
  <c r="F89" i="66" s="1"/>
  <c r="E88" i="66"/>
  <c r="F88" i="66" s="1"/>
  <c r="E87" i="66"/>
  <c r="F87" i="66" s="1"/>
  <c r="E86" i="66"/>
  <c r="F86" i="66" s="1"/>
  <c r="E85" i="66"/>
  <c r="F85" i="66" s="1"/>
  <c r="E84" i="66"/>
  <c r="F84" i="66" s="1"/>
  <c r="E83" i="66"/>
  <c r="F83" i="66" s="1"/>
  <c r="E82" i="66"/>
  <c r="F82" i="66" s="1"/>
  <c r="E81" i="66"/>
  <c r="F81" i="66" s="1"/>
  <c r="E80" i="66"/>
  <c r="F80" i="66" s="1"/>
  <c r="E79" i="66"/>
  <c r="F79" i="66" s="1"/>
  <c r="E78" i="66"/>
  <c r="F78" i="66" s="1"/>
  <c r="E77" i="66"/>
  <c r="F77" i="66" s="1"/>
  <c r="E74" i="66"/>
  <c r="F74" i="66" s="1"/>
  <c r="F73" i="66"/>
  <c r="E73" i="66"/>
  <c r="E72" i="66"/>
  <c r="F72" i="66" s="1"/>
  <c r="E71" i="66"/>
  <c r="F71" i="66" s="1"/>
  <c r="E70" i="66"/>
  <c r="F70" i="66" s="1"/>
  <c r="F69" i="66"/>
  <c r="E69" i="66"/>
  <c r="E68" i="66"/>
  <c r="F68" i="66" s="1"/>
  <c r="E67" i="66"/>
  <c r="F67" i="66" s="1"/>
  <c r="E66" i="66"/>
  <c r="F66" i="66" s="1"/>
  <c r="E65" i="66"/>
  <c r="F65" i="66" s="1"/>
  <c r="E64" i="66"/>
  <c r="F64" i="66" s="1"/>
  <c r="E63" i="66"/>
  <c r="F63" i="66" s="1"/>
  <c r="E62" i="66"/>
  <c r="F62" i="66" s="1"/>
  <c r="E61" i="66"/>
  <c r="F61" i="66" s="1"/>
  <c r="E57" i="66"/>
  <c r="F57" i="66" s="1"/>
  <c r="E55" i="66"/>
  <c r="F55" i="66" s="1"/>
  <c r="E53" i="66"/>
  <c r="F53" i="66" s="1"/>
  <c r="E51" i="66"/>
  <c r="F51" i="66" s="1"/>
  <c r="E49" i="66"/>
  <c r="F49" i="66" s="1"/>
  <c r="E47" i="66"/>
  <c r="F47" i="66" s="1"/>
  <c r="E45" i="66"/>
  <c r="F45" i="66" s="1"/>
  <c r="E44" i="66"/>
  <c r="F44" i="66" s="1"/>
  <c r="E43" i="66"/>
  <c r="F43" i="66" s="1"/>
  <c r="E42" i="66"/>
  <c r="F42" i="66" s="1"/>
  <c r="E41" i="66"/>
  <c r="F41" i="66" s="1"/>
  <c r="E40" i="66"/>
  <c r="F40" i="66" s="1"/>
  <c r="E38" i="66"/>
  <c r="F38" i="66" s="1"/>
  <c r="F37" i="66"/>
  <c r="E36" i="66"/>
  <c r="F36" i="66" s="1"/>
  <c r="E34" i="66"/>
  <c r="F34" i="66" s="1"/>
  <c r="E32" i="66"/>
  <c r="F32" i="66" s="1"/>
  <c r="E31" i="66"/>
  <c r="F31" i="66" s="1"/>
  <c r="E30" i="66"/>
  <c r="F30" i="66" s="1"/>
  <c r="E29" i="66"/>
  <c r="F29" i="66" s="1"/>
  <c r="E28" i="66"/>
  <c r="F28" i="66" s="1"/>
  <c r="E27" i="66"/>
  <c r="F27" i="66" s="1"/>
  <c r="E26" i="66"/>
  <c r="F26" i="66" s="1"/>
  <c r="E25" i="66"/>
  <c r="F25" i="66" s="1"/>
  <c r="E24" i="66"/>
  <c r="F24" i="66" s="1"/>
  <c r="E23" i="66"/>
  <c r="F23" i="66" s="1"/>
  <c r="E22" i="66"/>
  <c r="F22" i="66" s="1"/>
  <c r="E21" i="66"/>
  <c r="F21" i="66" s="1"/>
  <c r="E20" i="66"/>
  <c r="F20" i="66" s="1"/>
  <c r="E19" i="66"/>
  <c r="F19" i="66" s="1"/>
  <c r="E18" i="66"/>
  <c r="F18" i="66" s="1"/>
  <c r="E17" i="66"/>
  <c r="F17" i="66" s="1"/>
  <c r="E16" i="66"/>
  <c r="F16" i="66" s="1"/>
  <c r="E15" i="66"/>
  <c r="F15" i="66" s="1"/>
  <c r="E14" i="66"/>
  <c r="F14" i="66" s="1"/>
  <c r="E13" i="66"/>
  <c r="F13" i="66" s="1"/>
  <c r="E12" i="66"/>
  <c r="F12" i="66" s="1"/>
  <c r="E11" i="66"/>
  <c r="F11" i="66" s="1"/>
  <c r="E10" i="66"/>
  <c r="F10" i="66" s="1"/>
  <c r="E9" i="66"/>
  <c r="F9" i="66" s="1"/>
  <c r="E8" i="66"/>
  <c r="F8" i="66" s="1"/>
  <c r="E32" i="32"/>
  <c r="F32" i="32" s="1"/>
  <c r="E32" i="31"/>
  <c r="F32" i="31" s="1"/>
  <c r="E32" i="30"/>
  <c r="F32" i="30" s="1"/>
  <c r="E32" i="29"/>
  <c r="F32" i="29" s="1"/>
  <c r="E32" i="28"/>
  <c r="F32" i="28" s="1"/>
  <c r="E32" i="27"/>
  <c r="F32" i="27" s="1"/>
  <c r="E32" i="26"/>
  <c r="F32" i="26" s="1"/>
  <c r="E32" i="25"/>
  <c r="F32" i="25" s="1"/>
  <c r="E32" i="24"/>
  <c r="F32" i="24" s="1"/>
  <c r="E32" i="34"/>
  <c r="F32" i="34" s="1"/>
  <c r="B32" i="11"/>
  <c r="C32" i="11"/>
  <c r="D32" i="11"/>
  <c r="E32" i="22"/>
  <c r="F32" i="22" s="1"/>
  <c r="E32" i="21"/>
  <c r="F32" i="21" s="1"/>
  <c r="E32" i="20"/>
  <c r="F32" i="20" s="1"/>
  <c r="E32" i="19"/>
  <c r="F32" i="19" s="1"/>
  <c r="E32" i="17"/>
  <c r="F32" i="17" s="1"/>
  <c r="E32" i="16"/>
  <c r="F32" i="16" s="1"/>
  <c r="E32" i="15"/>
  <c r="F32" i="15" s="1"/>
  <c r="E32" i="14"/>
  <c r="F32" i="14" s="1"/>
  <c r="B32" i="8"/>
  <c r="C32" i="8"/>
  <c r="D32" i="8"/>
  <c r="E32" i="1"/>
  <c r="F32" i="1" s="1"/>
  <c r="E32" i="2"/>
  <c r="F32" i="2" s="1"/>
  <c r="E32" i="3"/>
  <c r="F32" i="3" s="1"/>
  <c r="E32" i="4"/>
  <c r="F32" i="4" s="1"/>
  <c r="E32" i="5"/>
  <c r="F32" i="5" s="1"/>
  <c r="E32" i="6"/>
  <c r="F32" i="6" s="1"/>
  <c r="B32" i="7"/>
  <c r="B32" i="55" s="1"/>
  <c r="C32" i="7"/>
  <c r="C32" i="55" s="1"/>
  <c r="D32" i="7"/>
  <c r="E32" i="38"/>
  <c r="F32" i="38" s="1"/>
  <c r="E32" i="39"/>
  <c r="F32" i="39" s="1"/>
  <c r="E32" i="64"/>
  <c r="F32" i="64" s="1"/>
  <c r="E32" i="65"/>
  <c r="F32" i="65" s="1"/>
  <c r="E32" i="40"/>
  <c r="F32" i="40" s="1"/>
  <c r="E32" i="41"/>
  <c r="F32" i="41" s="1"/>
  <c r="E32" i="43"/>
  <c r="F32" i="43" s="1"/>
  <c r="E32" i="42"/>
  <c r="F32" i="42" s="1"/>
  <c r="E32" i="44"/>
  <c r="F32" i="44" s="1"/>
  <c r="E32" i="45"/>
  <c r="F32" i="45" s="1"/>
  <c r="E32" i="47"/>
  <c r="F32" i="47" s="1"/>
  <c r="E32" i="48"/>
  <c r="F32" i="48" s="1"/>
  <c r="E32" i="49"/>
  <c r="F32" i="49" s="1"/>
  <c r="E32" i="50"/>
  <c r="F32" i="50" s="1"/>
  <c r="E32" i="51"/>
  <c r="F32" i="51" s="1"/>
  <c r="E32" i="46"/>
  <c r="F32" i="46" s="1"/>
  <c r="B32" i="33"/>
  <c r="B32" i="54" s="1"/>
  <c r="C32" i="33"/>
  <c r="D32" i="33"/>
  <c r="D32" i="54" s="1"/>
  <c r="E32" i="35"/>
  <c r="F32" i="35" s="1"/>
  <c r="E32" i="37"/>
  <c r="F32" i="37" s="1"/>
  <c r="B32" i="60"/>
  <c r="C32" i="60"/>
  <c r="D32" i="60"/>
  <c r="B32" i="59"/>
  <c r="C32" i="59"/>
  <c r="D32" i="59"/>
  <c r="B78" i="59"/>
  <c r="C78" i="59"/>
  <c r="D78" i="59"/>
  <c r="B79" i="59"/>
  <c r="C79" i="59"/>
  <c r="D79" i="59"/>
  <c r="B80" i="59"/>
  <c r="C80" i="59"/>
  <c r="D80" i="59"/>
  <c r="B81" i="59"/>
  <c r="C81" i="59"/>
  <c r="D81" i="59"/>
  <c r="B82" i="59"/>
  <c r="C82" i="59"/>
  <c r="D82" i="59"/>
  <c r="B83" i="59"/>
  <c r="C83" i="59"/>
  <c r="D83" i="59"/>
  <c r="B84" i="59"/>
  <c r="C84" i="59"/>
  <c r="D84" i="59"/>
  <c r="B85" i="59"/>
  <c r="C85" i="59"/>
  <c r="D85" i="59"/>
  <c r="B86" i="59"/>
  <c r="C86" i="59"/>
  <c r="D86" i="59"/>
  <c r="B87" i="59"/>
  <c r="C87" i="59"/>
  <c r="D87" i="59"/>
  <c r="B88" i="59"/>
  <c r="C88" i="59"/>
  <c r="D88" i="59"/>
  <c r="B89" i="59"/>
  <c r="C89" i="59"/>
  <c r="D89" i="59"/>
  <c r="B90" i="59"/>
  <c r="C90" i="59"/>
  <c r="D90" i="59"/>
  <c r="B91" i="59"/>
  <c r="C91" i="59"/>
  <c r="D91" i="59"/>
  <c r="B92" i="59"/>
  <c r="C92" i="59"/>
  <c r="D92" i="59"/>
  <c r="B93" i="59"/>
  <c r="C93" i="59"/>
  <c r="D93" i="59"/>
  <c r="B94" i="59"/>
  <c r="C94" i="59"/>
  <c r="D94" i="59"/>
  <c r="B95" i="59"/>
  <c r="C95" i="59"/>
  <c r="D95" i="59"/>
  <c r="C77" i="59"/>
  <c r="D77" i="59"/>
  <c r="B77" i="59"/>
  <c r="B62" i="59"/>
  <c r="C62" i="59"/>
  <c r="D62" i="59"/>
  <c r="B63" i="59"/>
  <c r="C63" i="59"/>
  <c r="D63" i="59"/>
  <c r="B64" i="59"/>
  <c r="C64" i="59"/>
  <c r="D64" i="59"/>
  <c r="B65" i="59"/>
  <c r="C65" i="59"/>
  <c r="D65" i="59"/>
  <c r="B66" i="59"/>
  <c r="C66" i="59"/>
  <c r="D66" i="59"/>
  <c r="B67" i="59"/>
  <c r="C67" i="59"/>
  <c r="D67" i="59"/>
  <c r="B68" i="59"/>
  <c r="C68" i="59"/>
  <c r="D68" i="59"/>
  <c r="B69" i="59"/>
  <c r="C69" i="59"/>
  <c r="D69" i="59"/>
  <c r="B70" i="59"/>
  <c r="C70" i="59"/>
  <c r="D70" i="59"/>
  <c r="B71" i="59"/>
  <c r="C71" i="59"/>
  <c r="D71" i="59"/>
  <c r="B72" i="59"/>
  <c r="C72" i="59"/>
  <c r="D72" i="59"/>
  <c r="B73" i="59"/>
  <c r="C73" i="59"/>
  <c r="D73" i="59"/>
  <c r="B74" i="59"/>
  <c r="C74" i="59"/>
  <c r="D74" i="59"/>
  <c r="C61" i="59"/>
  <c r="D61" i="59"/>
  <c r="B61" i="59"/>
  <c r="C55" i="59"/>
  <c r="D55" i="59"/>
  <c r="B55" i="59"/>
  <c r="C53" i="59"/>
  <c r="D53" i="59"/>
  <c r="B53" i="59"/>
  <c r="D51" i="59"/>
  <c r="C51" i="59"/>
  <c r="B51" i="59"/>
  <c r="C47" i="59"/>
  <c r="D47" i="59"/>
  <c r="B47" i="59"/>
  <c r="B41" i="59"/>
  <c r="C41" i="59"/>
  <c r="D41" i="59"/>
  <c r="B42" i="59"/>
  <c r="C42" i="59"/>
  <c r="D42" i="59"/>
  <c r="B43" i="59"/>
  <c r="C43" i="59"/>
  <c r="D43" i="59"/>
  <c r="B44" i="59"/>
  <c r="C44" i="59"/>
  <c r="D44" i="59"/>
  <c r="B45" i="59"/>
  <c r="C45" i="59"/>
  <c r="D45" i="59"/>
  <c r="C40" i="59"/>
  <c r="D40" i="59"/>
  <c r="B40" i="59"/>
  <c r="C38" i="59"/>
  <c r="D38" i="59"/>
  <c r="B38" i="59"/>
  <c r="C36" i="59"/>
  <c r="D36" i="59"/>
  <c r="B36" i="59"/>
  <c r="C34" i="59"/>
  <c r="D34" i="59"/>
  <c r="B34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B18" i="59"/>
  <c r="C18" i="59"/>
  <c r="D18" i="59"/>
  <c r="B19" i="59"/>
  <c r="C19" i="59"/>
  <c r="D19" i="59"/>
  <c r="B20" i="59"/>
  <c r="C20" i="59"/>
  <c r="D20" i="59"/>
  <c r="B21" i="59"/>
  <c r="C21" i="59"/>
  <c r="D21" i="59"/>
  <c r="B22" i="59"/>
  <c r="C22" i="59"/>
  <c r="D22" i="59"/>
  <c r="B23" i="59"/>
  <c r="C23" i="59"/>
  <c r="D23" i="59"/>
  <c r="B24" i="59"/>
  <c r="C24" i="59"/>
  <c r="D24" i="59"/>
  <c r="B25" i="59"/>
  <c r="C25" i="59"/>
  <c r="D25" i="59"/>
  <c r="B26" i="59"/>
  <c r="C26" i="59"/>
  <c r="D26" i="59"/>
  <c r="B27" i="59"/>
  <c r="C27" i="59"/>
  <c r="D27" i="59"/>
  <c r="B28" i="59"/>
  <c r="C28" i="59"/>
  <c r="D28" i="59"/>
  <c r="B29" i="59"/>
  <c r="C29" i="59"/>
  <c r="D29" i="59"/>
  <c r="B30" i="59"/>
  <c r="C30" i="59"/>
  <c r="D30" i="59"/>
  <c r="B31" i="59"/>
  <c r="C31" i="59"/>
  <c r="D31" i="59"/>
  <c r="D8" i="59"/>
  <c r="C8" i="59"/>
  <c r="B8" i="59"/>
  <c r="E32" i="61" l="1"/>
  <c r="F32" i="61" s="1"/>
  <c r="E32" i="59"/>
  <c r="F32" i="59" s="1"/>
  <c r="E32" i="7"/>
  <c r="F32" i="7" s="1"/>
  <c r="B32" i="52"/>
  <c r="E32" i="8"/>
  <c r="F32" i="8" s="1"/>
  <c r="B32" i="53"/>
  <c r="E32" i="33"/>
  <c r="F32" i="33" s="1"/>
  <c r="E32" i="60"/>
  <c r="F32" i="60" s="1"/>
  <c r="E32" i="11"/>
  <c r="F32" i="11" s="1"/>
  <c r="C32" i="52"/>
  <c r="C32" i="54"/>
  <c r="E32" i="54" s="1"/>
  <c r="F32" i="54" s="1"/>
  <c r="D32" i="52"/>
  <c r="D32" i="55"/>
  <c r="C32" i="53" l="1"/>
  <c r="E32" i="52"/>
  <c r="F32" i="52" s="1"/>
  <c r="D32" i="53"/>
  <c r="E32" i="55"/>
  <c r="F32" i="55" s="1"/>
  <c r="D38" i="8"/>
  <c r="D8" i="7"/>
  <c r="D8" i="8"/>
  <c r="D8" i="11"/>
  <c r="E94" i="31"/>
  <c r="F94" i="31" s="1"/>
  <c r="E93" i="31"/>
  <c r="F93" i="31" s="1"/>
  <c r="E92" i="31"/>
  <c r="F92" i="31" s="1"/>
  <c r="E91" i="31"/>
  <c r="F91" i="31" s="1"/>
  <c r="E90" i="31"/>
  <c r="F90" i="31" s="1"/>
  <c r="E89" i="31"/>
  <c r="F89" i="31" s="1"/>
  <c r="E88" i="31"/>
  <c r="F88" i="31" s="1"/>
  <c r="E87" i="31"/>
  <c r="F87" i="31" s="1"/>
  <c r="E86" i="31"/>
  <c r="F86" i="31" s="1"/>
  <c r="E85" i="31"/>
  <c r="F85" i="31" s="1"/>
  <c r="E84" i="31"/>
  <c r="F84" i="31" s="1"/>
  <c r="E83" i="31"/>
  <c r="F83" i="31" s="1"/>
  <c r="E82" i="31"/>
  <c r="F82" i="31" s="1"/>
  <c r="E81" i="31"/>
  <c r="F81" i="31" s="1"/>
  <c r="E79" i="31"/>
  <c r="F79" i="31" s="1"/>
  <c r="E78" i="31"/>
  <c r="F78" i="31" s="1"/>
  <c r="E77" i="31"/>
  <c r="F77" i="31" s="1"/>
  <c r="E73" i="31"/>
  <c r="F73" i="31" s="1"/>
  <c r="E72" i="31"/>
  <c r="F72" i="31" s="1"/>
  <c r="E71" i="31"/>
  <c r="F71" i="31" s="1"/>
  <c r="E70" i="31"/>
  <c r="F70" i="31" s="1"/>
  <c r="E68" i="31"/>
  <c r="F68" i="31" s="1"/>
  <c r="E67" i="31"/>
  <c r="F67" i="31" s="1"/>
  <c r="E66" i="31"/>
  <c r="F66" i="31" s="1"/>
  <c r="E65" i="31"/>
  <c r="F65" i="31" s="1"/>
  <c r="E64" i="31"/>
  <c r="F64" i="31" s="1"/>
  <c r="E63" i="31"/>
  <c r="F63" i="31" s="1"/>
  <c r="E62" i="31"/>
  <c r="F62" i="31" s="1"/>
  <c r="E61" i="31"/>
  <c r="F61" i="31" s="1"/>
  <c r="E55" i="31"/>
  <c r="F55" i="31" s="1"/>
  <c r="E53" i="31"/>
  <c r="F53" i="31" s="1"/>
  <c r="E51" i="31"/>
  <c r="F51" i="31" s="1"/>
  <c r="E49" i="31"/>
  <c r="F49" i="31" s="1"/>
  <c r="E47" i="31"/>
  <c r="F47" i="31" s="1"/>
  <c r="E45" i="31"/>
  <c r="F45" i="31" s="1"/>
  <c r="E44" i="31"/>
  <c r="F44" i="31" s="1"/>
  <c r="E43" i="31"/>
  <c r="F43" i="31" s="1"/>
  <c r="E42" i="31"/>
  <c r="F42" i="31" s="1"/>
  <c r="E41" i="31"/>
  <c r="F41" i="31" s="1"/>
  <c r="E40" i="31"/>
  <c r="F40" i="31" s="1"/>
  <c r="F37" i="31"/>
  <c r="E36" i="31"/>
  <c r="F36" i="31" s="1"/>
  <c r="E34" i="31"/>
  <c r="F34" i="31" s="1"/>
  <c r="E31" i="31"/>
  <c r="F31" i="31" s="1"/>
  <c r="E30" i="31"/>
  <c r="F30" i="31" s="1"/>
  <c r="E29" i="31"/>
  <c r="F29" i="31" s="1"/>
  <c r="E28" i="31"/>
  <c r="F28" i="31" s="1"/>
  <c r="E27" i="31"/>
  <c r="F27" i="31" s="1"/>
  <c r="E26" i="31"/>
  <c r="F26" i="31" s="1"/>
  <c r="E25" i="31"/>
  <c r="F25" i="31" s="1"/>
  <c r="E24" i="31"/>
  <c r="F24" i="31" s="1"/>
  <c r="E23" i="31"/>
  <c r="F23" i="31" s="1"/>
  <c r="E22" i="31"/>
  <c r="F22" i="31" s="1"/>
  <c r="E21" i="31"/>
  <c r="F21" i="31" s="1"/>
  <c r="E20" i="31"/>
  <c r="F20" i="31" s="1"/>
  <c r="E19" i="31"/>
  <c r="F19" i="31" s="1"/>
  <c r="E18" i="31"/>
  <c r="F18" i="31" s="1"/>
  <c r="E17" i="31"/>
  <c r="F17" i="31" s="1"/>
  <c r="E16" i="31"/>
  <c r="F16" i="31" s="1"/>
  <c r="E15" i="31"/>
  <c r="F15" i="31" s="1"/>
  <c r="E14" i="31"/>
  <c r="F14" i="31" s="1"/>
  <c r="E13" i="31"/>
  <c r="F13" i="31" s="1"/>
  <c r="E12" i="31"/>
  <c r="F12" i="31" s="1"/>
  <c r="E11" i="31"/>
  <c r="F11" i="31" s="1"/>
  <c r="E10" i="31"/>
  <c r="F10" i="31" s="1"/>
  <c r="E9" i="31"/>
  <c r="F9" i="31" s="1"/>
  <c r="E8" i="31"/>
  <c r="F8" i="31" s="1"/>
  <c r="D8" i="33"/>
  <c r="E32" i="53" l="1"/>
  <c r="F32" i="53" s="1"/>
  <c r="E80" i="31"/>
  <c r="F80" i="31" s="1"/>
  <c r="E74" i="31"/>
  <c r="F74" i="31" s="1"/>
  <c r="E57" i="31"/>
  <c r="F57" i="31" s="1"/>
  <c r="E95" i="31"/>
  <c r="F95" i="31" s="1"/>
  <c r="E69" i="31"/>
  <c r="F69" i="31" s="1"/>
  <c r="E38" i="31"/>
  <c r="F38" i="31" s="1"/>
  <c r="B95" i="55" l="1"/>
  <c r="B74" i="55"/>
  <c r="D8" i="55"/>
  <c r="E36" i="59" l="1"/>
  <c r="E36" i="37"/>
  <c r="E36" i="36"/>
  <c r="E36" i="35"/>
  <c r="E36" i="1"/>
  <c r="E36" i="2"/>
  <c r="E36" i="3"/>
  <c r="E36" i="4"/>
  <c r="E36" i="5"/>
  <c r="E36" i="6"/>
  <c r="E34" i="59"/>
  <c r="E34" i="37"/>
  <c r="E34" i="36"/>
  <c r="E34" i="35"/>
  <c r="E34" i="1"/>
  <c r="E34" i="2"/>
  <c r="E34" i="3"/>
  <c r="E34" i="4"/>
  <c r="E34" i="5"/>
  <c r="E34" i="6"/>
  <c r="E95" i="37"/>
  <c r="E95" i="36"/>
  <c r="E95" i="35"/>
  <c r="E95" i="1"/>
  <c r="E95" i="2"/>
  <c r="E95" i="3"/>
  <c r="E95" i="4"/>
  <c r="E95" i="5"/>
  <c r="E95" i="6"/>
  <c r="E79" i="59"/>
  <c r="E81" i="59"/>
  <c r="E82" i="59"/>
  <c r="E83" i="59"/>
  <c r="E84" i="59"/>
  <c r="E85" i="59"/>
  <c r="E86" i="59"/>
  <c r="E87" i="59"/>
  <c r="E88" i="59"/>
  <c r="E89" i="59"/>
  <c r="E90" i="59"/>
  <c r="E91" i="59"/>
  <c r="E92" i="59"/>
  <c r="E93" i="59"/>
  <c r="E94" i="59"/>
  <c r="E79" i="37"/>
  <c r="E80" i="37"/>
  <c r="E81" i="37"/>
  <c r="E82" i="37"/>
  <c r="E83" i="37"/>
  <c r="E84" i="37"/>
  <c r="E85" i="37"/>
  <c r="E86" i="37"/>
  <c r="E87" i="37"/>
  <c r="E88" i="37"/>
  <c r="E89" i="37"/>
  <c r="E90" i="37"/>
  <c r="E91" i="37"/>
  <c r="E92" i="37"/>
  <c r="E93" i="37"/>
  <c r="E94" i="37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79" i="35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78" i="59"/>
  <c r="E78" i="37"/>
  <c r="E78" i="36"/>
  <c r="E78" i="35"/>
  <c r="E78" i="1"/>
  <c r="E78" i="2"/>
  <c r="E78" i="3"/>
  <c r="E78" i="4"/>
  <c r="E78" i="5"/>
  <c r="E78" i="6"/>
  <c r="E77" i="59"/>
  <c r="E77" i="37"/>
  <c r="E77" i="36"/>
  <c r="E77" i="35"/>
  <c r="E77" i="1"/>
  <c r="E77" i="2"/>
  <c r="E77" i="3"/>
  <c r="E77" i="4"/>
  <c r="E77" i="5"/>
  <c r="E77" i="6"/>
  <c r="E63" i="59"/>
  <c r="E64" i="59"/>
  <c r="E65" i="59"/>
  <c r="E66" i="59"/>
  <c r="E67" i="59"/>
  <c r="E68" i="59"/>
  <c r="E70" i="59"/>
  <c r="E71" i="59"/>
  <c r="E72" i="59"/>
  <c r="E73" i="59"/>
  <c r="E63" i="37"/>
  <c r="E64" i="37"/>
  <c r="E65" i="37"/>
  <c r="E66" i="37"/>
  <c r="E67" i="37"/>
  <c r="E68" i="37"/>
  <c r="E69" i="37"/>
  <c r="E70" i="37"/>
  <c r="E71" i="37"/>
  <c r="E72" i="37"/>
  <c r="E73" i="37"/>
  <c r="E74" i="37"/>
  <c r="E63" i="36"/>
  <c r="E64" i="36"/>
  <c r="E65" i="36"/>
  <c r="E66" i="36"/>
  <c r="E67" i="36"/>
  <c r="E68" i="36"/>
  <c r="E69" i="36"/>
  <c r="E70" i="36"/>
  <c r="E71" i="36"/>
  <c r="E72" i="36"/>
  <c r="E73" i="36"/>
  <c r="E74" i="36"/>
  <c r="E63" i="35"/>
  <c r="E64" i="35"/>
  <c r="E65" i="35"/>
  <c r="E66" i="35"/>
  <c r="E67" i="35"/>
  <c r="E68" i="35"/>
  <c r="E69" i="35"/>
  <c r="E70" i="35"/>
  <c r="E71" i="35"/>
  <c r="E72" i="35"/>
  <c r="E73" i="35"/>
  <c r="E74" i="35"/>
  <c r="E63" i="1"/>
  <c r="E64" i="1"/>
  <c r="E65" i="1"/>
  <c r="E66" i="1"/>
  <c r="E67" i="1"/>
  <c r="E68" i="1"/>
  <c r="E69" i="1"/>
  <c r="E70" i="1"/>
  <c r="E71" i="1"/>
  <c r="E72" i="1"/>
  <c r="E73" i="1"/>
  <c r="E74" i="1"/>
  <c r="E63" i="2"/>
  <c r="E64" i="2"/>
  <c r="E65" i="2"/>
  <c r="E66" i="2"/>
  <c r="E67" i="2"/>
  <c r="E68" i="2"/>
  <c r="E69" i="2"/>
  <c r="E70" i="2"/>
  <c r="E71" i="2"/>
  <c r="E72" i="2"/>
  <c r="E73" i="2"/>
  <c r="E74" i="2"/>
  <c r="E63" i="3"/>
  <c r="E64" i="3"/>
  <c r="E65" i="3"/>
  <c r="E66" i="3"/>
  <c r="E67" i="3"/>
  <c r="E68" i="3"/>
  <c r="E69" i="3"/>
  <c r="E70" i="3"/>
  <c r="E71" i="3"/>
  <c r="E72" i="3"/>
  <c r="E73" i="3"/>
  <c r="E74" i="3"/>
  <c r="E63" i="4"/>
  <c r="E64" i="4"/>
  <c r="E65" i="4"/>
  <c r="E66" i="4"/>
  <c r="E67" i="4"/>
  <c r="E68" i="4"/>
  <c r="E69" i="4"/>
  <c r="E70" i="4"/>
  <c r="E71" i="4"/>
  <c r="E72" i="4"/>
  <c r="E73" i="4"/>
  <c r="E74" i="4"/>
  <c r="E63" i="5"/>
  <c r="E64" i="5"/>
  <c r="E65" i="5"/>
  <c r="E66" i="5"/>
  <c r="E67" i="5"/>
  <c r="E68" i="5"/>
  <c r="E69" i="5"/>
  <c r="E70" i="5"/>
  <c r="E71" i="5"/>
  <c r="E72" i="5"/>
  <c r="E73" i="5"/>
  <c r="E74" i="5"/>
  <c r="E63" i="6"/>
  <c r="E64" i="6"/>
  <c r="E65" i="6"/>
  <c r="E66" i="6"/>
  <c r="E67" i="6"/>
  <c r="E68" i="6"/>
  <c r="E69" i="6"/>
  <c r="E70" i="6"/>
  <c r="E71" i="6"/>
  <c r="E72" i="6"/>
  <c r="E73" i="6"/>
  <c r="E74" i="6"/>
  <c r="E62" i="59"/>
  <c r="E62" i="37"/>
  <c r="E62" i="36"/>
  <c r="E62" i="35"/>
  <c r="E62" i="1"/>
  <c r="E62" i="2"/>
  <c r="E62" i="3"/>
  <c r="E62" i="4"/>
  <c r="E62" i="5"/>
  <c r="E62" i="6"/>
  <c r="E61" i="59"/>
  <c r="E61" i="37"/>
  <c r="E61" i="36"/>
  <c r="E61" i="35"/>
  <c r="E61" i="1"/>
  <c r="E61" i="2"/>
  <c r="E61" i="3"/>
  <c r="E61" i="4"/>
  <c r="E61" i="5"/>
  <c r="E61" i="6"/>
  <c r="E57" i="37"/>
  <c r="E57" i="36"/>
  <c r="E57" i="35"/>
  <c r="E57" i="1"/>
  <c r="E57" i="2"/>
  <c r="E57" i="3"/>
  <c r="E57" i="4"/>
  <c r="E57" i="5"/>
  <c r="E57" i="6"/>
  <c r="E55" i="59"/>
  <c r="E55" i="37"/>
  <c r="E55" i="36"/>
  <c r="E55" i="35"/>
  <c r="E55" i="1"/>
  <c r="E55" i="2"/>
  <c r="E55" i="3"/>
  <c r="E55" i="4"/>
  <c r="E55" i="5"/>
  <c r="E55" i="6"/>
  <c r="E53" i="59"/>
  <c r="E53" i="37"/>
  <c r="E53" i="36"/>
  <c r="E53" i="35"/>
  <c r="E53" i="1"/>
  <c r="E53" i="2"/>
  <c r="E53" i="3"/>
  <c r="E53" i="4"/>
  <c r="E53" i="5"/>
  <c r="E53" i="6"/>
  <c r="E51" i="59"/>
  <c r="E51" i="37"/>
  <c r="E51" i="36"/>
  <c r="E51" i="35"/>
  <c r="E51" i="1"/>
  <c r="E51" i="2"/>
  <c r="E51" i="3"/>
  <c r="E51" i="4"/>
  <c r="E51" i="5"/>
  <c r="E51" i="6"/>
  <c r="E49" i="37"/>
  <c r="E49" i="36"/>
  <c r="E49" i="35"/>
  <c r="E49" i="1"/>
  <c r="E49" i="2"/>
  <c r="E49" i="3"/>
  <c r="E49" i="4"/>
  <c r="E49" i="5"/>
  <c r="E49" i="6"/>
  <c r="E47" i="59"/>
  <c r="E47" i="37"/>
  <c r="E47" i="36"/>
  <c r="E47" i="35"/>
  <c r="E47" i="1"/>
  <c r="E47" i="2"/>
  <c r="E47" i="3"/>
  <c r="E47" i="4"/>
  <c r="E47" i="5"/>
  <c r="E47" i="6"/>
  <c r="E42" i="59"/>
  <c r="E43" i="59"/>
  <c r="E44" i="59"/>
  <c r="E45" i="59"/>
  <c r="E42" i="37"/>
  <c r="E43" i="37"/>
  <c r="E44" i="37"/>
  <c r="E45" i="37"/>
  <c r="E42" i="36"/>
  <c r="E43" i="36"/>
  <c r="E44" i="36"/>
  <c r="E45" i="36"/>
  <c r="E42" i="35"/>
  <c r="E43" i="35"/>
  <c r="E44" i="35"/>
  <c r="E45" i="35"/>
  <c r="E42" i="1"/>
  <c r="E43" i="1"/>
  <c r="E44" i="1"/>
  <c r="E45" i="1"/>
  <c r="E42" i="2"/>
  <c r="E43" i="2"/>
  <c r="E44" i="2"/>
  <c r="E45" i="2"/>
  <c r="E42" i="3"/>
  <c r="E43" i="3"/>
  <c r="E44" i="3"/>
  <c r="E45" i="3"/>
  <c r="E42" i="4"/>
  <c r="E43" i="4"/>
  <c r="E44" i="4"/>
  <c r="E45" i="4"/>
  <c r="E42" i="5"/>
  <c r="E43" i="5"/>
  <c r="E44" i="5"/>
  <c r="E45" i="5"/>
  <c r="E42" i="6"/>
  <c r="E43" i="6"/>
  <c r="E44" i="6"/>
  <c r="E45" i="6"/>
  <c r="E41" i="59"/>
  <c r="E41" i="37"/>
  <c r="E41" i="36"/>
  <c r="E41" i="35"/>
  <c r="E41" i="1"/>
  <c r="E41" i="2"/>
  <c r="E41" i="3"/>
  <c r="E41" i="4"/>
  <c r="E41" i="5"/>
  <c r="E41" i="6"/>
  <c r="E40" i="59"/>
  <c r="E40" i="37"/>
  <c r="E40" i="36"/>
  <c r="E40" i="35"/>
  <c r="E40" i="1"/>
  <c r="E40" i="2"/>
  <c r="E40" i="3"/>
  <c r="E40" i="4"/>
  <c r="E40" i="5"/>
  <c r="E40" i="6"/>
  <c r="E38" i="37"/>
  <c r="E38" i="36"/>
  <c r="E38" i="35"/>
  <c r="E38" i="1"/>
  <c r="E38" i="2"/>
  <c r="E38" i="3"/>
  <c r="E38" i="4"/>
  <c r="E38" i="5"/>
  <c r="E38" i="6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9" i="59"/>
  <c r="E9" i="37"/>
  <c r="E9" i="36"/>
  <c r="E9" i="35"/>
  <c r="E9" i="1"/>
  <c r="E9" i="2"/>
  <c r="E9" i="3"/>
  <c r="E9" i="4"/>
  <c r="E9" i="5"/>
  <c r="E9" i="6"/>
  <c r="E8" i="59"/>
  <c r="E8" i="37"/>
  <c r="E8" i="36"/>
  <c r="E8" i="35"/>
  <c r="E8" i="1"/>
  <c r="E8" i="2"/>
  <c r="E8" i="3"/>
  <c r="E8" i="4"/>
  <c r="E8" i="5"/>
  <c r="E8" i="6"/>
  <c r="F74" i="37" l="1"/>
  <c r="B94" i="11" l="1"/>
  <c r="C94" i="11"/>
  <c r="D94" i="11"/>
  <c r="B78" i="11"/>
  <c r="C78" i="11"/>
  <c r="D78" i="11"/>
  <c r="B79" i="11"/>
  <c r="C79" i="11"/>
  <c r="D79" i="11"/>
  <c r="B81" i="11"/>
  <c r="C81" i="11"/>
  <c r="D81" i="11"/>
  <c r="B82" i="11"/>
  <c r="C82" i="11"/>
  <c r="D82" i="11"/>
  <c r="B83" i="11"/>
  <c r="C83" i="11"/>
  <c r="D83" i="11"/>
  <c r="B85" i="11"/>
  <c r="C85" i="11"/>
  <c r="D85" i="11"/>
  <c r="B86" i="11"/>
  <c r="C86" i="11"/>
  <c r="D86" i="11"/>
  <c r="B87" i="11"/>
  <c r="C87" i="11"/>
  <c r="D87" i="11"/>
  <c r="B88" i="11"/>
  <c r="C88" i="11"/>
  <c r="D88" i="11"/>
  <c r="B90" i="11"/>
  <c r="C90" i="11"/>
  <c r="D90" i="11"/>
  <c r="B91" i="11"/>
  <c r="C91" i="11"/>
  <c r="D91" i="11"/>
  <c r="B92" i="11"/>
  <c r="C92" i="11"/>
  <c r="D92" i="11"/>
  <c r="C77" i="11"/>
  <c r="D77" i="11"/>
  <c r="B77" i="11"/>
  <c r="B62" i="11"/>
  <c r="C62" i="11"/>
  <c r="D62" i="11"/>
  <c r="B63" i="11"/>
  <c r="C63" i="11"/>
  <c r="D63" i="11"/>
  <c r="B64" i="11"/>
  <c r="C64" i="11"/>
  <c r="D64" i="11"/>
  <c r="B65" i="11"/>
  <c r="C65" i="11"/>
  <c r="D65" i="11"/>
  <c r="B66" i="11"/>
  <c r="C66" i="11"/>
  <c r="D66" i="11"/>
  <c r="B67" i="11"/>
  <c r="C67" i="11"/>
  <c r="D67" i="11"/>
  <c r="B68" i="11"/>
  <c r="C68" i="11"/>
  <c r="D68" i="11"/>
  <c r="C69" i="11"/>
  <c r="D69" i="11"/>
  <c r="B70" i="11"/>
  <c r="C70" i="11"/>
  <c r="D70" i="11"/>
  <c r="B71" i="11"/>
  <c r="C71" i="11"/>
  <c r="D71" i="11"/>
  <c r="B72" i="11"/>
  <c r="C72" i="11"/>
  <c r="D72" i="11"/>
  <c r="B73" i="11"/>
  <c r="C73" i="11"/>
  <c r="D73" i="11"/>
  <c r="C61" i="11"/>
  <c r="D61" i="11"/>
  <c r="B61" i="11"/>
  <c r="C55" i="11"/>
  <c r="D55" i="11"/>
  <c r="B55" i="11"/>
  <c r="C53" i="11"/>
  <c r="D53" i="11"/>
  <c r="B53" i="11"/>
  <c r="C51" i="11"/>
  <c r="D51" i="11"/>
  <c r="B51" i="11"/>
  <c r="C49" i="11"/>
  <c r="D49" i="11"/>
  <c r="B49" i="11"/>
  <c r="C47" i="11"/>
  <c r="D47" i="11"/>
  <c r="B47" i="11"/>
  <c r="B41" i="11"/>
  <c r="C41" i="11"/>
  <c r="D41" i="11"/>
  <c r="B42" i="11"/>
  <c r="C42" i="11"/>
  <c r="D42" i="11"/>
  <c r="B43" i="11"/>
  <c r="C43" i="11"/>
  <c r="D43" i="11"/>
  <c r="B44" i="11"/>
  <c r="C44" i="11"/>
  <c r="D44" i="11"/>
  <c r="B45" i="11"/>
  <c r="C45" i="11"/>
  <c r="D45" i="11"/>
  <c r="C40" i="11"/>
  <c r="D40" i="11"/>
  <c r="B40" i="11"/>
  <c r="C36" i="11"/>
  <c r="D36" i="11"/>
  <c r="B36" i="11"/>
  <c r="C34" i="11"/>
  <c r="D34" i="11"/>
  <c r="B34" i="11"/>
  <c r="B10" i="1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0" i="11"/>
  <c r="C30" i="11"/>
  <c r="D30" i="11"/>
  <c r="B31" i="11"/>
  <c r="C31" i="11"/>
  <c r="D31" i="11"/>
  <c r="C9" i="11"/>
  <c r="D9" i="11"/>
  <c r="B9" i="11"/>
  <c r="C8" i="11"/>
  <c r="B8" i="11"/>
  <c r="E8" i="11" l="1"/>
  <c r="C8" i="52"/>
  <c r="E62" i="11"/>
  <c r="E70" i="11"/>
  <c r="E73" i="11"/>
  <c r="E67" i="11"/>
  <c r="E69" i="11"/>
  <c r="E66" i="11"/>
  <c r="E77" i="11"/>
  <c r="E90" i="11"/>
  <c r="E79" i="11"/>
  <c r="E45" i="11"/>
  <c r="E41" i="11"/>
  <c r="C80" i="11"/>
  <c r="B38" i="11"/>
  <c r="B57" i="11" s="1"/>
  <c r="E88" i="11"/>
  <c r="B80" i="11"/>
  <c r="B93" i="11"/>
  <c r="E83" i="11"/>
  <c r="E78" i="11"/>
  <c r="E28" i="11"/>
  <c r="E24" i="11"/>
  <c r="E20" i="11"/>
  <c r="E16" i="11"/>
  <c r="E12" i="11"/>
  <c r="C74" i="11"/>
  <c r="E63" i="11"/>
  <c r="E34" i="11"/>
  <c r="E40" i="11"/>
  <c r="E43" i="11"/>
  <c r="E47" i="11"/>
  <c r="E49" i="11"/>
  <c r="E51" i="11"/>
  <c r="E53" i="11"/>
  <c r="E55" i="11"/>
  <c r="E61" i="11"/>
  <c r="E71" i="11"/>
  <c r="C93" i="11"/>
  <c r="C89" i="11"/>
  <c r="B84" i="11"/>
  <c r="E30" i="11"/>
  <c r="E26" i="11"/>
  <c r="E22" i="11"/>
  <c r="E18" i="11"/>
  <c r="E14" i="11"/>
  <c r="E10" i="11"/>
  <c r="E44" i="11"/>
  <c r="E65" i="11"/>
  <c r="E87" i="11"/>
  <c r="E82" i="11"/>
  <c r="C84" i="11"/>
  <c r="E94" i="11"/>
  <c r="E29" i="11"/>
  <c r="E25" i="11"/>
  <c r="E21" i="11"/>
  <c r="E17" i="11"/>
  <c r="E13" i="11"/>
  <c r="E36" i="11"/>
  <c r="E42" i="11"/>
  <c r="E91" i="11"/>
  <c r="E86" i="11"/>
  <c r="E81" i="11"/>
  <c r="E68" i="11"/>
  <c r="E64" i="11"/>
  <c r="E92" i="11"/>
  <c r="B89" i="11"/>
  <c r="D84" i="11"/>
  <c r="C38" i="11"/>
  <c r="C57" i="11" s="1"/>
  <c r="E72" i="11"/>
  <c r="D80" i="11"/>
  <c r="D74" i="11"/>
  <c r="E85" i="11"/>
  <c r="D89" i="11"/>
  <c r="D93" i="11"/>
  <c r="D38" i="11"/>
  <c r="D57" i="11" s="1"/>
  <c r="E9" i="11"/>
  <c r="E31" i="11"/>
  <c r="E27" i="11"/>
  <c r="E23" i="11"/>
  <c r="E19" i="11"/>
  <c r="E15" i="11"/>
  <c r="E11" i="11"/>
  <c r="E95" i="39"/>
  <c r="E95" i="64"/>
  <c r="E95" i="65"/>
  <c r="E95" i="40"/>
  <c r="E95" i="41"/>
  <c r="E95" i="43"/>
  <c r="E95" i="42"/>
  <c r="E95" i="44"/>
  <c r="E95" i="45"/>
  <c r="E95" i="47"/>
  <c r="E95" i="48"/>
  <c r="E95" i="50"/>
  <c r="E95" i="51"/>
  <c r="E95" i="46"/>
  <c r="E95" i="38"/>
  <c r="E79" i="39"/>
  <c r="E80" i="39"/>
  <c r="E81" i="39"/>
  <c r="E82" i="39"/>
  <c r="E83" i="39"/>
  <c r="E84" i="39"/>
  <c r="E85" i="39"/>
  <c r="E86" i="39"/>
  <c r="E87" i="39"/>
  <c r="E88" i="39"/>
  <c r="E89" i="39"/>
  <c r="E90" i="39"/>
  <c r="E91" i="39"/>
  <c r="E92" i="39"/>
  <c r="E93" i="39"/>
  <c r="E94" i="39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79" i="65"/>
  <c r="E80" i="65"/>
  <c r="E81" i="65"/>
  <c r="E82" i="65"/>
  <c r="E83" i="65"/>
  <c r="E84" i="65"/>
  <c r="E85" i="65"/>
  <c r="E86" i="65"/>
  <c r="E87" i="65"/>
  <c r="E88" i="65"/>
  <c r="E89" i="65"/>
  <c r="E90" i="65"/>
  <c r="E91" i="65"/>
  <c r="E92" i="65"/>
  <c r="E93" i="65"/>
  <c r="E94" i="65"/>
  <c r="E79" i="40"/>
  <c r="E80" i="40"/>
  <c r="E81" i="40"/>
  <c r="E82" i="40"/>
  <c r="E83" i="40"/>
  <c r="E84" i="40"/>
  <c r="E85" i="40"/>
  <c r="E86" i="40"/>
  <c r="E87" i="40"/>
  <c r="E88" i="40"/>
  <c r="E89" i="40"/>
  <c r="E90" i="40"/>
  <c r="E91" i="40"/>
  <c r="E92" i="40"/>
  <c r="E93" i="40"/>
  <c r="E94" i="40"/>
  <c r="E79" i="41"/>
  <c r="E80" i="41"/>
  <c r="E81" i="41"/>
  <c r="E82" i="41"/>
  <c r="E83" i="41"/>
  <c r="E84" i="41"/>
  <c r="E85" i="41"/>
  <c r="E86" i="41"/>
  <c r="E87" i="41"/>
  <c r="E88" i="41"/>
  <c r="E89" i="41"/>
  <c r="E90" i="41"/>
  <c r="E91" i="41"/>
  <c r="E92" i="41"/>
  <c r="E93" i="41"/>
  <c r="E94" i="41"/>
  <c r="E79" i="43"/>
  <c r="E80" i="43"/>
  <c r="E81" i="43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79" i="42"/>
  <c r="E80" i="42"/>
  <c r="E81" i="42"/>
  <c r="E82" i="42"/>
  <c r="E83" i="42"/>
  <c r="E84" i="42"/>
  <c r="E85" i="42"/>
  <c r="E86" i="42"/>
  <c r="E87" i="42"/>
  <c r="E88" i="42"/>
  <c r="E89" i="42"/>
  <c r="E90" i="42"/>
  <c r="E91" i="42"/>
  <c r="E92" i="42"/>
  <c r="E93" i="42"/>
  <c r="E94" i="42"/>
  <c r="E79" i="44"/>
  <c r="E80" i="44"/>
  <c r="E81" i="44"/>
  <c r="E82" i="44"/>
  <c r="E83" i="44"/>
  <c r="E84" i="44"/>
  <c r="E85" i="44"/>
  <c r="E86" i="44"/>
  <c r="E87" i="44"/>
  <c r="E88" i="44"/>
  <c r="E89" i="44"/>
  <c r="E90" i="44"/>
  <c r="E91" i="44"/>
  <c r="E92" i="44"/>
  <c r="E93" i="44"/>
  <c r="E94" i="44"/>
  <c r="E79" i="45"/>
  <c r="E80" i="45"/>
  <c r="E81" i="45"/>
  <c r="E82" i="45"/>
  <c r="E83" i="45"/>
  <c r="E84" i="45"/>
  <c r="E85" i="45"/>
  <c r="E86" i="45"/>
  <c r="E87" i="45"/>
  <c r="E88" i="45"/>
  <c r="E89" i="45"/>
  <c r="E90" i="45"/>
  <c r="E91" i="45"/>
  <c r="E92" i="45"/>
  <c r="E93" i="45"/>
  <c r="E94" i="45"/>
  <c r="E79" i="47"/>
  <c r="E80" i="47"/>
  <c r="E81" i="47"/>
  <c r="E82" i="47"/>
  <c r="E83" i="47"/>
  <c r="E84" i="47"/>
  <c r="E85" i="47"/>
  <c r="E86" i="47"/>
  <c r="E87" i="47"/>
  <c r="E88" i="47"/>
  <c r="E89" i="47"/>
  <c r="E90" i="47"/>
  <c r="E91" i="47"/>
  <c r="E92" i="47"/>
  <c r="E93" i="47"/>
  <c r="E94" i="47"/>
  <c r="E79" i="48"/>
  <c r="E80" i="48"/>
  <c r="E81" i="48"/>
  <c r="E82" i="48"/>
  <c r="E83" i="48"/>
  <c r="E84" i="48"/>
  <c r="E85" i="48"/>
  <c r="E86" i="48"/>
  <c r="E87" i="48"/>
  <c r="E88" i="48"/>
  <c r="E89" i="48"/>
  <c r="E90" i="48"/>
  <c r="E91" i="48"/>
  <c r="E92" i="48"/>
  <c r="E93" i="48"/>
  <c r="E94" i="48"/>
  <c r="E79" i="49"/>
  <c r="E80" i="49"/>
  <c r="E81" i="49"/>
  <c r="E82" i="49"/>
  <c r="E83" i="49"/>
  <c r="E84" i="49"/>
  <c r="E85" i="49"/>
  <c r="E86" i="49"/>
  <c r="E87" i="49"/>
  <c r="E88" i="49"/>
  <c r="E90" i="49"/>
  <c r="E91" i="49"/>
  <c r="E92" i="49"/>
  <c r="E93" i="49"/>
  <c r="E94" i="49"/>
  <c r="E79" i="50"/>
  <c r="E80" i="50"/>
  <c r="E81" i="50"/>
  <c r="E82" i="50"/>
  <c r="E83" i="50"/>
  <c r="E84" i="50"/>
  <c r="E85" i="50"/>
  <c r="E86" i="50"/>
  <c r="E87" i="50"/>
  <c r="E88" i="50"/>
  <c r="E89" i="50"/>
  <c r="E90" i="50"/>
  <c r="E91" i="50"/>
  <c r="E92" i="50"/>
  <c r="E93" i="50"/>
  <c r="E94" i="50"/>
  <c r="E79" i="51"/>
  <c r="E80" i="51"/>
  <c r="E81" i="51"/>
  <c r="E82" i="51"/>
  <c r="E83" i="51"/>
  <c r="E84" i="51"/>
  <c r="E85" i="51"/>
  <c r="E86" i="51"/>
  <c r="E87" i="51"/>
  <c r="E88" i="51"/>
  <c r="E89" i="51"/>
  <c r="E90" i="51"/>
  <c r="E91" i="51"/>
  <c r="E92" i="51"/>
  <c r="E93" i="51"/>
  <c r="E94" i="51"/>
  <c r="E79" i="46"/>
  <c r="E80" i="46"/>
  <c r="E81" i="46"/>
  <c r="E82" i="46"/>
  <c r="E83" i="46"/>
  <c r="E84" i="46"/>
  <c r="E85" i="46"/>
  <c r="E86" i="46"/>
  <c r="E87" i="46"/>
  <c r="E88" i="46"/>
  <c r="E89" i="46"/>
  <c r="E90" i="46"/>
  <c r="E91" i="46"/>
  <c r="E92" i="46"/>
  <c r="E93" i="46"/>
  <c r="E94" i="46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78" i="39"/>
  <c r="E78" i="64"/>
  <c r="E78" i="65"/>
  <c r="E78" i="40"/>
  <c r="E78" i="41"/>
  <c r="E78" i="43"/>
  <c r="E78" i="42"/>
  <c r="E78" i="44"/>
  <c r="E78" i="45"/>
  <c r="E78" i="47"/>
  <c r="E78" i="48"/>
  <c r="E78" i="49"/>
  <c r="E78" i="50"/>
  <c r="E78" i="51"/>
  <c r="E78" i="46"/>
  <c r="E78" i="38"/>
  <c r="E77" i="39"/>
  <c r="E77" i="64"/>
  <c r="E77" i="65"/>
  <c r="E77" i="40"/>
  <c r="E77" i="41"/>
  <c r="E77" i="43"/>
  <c r="E77" i="42"/>
  <c r="E77" i="44"/>
  <c r="E77" i="45"/>
  <c r="E77" i="47"/>
  <c r="E77" i="48"/>
  <c r="E77" i="49"/>
  <c r="E77" i="50"/>
  <c r="E77" i="51"/>
  <c r="E77" i="46"/>
  <c r="E77" i="38"/>
  <c r="E62" i="39"/>
  <c r="E63" i="39"/>
  <c r="E64" i="39"/>
  <c r="E65" i="39"/>
  <c r="E66" i="39"/>
  <c r="E67" i="39"/>
  <c r="E68" i="39"/>
  <c r="E69" i="39"/>
  <c r="E70" i="39"/>
  <c r="E71" i="39"/>
  <c r="E72" i="39"/>
  <c r="E73" i="39"/>
  <c r="E74" i="39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62" i="65"/>
  <c r="E63" i="65"/>
  <c r="E64" i="65"/>
  <c r="E65" i="65"/>
  <c r="E66" i="65"/>
  <c r="E67" i="65"/>
  <c r="E68" i="65"/>
  <c r="E69" i="65"/>
  <c r="E70" i="65"/>
  <c r="E71" i="65"/>
  <c r="E72" i="65"/>
  <c r="E73" i="65"/>
  <c r="E74" i="65"/>
  <c r="E62" i="40"/>
  <c r="E63" i="40"/>
  <c r="E64" i="40"/>
  <c r="E65" i="40"/>
  <c r="E66" i="40"/>
  <c r="E67" i="40"/>
  <c r="E68" i="40"/>
  <c r="E69" i="40"/>
  <c r="E70" i="40"/>
  <c r="E71" i="40"/>
  <c r="E72" i="40"/>
  <c r="E73" i="40"/>
  <c r="E74" i="40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E62" i="43"/>
  <c r="E63" i="43"/>
  <c r="E64" i="43"/>
  <c r="E65" i="43"/>
  <c r="E66" i="43"/>
  <c r="E67" i="43"/>
  <c r="E68" i="43"/>
  <c r="E69" i="43"/>
  <c r="E70" i="43"/>
  <c r="E71" i="43"/>
  <c r="E72" i="43"/>
  <c r="E73" i="43"/>
  <c r="E74" i="43"/>
  <c r="E62" i="42"/>
  <c r="E63" i="42"/>
  <c r="E64" i="42"/>
  <c r="E65" i="42"/>
  <c r="E66" i="42"/>
  <c r="E67" i="42"/>
  <c r="E68" i="42"/>
  <c r="E69" i="42"/>
  <c r="E70" i="42"/>
  <c r="E71" i="42"/>
  <c r="E72" i="42"/>
  <c r="E73" i="42"/>
  <c r="E74" i="42"/>
  <c r="E62" i="44"/>
  <c r="E63" i="44"/>
  <c r="E64" i="44"/>
  <c r="E65" i="44"/>
  <c r="E66" i="44"/>
  <c r="E67" i="44"/>
  <c r="E68" i="44"/>
  <c r="E69" i="44"/>
  <c r="E70" i="44"/>
  <c r="E71" i="44"/>
  <c r="E72" i="44"/>
  <c r="E73" i="44"/>
  <c r="E74" i="44"/>
  <c r="E62" i="45"/>
  <c r="E63" i="45"/>
  <c r="E64" i="45"/>
  <c r="E65" i="45"/>
  <c r="E66" i="45"/>
  <c r="E67" i="45"/>
  <c r="E68" i="45"/>
  <c r="E69" i="45"/>
  <c r="E70" i="45"/>
  <c r="E71" i="45"/>
  <c r="E72" i="45"/>
  <c r="E73" i="45"/>
  <c r="E74" i="45"/>
  <c r="E62" i="47"/>
  <c r="E63" i="47"/>
  <c r="E64" i="47"/>
  <c r="E65" i="47"/>
  <c r="E66" i="47"/>
  <c r="E67" i="47"/>
  <c r="E68" i="47"/>
  <c r="E69" i="47"/>
  <c r="E70" i="47"/>
  <c r="E71" i="47"/>
  <c r="E72" i="47"/>
  <c r="E73" i="47"/>
  <c r="E74" i="47"/>
  <c r="E62" i="48"/>
  <c r="E63" i="48"/>
  <c r="E64" i="48"/>
  <c r="E65" i="48"/>
  <c r="E66" i="48"/>
  <c r="E67" i="48"/>
  <c r="E68" i="48"/>
  <c r="E69" i="48"/>
  <c r="E70" i="48"/>
  <c r="E71" i="48"/>
  <c r="E72" i="48"/>
  <c r="E73" i="48"/>
  <c r="E74" i="48"/>
  <c r="E62" i="49"/>
  <c r="E63" i="49"/>
  <c r="E64" i="49"/>
  <c r="E65" i="49"/>
  <c r="E66" i="49"/>
  <c r="E67" i="49"/>
  <c r="E68" i="49"/>
  <c r="E69" i="49"/>
  <c r="E70" i="49"/>
  <c r="E71" i="49"/>
  <c r="E72" i="49"/>
  <c r="E73" i="49"/>
  <c r="E74" i="49"/>
  <c r="E62" i="50"/>
  <c r="E63" i="50"/>
  <c r="E64" i="50"/>
  <c r="E65" i="50"/>
  <c r="E66" i="50"/>
  <c r="E67" i="50"/>
  <c r="E68" i="50"/>
  <c r="E69" i="50"/>
  <c r="E70" i="50"/>
  <c r="E71" i="50"/>
  <c r="E72" i="50"/>
  <c r="E73" i="50"/>
  <c r="E74" i="50"/>
  <c r="E62" i="51"/>
  <c r="E63" i="51"/>
  <c r="E64" i="51"/>
  <c r="E65" i="51"/>
  <c r="E66" i="51"/>
  <c r="E67" i="51"/>
  <c r="E68" i="51"/>
  <c r="E69" i="51"/>
  <c r="E70" i="51"/>
  <c r="E71" i="51"/>
  <c r="E72" i="51"/>
  <c r="E73" i="51"/>
  <c r="E74" i="51"/>
  <c r="E62" i="46"/>
  <c r="E63" i="46"/>
  <c r="E64" i="46"/>
  <c r="E65" i="46"/>
  <c r="E66" i="46"/>
  <c r="E67" i="46"/>
  <c r="E68" i="46"/>
  <c r="E69" i="46"/>
  <c r="E70" i="46"/>
  <c r="E71" i="46"/>
  <c r="E72" i="46"/>
  <c r="E73" i="46"/>
  <c r="E74" i="46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61" i="39"/>
  <c r="E61" i="64"/>
  <c r="E61" i="65"/>
  <c r="E61" i="40"/>
  <c r="E61" i="41"/>
  <c r="E61" i="43"/>
  <c r="E61" i="42"/>
  <c r="E61" i="44"/>
  <c r="E61" i="45"/>
  <c r="E61" i="47"/>
  <c r="E61" i="48"/>
  <c r="E61" i="49"/>
  <c r="E61" i="50"/>
  <c r="E61" i="51"/>
  <c r="E61" i="46"/>
  <c r="E61" i="38"/>
  <c r="E57" i="39"/>
  <c r="E57" i="64"/>
  <c r="E57" i="65"/>
  <c r="E57" i="40"/>
  <c r="E57" i="41"/>
  <c r="E57" i="43"/>
  <c r="E57" i="42"/>
  <c r="E57" i="47"/>
  <c r="E57" i="48"/>
  <c r="E57" i="49"/>
  <c r="E57" i="50"/>
  <c r="E57" i="51"/>
  <c r="E57" i="46"/>
  <c r="E57" i="38"/>
  <c r="E55" i="39"/>
  <c r="E55" i="64"/>
  <c r="E55" i="65"/>
  <c r="E55" i="40"/>
  <c r="E55" i="41"/>
  <c r="E55" i="43"/>
  <c r="E55" i="42"/>
  <c r="E55" i="44"/>
  <c r="E55" i="45"/>
  <c r="E55" i="47"/>
  <c r="E55" i="48"/>
  <c r="E55" i="49"/>
  <c r="E55" i="50"/>
  <c r="E55" i="51"/>
  <c r="E55" i="46"/>
  <c r="E55" i="38"/>
  <c r="E53" i="39"/>
  <c r="E53" i="64"/>
  <c r="E53" i="65"/>
  <c r="E53" i="40"/>
  <c r="E53" i="41"/>
  <c r="E53" i="43"/>
  <c r="E53" i="42"/>
  <c r="E53" i="44"/>
  <c r="E53" i="45"/>
  <c r="E53" i="47"/>
  <c r="E53" i="48"/>
  <c r="E53" i="49"/>
  <c r="E53" i="50"/>
  <c r="E53" i="51"/>
  <c r="E53" i="46"/>
  <c r="E53" i="38"/>
  <c r="E51" i="39"/>
  <c r="E51" i="64"/>
  <c r="E51" i="65"/>
  <c r="E51" i="40"/>
  <c r="E51" i="41"/>
  <c r="E51" i="43"/>
  <c r="E51" i="42"/>
  <c r="E51" i="44"/>
  <c r="E51" i="45"/>
  <c r="E51" i="47"/>
  <c r="E51" i="48"/>
  <c r="E51" i="49"/>
  <c r="E51" i="50"/>
  <c r="E51" i="51"/>
  <c r="E51" i="46"/>
  <c r="E51" i="38"/>
  <c r="E49" i="39"/>
  <c r="E49" i="64"/>
  <c r="E49" i="65"/>
  <c r="E49" i="40"/>
  <c r="E49" i="41"/>
  <c r="E49" i="43"/>
  <c r="E49" i="42"/>
  <c r="E49" i="44"/>
  <c r="E49" i="45"/>
  <c r="E49" i="47"/>
  <c r="E49" i="48"/>
  <c r="E49" i="49"/>
  <c r="E49" i="50"/>
  <c r="E49" i="51"/>
  <c r="E49" i="46"/>
  <c r="E49" i="38"/>
  <c r="E47" i="39"/>
  <c r="E47" i="64"/>
  <c r="E47" i="65"/>
  <c r="E47" i="40"/>
  <c r="E47" i="41"/>
  <c r="E47" i="43"/>
  <c r="E47" i="42"/>
  <c r="E47" i="44"/>
  <c r="E47" i="45"/>
  <c r="E47" i="47"/>
  <c r="E47" i="48"/>
  <c r="E47" i="49"/>
  <c r="E47" i="50"/>
  <c r="E47" i="51"/>
  <c r="E47" i="46"/>
  <c r="E47" i="38"/>
  <c r="E41" i="39"/>
  <c r="E42" i="39"/>
  <c r="E43" i="39"/>
  <c r="E44" i="39"/>
  <c r="E45" i="39"/>
  <c r="E41" i="64"/>
  <c r="E42" i="64"/>
  <c r="E43" i="64"/>
  <c r="E44" i="64"/>
  <c r="E45" i="64"/>
  <c r="E41" i="65"/>
  <c r="E42" i="65"/>
  <c r="E43" i="65"/>
  <c r="E44" i="65"/>
  <c r="E45" i="65"/>
  <c r="E41" i="40"/>
  <c r="E42" i="40"/>
  <c r="E43" i="40"/>
  <c r="E44" i="40"/>
  <c r="E45" i="40"/>
  <c r="E41" i="41"/>
  <c r="E42" i="41"/>
  <c r="E43" i="41"/>
  <c r="E44" i="41"/>
  <c r="E45" i="41"/>
  <c r="E41" i="43"/>
  <c r="E42" i="43"/>
  <c r="E43" i="43"/>
  <c r="E44" i="43"/>
  <c r="E45" i="43"/>
  <c r="E41" i="42"/>
  <c r="E42" i="42"/>
  <c r="E43" i="42"/>
  <c r="E44" i="42"/>
  <c r="E45" i="42"/>
  <c r="E41" i="44"/>
  <c r="E42" i="44"/>
  <c r="E43" i="44"/>
  <c r="E44" i="44"/>
  <c r="E45" i="44"/>
  <c r="E41" i="45"/>
  <c r="E42" i="45"/>
  <c r="E43" i="45"/>
  <c r="E44" i="45"/>
  <c r="E45" i="45"/>
  <c r="E41" i="47"/>
  <c r="E42" i="47"/>
  <c r="E43" i="47"/>
  <c r="E44" i="47"/>
  <c r="E45" i="47"/>
  <c r="E41" i="48"/>
  <c r="E42" i="48"/>
  <c r="E43" i="48"/>
  <c r="E44" i="48"/>
  <c r="E45" i="48"/>
  <c r="E41" i="49"/>
  <c r="E42" i="49"/>
  <c r="E43" i="49"/>
  <c r="E44" i="49"/>
  <c r="E45" i="49"/>
  <c r="E41" i="50"/>
  <c r="E42" i="50"/>
  <c r="E43" i="50"/>
  <c r="E44" i="50"/>
  <c r="E45" i="50"/>
  <c r="E41" i="51"/>
  <c r="E42" i="51"/>
  <c r="E43" i="51"/>
  <c r="E44" i="51"/>
  <c r="E45" i="51"/>
  <c r="E41" i="46"/>
  <c r="E42" i="46"/>
  <c r="E43" i="46"/>
  <c r="E44" i="46"/>
  <c r="E45" i="46"/>
  <c r="E41" i="38"/>
  <c r="E42" i="38"/>
  <c r="E43" i="38"/>
  <c r="E44" i="38"/>
  <c r="E45" i="38"/>
  <c r="E40" i="39"/>
  <c r="E40" i="64"/>
  <c r="E40" i="65"/>
  <c r="E40" i="40"/>
  <c r="E40" i="41"/>
  <c r="E40" i="43"/>
  <c r="E40" i="42"/>
  <c r="E40" i="44"/>
  <c r="E40" i="45"/>
  <c r="E40" i="47"/>
  <c r="E40" i="48"/>
  <c r="E40" i="49"/>
  <c r="E40" i="50"/>
  <c r="E40" i="51"/>
  <c r="E40" i="46"/>
  <c r="E40" i="38"/>
  <c r="E38" i="39"/>
  <c r="E38" i="64"/>
  <c r="E38" i="65"/>
  <c r="E38" i="40"/>
  <c r="E38" i="41"/>
  <c r="E38" i="43"/>
  <c r="E38" i="42"/>
  <c r="E38" i="45"/>
  <c r="E38" i="47"/>
  <c r="E38" i="48"/>
  <c r="E38" i="49"/>
  <c r="E38" i="50"/>
  <c r="E38" i="51"/>
  <c r="E38" i="46"/>
  <c r="E38" i="38"/>
  <c r="E36" i="39"/>
  <c r="E36" i="64"/>
  <c r="E36" i="65"/>
  <c r="E36" i="40"/>
  <c r="E36" i="41"/>
  <c r="E36" i="43"/>
  <c r="E36" i="42"/>
  <c r="E36" i="44"/>
  <c r="E36" i="45"/>
  <c r="E36" i="47"/>
  <c r="E36" i="48"/>
  <c r="E36" i="49"/>
  <c r="E36" i="50"/>
  <c r="E36" i="51"/>
  <c r="E36" i="46"/>
  <c r="E36" i="38"/>
  <c r="E34" i="39"/>
  <c r="E34" i="64"/>
  <c r="E34" i="65"/>
  <c r="E34" i="40"/>
  <c r="E34" i="41"/>
  <c r="E34" i="43"/>
  <c r="E34" i="42"/>
  <c r="E34" i="44"/>
  <c r="E34" i="45"/>
  <c r="E34" i="47"/>
  <c r="E34" i="48"/>
  <c r="E34" i="49"/>
  <c r="E34" i="50"/>
  <c r="E34" i="51"/>
  <c r="E34" i="46"/>
  <c r="E34" i="38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10" i="65"/>
  <c r="E11" i="65"/>
  <c r="E12" i="65"/>
  <c r="E13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31" i="65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1" i="44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10" i="47"/>
  <c r="E11" i="47"/>
  <c r="E12" i="47"/>
  <c r="E13" i="47"/>
  <c r="E14" i="47"/>
  <c r="E15" i="47"/>
  <c r="E16" i="47"/>
  <c r="E17" i="47"/>
  <c r="E18" i="47"/>
  <c r="E19" i="47"/>
  <c r="E20" i="47"/>
  <c r="E21" i="47"/>
  <c r="E22" i="47"/>
  <c r="E23" i="47"/>
  <c r="E24" i="47"/>
  <c r="E25" i="47"/>
  <c r="E26" i="47"/>
  <c r="E27" i="47"/>
  <c r="E28" i="47"/>
  <c r="E29" i="47"/>
  <c r="E30" i="47"/>
  <c r="E31" i="47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10" i="50"/>
  <c r="E11" i="50"/>
  <c r="E12" i="50"/>
  <c r="E13" i="50"/>
  <c r="E14" i="50"/>
  <c r="E15" i="50"/>
  <c r="E16" i="50"/>
  <c r="E17" i="50"/>
  <c r="E18" i="50"/>
  <c r="E19" i="50"/>
  <c r="E20" i="50"/>
  <c r="E21" i="50"/>
  <c r="E22" i="50"/>
  <c r="E23" i="50"/>
  <c r="E24" i="50"/>
  <c r="E25" i="50"/>
  <c r="E26" i="50"/>
  <c r="E27" i="50"/>
  <c r="E28" i="50"/>
  <c r="E29" i="50"/>
  <c r="E30" i="50"/>
  <c r="E31" i="50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10" i="46"/>
  <c r="E11" i="46"/>
  <c r="E12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9" i="39"/>
  <c r="E9" i="64"/>
  <c r="E9" i="65"/>
  <c r="E9" i="40"/>
  <c r="E9" i="41"/>
  <c r="E9" i="43"/>
  <c r="E9" i="42"/>
  <c r="E9" i="44"/>
  <c r="E9" i="45"/>
  <c r="E9" i="47"/>
  <c r="E9" i="48"/>
  <c r="E9" i="49"/>
  <c r="E9" i="50"/>
  <c r="E9" i="51"/>
  <c r="E9" i="46"/>
  <c r="E9" i="38"/>
  <c r="E8" i="39"/>
  <c r="E8" i="64"/>
  <c r="E8" i="65"/>
  <c r="E8" i="40"/>
  <c r="E8" i="41"/>
  <c r="E8" i="43"/>
  <c r="E8" i="42"/>
  <c r="E8" i="44"/>
  <c r="E8" i="45"/>
  <c r="E8" i="47"/>
  <c r="E8" i="48"/>
  <c r="E8" i="49"/>
  <c r="E8" i="50"/>
  <c r="E8" i="51"/>
  <c r="E8" i="46"/>
  <c r="E8" i="38"/>
  <c r="B95" i="11" l="1"/>
  <c r="E89" i="11"/>
  <c r="E74" i="11"/>
  <c r="E93" i="11"/>
  <c r="C95" i="11"/>
  <c r="E84" i="11"/>
  <c r="E80" i="11"/>
  <c r="D95" i="11"/>
  <c r="E95" i="11" s="1"/>
  <c r="E38" i="11"/>
  <c r="D95" i="55"/>
  <c r="B78" i="7"/>
  <c r="B78" i="55" s="1"/>
  <c r="C78" i="7"/>
  <c r="C78" i="55" s="1"/>
  <c r="D78" i="7"/>
  <c r="D78" i="55" s="1"/>
  <c r="B79" i="7"/>
  <c r="B79" i="55" s="1"/>
  <c r="C79" i="7"/>
  <c r="C79" i="55" s="1"/>
  <c r="D79" i="7"/>
  <c r="D79" i="55" s="1"/>
  <c r="B80" i="7"/>
  <c r="B80" i="55" s="1"/>
  <c r="C80" i="7"/>
  <c r="C80" i="55" s="1"/>
  <c r="D80" i="7"/>
  <c r="D80" i="55" s="1"/>
  <c r="B81" i="7"/>
  <c r="B81" i="55" s="1"/>
  <c r="C81" i="7"/>
  <c r="C81" i="55" s="1"/>
  <c r="D81" i="7"/>
  <c r="D81" i="55" s="1"/>
  <c r="B82" i="7"/>
  <c r="B82" i="55" s="1"/>
  <c r="C82" i="7"/>
  <c r="C82" i="55" s="1"/>
  <c r="D82" i="7"/>
  <c r="D82" i="55" s="1"/>
  <c r="B83" i="7"/>
  <c r="B83" i="55" s="1"/>
  <c r="C83" i="7"/>
  <c r="C83" i="55" s="1"/>
  <c r="D83" i="7"/>
  <c r="B84" i="7"/>
  <c r="B84" i="55" s="1"/>
  <c r="C84" i="7"/>
  <c r="C84" i="55" s="1"/>
  <c r="D84" i="7"/>
  <c r="D84" i="55" s="1"/>
  <c r="B85" i="7"/>
  <c r="B85" i="55" s="1"/>
  <c r="C85" i="7"/>
  <c r="C85" i="55" s="1"/>
  <c r="D85" i="7"/>
  <c r="D85" i="55" s="1"/>
  <c r="B86" i="7"/>
  <c r="B86" i="55" s="1"/>
  <c r="C86" i="7"/>
  <c r="C86" i="55" s="1"/>
  <c r="D86" i="7"/>
  <c r="B87" i="7"/>
  <c r="B87" i="55" s="1"/>
  <c r="C87" i="7"/>
  <c r="C87" i="55" s="1"/>
  <c r="D87" i="7"/>
  <c r="D87" i="55" s="1"/>
  <c r="B88" i="7"/>
  <c r="B88" i="55" s="1"/>
  <c r="C88" i="7"/>
  <c r="C88" i="55" s="1"/>
  <c r="D88" i="7"/>
  <c r="D88" i="55" s="1"/>
  <c r="D89" i="7"/>
  <c r="D89" i="55" s="1"/>
  <c r="B90" i="7"/>
  <c r="B90" i="55" s="1"/>
  <c r="C90" i="7"/>
  <c r="D90" i="7"/>
  <c r="D90" i="55" s="1"/>
  <c r="B91" i="7"/>
  <c r="B91" i="55" s="1"/>
  <c r="C91" i="7"/>
  <c r="C91" i="55" s="1"/>
  <c r="D91" i="7"/>
  <c r="B92" i="7"/>
  <c r="B92" i="55" s="1"/>
  <c r="C92" i="7"/>
  <c r="C92" i="55" s="1"/>
  <c r="D92" i="7"/>
  <c r="D92" i="55" s="1"/>
  <c r="B93" i="7"/>
  <c r="B93" i="55" s="1"/>
  <c r="C93" i="7"/>
  <c r="C93" i="55" s="1"/>
  <c r="D93" i="7"/>
  <c r="B94" i="7"/>
  <c r="B94" i="55" s="1"/>
  <c r="C94" i="7"/>
  <c r="C94" i="55" s="1"/>
  <c r="D94" i="7"/>
  <c r="C77" i="7"/>
  <c r="C77" i="55" s="1"/>
  <c r="D77" i="7"/>
  <c r="B77" i="7"/>
  <c r="B77" i="55" s="1"/>
  <c r="B62" i="7"/>
  <c r="B62" i="55" s="1"/>
  <c r="C62" i="7"/>
  <c r="C62" i="55" s="1"/>
  <c r="D62" i="7"/>
  <c r="D62" i="55" s="1"/>
  <c r="B63" i="7"/>
  <c r="B63" i="55" s="1"/>
  <c r="C63" i="7"/>
  <c r="C63" i="55" s="1"/>
  <c r="D63" i="7"/>
  <c r="B64" i="7"/>
  <c r="B64" i="55" s="1"/>
  <c r="C64" i="7"/>
  <c r="C64" i="55" s="1"/>
  <c r="D64" i="7"/>
  <c r="B65" i="7"/>
  <c r="B65" i="55" s="1"/>
  <c r="C65" i="7"/>
  <c r="C65" i="55" s="1"/>
  <c r="D65" i="7"/>
  <c r="D65" i="55" s="1"/>
  <c r="B66" i="7"/>
  <c r="B66" i="55" s="1"/>
  <c r="C66" i="7"/>
  <c r="D66" i="7"/>
  <c r="D66" i="55" s="1"/>
  <c r="B67" i="7"/>
  <c r="B67" i="55" s="1"/>
  <c r="C67" i="7"/>
  <c r="D67" i="7"/>
  <c r="D67" i="55" s="1"/>
  <c r="B68" i="7"/>
  <c r="B68" i="55" s="1"/>
  <c r="C68" i="7"/>
  <c r="C68" i="55" s="1"/>
  <c r="D68" i="7"/>
  <c r="D68" i="55" s="1"/>
  <c r="B69" i="7"/>
  <c r="B69" i="55" s="1"/>
  <c r="C69" i="7"/>
  <c r="C69" i="55" s="1"/>
  <c r="D69" i="7"/>
  <c r="B70" i="7"/>
  <c r="B70" i="55" s="1"/>
  <c r="C70" i="7"/>
  <c r="C70" i="55" s="1"/>
  <c r="D70" i="7"/>
  <c r="D70" i="55" s="1"/>
  <c r="B71" i="7"/>
  <c r="B71" i="55" s="1"/>
  <c r="C71" i="7"/>
  <c r="C71" i="55" s="1"/>
  <c r="D71" i="7"/>
  <c r="B72" i="7"/>
  <c r="B72" i="55" s="1"/>
  <c r="C72" i="7"/>
  <c r="C72" i="55" s="1"/>
  <c r="D72" i="7"/>
  <c r="B73" i="7"/>
  <c r="B73" i="55" s="1"/>
  <c r="C73" i="7"/>
  <c r="C73" i="55" s="1"/>
  <c r="D73" i="7"/>
  <c r="D73" i="55" s="1"/>
  <c r="D74" i="55"/>
  <c r="C61" i="7"/>
  <c r="C61" i="55" s="1"/>
  <c r="D61" i="7"/>
  <c r="B61" i="7"/>
  <c r="B61" i="55" s="1"/>
  <c r="C55" i="7"/>
  <c r="C55" i="55" s="1"/>
  <c r="D55" i="7"/>
  <c r="D55" i="55" s="1"/>
  <c r="B55" i="7"/>
  <c r="B55" i="55" s="1"/>
  <c r="C53" i="7"/>
  <c r="C53" i="55" s="1"/>
  <c r="D53" i="7"/>
  <c r="D53" i="55" s="1"/>
  <c r="B53" i="7"/>
  <c r="B53" i="55" s="1"/>
  <c r="C51" i="7"/>
  <c r="C51" i="55" s="1"/>
  <c r="D51" i="7"/>
  <c r="B51" i="7"/>
  <c r="B51" i="55" s="1"/>
  <c r="C49" i="7"/>
  <c r="C49" i="55" s="1"/>
  <c r="D49" i="7"/>
  <c r="D49" i="55" s="1"/>
  <c r="B49" i="7"/>
  <c r="B49" i="55" s="1"/>
  <c r="C47" i="7"/>
  <c r="C47" i="55" s="1"/>
  <c r="D47" i="7"/>
  <c r="D47" i="55" s="1"/>
  <c r="B47" i="7"/>
  <c r="B47" i="55" s="1"/>
  <c r="C41" i="7"/>
  <c r="C41" i="55" s="1"/>
  <c r="D41" i="7"/>
  <c r="D41" i="55" s="1"/>
  <c r="C42" i="7"/>
  <c r="C42" i="55" s="1"/>
  <c r="D42" i="7"/>
  <c r="D42" i="55" s="1"/>
  <c r="C43" i="7"/>
  <c r="C43" i="55" s="1"/>
  <c r="D43" i="7"/>
  <c r="D43" i="55" s="1"/>
  <c r="C44" i="7"/>
  <c r="C44" i="55" s="1"/>
  <c r="D44" i="7"/>
  <c r="D44" i="55" s="1"/>
  <c r="C45" i="7"/>
  <c r="D45" i="7"/>
  <c r="B42" i="7"/>
  <c r="B42" i="55" s="1"/>
  <c r="B43" i="7"/>
  <c r="B43" i="55" s="1"/>
  <c r="B44" i="7"/>
  <c r="B44" i="55" s="1"/>
  <c r="B41" i="7"/>
  <c r="B41" i="55" s="1"/>
  <c r="C40" i="7"/>
  <c r="C40" i="55" s="1"/>
  <c r="D40" i="7"/>
  <c r="D40" i="55" s="1"/>
  <c r="B40" i="7"/>
  <c r="B40" i="55" s="1"/>
  <c r="C36" i="7"/>
  <c r="C36" i="55" s="1"/>
  <c r="D36" i="7"/>
  <c r="D36" i="55" s="1"/>
  <c r="B36" i="7"/>
  <c r="B36" i="55" s="1"/>
  <c r="C34" i="7"/>
  <c r="C34" i="55" s="1"/>
  <c r="D34" i="7"/>
  <c r="D34" i="55" s="1"/>
  <c r="B34" i="7"/>
  <c r="B34" i="55" s="1"/>
  <c r="B11" i="7"/>
  <c r="B11" i="55" s="1"/>
  <c r="C11" i="7"/>
  <c r="C11" i="55" s="1"/>
  <c r="D11" i="7"/>
  <c r="D11" i="55" s="1"/>
  <c r="B12" i="7"/>
  <c r="B12" i="55" s="1"/>
  <c r="C12" i="7"/>
  <c r="C12" i="55" s="1"/>
  <c r="D12" i="7"/>
  <c r="D12" i="55" s="1"/>
  <c r="B13" i="7"/>
  <c r="B13" i="55" s="1"/>
  <c r="C13" i="7"/>
  <c r="C13" i="55" s="1"/>
  <c r="D13" i="7"/>
  <c r="D13" i="55" s="1"/>
  <c r="B14" i="7"/>
  <c r="B14" i="55" s="1"/>
  <c r="C14" i="7"/>
  <c r="C14" i="55" s="1"/>
  <c r="D14" i="7"/>
  <c r="D14" i="55" s="1"/>
  <c r="B15" i="7"/>
  <c r="B15" i="55" s="1"/>
  <c r="C15" i="7"/>
  <c r="C15" i="55" s="1"/>
  <c r="D15" i="7"/>
  <c r="D15" i="55" s="1"/>
  <c r="B16" i="7"/>
  <c r="B16" i="55" s="1"/>
  <c r="C16" i="7"/>
  <c r="C16" i="55" s="1"/>
  <c r="D16" i="7"/>
  <c r="D16" i="55" s="1"/>
  <c r="B17" i="7"/>
  <c r="B17" i="55" s="1"/>
  <c r="C17" i="7"/>
  <c r="C17" i="55" s="1"/>
  <c r="D17" i="7"/>
  <c r="D17" i="55" s="1"/>
  <c r="B18" i="7"/>
  <c r="B18" i="55" s="1"/>
  <c r="C18" i="7"/>
  <c r="C18" i="55" s="1"/>
  <c r="D18" i="7"/>
  <c r="D18" i="55" s="1"/>
  <c r="B19" i="7"/>
  <c r="B19" i="55" s="1"/>
  <c r="C19" i="7"/>
  <c r="C19" i="55" s="1"/>
  <c r="D19" i="7"/>
  <c r="D19" i="55" s="1"/>
  <c r="B20" i="7"/>
  <c r="B20" i="55" s="1"/>
  <c r="C20" i="7"/>
  <c r="C20" i="55" s="1"/>
  <c r="D20" i="7"/>
  <c r="D20" i="55" s="1"/>
  <c r="B21" i="7"/>
  <c r="B21" i="55" s="1"/>
  <c r="C21" i="7"/>
  <c r="C21" i="55" s="1"/>
  <c r="D21" i="7"/>
  <c r="D21" i="55" s="1"/>
  <c r="B22" i="7"/>
  <c r="B22" i="55" s="1"/>
  <c r="C22" i="7"/>
  <c r="C22" i="55" s="1"/>
  <c r="D22" i="7"/>
  <c r="D22" i="55" s="1"/>
  <c r="B23" i="7"/>
  <c r="B23" i="55" s="1"/>
  <c r="C23" i="7"/>
  <c r="C23" i="55" s="1"/>
  <c r="D23" i="7"/>
  <c r="D23" i="55" s="1"/>
  <c r="B24" i="7"/>
  <c r="B24" i="55" s="1"/>
  <c r="C24" i="7"/>
  <c r="C24" i="55" s="1"/>
  <c r="D24" i="7"/>
  <c r="D24" i="55" s="1"/>
  <c r="B25" i="7"/>
  <c r="B25" i="55" s="1"/>
  <c r="C25" i="7"/>
  <c r="C25" i="55" s="1"/>
  <c r="D25" i="7"/>
  <c r="D25" i="55" s="1"/>
  <c r="B26" i="7"/>
  <c r="B26" i="55" s="1"/>
  <c r="C26" i="7"/>
  <c r="C26" i="55" s="1"/>
  <c r="D26" i="7"/>
  <c r="D26" i="55" s="1"/>
  <c r="B27" i="7"/>
  <c r="B27" i="55" s="1"/>
  <c r="C27" i="7"/>
  <c r="C27" i="55" s="1"/>
  <c r="D27" i="7"/>
  <c r="D27" i="55" s="1"/>
  <c r="B28" i="7"/>
  <c r="B28" i="55" s="1"/>
  <c r="C28" i="7"/>
  <c r="C28" i="55" s="1"/>
  <c r="D28" i="7"/>
  <c r="D28" i="55" s="1"/>
  <c r="B29" i="7"/>
  <c r="B29" i="55" s="1"/>
  <c r="C29" i="7"/>
  <c r="C29" i="55" s="1"/>
  <c r="D29" i="7"/>
  <c r="D29" i="55" s="1"/>
  <c r="B30" i="7"/>
  <c r="B30" i="55" s="1"/>
  <c r="C30" i="7"/>
  <c r="C30" i="55" s="1"/>
  <c r="D30" i="7"/>
  <c r="B31" i="7"/>
  <c r="B31" i="55" s="1"/>
  <c r="C31" i="7"/>
  <c r="C31" i="55" s="1"/>
  <c r="D31" i="7"/>
  <c r="C9" i="7"/>
  <c r="C9" i="55" s="1"/>
  <c r="D9" i="7"/>
  <c r="D9" i="55" s="1"/>
  <c r="B9" i="7"/>
  <c r="B9" i="55" s="1"/>
  <c r="C8" i="7"/>
  <c r="C8" i="55" s="1"/>
  <c r="E8" i="55" s="1"/>
  <c r="B8" i="7"/>
  <c r="B8" i="55" s="1"/>
  <c r="C45" i="55" l="1"/>
  <c r="D45" i="55"/>
  <c r="E82" i="7"/>
  <c r="E80" i="7"/>
  <c r="E79" i="7"/>
  <c r="E84" i="7"/>
  <c r="E29" i="55"/>
  <c r="E25" i="55"/>
  <c r="E21" i="55"/>
  <c r="E13" i="55"/>
  <c r="E92" i="7"/>
  <c r="E70" i="7"/>
  <c r="E87" i="7"/>
  <c r="E34" i="55"/>
  <c r="E43" i="55"/>
  <c r="E68" i="7"/>
  <c r="E92" i="55"/>
  <c r="E78" i="55"/>
  <c r="E36" i="55"/>
  <c r="E41" i="55"/>
  <c r="E40" i="55"/>
  <c r="E70" i="55"/>
  <c r="E17" i="55"/>
  <c r="E26" i="55"/>
  <c r="E22" i="55"/>
  <c r="E18" i="55"/>
  <c r="E14" i="55"/>
  <c r="E47" i="55"/>
  <c r="E49" i="55"/>
  <c r="E53" i="55"/>
  <c r="E55" i="55"/>
  <c r="E62" i="7"/>
  <c r="E65" i="7"/>
  <c r="E68" i="55"/>
  <c r="E82" i="55"/>
  <c r="E22" i="7"/>
  <c r="E73" i="7"/>
  <c r="E87" i="55"/>
  <c r="E79" i="55"/>
  <c r="E18" i="7"/>
  <c r="E14" i="7"/>
  <c r="E30" i="7"/>
  <c r="D30" i="55"/>
  <c r="E30" i="55" s="1"/>
  <c r="E31" i="7"/>
  <c r="D31" i="55"/>
  <c r="E31" i="55" s="1"/>
  <c r="E27" i="55"/>
  <c r="E23" i="55"/>
  <c r="E19" i="55"/>
  <c r="E15" i="55"/>
  <c r="E11" i="55"/>
  <c r="E44" i="55"/>
  <c r="E42" i="55"/>
  <c r="E28" i="7"/>
  <c r="E24" i="7"/>
  <c r="E20" i="7"/>
  <c r="E16" i="7"/>
  <c r="E12" i="7"/>
  <c r="E40" i="7"/>
  <c r="E43" i="7"/>
  <c r="E49" i="7"/>
  <c r="E78" i="7"/>
  <c r="E85" i="7"/>
  <c r="E62" i="55"/>
  <c r="E94" i="7"/>
  <c r="D94" i="55"/>
  <c r="E94" i="55" s="1"/>
  <c r="E88" i="55"/>
  <c r="E84" i="55"/>
  <c r="E80" i="55"/>
  <c r="E9" i="55"/>
  <c r="E28" i="55"/>
  <c r="E24" i="55"/>
  <c r="E20" i="55"/>
  <c r="E16" i="55"/>
  <c r="E12" i="55"/>
  <c r="E8" i="7"/>
  <c r="E27" i="7"/>
  <c r="E23" i="7"/>
  <c r="E19" i="7"/>
  <c r="E15" i="7"/>
  <c r="E11" i="7"/>
  <c r="E41" i="7"/>
  <c r="E42" i="7"/>
  <c r="E53" i="7"/>
  <c r="E71" i="7"/>
  <c r="D71" i="55"/>
  <c r="E71" i="55" s="1"/>
  <c r="E66" i="7"/>
  <c r="C66" i="55"/>
  <c r="E66" i="55" s="1"/>
  <c r="E63" i="7"/>
  <c r="D63" i="55"/>
  <c r="E63" i="55" s="1"/>
  <c r="E77" i="7"/>
  <c r="D77" i="55"/>
  <c r="E77" i="55" s="1"/>
  <c r="E91" i="7"/>
  <c r="D91" i="55"/>
  <c r="E91" i="55" s="1"/>
  <c r="E90" i="7"/>
  <c r="C90" i="55"/>
  <c r="E90" i="55" s="1"/>
  <c r="E85" i="55"/>
  <c r="E81" i="55"/>
  <c r="E9" i="7"/>
  <c r="E26" i="7"/>
  <c r="E34" i="7"/>
  <c r="E45" i="7"/>
  <c r="E47" i="7"/>
  <c r="E55" i="7"/>
  <c r="E61" i="7"/>
  <c r="D61" i="55"/>
  <c r="E61" i="55" s="1"/>
  <c r="E74" i="7"/>
  <c r="C74" i="55"/>
  <c r="E74" i="55" s="1"/>
  <c r="E72" i="7"/>
  <c r="D72" i="55"/>
  <c r="E72" i="55" s="1"/>
  <c r="E67" i="7"/>
  <c r="C67" i="55"/>
  <c r="E67" i="55" s="1"/>
  <c r="E64" i="7"/>
  <c r="D64" i="55"/>
  <c r="E64" i="55" s="1"/>
  <c r="E86" i="7"/>
  <c r="D86" i="55"/>
  <c r="E86" i="55" s="1"/>
  <c r="E29" i="7"/>
  <c r="E25" i="7"/>
  <c r="E21" i="7"/>
  <c r="E17" i="7"/>
  <c r="E13" i="7"/>
  <c r="E36" i="7"/>
  <c r="E44" i="7"/>
  <c r="E81" i="7"/>
  <c r="E73" i="55"/>
  <c r="E69" i="7"/>
  <c r="D69" i="55"/>
  <c r="E69" i="55" s="1"/>
  <c r="E65" i="55"/>
  <c r="E93" i="7"/>
  <c r="D93" i="55"/>
  <c r="E93" i="55" s="1"/>
  <c r="E83" i="7"/>
  <c r="D83" i="55"/>
  <c r="E83" i="55" s="1"/>
  <c r="E57" i="11"/>
  <c r="E51" i="7"/>
  <c r="D51" i="55"/>
  <c r="E51" i="55" s="1"/>
  <c r="E88" i="7"/>
  <c r="B89" i="7"/>
  <c r="B89" i="55" s="1"/>
  <c r="E57" i="45"/>
  <c r="B45" i="7"/>
  <c r="C10" i="7"/>
  <c r="C10" i="55" s="1"/>
  <c r="B10" i="7"/>
  <c r="B10" i="55" s="1"/>
  <c r="E45" i="55" l="1"/>
  <c r="B45" i="55"/>
  <c r="E95" i="49"/>
  <c r="E89" i="49"/>
  <c r="C89" i="7"/>
  <c r="E10" i="44"/>
  <c r="D10" i="7"/>
  <c r="E89" i="7" l="1"/>
  <c r="C89" i="55"/>
  <c r="E89" i="55" s="1"/>
  <c r="E10" i="7"/>
  <c r="D10" i="55"/>
  <c r="E10" i="55" s="1"/>
  <c r="E95" i="7"/>
  <c r="C95" i="55"/>
  <c r="E95" i="55" s="1"/>
  <c r="E38" i="44"/>
  <c r="D38" i="7"/>
  <c r="B38" i="7"/>
  <c r="B57" i="7" s="1"/>
  <c r="C38" i="7"/>
  <c r="C57" i="7" s="1"/>
  <c r="E10" i="14"/>
  <c r="E95" i="20"/>
  <c r="E95" i="15"/>
  <c r="E93" i="19"/>
  <c r="E93" i="17"/>
  <c r="E93" i="14"/>
  <c r="E93" i="22"/>
  <c r="E89" i="21"/>
  <c r="E89" i="17"/>
  <c r="E89" i="16"/>
  <c r="E89" i="15"/>
  <c r="E89" i="22"/>
  <c r="E84" i="20"/>
  <c r="E84" i="19"/>
  <c r="E84" i="17"/>
  <c r="E84" i="16"/>
  <c r="E84" i="15"/>
  <c r="E84" i="14"/>
  <c r="E84" i="22"/>
  <c r="E80" i="20"/>
  <c r="E80" i="15"/>
  <c r="E74" i="19"/>
  <c r="E74" i="20"/>
  <c r="E74" i="14"/>
  <c r="E74" i="22"/>
  <c r="E69" i="19"/>
  <c r="E69" i="16"/>
  <c r="E69" i="17"/>
  <c r="E69" i="15"/>
  <c r="E69" i="22"/>
  <c r="B69" i="11"/>
  <c r="B74" i="11" s="1"/>
  <c r="E95" i="21"/>
  <c r="E95" i="19"/>
  <c r="E95" i="17"/>
  <c r="E95" i="16"/>
  <c r="E95" i="14"/>
  <c r="E95" i="22"/>
  <c r="E79" i="21"/>
  <c r="E80" i="21"/>
  <c r="E81" i="21"/>
  <c r="E82" i="21"/>
  <c r="E83" i="21"/>
  <c r="E84" i="21"/>
  <c r="E85" i="21"/>
  <c r="E86" i="21"/>
  <c r="E87" i="21"/>
  <c r="E88" i="21"/>
  <c r="E90" i="21"/>
  <c r="E91" i="21"/>
  <c r="E92" i="21"/>
  <c r="E93" i="21"/>
  <c r="E94" i="21"/>
  <c r="E79" i="20"/>
  <c r="E81" i="20"/>
  <c r="E82" i="20"/>
  <c r="E83" i="20"/>
  <c r="E85" i="20"/>
  <c r="E86" i="20"/>
  <c r="E87" i="20"/>
  <c r="E88" i="20"/>
  <c r="E89" i="20"/>
  <c r="E90" i="20"/>
  <c r="E91" i="20"/>
  <c r="E92" i="20"/>
  <c r="E93" i="20"/>
  <c r="E94" i="20"/>
  <c r="E79" i="19"/>
  <c r="E80" i="19"/>
  <c r="E81" i="19"/>
  <c r="E82" i="19"/>
  <c r="E83" i="19"/>
  <c r="E85" i="19"/>
  <c r="E86" i="19"/>
  <c r="E87" i="19"/>
  <c r="E88" i="19"/>
  <c r="E89" i="19"/>
  <c r="E90" i="19"/>
  <c r="E91" i="19"/>
  <c r="E92" i="19"/>
  <c r="E94" i="19"/>
  <c r="E79" i="17"/>
  <c r="E80" i="17"/>
  <c r="E81" i="17"/>
  <c r="E82" i="17"/>
  <c r="E83" i="17"/>
  <c r="E85" i="17"/>
  <c r="E86" i="17"/>
  <c r="E87" i="17"/>
  <c r="E88" i="17"/>
  <c r="E90" i="17"/>
  <c r="E91" i="17"/>
  <c r="E92" i="17"/>
  <c r="E94" i="17"/>
  <c r="E79" i="16"/>
  <c r="E80" i="16"/>
  <c r="E81" i="16"/>
  <c r="E82" i="16"/>
  <c r="E83" i="16"/>
  <c r="E85" i="16"/>
  <c r="E86" i="16"/>
  <c r="E87" i="16"/>
  <c r="E88" i="16"/>
  <c r="E90" i="16"/>
  <c r="E91" i="16"/>
  <c r="E92" i="16"/>
  <c r="E93" i="16"/>
  <c r="E94" i="16"/>
  <c r="E79" i="15"/>
  <c r="E81" i="15"/>
  <c r="E82" i="15"/>
  <c r="E83" i="15"/>
  <c r="E85" i="15"/>
  <c r="E86" i="15"/>
  <c r="E87" i="15"/>
  <c r="E88" i="15"/>
  <c r="E90" i="15"/>
  <c r="E91" i="15"/>
  <c r="E92" i="15"/>
  <c r="E93" i="15"/>
  <c r="E94" i="15"/>
  <c r="E79" i="14"/>
  <c r="E80" i="14"/>
  <c r="E81" i="14"/>
  <c r="E82" i="14"/>
  <c r="E83" i="14"/>
  <c r="E85" i="14"/>
  <c r="E86" i="14"/>
  <c r="E87" i="14"/>
  <c r="E88" i="14"/>
  <c r="E89" i="14"/>
  <c r="E90" i="14"/>
  <c r="E91" i="14"/>
  <c r="E92" i="14"/>
  <c r="E94" i="14"/>
  <c r="E79" i="22"/>
  <c r="E80" i="22"/>
  <c r="E81" i="22"/>
  <c r="E82" i="22"/>
  <c r="E83" i="22"/>
  <c r="E85" i="22"/>
  <c r="E86" i="22"/>
  <c r="E87" i="22"/>
  <c r="E88" i="22"/>
  <c r="E90" i="22"/>
  <c r="E91" i="22"/>
  <c r="E92" i="22"/>
  <c r="E94" i="22"/>
  <c r="E78" i="21"/>
  <c r="E78" i="20"/>
  <c r="E78" i="19"/>
  <c r="E78" i="17"/>
  <c r="E78" i="16"/>
  <c r="E78" i="15"/>
  <c r="E78" i="14"/>
  <c r="E78" i="22"/>
  <c r="E77" i="21"/>
  <c r="E77" i="20"/>
  <c r="E77" i="19"/>
  <c r="E77" i="17"/>
  <c r="E77" i="16"/>
  <c r="E77" i="15"/>
  <c r="E77" i="14"/>
  <c r="E77" i="22"/>
  <c r="E63" i="21"/>
  <c r="E64" i="21"/>
  <c r="E65" i="21"/>
  <c r="E66" i="21"/>
  <c r="E67" i="21"/>
  <c r="E68" i="21"/>
  <c r="E70" i="21"/>
  <c r="E71" i="21"/>
  <c r="E72" i="21"/>
  <c r="E73" i="21"/>
  <c r="E63" i="20"/>
  <c r="E64" i="20"/>
  <c r="E65" i="20"/>
  <c r="E66" i="20"/>
  <c r="E67" i="20"/>
  <c r="E68" i="20"/>
  <c r="E70" i="20"/>
  <c r="E71" i="20"/>
  <c r="E72" i="20"/>
  <c r="E73" i="20"/>
  <c r="E63" i="19"/>
  <c r="E64" i="19"/>
  <c r="E65" i="19"/>
  <c r="E66" i="19"/>
  <c r="E67" i="19"/>
  <c r="E68" i="19"/>
  <c r="E70" i="19"/>
  <c r="E71" i="19"/>
  <c r="E72" i="19"/>
  <c r="E73" i="19"/>
  <c r="E63" i="17"/>
  <c r="E64" i="17"/>
  <c r="E65" i="17"/>
  <c r="E66" i="17"/>
  <c r="E67" i="17"/>
  <c r="E68" i="17"/>
  <c r="E70" i="17"/>
  <c r="E71" i="17"/>
  <c r="E72" i="17"/>
  <c r="E73" i="17"/>
  <c r="E74" i="17"/>
  <c r="E63" i="16"/>
  <c r="E64" i="16"/>
  <c r="E65" i="16"/>
  <c r="E66" i="16"/>
  <c r="E67" i="16"/>
  <c r="E68" i="16"/>
  <c r="E70" i="16"/>
  <c r="E71" i="16"/>
  <c r="E72" i="16"/>
  <c r="E73" i="16"/>
  <c r="E74" i="16"/>
  <c r="E63" i="15"/>
  <c r="E64" i="15"/>
  <c r="E65" i="15"/>
  <c r="E66" i="15"/>
  <c r="E67" i="15"/>
  <c r="E68" i="15"/>
  <c r="E70" i="15"/>
  <c r="E71" i="15"/>
  <c r="E72" i="15"/>
  <c r="E73" i="15"/>
  <c r="E74" i="15"/>
  <c r="E63" i="14"/>
  <c r="E64" i="14"/>
  <c r="E65" i="14"/>
  <c r="E66" i="14"/>
  <c r="E67" i="14"/>
  <c r="E68" i="14"/>
  <c r="E69" i="14"/>
  <c r="E70" i="14"/>
  <c r="E71" i="14"/>
  <c r="E72" i="14"/>
  <c r="E73" i="14"/>
  <c r="E63" i="22"/>
  <c r="E64" i="22"/>
  <c r="E65" i="22"/>
  <c r="E66" i="22"/>
  <c r="E67" i="22"/>
  <c r="E68" i="22"/>
  <c r="E70" i="22"/>
  <c r="E71" i="22"/>
  <c r="E72" i="22"/>
  <c r="E73" i="22"/>
  <c r="E62" i="21"/>
  <c r="E62" i="20"/>
  <c r="E62" i="19"/>
  <c r="E62" i="17"/>
  <c r="E62" i="16"/>
  <c r="E62" i="15"/>
  <c r="E62" i="14"/>
  <c r="E62" i="22"/>
  <c r="E61" i="21"/>
  <c r="E61" i="20"/>
  <c r="E61" i="19"/>
  <c r="E61" i="17"/>
  <c r="E61" i="16"/>
  <c r="E61" i="15"/>
  <c r="E61" i="14"/>
  <c r="E61" i="22"/>
  <c r="E55" i="21"/>
  <c r="E55" i="20"/>
  <c r="E55" i="19"/>
  <c r="E55" i="17"/>
  <c r="E55" i="16"/>
  <c r="E55" i="15"/>
  <c r="E55" i="14"/>
  <c r="E55" i="22"/>
  <c r="E53" i="21"/>
  <c r="E53" i="20"/>
  <c r="E53" i="19"/>
  <c r="E53" i="17"/>
  <c r="E53" i="16"/>
  <c r="E53" i="15"/>
  <c r="E53" i="14"/>
  <c r="E53" i="22"/>
  <c r="E51" i="21"/>
  <c r="E51" i="20"/>
  <c r="E51" i="19"/>
  <c r="E51" i="17"/>
  <c r="E51" i="16"/>
  <c r="E51" i="15"/>
  <c r="E51" i="14"/>
  <c r="E51" i="22"/>
  <c r="E49" i="21"/>
  <c r="E49" i="20"/>
  <c r="E49" i="19"/>
  <c r="E49" i="17"/>
  <c r="E49" i="16"/>
  <c r="E49" i="15"/>
  <c r="E49" i="14"/>
  <c r="E49" i="22"/>
  <c r="E47" i="21"/>
  <c r="E47" i="20"/>
  <c r="E47" i="19"/>
  <c r="E47" i="17"/>
  <c r="E47" i="16"/>
  <c r="E47" i="15"/>
  <c r="E47" i="14"/>
  <c r="E47" i="22"/>
  <c r="E42" i="21"/>
  <c r="E43" i="21"/>
  <c r="E44" i="21"/>
  <c r="E45" i="21"/>
  <c r="E42" i="20"/>
  <c r="E43" i="20"/>
  <c r="E44" i="20"/>
  <c r="E45" i="20"/>
  <c r="E42" i="19"/>
  <c r="E43" i="19"/>
  <c r="E44" i="19"/>
  <c r="E45" i="19"/>
  <c r="E42" i="17"/>
  <c r="E43" i="17"/>
  <c r="E44" i="17"/>
  <c r="E45" i="17"/>
  <c r="E42" i="16"/>
  <c r="E43" i="16"/>
  <c r="E44" i="16"/>
  <c r="E45" i="16"/>
  <c r="E42" i="15"/>
  <c r="E43" i="15"/>
  <c r="E44" i="15"/>
  <c r="E45" i="15"/>
  <c r="E42" i="14"/>
  <c r="E43" i="14"/>
  <c r="E44" i="14"/>
  <c r="E45" i="14"/>
  <c r="E42" i="22"/>
  <c r="E43" i="22"/>
  <c r="E44" i="22"/>
  <c r="E45" i="22"/>
  <c r="E41" i="21"/>
  <c r="E41" i="20"/>
  <c r="E41" i="19"/>
  <c r="E41" i="17"/>
  <c r="E41" i="16"/>
  <c r="E41" i="15"/>
  <c r="E41" i="14"/>
  <c r="E41" i="22"/>
  <c r="E40" i="21"/>
  <c r="E40" i="20"/>
  <c r="E40" i="19"/>
  <c r="E40" i="17"/>
  <c r="E40" i="16"/>
  <c r="E40" i="15"/>
  <c r="E40" i="14"/>
  <c r="E40" i="22"/>
  <c r="E36" i="21"/>
  <c r="E36" i="20"/>
  <c r="E36" i="19"/>
  <c r="E36" i="17"/>
  <c r="E36" i="16"/>
  <c r="E36" i="15"/>
  <c r="E36" i="14"/>
  <c r="E36" i="22"/>
  <c r="E34" i="21"/>
  <c r="E34" i="20"/>
  <c r="E34" i="19"/>
  <c r="E34" i="17"/>
  <c r="E34" i="16"/>
  <c r="E34" i="15"/>
  <c r="E34" i="14"/>
  <c r="E34" i="22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9" i="21"/>
  <c r="E9" i="20"/>
  <c r="E9" i="19"/>
  <c r="E9" i="17"/>
  <c r="E9" i="16"/>
  <c r="E9" i="15"/>
  <c r="E9" i="14"/>
  <c r="E9" i="22"/>
  <c r="E8" i="21"/>
  <c r="E8" i="20"/>
  <c r="E8" i="19"/>
  <c r="E8" i="17"/>
  <c r="E8" i="16"/>
  <c r="E8" i="15"/>
  <c r="E8" i="14"/>
  <c r="E8" i="22"/>
  <c r="D38" i="55" l="1"/>
  <c r="D57" i="7"/>
  <c r="B57" i="55"/>
  <c r="B38" i="55"/>
  <c r="C57" i="55"/>
  <c r="C38" i="55"/>
  <c r="E57" i="44"/>
  <c r="E38" i="7"/>
  <c r="E38" i="14"/>
  <c r="E38" i="15"/>
  <c r="E57" i="15"/>
  <c r="E10" i="15"/>
  <c r="E38" i="16"/>
  <c r="E57" i="16"/>
  <c r="E57" i="17"/>
  <c r="E38" i="17"/>
  <c r="E38" i="21"/>
  <c r="E57" i="19"/>
  <c r="E38" i="19"/>
  <c r="E57" i="20"/>
  <c r="E38" i="20"/>
  <c r="E10" i="20"/>
  <c r="E10" i="22"/>
  <c r="E10" i="19"/>
  <c r="E38" i="22"/>
  <c r="E57" i="14"/>
  <c r="E57" i="22"/>
  <c r="E57" i="21"/>
  <c r="E74" i="21"/>
  <c r="E69" i="20"/>
  <c r="E69" i="21"/>
  <c r="E38" i="55" l="1"/>
  <c r="E57" i="7"/>
  <c r="D57" i="55"/>
  <c r="E57" i="55" s="1"/>
  <c r="E95" i="30"/>
  <c r="E95" i="29"/>
  <c r="E95" i="28"/>
  <c r="E95" i="27"/>
  <c r="E95" i="26"/>
  <c r="E95" i="25"/>
  <c r="E95" i="24"/>
  <c r="E95" i="34"/>
  <c r="E95" i="32"/>
  <c r="E79" i="30"/>
  <c r="E80" i="30"/>
  <c r="E81" i="30"/>
  <c r="E82" i="30"/>
  <c r="E83" i="30"/>
  <c r="E84" i="30"/>
  <c r="E85" i="30"/>
  <c r="E86" i="30"/>
  <c r="E87" i="30"/>
  <c r="E88" i="30"/>
  <c r="E89" i="30"/>
  <c r="E90" i="30"/>
  <c r="E91" i="30"/>
  <c r="E92" i="30"/>
  <c r="E93" i="30"/>
  <c r="E94" i="30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79" i="34"/>
  <c r="E80" i="34"/>
  <c r="E81" i="34"/>
  <c r="E82" i="34"/>
  <c r="E83" i="34"/>
  <c r="E84" i="34"/>
  <c r="E85" i="34"/>
  <c r="E86" i="34"/>
  <c r="E87" i="34"/>
  <c r="E88" i="34"/>
  <c r="E89" i="34"/>
  <c r="E90" i="34"/>
  <c r="E91" i="34"/>
  <c r="E92" i="34"/>
  <c r="E93" i="34"/>
  <c r="E94" i="34"/>
  <c r="E79" i="32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78" i="30"/>
  <c r="E78" i="29"/>
  <c r="E78" i="28"/>
  <c r="E78" i="27"/>
  <c r="E78" i="26"/>
  <c r="E78" i="25"/>
  <c r="E78" i="24"/>
  <c r="E78" i="34"/>
  <c r="E78" i="32"/>
  <c r="E77" i="30"/>
  <c r="E77" i="29"/>
  <c r="E77" i="28"/>
  <c r="E77" i="27"/>
  <c r="E77" i="26"/>
  <c r="E77" i="25"/>
  <c r="E77" i="24"/>
  <c r="E77" i="34"/>
  <c r="E77" i="32"/>
  <c r="E63" i="30"/>
  <c r="E64" i="30"/>
  <c r="E65" i="30"/>
  <c r="E66" i="30"/>
  <c r="E67" i="30"/>
  <c r="E68" i="30"/>
  <c r="E69" i="30"/>
  <c r="E70" i="30"/>
  <c r="E71" i="30"/>
  <c r="E72" i="30"/>
  <c r="E73" i="30"/>
  <c r="E74" i="30"/>
  <c r="E63" i="29"/>
  <c r="E64" i="29"/>
  <c r="E65" i="29"/>
  <c r="E66" i="29"/>
  <c r="E67" i="29"/>
  <c r="E68" i="29"/>
  <c r="E69" i="29"/>
  <c r="E70" i="29"/>
  <c r="E71" i="29"/>
  <c r="E72" i="29"/>
  <c r="E73" i="29"/>
  <c r="E74" i="29"/>
  <c r="E63" i="28"/>
  <c r="E64" i="28"/>
  <c r="E65" i="28"/>
  <c r="E66" i="28"/>
  <c r="E67" i="28"/>
  <c r="E68" i="28"/>
  <c r="E69" i="28"/>
  <c r="E70" i="28"/>
  <c r="E71" i="28"/>
  <c r="E72" i="28"/>
  <c r="E73" i="28"/>
  <c r="E74" i="28"/>
  <c r="E63" i="27"/>
  <c r="E64" i="27"/>
  <c r="E65" i="27"/>
  <c r="E66" i="27"/>
  <c r="E67" i="27"/>
  <c r="E68" i="27"/>
  <c r="E69" i="27"/>
  <c r="E70" i="27"/>
  <c r="E71" i="27"/>
  <c r="E72" i="27"/>
  <c r="E73" i="27"/>
  <c r="E74" i="27"/>
  <c r="E63" i="26"/>
  <c r="E64" i="26"/>
  <c r="E65" i="26"/>
  <c r="E66" i="26"/>
  <c r="E67" i="26"/>
  <c r="E68" i="26"/>
  <c r="E69" i="26"/>
  <c r="E70" i="26"/>
  <c r="E71" i="26"/>
  <c r="E72" i="26"/>
  <c r="E73" i="26"/>
  <c r="E74" i="26"/>
  <c r="E63" i="25"/>
  <c r="E64" i="25"/>
  <c r="E65" i="25"/>
  <c r="E66" i="25"/>
  <c r="E67" i="25"/>
  <c r="E68" i="25"/>
  <c r="E69" i="25"/>
  <c r="E70" i="25"/>
  <c r="E71" i="25"/>
  <c r="E72" i="25"/>
  <c r="E73" i="25"/>
  <c r="E74" i="25"/>
  <c r="E63" i="24"/>
  <c r="E64" i="24"/>
  <c r="E65" i="24"/>
  <c r="E66" i="24"/>
  <c r="E67" i="24"/>
  <c r="E68" i="24"/>
  <c r="E69" i="24"/>
  <c r="E70" i="24"/>
  <c r="E71" i="24"/>
  <c r="E72" i="24"/>
  <c r="E73" i="24"/>
  <c r="E74" i="24"/>
  <c r="E63" i="34"/>
  <c r="E64" i="34"/>
  <c r="E65" i="34"/>
  <c r="E66" i="34"/>
  <c r="E67" i="34"/>
  <c r="E68" i="34"/>
  <c r="E69" i="34"/>
  <c r="E70" i="34"/>
  <c r="E71" i="34"/>
  <c r="E72" i="34"/>
  <c r="E73" i="34"/>
  <c r="E74" i="34"/>
  <c r="E63" i="32"/>
  <c r="E64" i="32"/>
  <c r="E65" i="32"/>
  <c r="E66" i="32"/>
  <c r="E67" i="32"/>
  <c r="E68" i="32"/>
  <c r="E69" i="32"/>
  <c r="E70" i="32"/>
  <c r="E71" i="32"/>
  <c r="E72" i="32"/>
  <c r="E73" i="32"/>
  <c r="E74" i="32"/>
  <c r="E62" i="30"/>
  <c r="E62" i="29"/>
  <c r="E62" i="28"/>
  <c r="E62" i="27"/>
  <c r="E62" i="26"/>
  <c r="E62" i="25"/>
  <c r="E62" i="24"/>
  <c r="E62" i="34"/>
  <c r="E62" i="32"/>
  <c r="E61" i="30"/>
  <c r="E61" i="29"/>
  <c r="E61" i="28"/>
  <c r="E61" i="27"/>
  <c r="E61" i="26"/>
  <c r="E61" i="25"/>
  <c r="E61" i="24"/>
  <c r="E61" i="34"/>
  <c r="E61" i="32"/>
  <c r="E57" i="30"/>
  <c r="E57" i="29"/>
  <c r="E57" i="28"/>
  <c r="E57" i="27"/>
  <c r="E57" i="26"/>
  <c r="E57" i="25"/>
  <c r="E57" i="24"/>
  <c r="E57" i="34"/>
  <c r="E57" i="32"/>
  <c r="E55" i="30"/>
  <c r="E55" i="29"/>
  <c r="E55" i="28"/>
  <c r="E55" i="27"/>
  <c r="E55" i="26"/>
  <c r="E55" i="25"/>
  <c r="E55" i="24"/>
  <c r="E55" i="34"/>
  <c r="E55" i="32"/>
  <c r="E53" i="30"/>
  <c r="E53" i="29"/>
  <c r="E53" i="28"/>
  <c r="E53" i="27"/>
  <c r="E53" i="26"/>
  <c r="E53" i="25"/>
  <c r="E53" i="24"/>
  <c r="E53" i="34"/>
  <c r="E53" i="32"/>
  <c r="E51" i="30"/>
  <c r="E51" i="29"/>
  <c r="E51" i="28"/>
  <c r="E51" i="27"/>
  <c r="E51" i="26"/>
  <c r="E51" i="25"/>
  <c r="E51" i="24"/>
  <c r="E51" i="34"/>
  <c r="E51" i="32"/>
  <c r="E49" i="30"/>
  <c r="E49" i="29"/>
  <c r="E49" i="28"/>
  <c r="E49" i="27"/>
  <c r="E49" i="26"/>
  <c r="E49" i="25"/>
  <c r="E49" i="24"/>
  <c r="E49" i="34"/>
  <c r="E49" i="32"/>
  <c r="E47" i="30"/>
  <c r="E47" i="29"/>
  <c r="E47" i="28"/>
  <c r="E47" i="27"/>
  <c r="E47" i="26"/>
  <c r="E47" i="25"/>
  <c r="E47" i="24"/>
  <c r="E47" i="34"/>
  <c r="E47" i="32"/>
  <c r="E41" i="30"/>
  <c r="E42" i="30"/>
  <c r="E43" i="30"/>
  <c r="E44" i="30"/>
  <c r="E45" i="30"/>
  <c r="E41" i="29"/>
  <c r="E42" i="29"/>
  <c r="E43" i="29"/>
  <c r="E44" i="29"/>
  <c r="E45" i="29"/>
  <c r="E41" i="28"/>
  <c r="E42" i="28"/>
  <c r="E43" i="28"/>
  <c r="E44" i="28"/>
  <c r="E45" i="28"/>
  <c r="E41" i="27"/>
  <c r="E42" i="27"/>
  <c r="E43" i="27"/>
  <c r="E44" i="27"/>
  <c r="E45" i="27"/>
  <c r="E41" i="26"/>
  <c r="E42" i="26"/>
  <c r="E43" i="26"/>
  <c r="E44" i="26"/>
  <c r="E45" i="26"/>
  <c r="E41" i="25"/>
  <c r="E42" i="25"/>
  <c r="E43" i="25"/>
  <c r="E44" i="25"/>
  <c r="E45" i="25"/>
  <c r="E41" i="24"/>
  <c r="E42" i="24"/>
  <c r="E43" i="24"/>
  <c r="E44" i="24"/>
  <c r="E45" i="24"/>
  <c r="E41" i="34"/>
  <c r="E42" i="34"/>
  <c r="E43" i="34"/>
  <c r="E44" i="34"/>
  <c r="E45" i="34"/>
  <c r="E41" i="32"/>
  <c r="E42" i="32"/>
  <c r="E43" i="32"/>
  <c r="E44" i="32"/>
  <c r="E45" i="32"/>
  <c r="E40" i="30"/>
  <c r="E40" i="29"/>
  <c r="E40" i="28"/>
  <c r="E40" i="27"/>
  <c r="E40" i="26"/>
  <c r="E40" i="25"/>
  <c r="E40" i="24"/>
  <c r="E40" i="34"/>
  <c r="E40" i="32"/>
  <c r="E38" i="30"/>
  <c r="E38" i="29"/>
  <c r="E38" i="28"/>
  <c r="E38" i="27"/>
  <c r="E38" i="26"/>
  <c r="E38" i="25"/>
  <c r="E38" i="24"/>
  <c r="E38" i="34"/>
  <c r="E38" i="32"/>
  <c r="E36" i="30"/>
  <c r="E36" i="29"/>
  <c r="E36" i="28"/>
  <c r="E36" i="27"/>
  <c r="E36" i="26"/>
  <c r="E36" i="25"/>
  <c r="E36" i="24"/>
  <c r="E36" i="34"/>
  <c r="E36" i="32"/>
  <c r="E34" i="30"/>
  <c r="E34" i="29"/>
  <c r="E34" i="28"/>
  <c r="E34" i="27"/>
  <c r="E34" i="26"/>
  <c r="E34" i="25"/>
  <c r="E34" i="24"/>
  <c r="E34" i="34"/>
  <c r="E34" i="32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8" i="30"/>
  <c r="E8" i="29"/>
  <c r="E8" i="28"/>
  <c r="E8" i="27"/>
  <c r="E8" i="26"/>
  <c r="E8" i="25"/>
  <c r="E8" i="24"/>
  <c r="E8" i="34"/>
  <c r="E8" i="32"/>
  <c r="D9" i="61" l="1"/>
  <c r="D34" i="61"/>
  <c r="D36" i="61"/>
  <c r="D49" i="59"/>
  <c r="D57" i="59" s="1"/>
  <c r="D8" i="60"/>
  <c r="D9" i="60"/>
  <c r="D10" i="60"/>
  <c r="D11" i="60"/>
  <c r="D12" i="60"/>
  <c r="D13" i="60"/>
  <c r="D14" i="60"/>
  <c r="D15" i="60"/>
  <c r="D16" i="60"/>
  <c r="D17" i="60"/>
  <c r="D18" i="60"/>
  <c r="D19" i="60"/>
  <c r="D20" i="60"/>
  <c r="D21" i="60"/>
  <c r="D22" i="60"/>
  <c r="D23" i="60"/>
  <c r="D24" i="60"/>
  <c r="D25" i="60"/>
  <c r="D26" i="60"/>
  <c r="D27" i="60"/>
  <c r="D28" i="60"/>
  <c r="D29" i="60"/>
  <c r="D30" i="60"/>
  <c r="D31" i="60"/>
  <c r="D34" i="60"/>
  <c r="D36" i="60"/>
  <c r="D40" i="60"/>
  <c r="D41" i="60"/>
  <c r="D42" i="60"/>
  <c r="D43" i="60"/>
  <c r="D44" i="60"/>
  <c r="D45" i="60"/>
  <c r="D47" i="60"/>
  <c r="D49" i="60"/>
  <c r="D51" i="60"/>
  <c r="D53" i="60"/>
  <c r="D55" i="60"/>
  <c r="D61" i="60"/>
  <c r="D62" i="60"/>
  <c r="D63" i="60"/>
  <c r="D64" i="60"/>
  <c r="D65" i="60"/>
  <c r="D66" i="60"/>
  <c r="D67" i="60"/>
  <c r="D68" i="60"/>
  <c r="D70" i="60"/>
  <c r="D71" i="60"/>
  <c r="D72" i="60"/>
  <c r="D73" i="60"/>
  <c r="D77" i="60"/>
  <c r="D78" i="60"/>
  <c r="D79" i="60"/>
  <c r="D81" i="60"/>
  <c r="D82" i="60"/>
  <c r="D83" i="60"/>
  <c r="D85" i="60"/>
  <c r="D86" i="60"/>
  <c r="D87" i="60"/>
  <c r="D88" i="60"/>
  <c r="D90" i="60"/>
  <c r="D91" i="60"/>
  <c r="D92" i="60"/>
  <c r="D94" i="60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4" i="8"/>
  <c r="D36" i="8"/>
  <c r="D40" i="8"/>
  <c r="D41" i="8"/>
  <c r="D42" i="8"/>
  <c r="D43" i="8"/>
  <c r="D44" i="8"/>
  <c r="D45" i="8"/>
  <c r="D47" i="8"/>
  <c r="D49" i="8"/>
  <c r="D51" i="8"/>
  <c r="D53" i="8"/>
  <c r="D55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4" i="33"/>
  <c r="D36" i="33"/>
  <c r="D40" i="33"/>
  <c r="D41" i="33"/>
  <c r="D42" i="33"/>
  <c r="D43" i="33"/>
  <c r="D44" i="33"/>
  <c r="D47" i="33"/>
  <c r="D49" i="33"/>
  <c r="D51" i="33"/>
  <c r="D53" i="33"/>
  <c r="D55" i="33"/>
  <c r="D61" i="33"/>
  <c r="D62" i="33"/>
  <c r="D63" i="33"/>
  <c r="D64" i="33"/>
  <c r="D65" i="33"/>
  <c r="D66" i="33"/>
  <c r="D67" i="33"/>
  <c r="D68" i="33"/>
  <c r="D70" i="33"/>
  <c r="D71" i="33"/>
  <c r="D72" i="33"/>
  <c r="D73" i="33"/>
  <c r="D77" i="33"/>
  <c r="D78" i="33"/>
  <c r="D79" i="33"/>
  <c r="D81" i="33"/>
  <c r="D82" i="33"/>
  <c r="D83" i="33"/>
  <c r="D85" i="33"/>
  <c r="D86" i="33"/>
  <c r="D87" i="33"/>
  <c r="D88" i="33"/>
  <c r="D90" i="33"/>
  <c r="D91" i="33"/>
  <c r="D92" i="33"/>
  <c r="D94" i="33"/>
  <c r="D40" i="61"/>
  <c r="D41" i="61"/>
  <c r="D42" i="61"/>
  <c r="D43" i="61"/>
  <c r="D44" i="61"/>
  <c r="D45" i="61"/>
  <c r="D47" i="61"/>
  <c r="D49" i="61"/>
  <c r="D51" i="61"/>
  <c r="D53" i="61"/>
  <c r="D55" i="61"/>
  <c r="D61" i="61"/>
  <c r="D62" i="61"/>
  <c r="D63" i="61"/>
  <c r="D64" i="61"/>
  <c r="D65" i="61"/>
  <c r="D66" i="61"/>
  <c r="D67" i="61"/>
  <c r="D68" i="61"/>
  <c r="D70" i="61"/>
  <c r="D71" i="61"/>
  <c r="D72" i="61"/>
  <c r="D73" i="61"/>
  <c r="D77" i="61"/>
  <c r="D78" i="61"/>
  <c r="D79" i="61"/>
  <c r="D81" i="61"/>
  <c r="D82" i="61"/>
  <c r="D83" i="61"/>
  <c r="D85" i="61"/>
  <c r="D86" i="61"/>
  <c r="D87" i="61"/>
  <c r="D88" i="61"/>
  <c r="D90" i="61"/>
  <c r="D91" i="61"/>
  <c r="D92" i="61"/>
  <c r="D94" i="61"/>
  <c r="D57" i="8" l="1"/>
  <c r="D55" i="54"/>
  <c r="D55" i="53" s="1"/>
  <c r="D42" i="54"/>
  <c r="D28" i="54"/>
  <c r="D28" i="53" s="1"/>
  <c r="D20" i="54"/>
  <c r="D20" i="53" s="1"/>
  <c r="D12" i="54"/>
  <c r="D12" i="53" s="1"/>
  <c r="D67" i="54"/>
  <c r="D67" i="53" s="1"/>
  <c r="D53" i="54"/>
  <c r="D53" i="53" s="1"/>
  <c r="D66" i="54"/>
  <c r="D66" i="53" s="1"/>
  <c r="D92" i="54"/>
  <c r="D92" i="53" s="1"/>
  <c r="D23" i="52"/>
  <c r="D15" i="52"/>
  <c r="D84" i="60"/>
  <c r="D31" i="52"/>
  <c r="D24" i="52"/>
  <c r="D16" i="52"/>
  <c r="D34" i="52"/>
  <c r="D8" i="52"/>
  <c r="D18" i="52"/>
  <c r="D26" i="52"/>
  <c r="D22" i="52"/>
  <c r="D14" i="52"/>
  <c r="D93" i="60"/>
  <c r="D29" i="52"/>
  <c r="D21" i="52"/>
  <c r="D13" i="52"/>
  <c r="D80" i="60"/>
  <c r="D27" i="52"/>
  <c r="D11" i="52"/>
  <c r="D69" i="60"/>
  <c r="D38" i="60"/>
  <c r="D57" i="60" s="1"/>
  <c r="D89" i="60"/>
  <c r="D10" i="52"/>
  <c r="D86" i="52"/>
  <c r="D44" i="52"/>
  <c r="D79" i="52"/>
  <c r="D30" i="52"/>
  <c r="D85" i="52"/>
  <c r="D78" i="52"/>
  <c r="D72" i="52"/>
  <c r="D73" i="52"/>
  <c r="D82" i="52"/>
  <c r="D43" i="52"/>
  <c r="D63" i="52"/>
  <c r="D71" i="52"/>
  <c r="D68" i="52"/>
  <c r="D49" i="52"/>
  <c r="D19" i="52"/>
  <c r="D40" i="52"/>
  <c r="D87" i="52"/>
  <c r="D65" i="52"/>
  <c r="D25" i="52"/>
  <c r="D17" i="52"/>
  <c r="D9" i="52"/>
  <c r="D83" i="52"/>
  <c r="D62" i="52"/>
  <c r="D70" i="52"/>
  <c r="D61" i="52"/>
  <c r="D91" i="52"/>
  <c r="D42" i="53"/>
  <c r="D47" i="52"/>
  <c r="D88" i="52"/>
  <c r="D51" i="52"/>
  <c r="D93" i="61"/>
  <c r="D80" i="61"/>
  <c r="D89" i="61"/>
  <c r="D69" i="61"/>
  <c r="D84" i="61"/>
  <c r="D38" i="33"/>
  <c r="D84" i="33"/>
  <c r="D45" i="33"/>
  <c r="D45" i="54" s="1"/>
  <c r="D80" i="33"/>
  <c r="D69" i="33"/>
  <c r="D74" i="33" s="1"/>
  <c r="D93" i="33"/>
  <c r="D77" i="52"/>
  <c r="D67" i="52"/>
  <c r="D55" i="52"/>
  <c r="D42" i="52"/>
  <c r="D28" i="52"/>
  <c r="D20" i="52"/>
  <c r="D12" i="52"/>
  <c r="D91" i="54"/>
  <c r="D83" i="54"/>
  <c r="D73" i="54"/>
  <c r="D65" i="54"/>
  <c r="D51" i="54"/>
  <c r="D41" i="54"/>
  <c r="D27" i="54"/>
  <c r="D19" i="54"/>
  <c r="D11" i="54"/>
  <c r="D92" i="52"/>
  <c r="D66" i="52"/>
  <c r="D53" i="52"/>
  <c r="D41" i="52"/>
  <c r="D90" i="54"/>
  <c r="D82" i="54"/>
  <c r="D72" i="54"/>
  <c r="D64" i="54"/>
  <c r="D49" i="54"/>
  <c r="D40" i="54"/>
  <c r="D26" i="54"/>
  <c r="D18" i="54"/>
  <c r="D10" i="54"/>
  <c r="D81" i="54"/>
  <c r="D71" i="54"/>
  <c r="D63" i="54"/>
  <c r="D36" i="54"/>
  <c r="D25" i="54"/>
  <c r="D17" i="54"/>
  <c r="D9" i="54"/>
  <c r="D90" i="52"/>
  <c r="D64" i="52"/>
  <c r="D36" i="52"/>
  <c r="D88" i="54"/>
  <c r="D70" i="54"/>
  <c r="D62" i="54"/>
  <c r="D47" i="54"/>
  <c r="D34" i="54"/>
  <c r="D24" i="54"/>
  <c r="D16" i="54"/>
  <c r="D8" i="54"/>
  <c r="D81" i="52"/>
  <c r="D87" i="54"/>
  <c r="D79" i="54"/>
  <c r="D61" i="54"/>
  <c r="D31" i="54"/>
  <c r="D23" i="54"/>
  <c r="D15" i="54"/>
  <c r="D89" i="33"/>
  <c r="D94" i="54"/>
  <c r="D86" i="54"/>
  <c r="D78" i="54"/>
  <c r="D68" i="54"/>
  <c r="D44" i="54"/>
  <c r="D30" i="54"/>
  <c r="D22" i="54"/>
  <c r="D14" i="54"/>
  <c r="D85" i="54"/>
  <c r="D77" i="54"/>
  <c r="D43" i="54"/>
  <c r="D29" i="54"/>
  <c r="D21" i="54"/>
  <c r="D13" i="54"/>
  <c r="D94" i="52"/>
  <c r="D38" i="61"/>
  <c r="D57" i="61" s="1"/>
  <c r="D57" i="33" l="1"/>
  <c r="D74" i="60"/>
  <c r="D74" i="52"/>
  <c r="D84" i="54"/>
  <c r="D84" i="53" s="1"/>
  <c r="D95" i="33"/>
  <c r="D74" i="61"/>
  <c r="D44" i="53"/>
  <c r="D68" i="53"/>
  <c r="D90" i="53"/>
  <c r="D71" i="53"/>
  <c r="D72" i="53"/>
  <c r="D81" i="53"/>
  <c r="D82" i="53"/>
  <c r="D43" i="53"/>
  <c r="D78" i="53"/>
  <c r="D61" i="53"/>
  <c r="D47" i="53"/>
  <c r="D51" i="53"/>
  <c r="D41" i="53"/>
  <c r="D77" i="53"/>
  <c r="D62" i="53"/>
  <c r="D85" i="53"/>
  <c r="D94" i="53"/>
  <c r="D87" i="53"/>
  <c r="D70" i="53"/>
  <c r="D40" i="53"/>
  <c r="D73" i="53"/>
  <c r="D45" i="53"/>
  <c r="D86" i="53"/>
  <c r="D65" i="53"/>
  <c r="D88" i="53"/>
  <c r="D49" i="53"/>
  <c r="D83" i="53"/>
  <c r="D79" i="53"/>
  <c r="D63" i="53"/>
  <c r="D64" i="53"/>
  <c r="D91" i="53"/>
  <c r="D16" i="53"/>
  <c r="D25" i="53"/>
  <c r="D26" i="53"/>
  <c r="D19" i="53"/>
  <c r="D15" i="53"/>
  <c r="D18" i="53"/>
  <c r="D13" i="53"/>
  <c r="D30" i="53"/>
  <c r="D21" i="53"/>
  <c r="D31" i="53"/>
  <c r="D24" i="53"/>
  <c r="D27" i="53"/>
  <c r="D22" i="53"/>
  <c r="D8" i="53"/>
  <c r="D17" i="53"/>
  <c r="D11" i="53"/>
  <c r="D23" i="53"/>
  <c r="D29" i="53"/>
  <c r="D14" i="53"/>
  <c r="D34" i="53"/>
  <c r="D9" i="53"/>
  <c r="D10" i="53"/>
  <c r="D93" i="52"/>
  <c r="D80" i="52"/>
  <c r="D95" i="61"/>
  <c r="D95" i="60"/>
  <c r="D38" i="52"/>
  <c r="D69" i="52"/>
  <c r="D84" i="52"/>
  <c r="D80" i="54"/>
  <c r="D93" i="54"/>
  <c r="D45" i="52"/>
  <c r="D69" i="54"/>
  <c r="D74" i="54"/>
  <c r="D38" i="54"/>
  <c r="D36" i="53"/>
  <c r="D89" i="52"/>
  <c r="D89" i="54"/>
  <c r="D95" i="52" l="1"/>
  <c r="D57" i="54"/>
  <c r="D57" i="53" s="1"/>
  <c r="D74" i="53"/>
  <c r="D69" i="53"/>
  <c r="D93" i="53"/>
  <c r="D89" i="53"/>
  <c r="D80" i="53"/>
  <c r="D38" i="53"/>
  <c r="D95" i="54"/>
  <c r="F95" i="65"/>
  <c r="F94" i="65"/>
  <c r="F93" i="65"/>
  <c r="F92" i="65"/>
  <c r="F91" i="65"/>
  <c r="F90" i="65"/>
  <c r="F89" i="65"/>
  <c r="F88" i="65"/>
  <c r="F87" i="65"/>
  <c r="F86" i="65"/>
  <c r="F85" i="65"/>
  <c r="F84" i="65"/>
  <c r="F83" i="65"/>
  <c r="F82" i="65"/>
  <c r="F81" i="65"/>
  <c r="F80" i="65"/>
  <c r="F79" i="65"/>
  <c r="F78" i="65"/>
  <c r="F77" i="65"/>
  <c r="F74" i="65"/>
  <c r="F73" i="65"/>
  <c r="F72" i="65"/>
  <c r="F71" i="65"/>
  <c r="F70" i="65"/>
  <c r="F69" i="65"/>
  <c r="F68" i="65"/>
  <c r="F67" i="65"/>
  <c r="F66" i="65"/>
  <c r="F65" i="65"/>
  <c r="F64" i="65"/>
  <c r="F63" i="65"/>
  <c r="F62" i="65"/>
  <c r="F61" i="65"/>
  <c r="F57" i="65"/>
  <c r="F55" i="65"/>
  <c r="F53" i="65"/>
  <c r="F51" i="65"/>
  <c r="F49" i="65"/>
  <c r="F47" i="65"/>
  <c r="F45" i="65"/>
  <c r="F44" i="65"/>
  <c r="F43" i="65"/>
  <c r="F42" i="65"/>
  <c r="F41" i="65"/>
  <c r="F40" i="65"/>
  <c r="F38" i="65"/>
  <c r="F37" i="65"/>
  <c r="F36" i="65"/>
  <c r="F34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F8" i="65"/>
  <c r="F95" i="64"/>
  <c r="F94" i="64"/>
  <c r="F93" i="64"/>
  <c r="F92" i="64"/>
  <c r="F91" i="64"/>
  <c r="F90" i="64"/>
  <c r="F89" i="64"/>
  <c r="F88" i="64"/>
  <c r="F87" i="64"/>
  <c r="F86" i="64"/>
  <c r="F85" i="64"/>
  <c r="F84" i="64"/>
  <c r="F83" i="64"/>
  <c r="F82" i="64"/>
  <c r="F81" i="64"/>
  <c r="F80" i="64"/>
  <c r="F79" i="64"/>
  <c r="F78" i="64"/>
  <c r="F77" i="64"/>
  <c r="F74" i="64"/>
  <c r="F73" i="64"/>
  <c r="F72" i="64"/>
  <c r="F71" i="64"/>
  <c r="F70" i="64"/>
  <c r="F69" i="64"/>
  <c r="F68" i="64"/>
  <c r="F67" i="64"/>
  <c r="F66" i="64"/>
  <c r="F65" i="64"/>
  <c r="F64" i="64"/>
  <c r="F63" i="64"/>
  <c r="F62" i="64"/>
  <c r="F61" i="64"/>
  <c r="F57" i="64"/>
  <c r="F55" i="64"/>
  <c r="F53" i="64"/>
  <c r="F51" i="64"/>
  <c r="F49" i="64"/>
  <c r="F47" i="64"/>
  <c r="F45" i="64"/>
  <c r="F44" i="64"/>
  <c r="F43" i="64"/>
  <c r="F42" i="64"/>
  <c r="F41" i="64"/>
  <c r="F40" i="64"/>
  <c r="F38" i="64"/>
  <c r="F37" i="64"/>
  <c r="F36" i="64"/>
  <c r="F34" i="64"/>
  <c r="F31" i="64"/>
  <c r="F30" i="64"/>
  <c r="F29" i="64"/>
  <c r="F28" i="64"/>
  <c r="F27" i="64"/>
  <c r="F26" i="64"/>
  <c r="F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F10" i="64"/>
  <c r="F9" i="64"/>
  <c r="F8" i="64"/>
  <c r="D95" i="53" l="1"/>
  <c r="F31" i="37"/>
  <c r="F31" i="36"/>
  <c r="F31" i="35"/>
  <c r="F31" i="32"/>
  <c r="F31" i="30"/>
  <c r="F31" i="29"/>
  <c r="F31" i="28"/>
  <c r="F31" i="27"/>
  <c r="F31" i="26"/>
  <c r="F31" i="25"/>
  <c r="F31" i="24"/>
  <c r="F31" i="34"/>
  <c r="F31" i="22"/>
  <c r="F31" i="21"/>
  <c r="F31" i="20"/>
  <c r="F31" i="19"/>
  <c r="F31" i="17"/>
  <c r="F31" i="16"/>
  <c r="F31" i="15"/>
  <c r="F31" i="14"/>
  <c r="F31" i="1"/>
  <c r="F31" i="2"/>
  <c r="F31" i="3"/>
  <c r="F31" i="4"/>
  <c r="F31" i="5"/>
  <c r="F31" i="6"/>
  <c r="F31" i="7"/>
  <c r="F31" i="38"/>
  <c r="F31" i="39"/>
  <c r="F31" i="40"/>
  <c r="F31" i="41"/>
  <c r="F31" i="43"/>
  <c r="F31" i="42"/>
  <c r="F31" i="44"/>
  <c r="F31" i="45"/>
  <c r="F31" i="47"/>
  <c r="F31" i="48"/>
  <c r="F31" i="49"/>
  <c r="F31" i="50"/>
  <c r="F31" i="51"/>
  <c r="F31" i="46"/>
  <c r="B31" i="60"/>
  <c r="C31" i="60"/>
  <c r="E31" i="60" s="1"/>
  <c r="B31" i="61"/>
  <c r="C31" i="61"/>
  <c r="E31" i="61" s="1"/>
  <c r="B31" i="33"/>
  <c r="B31" i="54" s="1"/>
  <c r="C31" i="33"/>
  <c r="B31" i="8"/>
  <c r="C31" i="8"/>
  <c r="E31" i="8" s="1"/>
  <c r="C31" i="54" l="1"/>
  <c r="E31" i="54" s="1"/>
  <c r="F31" i="54" s="1"/>
  <c r="E31" i="33"/>
  <c r="F31" i="33" s="1"/>
  <c r="F31" i="61"/>
  <c r="F31" i="8"/>
  <c r="F31" i="60"/>
  <c r="C31" i="52"/>
  <c r="E31" i="52" s="1"/>
  <c r="F31" i="55"/>
  <c r="B31" i="53"/>
  <c r="F31" i="59"/>
  <c r="F31" i="11"/>
  <c r="B31" i="52"/>
  <c r="C31" i="53" l="1"/>
  <c r="E31" i="53" s="1"/>
  <c r="F31" i="53" s="1"/>
  <c r="F31" i="52"/>
  <c r="F30" i="17" l="1"/>
  <c r="F30" i="37"/>
  <c r="F30" i="36"/>
  <c r="F30" i="35"/>
  <c r="F30" i="32"/>
  <c r="F30" i="30"/>
  <c r="F30" i="29"/>
  <c r="F30" i="28"/>
  <c r="F30" i="27"/>
  <c r="F30" i="26"/>
  <c r="F30" i="25"/>
  <c r="F30" i="24"/>
  <c r="F30" i="34"/>
  <c r="F30" i="22"/>
  <c r="F30" i="21"/>
  <c r="F30" i="20"/>
  <c r="F30" i="19"/>
  <c r="F30" i="16"/>
  <c r="F30" i="15"/>
  <c r="F30" i="14"/>
  <c r="F30" i="1"/>
  <c r="F30" i="2"/>
  <c r="F30" i="3"/>
  <c r="F30" i="4"/>
  <c r="F30" i="5"/>
  <c r="F30" i="6"/>
  <c r="F30" i="38"/>
  <c r="F30" i="39"/>
  <c r="F30" i="40"/>
  <c r="F30" i="41"/>
  <c r="F30" i="43"/>
  <c r="F30" i="42"/>
  <c r="F30" i="44"/>
  <c r="F30" i="45"/>
  <c r="F30" i="47"/>
  <c r="F30" i="48"/>
  <c r="F30" i="49"/>
  <c r="F30" i="50"/>
  <c r="F30" i="51"/>
  <c r="F30" i="46"/>
  <c r="B30" i="60"/>
  <c r="C30" i="60"/>
  <c r="E30" i="60" s="1"/>
  <c r="B30" i="61"/>
  <c r="C30" i="61"/>
  <c r="E30" i="61" s="1"/>
  <c r="B30" i="33"/>
  <c r="B30" i="54" s="1"/>
  <c r="C30" i="33"/>
  <c r="B30" i="8"/>
  <c r="C30" i="8"/>
  <c r="E30" i="8" s="1"/>
  <c r="C30" i="54" l="1"/>
  <c r="E30" i="54" s="1"/>
  <c r="F30" i="54" s="1"/>
  <c r="E30" i="33"/>
  <c r="F30" i="33" s="1"/>
  <c r="F30" i="61"/>
  <c r="F30" i="59"/>
  <c r="C30" i="52"/>
  <c r="E30" i="52" s="1"/>
  <c r="F30" i="55"/>
  <c r="F30" i="8"/>
  <c r="F30" i="7"/>
  <c r="F30" i="60"/>
  <c r="B30" i="53"/>
  <c r="F30" i="11"/>
  <c r="B30" i="52"/>
  <c r="C30" i="53" l="1"/>
  <c r="E30" i="53" s="1"/>
  <c r="F30" i="53" s="1"/>
  <c r="F30" i="52"/>
  <c r="F95" i="27" l="1"/>
  <c r="F94" i="27"/>
  <c r="F93" i="27"/>
  <c r="F92" i="27"/>
  <c r="F91" i="27"/>
  <c r="F90" i="27"/>
  <c r="F89" i="27"/>
  <c r="F88" i="27"/>
  <c r="F87" i="27"/>
  <c r="F86" i="27"/>
  <c r="F85" i="27"/>
  <c r="F84" i="27"/>
  <c r="F83" i="27"/>
  <c r="F82" i="27"/>
  <c r="F81" i="27"/>
  <c r="F80" i="27"/>
  <c r="F79" i="27"/>
  <c r="F78" i="27"/>
  <c r="F77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57" i="27"/>
  <c r="F55" i="27"/>
  <c r="F53" i="27"/>
  <c r="F51" i="27"/>
  <c r="F49" i="27"/>
  <c r="F47" i="27"/>
  <c r="F45" i="27"/>
  <c r="F44" i="27"/>
  <c r="F43" i="27"/>
  <c r="F42" i="27"/>
  <c r="F41" i="27"/>
  <c r="F40" i="27"/>
  <c r="F38" i="27"/>
  <c r="F37" i="27"/>
  <c r="F36" i="27"/>
  <c r="F34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7" i="28"/>
  <c r="F74" i="28"/>
  <c r="F73" i="28"/>
  <c r="F72" i="28"/>
  <c r="F71" i="28"/>
  <c r="F70" i="28"/>
  <c r="F69" i="28"/>
  <c r="F68" i="28"/>
  <c r="F67" i="28"/>
  <c r="F66" i="28"/>
  <c r="F65" i="28"/>
  <c r="F64" i="28"/>
  <c r="F63" i="28"/>
  <c r="F62" i="28"/>
  <c r="F61" i="28"/>
  <c r="F57" i="28"/>
  <c r="F55" i="28"/>
  <c r="F53" i="28"/>
  <c r="F51" i="28"/>
  <c r="F49" i="28"/>
  <c r="F47" i="28"/>
  <c r="F45" i="28"/>
  <c r="F44" i="28"/>
  <c r="F43" i="28"/>
  <c r="F42" i="28"/>
  <c r="F41" i="28"/>
  <c r="F40" i="28"/>
  <c r="F38" i="28"/>
  <c r="F37" i="28"/>
  <c r="F36" i="28"/>
  <c r="F34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95" i="14" l="1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57" i="14"/>
  <c r="F55" i="14"/>
  <c r="F53" i="14"/>
  <c r="F51" i="14"/>
  <c r="F49" i="14"/>
  <c r="F47" i="14"/>
  <c r="F45" i="14"/>
  <c r="F44" i="14"/>
  <c r="F43" i="14"/>
  <c r="F42" i="14"/>
  <c r="F41" i="14"/>
  <c r="F40" i="14"/>
  <c r="F38" i="14"/>
  <c r="F37" i="14"/>
  <c r="F36" i="14"/>
  <c r="F34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57" i="15"/>
  <c r="F55" i="15"/>
  <c r="F53" i="15"/>
  <c r="F51" i="15"/>
  <c r="F49" i="15"/>
  <c r="F47" i="15"/>
  <c r="F45" i="15"/>
  <c r="F44" i="15"/>
  <c r="F43" i="15"/>
  <c r="F42" i="15"/>
  <c r="F41" i="15"/>
  <c r="F40" i="15"/>
  <c r="F38" i="15"/>
  <c r="F37" i="15"/>
  <c r="F36" i="15"/>
  <c r="F34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57" i="16"/>
  <c r="F55" i="16"/>
  <c r="F53" i="16"/>
  <c r="F51" i="16"/>
  <c r="F49" i="16"/>
  <c r="F47" i="16"/>
  <c r="F45" i="16"/>
  <c r="F44" i="16"/>
  <c r="F43" i="16"/>
  <c r="F42" i="16"/>
  <c r="F41" i="16"/>
  <c r="F40" i="16"/>
  <c r="F38" i="16"/>
  <c r="F37" i="16"/>
  <c r="F36" i="16"/>
  <c r="F34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57" i="17"/>
  <c r="F55" i="17"/>
  <c r="F53" i="17"/>
  <c r="F51" i="17"/>
  <c r="F49" i="17"/>
  <c r="F47" i="17"/>
  <c r="F45" i="17"/>
  <c r="F44" i="17"/>
  <c r="F43" i="17"/>
  <c r="F42" i="17"/>
  <c r="F41" i="17"/>
  <c r="F40" i="17"/>
  <c r="F38" i="17"/>
  <c r="F37" i="17"/>
  <c r="F36" i="17"/>
  <c r="F34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7" i="19"/>
  <c r="F55" i="19"/>
  <c r="F53" i="19"/>
  <c r="F51" i="19"/>
  <c r="F49" i="19"/>
  <c r="F47" i="19"/>
  <c r="F45" i="19"/>
  <c r="F44" i="19"/>
  <c r="F43" i="19"/>
  <c r="F42" i="19"/>
  <c r="F41" i="19"/>
  <c r="F40" i="19"/>
  <c r="F38" i="19"/>
  <c r="F37" i="19"/>
  <c r="F36" i="19"/>
  <c r="F34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57" i="20"/>
  <c r="F55" i="20"/>
  <c r="F53" i="20"/>
  <c r="F51" i="20"/>
  <c r="F49" i="20"/>
  <c r="F47" i="20"/>
  <c r="F45" i="20"/>
  <c r="F44" i="20"/>
  <c r="F43" i="20"/>
  <c r="F42" i="20"/>
  <c r="F41" i="20"/>
  <c r="F40" i="20"/>
  <c r="F38" i="20"/>
  <c r="F37" i="20"/>
  <c r="F36" i="20"/>
  <c r="F34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57" i="21"/>
  <c r="F55" i="21"/>
  <c r="F53" i="21"/>
  <c r="F51" i="21"/>
  <c r="F49" i="21"/>
  <c r="F47" i="21"/>
  <c r="F45" i="21"/>
  <c r="F44" i="21"/>
  <c r="F43" i="21"/>
  <c r="F42" i="21"/>
  <c r="F41" i="21"/>
  <c r="F40" i="21"/>
  <c r="F38" i="21"/>
  <c r="F37" i="21"/>
  <c r="F36" i="21"/>
  <c r="F34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57" i="22"/>
  <c r="F55" i="22"/>
  <c r="F53" i="22"/>
  <c r="F51" i="22"/>
  <c r="F49" i="22"/>
  <c r="F47" i="22"/>
  <c r="F45" i="22"/>
  <c r="F44" i="22"/>
  <c r="F43" i="22"/>
  <c r="F42" i="22"/>
  <c r="F41" i="22"/>
  <c r="F40" i="22"/>
  <c r="F38" i="22"/>
  <c r="F37" i="22"/>
  <c r="F36" i="22"/>
  <c r="F34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95" i="3" l="1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57" i="3"/>
  <c r="F55" i="3"/>
  <c r="F53" i="3"/>
  <c r="F51" i="3"/>
  <c r="F49" i="3"/>
  <c r="F47" i="3"/>
  <c r="F45" i="3"/>
  <c r="F44" i="3"/>
  <c r="F43" i="3"/>
  <c r="F42" i="3"/>
  <c r="F41" i="3"/>
  <c r="F40" i="3"/>
  <c r="F38" i="3"/>
  <c r="F37" i="3"/>
  <c r="F36" i="3"/>
  <c r="F34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94" i="6" l="1"/>
  <c r="F92" i="6"/>
  <c r="F91" i="6"/>
  <c r="F86" i="6"/>
  <c r="F85" i="6"/>
  <c r="F83" i="6"/>
  <c r="F81" i="6"/>
  <c r="F77" i="6"/>
  <c r="F72" i="6"/>
  <c r="F71" i="6"/>
  <c r="F68" i="6"/>
  <c r="F67" i="6"/>
  <c r="F64" i="6"/>
  <c r="F63" i="6"/>
  <c r="F62" i="6"/>
  <c r="F55" i="6"/>
  <c r="F49" i="6"/>
  <c r="F47" i="6"/>
  <c r="F44" i="6"/>
  <c r="F43" i="6"/>
  <c r="F42" i="6"/>
  <c r="F37" i="6"/>
  <c r="F36" i="6"/>
  <c r="F28" i="6"/>
  <c r="F26" i="6"/>
  <c r="F25" i="6"/>
  <c r="F24" i="6"/>
  <c r="F23" i="6"/>
  <c r="F20" i="6"/>
  <c r="F18" i="6"/>
  <c r="F17" i="6"/>
  <c r="F16" i="6"/>
  <c r="F15" i="6"/>
  <c r="F12" i="6"/>
  <c r="F8" i="6"/>
  <c r="F22" i="6" l="1"/>
  <c r="F34" i="6"/>
  <c r="F53" i="6"/>
  <c r="F61" i="6"/>
  <c r="F65" i="6"/>
  <c r="F88" i="6"/>
  <c r="F9" i="6"/>
  <c r="F14" i="6"/>
  <c r="F11" i="6"/>
  <c r="F13" i="6"/>
  <c r="F19" i="6"/>
  <c r="F21" i="6"/>
  <c r="F27" i="6"/>
  <c r="F29" i="6"/>
  <c r="F87" i="6"/>
  <c r="F10" i="6"/>
  <c r="F84" i="6"/>
  <c r="F41" i="6"/>
  <c r="F51" i="6"/>
  <c r="F70" i="6"/>
  <c r="F80" i="6"/>
  <c r="F79" i="6"/>
  <c r="F82" i="6"/>
  <c r="F45" i="6"/>
  <c r="F40" i="6"/>
  <c r="F66" i="6"/>
  <c r="F69" i="6"/>
  <c r="F73" i="6"/>
  <c r="F78" i="6"/>
  <c r="F90" i="6"/>
  <c r="F89" i="6" l="1"/>
  <c r="F57" i="6"/>
  <c r="F38" i="6"/>
  <c r="F95" i="6"/>
  <c r="F93" i="6"/>
  <c r="F74" i="6"/>
  <c r="F94" i="5" l="1"/>
  <c r="F88" i="5"/>
  <c r="F87" i="5"/>
  <c r="F85" i="5"/>
  <c r="F83" i="5"/>
  <c r="F82" i="5"/>
  <c r="F81" i="5"/>
  <c r="F78" i="5"/>
  <c r="F80" i="5"/>
  <c r="F73" i="5"/>
  <c r="F71" i="5"/>
  <c r="F70" i="5"/>
  <c r="F68" i="5"/>
  <c r="F67" i="5"/>
  <c r="F66" i="5"/>
  <c r="F63" i="5"/>
  <c r="F62" i="5"/>
  <c r="F61" i="5"/>
  <c r="F55" i="5"/>
  <c r="F53" i="5"/>
  <c r="F49" i="5"/>
  <c r="F47" i="5"/>
  <c r="F43" i="5"/>
  <c r="F42" i="5"/>
  <c r="F41" i="5"/>
  <c r="F37" i="5"/>
  <c r="F36" i="5"/>
  <c r="F29" i="5"/>
  <c r="F28" i="5"/>
  <c r="F27" i="5"/>
  <c r="F24" i="5"/>
  <c r="F23" i="5"/>
  <c r="F22" i="5"/>
  <c r="F21" i="5"/>
  <c r="F20" i="5"/>
  <c r="F19" i="5"/>
  <c r="F16" i="5"/>
  <c r="F15" i="5"/>
  <c r="F14" i="5"/>
  <c r="F13" i="5"/>
  <c r="F12" i="5"/>
  <c r="F11" i="5"/>
  <c r="F8" i="5"/>
  <c r="F18" i="5" l="1"/>
  <c r="F25" i="5"/>
  <c r="F64" i="5"/>
  <c r="F77" i="5"/>
  <c r="F92" i="5"/>
  <c r="F44" i="5"/>
  <c r="F79" i="5"/>
  <c r="F89" i="5"/>
  <c r="F86" i="5"/>
  <c r="F9" i="5"/>
  <c r="F17" i="5"/>
  <c r="F26" i="5"/>
  <c r="F40" i="5"/>
  <c r="F65" i="5"/>
  <c r="F10" i="5"/>
  <c r="F38" i="5"/>
  <c r="F84" i="5"/>
  <c r="F93" i="5"/>
  <c r="F72" i="5"/>
  <c r="F90" i="5"/>
  <c r="F34" i="5"/>
  <c r="F51" i="5"/>
  <c r="F91" i="5"/>
  <c r="F95" i="5" l="1"/>
  <c r="F69" i="5"/>
  <c r="F74" i="5"/>
  <c r="F57" i="5"/>
  <c r="F45" i="5"/>
  <c r="F94" i="4" l="1"/>
  <c r="F92" i="4"/>
  <c r="F83" i="4"/>
  <c r="F79" i="4"/>
  <c r="F77" i="4"/>
  <c r="F71" i="4"/>
  <c r="F68" i="4"/>
  <c r="F67" i="4"/>
  <c r="F66" i="4"/>
  <c r="F65" i="4"/>
  <c r="F63" i="4"/>
  <c r="F62" i="4"/>
  <c r="F55" i="4"/>
  <c r="F47" i="4"/>
  <c r="F42" i="4"/>
  <c r="F37" i="4"/>
  <c r="F36" i="4"/>
  <c r="F28" i="4"/>
  <c r="F25" i="4"/>
  <c r="F24" i="4"/>
  <c r="F22" i="4"/>
  <c r="F21" i="4"/>
  <c r="F20" i="4"/>
  <c r="F19" i="4"/>
  <c r="F18" i="4"/>
  <c r="F16" i="4"/>
  <c r="F15" i="4"/>
  <c r="F12" i="4"/>
  <c r="F8" i="4"/>
  <c r="F13" i="4" l="1"/>
  <c r="F23" i="4"/>
  <c r="F29" i="4"/>
  <c r="F43" i="4"/>
  <c r="F53" i="4"/>
  <c r="F86" i="4"/>
  <c r="F9" i="4"/>
  <c r="F11" i="4"/>
  <c r="F17" i="4"/>
  <c r="F26" i="4"/>
  <c r="F27" i="4"/>
  <c r="F40" i="4"/>
  <c r="F41" i="4"/>
  <c r="F64" i="4"/>
  <c r="F70" i="4"/>
  <c r="F85" i="4"/>
  <c r="F14" i="4"/>
  <c r="F44" i="4"/>
  <c r="F61" i="4"/>
  <c r="F73" i="4"/>
  <c r="F81" i="4"/>
  <c r="F87" i="4"/>
  <c r="F88" i="4"/>
  <c r="F89" i="4"/>
  <c r="F84" i="4"/>
  <c r="F93" i="4"/>
  <c r="F49" i="4"/>
  <c r="F72" i="4"/>
  <c r="F78" i="4"/>
  <c r="F82" i="4"/>
  <c r="F90" i="4"/>
  <c r="F34" i="4"/>
  <c r="F45" i="4"/>
  <c r="F51" i="4"/>
  <c r="F91" i="4"/>
  <c r="F95" i="4" l="1"/>
  <c r="F80" i="4"/>
  <c r="F74" i="4"/>
  <c r="F69" i="4"/>
  <c r="F10" i="4"/>
  <c r="F38" i="4" l="1"/>
  <c r="F57" i="4"/>
  <c r="F94" i="2" l="1"/>
  <c r="F92" i="2"/>
  <c r="F91" i="2"/>
  <c r="F88" i="2"/>
  <c r="F85" i="2"/>
  <c r="F83" i="2"/>
  <c r="F79" i="2"/>
  <c r="F77" i="2"/>
  <c r="F71" i="2"/>
  <c r="F70" i="2"/>
  <c r="F67" i="2"/>
  <c r="F66" i="2"/>
  <c r="F65" i="2"/>
  <c r="F63" i="2"/>
  <c r="F62" i="2"/>
  <c r="F61" i="2"/>
  <c r="F55" i="2"/>
  <c r="F53" i="2"/>
  <c r="F47" i="2"/>
  <c r="F42" i="2"/>
  <c r="F40" i="2"/>
  <c r="F37" i="2"/>
  <c r="F36" i="2"/>
  <c r="F34" i="2"/>
  <c r="F28" i="2"/>
  <c r="F27" i="2"/>
  <c r="F24" i="2"/>
  <c r="F23" i="2"/>
  <c r="F21" i="2"/>
  <c r="F20" i="2"/>
  <c r="F16" i="2"/>
  <c r="F15" i="2"/>
  <c r="F13" i="2"/>
  <c r="F12" i="2"/>
  <c r="F11" i="2"/>
  <c r="F8" i="2"/>
  <c r="F18" i="2" l="1"/>
  <c r="F26" i="2"/>
  <c r="F43" i="2"/>
  <c r="F68" i="2"/>
  <c r="F86" i="2"/>
  <c r="F9" i="2"/>
  <c r="F14" i="2"/>
  <c r="F17" i="2"/>
  <c r="F22" i="2"/>
  <c r="F25" i="2"/>
  <c r="F64" i="2"/>
  <c r="F82" i="2"/>
  <c r="F29" i="2"/>
  <c r="F41" i="2"/>
  <c r="F89" i="2"/>
  <c r="F19" i="2"/>
  <c r="F44" i="2"/>
  <c r="F73" i="2"/>
  <c r="F78" i="2"/>
  <c r="F81" i="2"/>
  <c r="F87" i="2"/>
  <c r="F69" i="2"/>
  <c r="F84" i="2"/>
  <c r="F93" i="2"/>
  <c r="F45" i="2"/>
  <c r="F49" i="2"/>
  <c r="F72" i="2"/>
  <c r="F90" i="2"/>
  <c r="F51" i="2"/>
  <c r="F74" i="2" l="1"/>
  <c r="F80" i="2"/>
  <c r="F10" i="2"/>
  <c r="F95" i="2"/>
  <c r="F38" i="2" l="1"/>
  <c r="F57" i="2"/>
  <c r="F94" i="1" l="1"/>
  <c r="F92" i="1"/>
  <c r="F88" i="1"/>
  <c r="F85" i="1"/>
  <c r="F83" i="1"/>
  <c r="F82" i="1"/>
  <c r="F84" i="1"/>
  <c r="F79" i="1"/>
  <c r="F73" i="1"/>
  <c r="F72" i="1"/>
  <c r="F71" i="1"/>
  <c r="F70" i="1"/>
  <c r="F68" i="1"/>
  <c r="F67" i="1"/>
  <c r="F66" i="1"/>
  <c r="F65" i="1"/>
  <c r="F64" i="1"/>
  <c r="F63" i="1"/>
  <c r="F61" i="1"/>
  <c r="F53" i="1"/>
  <c r="F51" i="1"/>
  <c r="F44" i="1"/>
  <c r="F43" i="1"/>
  <c r="F42" i="1"/>
  <c r="F40" i="1"/>
  <c r="F37" i="1"/>
  <c r="F29" i="1"/>
  <c r="F27" i="1"/>
  <c r="F25" i="1"/>
  <c r="F24" i="1"/>
  <c r="F23" i="1"/>
  <c r="F22" i="1"/>
  <c r="F20" i="1"/>
  <c r="F19" i="1"/>
  <c r="F17" i="1"/>
  <c r="F16" i="1"/>
  <c r="F14" i="1"/>
  <c r="F12" i="1"/>
  <c r="F11" i="1"/>
  <c r="F8" i="1"/>
  <c r="F10" i="1" l="1"/>
  <c r="F15" i="1"/>
  <c r="F21" i="1"/>
  <c r="F26" i="1"/>
  <c r="F36" i="1"/>
  <c r="F41" i="1"/>
  <c r="F49" i="1"/>
  <c r="F78" i="1"/>
  <c r="F81" i="1"/>
  <c r="F91" i="1"/>
  <c r="F28" i="1"/>
  <c r="F34" i="1"/>
  <c r="F47" i="1"/>
  <c r="F55" i="1"/>
  <c r="F62" i="1"/>
  <c r="F77" i="1"/>
  <c r="F87" i="1"/>
  <c r="F9" i="1"/>
  <c r="F13" i="1"/>
  <c r="F18" i="1"/>
  <c r="F89" i="1"/>
  <c r="F86" i="1"/>
  <c r="F80" i="1"/>
  <c r="F69" i="1"/>
  <c r="F93" i="1"/>
  <c r="F38" i="1"/>
  <c r="F57" i="1"/>
  <c r="F90" i="1"/>
  <c r="F45" i="1"/>
  <c r="F74" i="1" l="1"/>
  <c r="F95" i="1"/>
  <c r="F94" i="51" l="1"/>
  <c r="F92" i="51"/>
  <c r="F91" i="51"/>
  <c r="F88" i="51"/>
  <c r="F87" i="51"/>
  <c r="F86" i="51"/>
  <c r="F85" i="51"/>
  <c r="F89" i="51"/>
  <c r="F83" i="51"/>
  <c r="F82" i="51"/>
  <c r="F81" i="51"/>
  <c r="F84" i="51"/>
  <c r="F79" i="51"/>
  <c r="F78" i="51"/>
  <c r="F77" i="51"/>
  <c r="F72" i="51"/>
  <c r="F71" i="51"/>
  <c r="F70" i="51"/>
  <c r="F68" i="51"/>
  <c r="F67" i="51"/>
  <c r="F66" i="51"/>
  <c r="F65" i="51"/>
  <c r="F64" i="51"/>
  <c r="F63" i="51"/>
  <c r="F62" i="51"/>
  <c r="F61" i="51"/>
  <c r="F55" i="51"/>
  <c r="F53" i="51"/>
  <c r="F51" i="51"/>
  <c r="F49" i="51"/>
  <c r="F47" i="51"/>
  <c r="F44" i="51"/>
  <c r="F43" i="51"/>
  <c r="F42" i="51"/>
  <c r="F41" i="51"/>
  <c r="F45" i="51"/>
  <c r="F37" i="51"/>
  <c r="F36" i="51"/>
  <c r="F34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9" i="51"/>
  <c r="F8" i="51"/>
  <c r="F94" i="50"/>
  <c r="F92" i="50"/>
  <c r="F91" i="50"/>
  <c r="F88" i="50"/>
  <c r="F87" i="50"/>
  <c r="F86" i="50"/>
  <c r="F85" i="50"/>
  <c r="F83" i="50"/>
  <c r="F82" i="50"/>
  <c r="F81" i="50"/>
  <c r="F79" i="50"/>
  <c r="F78" i="50"/>
  <c r="F77" i="50"/>
  <c r="F80" i="50"/>
  <c r="F73" i="50"/>
  <c r="F71" i="50"/>
  <c r="F70" i="50"/>
  <c r="F68" i="50"/>
  <c r="F67" i="50"/>
  <c r="F66" i="50"/>
  <c r="F65" i="50"/>
  <c r="F64" i="50"/>
  <c r="F63" i="50"/>
  <c r="F62" i="50"/>
  <c r="F61" i="50"/>
  <c r="F55" i="50"/>
  <c r="F53" i="50"/>
  <c r="F47" i="50"/>
  <c r="F44" i="50"/>
  <c r="F43" i="50"/>
  <c r="F42" i="50"/>
  <c r="F41" i="50"/>
  <c r="F40" i="50"/>
  <c r="F37" i="50"/>
  <c r="F36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9" i="50"/>
  <c r="F8" i="50"/>
  <c r="F94" i="49"/>
  <c r="F92" i="49"/>
  <c r="F91" i="49"/>
  <c r="F88" i="49"/>
  <c r="F87" i="49"/>
  <c r="F86" i="49"/>
  <c r="F85" i="49"/>
  <c r="F83" i="49"/>
  <c r="F82" i="49"/>
  <c r="F81" i="49"/>
  <c r="F79" i="49"/>
  <c r="F78" i="49"/>
  <c r="F77" i="49"/>
  <c r="F80" i="49"/>
  <c r="F73" i="49"/>
  <c r="F71" i="49"/>
  <c r="F70" i="49"/>
  <c r="F68" i="49"/>
  <c r="F67" i="49"/>
  <c r="F66" i="49"/>
  <c r="F65" i="49"/>
  <c r="F64" i="49"/>
  <c r="F63" i="49"/>
  <c r="F62" i="49"/>
  <c r="F61" i="49"/>
  <c r="F55" i="49"/>
  <c r="F53" i="49"/>
  <c r="F51" i="49"/>
  <c r="F47" i="49"/>
  <c r="F44" i="49"/>
  <c r="F43" i="49"/>
  <c r="F42" i="49"/>
  <c r="F41" i="49"/>
  <c r="F45" i="49"/>
  <c r="F37" i="49"/>
  <c r="F36" i="49"/>
  <c r="F34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9" i="49"/>
  <c r="F8" i="49"/>
  <c r="F94" i="46"/>
  <c r="F92" i="46"/>
  <c r="F91" i="46"/>
  <c r="F88" i="46"/>
  <c r="F87" i="46"/>
  <c r="F86" i="46"/>
  <c r="F85" i="46"/>
  <c r="F83" i="46"/>
  <c r="F82" i="46"/>
  <c r="F81" i="46"/>
  <c r="F79" i="46"/>
  <c r="F78" i="46"/>
  <c r="F77" i="46"/>
  <c r="F73" i="46"/>
  <c r="F71" i="46"/>
  <c r="F70" i="46"/>
  <c r="F68" i="46"/>
  <c r="F67" i="46"/>
  <c r="F66" i="46"/>
  <c r="F65" i="46"/>
  <c r="F64" i="46"/>
  <c r="F63" i="46"/>
  <c r="F62" i="46"/>
  <c r="F61" i="46"/>
  <c r="F55" i="46"/>
  <c r="F53" i="46"/>
  <c r="F47" i="46"/>
  <c r="F44" i="46"/>
  <c r="F43" i="46"/>
  <c r="F42" i="46"/>
  <c r="F41" i="46"/>
  <c r="F37" i="46"/>
  <c r="F34" i="46"/>
  <c r="F29" i="46"/>
  <c r="F28" i="46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9" i="46"/>
  <c r="F8" i="46"/>
  <c r="F94" i="47"/>
  <c r="F92" i="47"/>
  <c r="F91" i="47"/>
  <c r="F88" i="47"/>
  <c r="F87" i="47"/>
  <c r="F86" i="47"/>
  <c r="F85" i="47"/>
  <c r="F83" i="47"/>
  <c r="F82" i="47"/>
  <c r="F81" i="47"/>
  <c r="F79" i="47"/>
  <c r="F78" i="47"/>
  <c r="F77" i="47"/>
  <c r="F80" i="47"/>
  <c r="F73" i="47"/>
  <c r="F71" i="47"/>
  <c r="F70" i="47"/>
  <c r="F68" i="47"/>
  <c r="F67" i="47"/>
  <c r="F66" i="47"/>
  <c r="F65" i="47"/>
  <c r="F64" i="47"/>
  <c r="F63" i="47"/>
  <c r="F62" i="47"/>
  <c r="F61" i="47"/>
  <c r="F55" i="47"/>
  <c r="F53" i="47"/>
  <c r="F51" i="47"/>
  <c r="F49" i="47"/>
  <c r="F47" i="47"/>
  <c r="F44" i="47"/>
  <c r="F43" i="47"/>
  <c r="F42" i="47"/>
  <c r="F41" i="47"/>
  <c r="F45" i="47"/>
  <c r="F37" i="47"/>
  <c r="F36" i="47"/>
  <c r="F34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9" i="47"/>
  <c r="F8" i="47"/>
  <c r="F94" i="48"/>
  <c r="F92" i="48"/>
  <c r="F91" i="48"/>
  <c r="F88" i="48"/>
  <c r="F87" i="48"/>
  <c r="F86" i="48"/>
  <c r="F85" i="48"/>
  <c r="F83" i="48"/>
  <c r="F82" i="48"/>
  <c r="F81" i="48"/>
  <c r="F84" i="48"/>
  <c r="F79" i="48"/>
  <c r="F78" i="48"/>
  <c r="F77" i="48"/>
  <c r="F72" i="48"/>
  <c r="F71" i="48"/>
  <c r="F70" i="48"/>
  <c r="F68" i="48"/>
  <c r="F67" i="48"/>
  <c r="F66" i="48"/>
  <c r="F65" i="48"/>
  <c r="F64" i="48"/>
  <c r="F63" i="48"/>
  <c r="F62" i="48"/>
  <c r="F61" i="48"/>
  <c r="F55" i="48"/>
  <c r="F53" i="48"/>
  <c r="F51" i="48"/>
  <c r="F49" i="48"/>
  <c r="F47" i="48"/>
  <c r="F44" i="48"/>
  <c r="F43" i="48"/>
  <c r="F42" i="48"/>
  <c r="F41" i="48"/>
  <c r="F37" i="48"/>
  <c r="F34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9" i="48"/>
  <c r="F8" i="48"/>
  <c r="F94" i="45"/>
  <c r="F92" i="45"/>
  <c r="F91" i="45"/>
  <c r="F88" i="45"/>
  <c r="F87" i="45"/>
  <c r="F86" i="45"/>
  <c r="F85" i="45"/>
  <c r="F83" i="45"/>
  <c r="F82" i="45"/>
  <c r="F81" i="45"/>
  <c r="F79" i="45"/>
  <c r="F78" i="45"/>
  <c r="F77" i="45"/>
  <c r="F72" i="45"/>
  <c r="F71" i="45"/>
  <c r="F70" i="45"/>
  <c r="F68" i="45"/>
  <c r="F67" i="45"/>
  <c r="F66" i="45"/>
  <c r="F65" i="45"/>
  <c r="F64" i="45"/>
  <c r="F63" i="45"/>
  <c r="F62" i="45"/>
  <c r="F69" i="45"/>
  <c r="F55" i="45"/>
  <c r="F53" i="45"/>
  <c r="F51" i="45"/>
  <c r="F49" i="45"/>
  <c r="F47" i="45"/>
  <c r="F44" i="45"/>
  <c r="F43" i="45"/>
  <c r="F42" i="45"/>
  <c r="F41" i="45"/>
  <c r="F37" i="45"/>
  <c r="F36" i="45"/>
  <c r="F34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9" i="45"/>
  <c r="F8" i="45"/>
  <c r="F80" i="51" l="1"/>
  <c r="F93" i="51"/>
  <c r="F10" i="51"/>
  <c r="F38" i="51"/>
  <c r="F57" i="51"/>
  <c r="F69" i="51"/>
  <c r="F90" i="51"/>
  <c r="F40" i="51"/>
  <c r="F73" i="51"/>
  <c r="F89" i="50"/>
  <c r="F10" i="50"/>
  <c r="F38" i="50"/>
  <c r="F93" i="50"/>
  <c r="F69" i="50"/>
  <c r="F84" i="50"/>
  <c r="F45" i="50"/>
  <c r="F49" i="50"/>
  <c r="F72" i="50"/>
  <c r="F90" i="50"/>
  <c r="F74" i="50"/>
  <c r="F34" i="50"/>
  <c r="F51" i="50"/>
  <c r="F89" i="49"/>
  <c r="F84" i="49"/>
  <c r="F93" i="49"/>
  <c r="F49" i="49"/>
  <c r="F72" i="49"/>
  <c r="F90" i="49"/>
  <c r="F40" i="49"/>
  <c r="F89" i="46"/>
  <c r="F84" i="46"/>
  <c r="F93" i="46"/>
  <c r="F69" i="46"/>
  <c r="F45" i="46"/>
  <c r="F80" i="46"/>
  <c r="F49" i="46"/>
  <c r="F72" i="46"/>
  <c r="F90" i="46"/>
  <c r="F40" i="46"/>
  <c r="F51" i="46"/>
  <c r="F36" i="46"/>
  <c r="F89" i="47"/>
  <c r="F84" i="47"/>
  <c r="F93" i="47"/>
  <c r="F69" i="47"/>
  <c r="F72" i="47"/>
  <c r="F90" i="47"/>
  <c r="F40" i="47"/>
  <c r="F80" i="48"/>
  <c r="F74" i="48"/>
  <c r="F93" i="48"/>
  <c r="F45" i="48"/>
  <c r="F89" i="48"/>
  <c r="F69" i="48"/>
  <c r="F90" i="48"/>
  <c r="F40" i="48"/>
  <c r="F73" i="48"/>
  <c r="F36" i="48"/>
  <c r="F89" i="45"/>
  <c r="F74" i="45"/>
  <c r="F84" i="45"/>
  <c r="F93" i="45"/>
  <c r="F95" i="45"/>
  <c r="F45" i="45"/>
  <c r="F80" i="45"/>
  <c r="F90" i="45"/>
  <c r="F40" i="45"/>
  <c r="F61" i="45"/>
  <c r="F73" i="45"/>
  <c r="F94" i="39"/>
  <c r="F92" i="39"/>
  <c r="F91" i="39"/>
  <c r="F88" i="39"/>
  <c r="F87" i="39"/>
  <c r="F86" i="39"/>
  <c r="F85" i="39"/>
  <c r="F83" i="39"/>
  <c r="F82" i="39"/>
  <c r="F81" i="39"/>
  <c r="F84" i="39"/>
  <c r="F79" i="39"/>
  <c r="F78" i="39"/>
  <c r="F77" i="39"/>
  <c r="F72" i="39"/>
  <c r="F71" i="39"/>
  <c r="F70" i="39"/>
  <c r="F68" i="39"/>
  <c r="F67" i="39"/>
  <c r="F66" i="39"/>
  <c r="F65" i="39"/>
  <c r="F64" i="39"/>
  <c r="F63" i="39"/>
  <c r="F62" i="39"/>
  <c r="F61" i="39"/>
  <c r="F55" i="39"/>
  <c r="F53" i="39"/>
  <c r="F51" i="39"/>
  <c r="F49" i="39"/>
  <c r="F47" i="39"/>
  <c r="F44" i="39"/>
  <c r="F43" i="39"/>
  <c r="F42" i="39"/>
  <c r="F41" i="39"/>
  <c r="F37" i="39"/>
  <c r="F36" i="39"/>
  <c r="F34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9" i="39"/>
  <c r="F8" i="39"/>
  <c r="F94" i="44"/>
  <c r="F92" i="44"/>
  <c r="F91" i="44"/>
  <c r="F88" i="44"/>
  <c r="F87" i="44"/>
  <c r="F86" i="44"/>
  <c r="F85" i="44"/>
  <c r="F83" i="44"/>
  <c r="F82" i="44"/>
  <c r="F81" i="44"/>
  <c r="F79" i="44"/>
  <c r="F78" i="44"/>
  <c r="F77" i="44"/>
  <c r="F73" i="44"/>
  <c r="F71" i="44"/>
  <c r="F70" i="44"/>
  <c r="F68" i="44"/>
  <c r="F67" i="44"/>
  <c r="F66" i="44"/>
  <c r="F65" i="44"/>
  <c r="F64" i="44"/>
  <c r="F63" i="44"/>
  <c r="F62" i="44"/>
  <c r="F61" i="44"/>
  <c r="F55" i="44"/>
  <c r="F53" i="44"/>
  <c r="F51" i="44"/>
  <c r="F47" i="44"/>
  <c r="F44" i="44"/>
  <c r="F43" i="44"/>
  <c r="F42" i="44"/>
  <c r="F41" i="44"/>
  <c r="F37" i="44"/>
  <c r="F36" i="44"/>
  <c r="F34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9" i="44"/>
  <c r="F8" i="44"/>
  <c r="F94" i="43"/>
  <c r="F92" i="43"/>
  <c r="F91" i="43"/>
  <c r="F88" i="43"/>
  <c r="F87" i="43"/>
  <c r="F86" i="43"/>
  <c r="F85" i="43"/>
  <c r="F83" i="43"/>
  <c r="F82" i="43"/>
  <c r="F81" i="43"/>
  <c r="F79" i="43"/>
  <c r="F78" i="43"/>
  <c r="F77" i="43"/>
  <c r="F72" i="43"/>
  <c r="F71" i="43"/>
  <c r="F70" i="43"/>
  <c r="F68" i="43"/>
  <c r="F67" i="43"/>
  <c r="F66" i="43"/>
  <c r="F65" i="43"/>
  <c r="F64" i="43"/>
  <c r="F63" i="43"/>
  <c r="F62" i="43"/>
  <c r="F61" i="43"/>
  <c r="F55" i="43"/>
  <c r="F53" i="43"/>
  <c r="F51" i="43"/>
  <c r="F49" i="43"/>
  <c r="F47" i="43"/>
  <c r="F44" i="43"/>
  <c r="F43" i="43"/>
  <c r="F42" i="43"/>
  <c r="F41" i="43"/>
  <c r="F37" i="43"/>
  <c r="F36" i="43"/>
  <c r="F34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9" i="43"/>
  <c r="F8" i="43"/>
  <c r="F94" i="42"/>
  <c r="F92" i="42"/>
  <c r="F91" i="42"/>
  <c r="F88" i="42"/>
  <c r="F87" i="42"/>
  <c r="F86" i="42"/>
  <c r="F85" i="42"/>
  <c r="F83" i="42"/>
  <c r="F82" i="42"/>
  <c r="F81" i="42"/>
  <c r="F79" i="42"/>
  <c r="F78" i="42"/>
  <c r="F77" i="42"/>
  <c r="F80" i="42"/>
  <c r="F72" i="42"/>
  <c r="F71" i="42"/>
  <c r="F70" i="42"/>
  <c r="F68" i="42"/>
  <c r="F67" i="42"/>
  <c r="F66" i="42"/>
  <c r="F65" i="42"/>
  <c r="F64" i="42"/>
  <c r="F63" i="42"/>
  <c r="F62" i="42"/>
  <c r="F61" i="42"/>
  <c r="F55" i="42"/>
  <c r="F53" i="42"/>
  <c r="F51" i="42"/>
  <c r="F47" i="42"/>
  <c r="F44" i="42"/>
  <c r="F43" i="42"/>
  <c r="F42" i="42"/>
  <c r="F41" i="42"/>
  <c r="F37" i="42"/>
  <c r="F36" i="42"/>
  <c r="F34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9" i="42"/>
  <c r="F8" i="42"/>
  <c r="F94" i="38"/>
  <c r="F92" i="38"/>
  <c r="F91" i="38"/>
  <c r="F88" i="38"/>
  <c r="F87" i="38"/>
  <c r="F86" i="38"/>
  <c r="F85" i="38"/>
  <c r="F89" i="38"/>
  <c r="F83" i="38"/>
  <c r="F82" i="38"/>
  <c r="F81" i="38"/>
  <c r="F84" i="38"/>
  <c r="F79" i="38"/>
  <c r="F78" i="38"/>
  <c r="F77" i="38"/>
  <c r="F72" i="38"/>
  <c r="F71" i="38"/>
  <c r="F70" i="38"/>
  <c r="F68" i="38"/>
  <c r="F67" i="38"/>
  <c r="F66" i="38"/>
  <c r="F65" i="38"/>
  <c r="F64" i="38"/>
  <c r="F63" i="38"/>
  <c r="F62" i="38"/>
  <c r="F61" i="38"/>
  <c r="F55" i="38"/>
  <c r="F53" i="38"/>
  <c r="F51" i="38"/>
  <c r="F47" i="38"/>
  <c r="F44" i="38"/>
  <c r="F43" i="38"/>
  <c r="F42" i="38"/>
  <c r="F41" i="38"/>
  <c r="F45" i="38"/>
  <c r="F37" i="38"/>
  <c r="F34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9" i="38"/>
  <c r="F8" i="38"/>
  <c r="F94" i="40"/>
  <c r="F92" i="40"/>
  <c r="F91" i="40"/>
  <c r="F88" i="40"/>
  <c r="F87" i="40"/>
  <c r="F86" i="40"/>
  <c r="F85" i="40"/>
  <c r="F83" i="40"/>
  <c r="F82" i="40"/>
  <c r="F81" i="40"/>
  <c r="F79" i="40"/>
  <c r="F78" i="40"/>
  <c r="F77" i="40"/>
  <c r="F80" i="40"/>
  <c r="F72" i="40"/>
  <c r="F71" i="40"/>
  <c r="F70" i="40"/>
  <c r="F68" i="40"/>
  <c r="F67" i="40"/>
  <c r="F66" i="40"/>
  <c r="F65" i="40"/>
  <c r="F64" i="40"/>
  <c r="F63" i="40"/>
  <c r="F62" i="40"/>
  <c r="F61" i="40"/>
  <c r="F55" i="40"/>
  <c r="F53" i="40"/>
  <c r="F51" i="40"/>
  <c r="F49" i="40"/>
  <c r="F47" i="40"/>
  <c r="F44" i="40"/>
  <c r="F43" i="40"/>
  <c r="F42" i="40"/>
  <c r="F41" i="40"/>
  <c r="F37" i="40"/>
  <c r="F34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9" i="40"/>
  <c r="F8" i="40"/>
  <c r="F94" i="41"/>
  <c r="F92" i="41"/>
  <c r="F91" i="41"/>
  <c r="F88" i="41"/>
  <c r="F87" i="41"/>
  <c r="F86" i="41"/>
  <c r="F85" i="41"/>
  <c r="F89" i="41"/>
  <c r="F83" i="41"/>
  <c r="F82" i="41"/>
  <c r="F81" i="41"/>
  <c r="F84" i="41"/>
  <c r="F79" i="41"/>
  <c r="F78" i="41"/>
  <c r="F77" i="41"/>
  <c r="F72" i="41"/>
  <c r="F71" i="41"/>
  <c r="F70" i="41"/>
  <c r="F68" i="41"/>
  <c r="F67" i="41"/>
  <c r="F66" i="41"/>
  <c r="F65" i="41"/>
  <c r="F64" i="41"/>
  <c r="F63" i="41"/>
  <c r="F62" i="41"/>
  <c r="F61" i="41"/>
  <c r="F55" i="41"/>
  <c r="F53" i="41"/>
  <c r="F51" i="41"/>
  <c r="F47" i="41"/>
  <c r="F44" i="41"/>
  <c r="F43" i="41"/>
  <c r="F42" i="41"/>
  <c r="F41" i="41"/>
  <c r="F45" i="41"/>
  <c r="F37" i="41"/>
  <c r="F36" i="41"/>
  <c r="F34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9" i="41"/>
  <c r="F8" i="41"/>
  <c r="F95" i="51" l="1"/>
  <c r="F74" i="51"/>
  <c r="F95" i="50"/>
  <c r="F57" i="50"/>
  <c r="F69" i="49"/>
  <c r="F10" i="49"/>
  <c r="F95" i="49"/>
  <c r="F74" i="49"/>
  <c r="F10" i="46"/>
  <c r="F74" i="46"/>
  <c r="F95" i="46"/>
  <c r="F10" i="47"/>
  <c r="F74" i="47"/>
  <c r="F95" i="47"/>
  <c r="F10" i="48"/>
  <c r="F95" i="48"/>
  <c r="F10" i="45"/>
  <c r="F93" i="39"/>
  <c r="F10" i="39"/>
  <c r="F38" i="39"/>
  <c r="F45" i="39"/>
  <c r="F89" i="39"/>
  <c r="F80" i="39"/>
  <c r="F57" i="39"/>
  <c r="F69" i="39"/>
  <c r="F90" i="39"/>
  <c r="F40" i="39"/>
  <c r="F73" i="39"/>
  <c r="F74" i="44"/>
  <c r="F89" i="44"/>
  <c r="F84" i="44"/>
  <c r="F93" i="44"/>
  <c r="F95" i="44"/>
  <c r="F45" i="44"/>
  <c r="F80" i="44"/>
  <c r="F69" i="44"/>
  <c r="F49" i="44"/>
  <c r="F72" i="44"/>
  <c r="F90" i="44"/>
  <c r="F40" i="44"/>
  <c r="F89" i="43"/>
  <c r="F74" i="43"/>
  <c r="F84" i="43"/>
  <c r="F93" i="43"/>
  <c r="F95" i="43"/>
  <c r="F45" i="43"/>
  <c r="F80" i="43"/>
  <c r="F69" i="43"/>
  <c r="F90" i="43"/>
  <c r="F40" i="43"/>
  <c r="F73" i="43"/>
  <c r="F84" i="42"/>
  <c r="F93" i="42"/>
  <c r="F95" i="42"/>
  <c r="F89" i="42"/>
  <c r="F45" i="42"/>
  <c r="F49" i="42"/>
  <c r="F90" i="42"/>
  <c r="F40" i="42"/>
  <c r="F73" i="42"/>
  <c r="F93" i="38"/>
  <c r="F80" i="38"/>
  <c r="F49" i="38"/>
  <c r="F69" i="38"/>
  <c r="F90" i="38"/>
  <c r="F40" i="38"/>
  <c r="F73" i="38"/>
  <c r="F36" i="38"/>
  <c r="F45" i="40"/>
  <c r="F89" i="40"/>
  <c r="F84" i="40"/>
  <c r="F93" i="40"/>
  <c r="F69" i="40"/>
  <c r="F90" i="40"/>
  <c r="F40" i="40"/>
  <c r="F73" i="40"/>
  <c r="F36" i="40"/>
  <c r="F80" i="41"/>
  <c r="F93" i="41"/>
  <c r="F49" i="41"/>
  <c r="F69" i="41"/>
  <c r="F90" i="41"/>
  <c r="F40" i="41"/>
  <c r="F73" i="41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7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61" i="35"/>
  <c r="F57" i="35"/>
  <c r="F55" i="35"/>
  <c r="F53" i="35"/>
  <c r="F51" i="35"/>
  <c r="F49" i="35"/>
  <c r="F47" i="35"/>
  <c r="F45" i="35"/>
  <c r="F44" i="35"/>
  <c r="F43" i="35"/>
  <c r="F42" i="35"/>
  <c r="F41" i="35"/>
  <c r="F40" i="35"/>
  <c r="F38" i="35"/>
  <c r="F37" i="35"/>
  <c r="F36" i="35"/>
  <c r="F34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E1" i="2"/>
  <c r="B8" i="8"/>
  <c r="C8" i="8"/>
  <c r="E8" i="8" s="1"/>
  <c r="B9" i="8"/>
  <c r="C9" i="8"/>
  <c r="E9" i="8" s="1"/>
  <c r="B10" i="8"/>
  <c r="C10" i="8"/>
  <c r="E10" i="8" s="1"/>
  <c r="B11" i="8"/>
  <c r="C11" i="8"/>
  <c r="E11" i="8" s="1"/>
  <c r="B12" i="8"/>
  <c r="C12" i="8"/>
  <c r="E12" i="8" s="1"/>
  <c r="B13" i="8"/>
  <c r="C13" i="8"/>
  <c r="E13" i="8" s="1"/>
  <c r="B14" i="8"/>
  <c r="C14" i="8"/>
  <c r="E14" i="8" s="1"/>
  <c r="B15" i="8"/>
  <c r="C15" i="8"/>
  <c r="E15" i="8" s="1"/>
  <c r="B16" i="8"/>
  <c r="C16" i="8"/>
  <c r="E16" i="8" s="1"/>
  <c r="B17" i="8"/>
  <c r="C17" i="8"/>
  <c r="E17" i="8" s="1"/>
  <c r="B18" i="8"/>
  <c r="C18" i="8"/>
  <c r="E18" i="8" s="1"/>
  <c r="B19" i="8"/>
  <c r="C19" i="8"/>
  <c r="E19" i="8" s="1"/>
  <c r="B20" i="8"/>
  <c r="C20" i="8"/>
  <c r="E20" i="8" s="1"/>
  <c r="B21" i="8"/>
  <c r="C21" i="8"/>
  <c r="E21" i="8" s="1"/>
  <c r="B22" i="8"/>
  <c r="C22" i="8"/>
  <c r="E22" i="8" s="1"/>
  <c r="B23" i="8"/>
  <c r="C23" i="8"/>
  <c r="E23" i="8" s="1"/>
  <c r="B24" i="8"/>
  <c r="C24" i="8"/>
  <c r="E24" i="8" s="1"/>
  <c r="B25" i="8"/>
  <c r="C25" i="8"/>
  <c r="E25" i="8" s="1"/>
  <c r="B26" i="8"/>
  <c r="C26" i="8"/>
  <c r="E26" i="8" s="1"/>
  <c r="B27" i="8"/>
  <c r="C27" i="8"/>
  <c r="E27" i="8" s="1"/>
  <c r="B28" i="8"/>
  <c r="C28" i="8"/>
  <c r="E28" i="8" s="1"/>
  <c r="B29" i="8"/>
  <c r="C29" i="8"/>
  <c r="E29" i="8" s="1"/>
  <c r="B34" i="8"/>
  <c r="C34" i="8"/>
  <c r="E34" i="8" s="1"/>
  <c r="B36" i="8"/>
  <c r="C36" i="8"/>
  <c r="E36" i="8" s="1"/>
  <c r="B38" i="8"/>
  <c r="C38" i="8"/>
  <c r="E38" i="8" s="1"/>
  <c r="B40" i="8"/>
  <c r="C40" i="8"/>
  <c r="E40" i="8" s="1"/>
  <c r="B41" i="8"/>
  <c r="C41" i="8"/>
  <c r="E41" i="8" s="1"/>
  <c r="B42" i="8"/>
  <c r="C42" i="8"/>
  <c r="E42" i="8" s="1"/>
  <c r="B43" i="8"/>
  <c r="C43" i="8"/>
  <c r="E43" i="8" s="1"/>
  <c r="B44" i="8"/>
  <c r="C44" i="8"/>
  <c r="E44" i="8" s="1"/>
  <c r="B45" i="8"/>
  <c r="C45" i="8"/>
  <c r="E45" i="8" s="1"/>
  <c r="B47" i="8"/>
  <c r="C47" i="8"/>
  <c r="E47" i="8" s="1"/>
  <c r="B49" i="8"/>
  <c r="C49" i="8"/>
  <c r="E49" i="8" s="1"/>
  <c r="B51" i="8"/>
  <c r="C51" i="8"/>
  <c r="E51" i="8" s="1"/>
  <c r="B53" i="8"/>
  <c r="C53" i="8"/>
  <c r="E53" i="8" s="1"/>
  <c r="B55" i="8"/>
  <c r="C55" i="8"/>
  <c r="B61" i="8"/>
  <c r="C61" i="8"/>
  <c r="E61" i="8" s="1"/>
  <c r="B62" i="8"/>
  <c r="C62" i="8"/>
  <c r="E62" i="8" s="1"/>
  <c r="B63" i="8"/>
  <c r="C63" i="8"/>
  <c r="E63" i="8" s="1"/>
  <c r="B64" i="8"/>
  <c r="C64" i="8"/>
  <c r="E64" i="8" s="1"/>
  <c r="B65" i="8"/>
  <c r="C65" i="8"/>
  <c r="E65" i="8" s="1"/>
  <c r="B66" i="8"/>
  <c r="C66" i="8"/>
  <c r="E66" i="8" s="1"/>
  <c r="B67" i="8"/>
  <c r="C67" i="8"/>
  <c r="E67" i="8" s="1"/>
  <c r="B68" i="8"/>
  <c r="C68" i="8"/>
  <c r="E68" i="8" s="1"/>
  <c r="B69" i="8"/>
  <c r="C69" i="8"/>
  <c r="E69" i="8" s="1"/>
  <c r="B70" i="8"/>
  <c r="C70" i="8"/>
  <c r="E70" i="8" s="1"/>
  <c r="B71" i="8"/>
  <c r="C71" i="8"/>
  <c r="E71" i="8" s="1"/>
  <c r="B72" i="8"/>
  <c r="C72" i="8"/>
  <c r="E72" i="8" s="1"/>
  <c r="B73" i="8"/>
  <c r="C73" i="8"/>
  <c r="E73" i="8" s="1"/>
  <c r="C74" i="8"/>
  <c r="E74" i="8" s="1"/>
  <c r="B77" i="8"/>
  <c r="C77" i="8"/>
  <c r="E77" i="8" s="1"/>
  <c r="B78" i="8"/>
  <c r="C78" i="8"/>
  <c r="E78" i="8" s="1"/>
  <c r="B79" i="8"/>
  <c r="C79" i="8"/>
  <c r="E79" i="8" s="1"/>
  <c r="B80" i="8"/>
  <c r="C80" i="8"/>
  <c r="E80" i="8" s="1"/>
  <c r="B81" i="8"/>
  <c r="C81" i="8"/>
  <c r="E81" i="8" s="1"/>
  <c r="B82" i="8"/>
  <c r="C82" i="8"/>
  <c r="E82" i="8" s="1"/>
  <c r="B83" i="8"/>
  <c r="C83" i="8"/>
  <c r="E83" i="8" s="1"/>
  <c r="B84" i="8"/>
  <c r="C84" i="8"/>
  <c r="E84" i="8" s="1"/>
  <c r="B85" i="8"/>
  <c r="C85" i="8"/>
  <c r="E85" i="8" s="1"/>
  <c r="B86" i="8"/>
  <c r="C86" i="8"/>
  <c r="E86" i="8" s="1"/>
  <c r="B87" i="8"/>
  <c r="C87" i="8"/>
  <c r="E87" i="8" s="1"/>
  <c r="B88" i="8"/>
  <c r="C88" i="8"/>
  <c r="E88" i="8" s="1"/>
  <c r="B89" i="8"/>
  <c r="C89" i="8"/>
  <c r="E89" i="8" s="1"/>
  <c r="B90" i="8"/>
  <c r="C90" i="8"/>
  <c r="E90" i="8" s="1"/>
  <c r="B91" i="8"/>
  <c r="C91" i="8"/>
  <c r="E91" i="8" s="1"/>
  <c r="B92" i="8"/>
  <c r="C92" i="8"/>
  <c r="E92" i="8" s="1"/>
  <c r="B93" i="8"/>
  <c r="C93" i="8"/>
  <c r="E93" i="8" s="1"/>
  <c r="B94" i="8"/>
  <c r="C94" i="8"/>
  <c r="E94" i="8" s="1"/>
  <c r="C95" i="8"/>
  <c r="E95" i="8" s="1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4" i="34"/>
  <c r="F36" i="34"/>
  <c r="F37" i="34"/>
  <c r="F38" i="34"/>
  <c r="F40" i="34"/>
  <c r="F41" i="34"/>
  <c r="F42" i="34"/>
  <c r="F43" i="34"/>
  <c r="F44" i="34"/>
  <c r="F45" i="34"/>
  <c r="F47" i="34"/>
  <c r="F49" i="34"/>
  <c r="F51" i="34"/>
  <c r="F53" i="34"/>
  <c r="F55" i="34"/>
  <c r="F57" i="34"/>
  <c r="F61" i="34"/>
  <c r="F62" i="34"/>
  <c r="F63" i="34"/>
  <c r="F64" i="34"/>
  <c r="F65" i="34"/>
  <c r="F66" i="34"/>
  <c r="F67" i="34"/>
  <c r="F68" i="34"/>
  <c r="F69" i="34"/>
  <c r="F70" i="34"/>
  <c r="F71" i="34"/>
  <c r="F72" i="34"/>
  <c r="F73" i="34"/>
  <c r="F74" i="34"/>
  <c r="F77" i="34"/>
  <c r="F78" i="34"/>
  <c r="F79" i="34"/>
  <c r="F80" i="3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4" i="24"/>
  <c r="F36" i="24"/>
  <c r="F37" i="24"/>
  <c r="F38" i="24"/>
  <c r="F40" i="24"/>
  <c r="F41" i="24"/>
  <c r="F42" i="24"/>
  <c r="F43" i="24"/>
  <c r="F44" i="24"/>
  <c r="F45" i="24"/>
  <c r="F47" i="24"/>
  <c r="F49" i="24"/>
  <c r="F51" i="24"/>
  <c r="F53" i="24"/>
  <c r="F55" i="24"/>
  <c r="F57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4" i="25"/>
  <c r="F36" i="25"/>
  <c r="F37" i="25"/>
  <c r="F38" i="25"/>
  <c r="F40" i="25"/>
  <c r="F41" i="25"/>
  <c r="F42" i="25"/>
  <c r="F43" i="25"/>
  <c r="F44" i="25"/>
  <c r="F45" i="25"/>
  <c r="F47" i="25"/>
  <c r="F49" i="25"/>
  <c r="F51" i="25"/>
  <c r="F53" i="25"/>
  <c r="F55" i="25"/>
  <c r="F57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4" i="26"/>
  <c r="F36" i="26"/>
  <c r="F37" i="26"/>
  <c r="F38" i="26"/>
  <c r="F40" i="26"/>
  <c r="F41" i="26"/>
  <c r="F42" i="26"/>
  <c r="F43" i="26"/>
  <c r="F44" i="26"/>
  <c r="F45" i="26"/>
  <c r="F47" i="26"/>
  <c r="F49" i="26"/>
  <c r="F51" i="26"/>
  <c r="F53" i="26"/>
  <c r="F55" i="26"/>
  <c r="F57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7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4" i="29"/>
  <c r="F36" i="29"/>
  <c r="F37" i="29"/>
  <c r="F38" i="29"/>
  <c r="F40" i="29"/>
  <c r="F41" i="29"/>
  <c r="F42" i="29"/>
  <c r="F43" i="29"/>
  <c r="F44" i="29"/>
  <c r="F45" i="29"/>
  <c r="F47" i="29"/>
  <c r="F49" i="29"/>
  <c r="F51" i="29"/>
  <c r="F53" i="29"/>
  <c r="F55" i="29"/>
  <c r="F57" i="29"/>
  <c r="F61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7" i="29"/>
  <c r="F78" i="29"/>
  <c r="F79" i="29"/>
  <c r="F80" i="29"/>
  <c r="F81" i="29"/>
  <c r="F82" i="29"/>
  <c r="F83" i="29"/>
  <c r="F84" i="29"/>
  <c r="F85" i="29"/>
  <c r="F86" i="29"/>
  <c r="F87" i="29"/>
  <c r="F88" i="29"/>
  <c r="F89" i="29"/>
  <c r="F90" i="29"/>
  <c r="F91" i="29"/>
  <c r="F92" i="29"/>
  <c r="F93" i="29"/>
  <c r="F94" i="29"/>
  <c r="F95" i="29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4" i="30"/>
  <c r="F36" i="30"/>
  <c r="F37" i="30"/>
  <c r="F38" i="30"/>
  <c r="F40" i="30"/>
  <c r="F41" i="30"/>
  <c r="F42" i="30"/>
  <c r="F43" i="30"/>
  <c r="F44" i="30"/>
  <c r="F45" i="30"/>
  <c r="F47" i="30"/>
  <c r="F49" i="30"/>
  <c r="F51" i="30"/>
  <c r="F53" i="30"/>
  <c r="F55" i="30"/>
  <c r="F57" i="30"/>
  <c r="F61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7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4" i="32"/>
  <c r="F36" i="32"/>
  <c r="F37" i="32"/>
  <c r="F38" i="32"/>
  <c r="F40" i="32"/>
  <c r="F41" i="32"/>
  <c r="F42" i="32"/>
  <c r="F43" i="32"/>
  <c r="F44" i="32"/>
  <c r="F45" i="32"/>
  <c r="F47" i="32"/>
  <c r="F49" i="32"/>
  <c r="F51" i="32"/>
  <c r="F53" i="32"/>
  <c r="F55" i="32"/>
  <c r="F57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B8" i="33"/>
  <c r="B8" i="54" s="1"/>
  <c r="C8" i="33"/>
  <c r="E8" i="33" s="1"/>
  <c r="F8" i="33" s="1"/>
  <c r="B9" i="33"/>
  <c r="B9" i="54" s="1"/>
  <c r="C9" i="33"/>
  <c r="B10" i="33"/>
  <c r="B10" i="54" s="1"/>
  <c r="C10" i="33"/>
  <c r="B11" i="33"/>
  <c r="B11" i="54" s="1"/>
  <c r="C11" i="33"/>
  <c r="B12" i="33"/>
  <c r="B12" i="54" s="1"/>
  <c r="C12" i="33"/>
  <c r="E12" i="33" s="1"/>
  <c r="B13" i="33"/>
  <c r="B13" i="54" s="1"/>
  <c r="C13" i="33"/>
  <c r="B14" i="33"/>
  <c r="B14" i="54" s="1"/>
  <c r="C14" i="33"/>
  <c r="B15" i="33"/>
  <c r="B15" i="54" s="1"/>
  <c r="C15" i="33"/>
  <c r="B16" i="33"/>
  <c r="B16" i="54" s="1"/>
  <c r="C16" i="33"/>
  <c r="B17" i="33"/>
  <c r="B17" i="54" s="1"/>
  <c r="C17" i="33"/>
  <c r="E17" i="33" s="1"/>
  <c r="B18" i="33"/>
  <c r="B18" i="54" s="1"/>
  <c r="C18" i="33"/>
  <c r="E18" i="33" s="1"/>
  <c r="B19" i="33"/>
  <c r="B19" i="54" s="1"/>
  <c r="C19" i="33"/>
  <c r="B20" i="33"/>
  <c r="B20" i="54" s="1"/>
  <c r="C20" i="33"/>
  <c r="E20" i="33" s="1"/>
  <c r="B21" i="33"/>
  <c r="C21" i="33"/>
  <c r="B22" i="33"/>
  <c r="B22" i="54" s="1"/>
  <c r="C22" i="33"/>
  <c r="B23" i="33"/>
  <c r="B23" i="54" s="1"/>
  <c r="C23" i="33"/>
  <c r="B24" i="33"/>
  <c r="B24" i="54" s="1"/>
  <c r="C24" i="33"/>
  <c r="B25" i="33"/>
  <c r="B25" i="54" s="1"/>
  <c r="C25" i="33"/>
  <c r="B26" i="33"/>
  <c r="C26" i="33"/>
  <c r="B27" i="33"/>
  <c r="B27" i="54" s="1"/>
  <c r="C27" i="33"/>
  <c r="B28" i="33"/>
  <c r="B28" i="54" s="1"/>
  <c r="C28" i="33"/>
  <c r="B29" i="33"/>
  <c r="B29" i="54" s="1"/>
  <c r="C29" i="33"/>
  <c r="E29" i="33" s="1"/>
  <c r="B34" i="33"/>
  <c r="B34" i="54" s="1"/>
  <c r="C34" i="33"/>
  <c r="E34" i="33" s="1"/>
  <c r="B36" i="33"/>
  <c r="B36" i="54" s="1"/>
  <c r="C36" i="33"/>
  <c r="B40" i="33"/>
  <c r="C40" i="33"/>
  <c r="E40" i="33" s="1"/>
  <c r="B41" i="33"/>
  <c r="C41" i="33"/>
  <c r="E41" i="33" s="1"/>
  <c r="B42" i="33"/>
  <c r="C42" i="33"/>
  <c r="E42" i="33" s="1"/>
  <c r="B43" i="33"/>
  <c r="C43" i="33"/>
  <c r="E43" i="33" s="1"/>
  <c r="B44" i="33"/>
  <c r="C44" i="33"/>
  <c r="E44" i="33" s="1"/>
  <c r="B47" i="33"/>
  <c r="C47" i="33"/>
  <c r="B49" i="33"/>
  <c r="B49" i="54" s="1"/>
  <c r="C49" i="33"/>
  <c r="B51" i="33"/>
  <c r="C51" i="33"/>
  <c r="B53" i="33"/>
  <c r="B53" i="54" s="1"/>
  <c r="C53" i="33"/>
  <c r="B55" i="33"/>
  <c r="C55" i="33"/>
  <c r="B61" i="33"/>
  <c r="B61" i="54" s="1"/>
  <c r="C61" i="33"/>
  <c r="E61" i="33" s="1"/>
  <c r="B62" i="33"/>
  <c r="B62" i="54" s="1"/>
  <c r="C62" i="33"/>
  <c r="E62" i="33" s="1"/>
  <c r="B63" i="33"/>
  <c r="B63" i="54" s="1"/>
  <c r="C63" i="33"/>
  <c r="B64" i="33"/>
  <c r="B64" i="54" s="1"/>
  <c r="C64" i="33"/>
  <c r="B65" i="33"/>
  <c r="B65" i="54" s="1"/>
  <c r="C65" i="33"/>
  <c r="E65" i="33" s="1"/>
  <c r="B66" i="33"/>
  <c r="B66" i="54" s="1"/>
  <c r="C66" i="33"/>
  <c r="E66" i="33" s="1"/>
  <c r="B67" i="33"/>
  <c r="B67" i="54" s="1"/>
  <c r="C67" i="33"/>
  <c r="B68" i="33"/>
  <c r="B68" i="54" s="1"/>
  <c r="C68" i="33"/>
  <c r="B69" i="33"/>
  <c r="B69" i="54" s="1"/>
  <c r="B70" i="33"/>
  <c r="B70" i="54" s="1"/>
  <c r="C70" i="33"/>
  <c r="E70" i="33" s="1"/>
  <c r="B71" i="33"/>
  <c r="C71" i="33"/>
  <c r="B72" i="33"/>
  <c r="B72" i="54" s="1"/>
  <c r="C72" i="33"/>
  <c r="B73" i="33"/>
  <c r="B73" i="54" s="1"/>
  <c r="C73" i="33"/>
  <c r="B74" i="33"/>
  <c r="B74" i="54" s="1"/>
  <c r="B77" i="33"/>
  <c r="B77" i="54" s="1"/>
  <c r="C77" i="33"/>
  <c r="B78" i="33"/>
  <c r="C78" i="33"/>
  <c r="B79" i="33"/>
  <c r="B79" i="54" s="1"/>
  <c r="C79" i="33"/>
  <c r="B80" i="33"/>
  <c r="B81" i="33"/>
  <c r="B81" i="54" s="1"/>
  <c r="C81" i="33"/>
  <c r="B82" i="33"/>
  <c r="C82" i="33"/>
  <c r="B83" i="33"/>
  <c r="B83" i="54" s="1"/>
  <c r="C83" i="33"/>
  <c r="E83" i="33" s="1"/>
  <c r="B84" i="33"/>
  <c r="B85" i="33"/>
  <c r="B85" i="54" s="1"/>
  <c r="C85" i="33"/>
  <c r="E85" i="33" s="1"/>
  <c r="B86" i="33"/>
  <c r="C86" i="33"/>
  <c r="B87" i="33"/>
  <c r="B87" i="54" s="1"/>
  <c r="C87" i="33"/>
  <c r="B88" i="33"/>
  <c r="B88" i="54" s="1"/>
  <c r="C88" i="33"/>
  <c r="B89" i="33"/>
  <c r="B89" i="54" s="1"/>
  <c r="B90" i="33"/>
  <c r="B90" i="54" s="1"/>
  <c r="C90" i="33"/>
  <c r="B91" i="33"/>
  <c r="B91" i="54" s="1"/>
  <c r="C91" i="33"/>
  <c r="E91" i="33" s="1"/>
  <c r="B92" i="33"/>
  <c r="C92" i="33"/>
  <c r="B93" i="33"/>
  <c r="B93" i="54" s="1"/>
  <c r="B94" i="33"/>
  <c r="B94" i="54" s="1"/>
  <c r="C94" i="33"/>
  <c r="B95" i="33"/>
  <c r="B95" i="54" s="1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4" i="36"/>
  <c r="F36" i="36"/>
  <c r="F37" i="36"/>
  <c r="F38" i="36"/>
  <c r="F40" i="36"/>
  <c r="F41" i="36"/>
  <c r="F42" i="36"/>
  <c r="F43" i="36"/>
  <c r="F44" i="36"/>
  <c r="F45" i="36"/>
  <c r="F47" i="36"/>
  <c r="F49" i="36"/>
  <c r="F51" i="36"/>
  <c r="F53" i="36"/>
  <c r="F55" i="36"/>
  <c r="F57" i="36"/>
  <c r="F61" i="36"/>
  <c r="F62" i="36"/>
  <c r="F63" i="36"/>
  <c r="F64" i="36"/>
  <c r="F65" i="36"/>
  <c r="F66" i="36"/>
  <c r="F67" i="36"/>
  <c r="F68" i="36"/>
  <c r="F69" i="36"/>
  <c r="F70" i="36"/>
  <c r="F71" i="36"/>
  <c r="F72" i="36"/>
  <c r="F73" i="36"/>
  <c r="F74" i="36"/>
  <c r="F77" i="36"/>
  <c r="F78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8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4" i="37"/>
  <c r="F36" i="37"/>
  <c r="F37" i="37"/>
  <c r="F40" i="37"/>
  <c r="F41" i="37"/>
  <c r="F42" i="37"/>
  <c r="F43" i="37"/>
  <c r="F44" i="37"/>
  <c r="F45" i="37"/>
  <c r="F47" i="37"/>
  <c r="F49" i="37"/>
  <c r="F51" i="37"/>
  <c r="F53" i="37"/>
  <c r="F55" i="37"/>
  <c r="F61" i="37"/>
  <c r="F62" i="37"/>
  <c r="F63" i="37"/>
  <c r="F64" i="37"/>
  <c r="F65" i="37"/>
  <c r="F66" i="37"/>
  <c r="F67" i="37"/>
  <c r="F68" i="37"/>
  <c r="F69" i="37"/>
  <c r="F70" i="37"/>
  <c r="F71" i="37"/>
  <c r="F72" i="37"/>
  <c r="F73" i="37"/>
  <c r="F77" i="37"/>
  <c r="F78" i="37"/>
  <c r="F79" i="37"/>
  <c r="F80" i="37"/>
  <c r="F81" i="37"/>
  <c r="F82" i="37"/>
  <c r="F83" i="37"/>
  <c r="F84" i="37"/>
  <c r="F85" i="37"/>
  <c r="F86" i="37"/>
  <c r="F87" i="37"/>
  <c r="F88" i="37"/>
  <c r="F89" i="37"/>
  <c r="F90" i="37"/>
  <c r="F91" i="37"/>
  <c r="F92" i="37"/>
  <c r="F93" i="37"/>
  <c r="F94" i="37"/>
  <c r="F95" i="37"/>
  <c r="B8" i="61"/>
  <c r="C8" i="61"/>
  <c r="E8" i="61" s="1"/>
  <c r="B9" i="61"/>
  <c r="C9" i="61"/>
  <c r="E9" i="61" s="1"/>
  <c r="B10" i="61"/>
  <c r="C10" i="61"/>
  <c r="E10" i="61" s="1"/>
  <c r="B11" i="61"/>
  <c r="C11" i="61"/>
  <c r="E11" i="61" s="1"/>
  <c r="B12" i="61"/>
  <c r="C12" i="61"/>
  <c r="E12" i="61" s="1"/>
  <c r="B13" i="61"/>
  <c r="C13" i="61"/>
  <c r="E13" i="61" s="1"/>
  <c r="B14" i="61"/>
  <c r="C14" i="61"/>
  <c r="E14" i="61" s="1"/>
  <c r="B15" i="61"/>
  <c r="C15" i="61"/>
  <c r="E15" i="61" s="1"/>
  <c r="B16" i="61"/>
  <c r="C16" i="61"/>
  <c r="E16" i="61" s="1"/>
  <c r="B17" i="61"/>
  <c r="C17" i="61"/>
  <c r="E17" i="61" s="1"/>
  <c r="B18" i="61"/>
  <c r="C18" i="61"/>
  <c r="E18" i="61" s="1"/>
  <c r="B19" i="61"/>
  <c r="C19" i="61"/>
  <c r="E19" i="61" s="1"/>
  <c r="B20" i="61"/>
  <c r="C20" i="61"/>
  <c r="E20" i="61" s="1"/>
  <c r="B21" i="61"/>
  <c r="C21" i="61"/>
  <c r="E21" i="61" s="1"/>
  <c r="B22" i="61"/>
  <c r="C22" i="61"/>
  <c r="E22" i="61" s="1"/>
  <c r="B23" i="61"/>
  <c r="C23" i="61"/>
  <c r="E23" i="61" s="1"/>
  <c r="B24" i="61"/>
  <c r="C24" i="61"/>
  <c r="E24" i="61" s="1"/>
  <c r="B25" i="61"/>
  <c r="C25" i="61"/>
  <c r="E25" i="61" s="1"/>
  <c r="B26" i="61"/>
  <c r="C26" i="61"/>
  <c r="E26" i="61" s="1"/>
  <c r="B27" i="61"/>
  <c r="C27" i="61"/>
  <c r="E27" i="61" s="1"/>
  <c r="B28" i="61"/>
  <c r="C28" i="61"/>
  <c r="E28" i="61" s="1"/>
  <c r="B29" i="61"/>
  <c r="C29" i="61"/>
  <c r="E29" i="61" s="1"/>
  <c r="B34" i="61"/>
  <c r="C34" i="61"/>
  <c r="E34" i="61" s="1"/>
  <c r="B36" i="61"/>
  <c r="C36" i="61"/>
  <c r="E36" i="61" s="1"/>
  <c r="B40" i="61"/>
  <c r="C40" i="61"/>
  <c r="E40" i="61" s="1"/>
  <c r="B41" i="61"/>
  <c r="C41" i="61"/>
  <c r="E41" i="61" s="1"/>
  <c r="B42" i="61"/>
  <c r="C42" i="61"/>
  <c r="E42" i="61" s="1"/>
  <c r="B43" i="61"/>
  <c r="C43" i="61"/>
  <c r="E43" i="61" s="1"/>
  <c r="B44" i="61"/>
  <c r="C44" i="61"/>
  <c r="E44" i="61" s="1"/>
  <c r="B45" i="61"/>
  <c r="C45" i="61"/>
  <c r="E45" i="61" s="1"/>
  <c r="B47" i="61"/>
  <c r="C47" i="61"/>
  <c r="E47" i="61" s="1"/>
  <c r="B49" i="61"/>
  <c r="C49" i="61"/>
  <c r="E49" i="61" s="1"/>
  <c r="B51" i="61"/>
  <c r="C51" i="61"/>
  <c r="E51" i="61" s="1"/>
  <c r="B53" i="61"/>
  <c r="C53" i="61"/>
  <c r="E53" i="61" s="1"/>
  <c r="B55" i="61"/>
  <c r="C55" i="61"/>
  <c r="B61" i="61"/>
  <c r="C61" i="61"/>
  <c r="E61" i="61" s="1"/>
  <c r="B62" i="61"/>
  <c r="C62" i="61"/>
  <c r="E62" i="61" s="1"/>
  <c r="B63" i="61"/>
  <c r="C63" i="61"/>
  <c r="E63" i="61" s="1"/>
  <c r="B64" i="61"/>
  <c r="C64" i="61"/>
  <c r="E64" i="61" s="1"/>
  <c r="B65" i="61"/>
  <c r="C65" i="61"/>
  <c r="E65" i="61" s="1"/>
  <c r="B66" i="61"/>
  <c r="C66" i="61"/>
  <c r="E66" i="61" s="1"/>
  <c r="B67" i="61"/>
  <c r="C67" i="61"/>
  <c r="E67" i="61" s="1"/>
  <c r="B68" i="61"/>
  <c r="C68" i="61"/>
  <c r="E68" i="61" s="1"/>
  <c r="B70" i="61"/>
  <c r="C70" i="61"/>
  <c r="E70" i="61" s="1"/>
  <c r="B71" i="61"/>
  <c r="C71" i="61"/>
  <c r="E71" i="61" s="1"/>
  <c r="B72" i="61"/>
  <c r="C72" i="61"/>
  <c r="E72" i="61" s="1"/>
  <c r="B73" i="61"/>
  <c r="C73" i="61"/>
  <c r="E73" i="61" s="1"/>
  <c r="B77" i="61"/>
  <c r="C77" i="61"/>
  <c r="E77" i="61" s="1"/>
  <c r="B78" i="61"/>
  <c r="C78" i="61"/>
  <c r="E78" i="61" s="1"/>
  <c r="B79" i="61"/>
  <c r="C79" i="61"/>
  <c r="E79" i="61" s="1"/>
  <c r="B81" i="61"/>
  <c r="C81" i="61"/>
  <c r="E81" i="61" s="1"/>
  <c r="B82" i="61"/>
  <c r="C82" i="61"/>
  <c r="E82" i="61" s="1"/>
  <c r="B83" i="61"/>
  <c r="C83" i="61"/>
  <c r="E83" i="61" s="1"/>
  <c r="B85" i="61"/>
  <c r="C85" i="61"/>
  <c r="E85" i="61" s="1"/>
  <c r="B86" i="61"/>
  <c r="C86" i="61"/>
  <c r="E86" i="61" s="1"/>
  <c r="B87" i="61"/>
  <c r="C87" i="61"/>
  <c r="E87" i="61" s="1"/>
  <c r="B88" i="61"/>
  <c r="C88" i="61"/>
  <c r="E88" i="61" s="1"/>
  <c r="B90" i="61"/>
  <c r="C90" i="61"/>
  <c r="E90" i="61" s="1"/>
  <c r="B91" i="61"/>
  <c r="C91" i="61"/>
  <c r="E91" i="61" s="1"/>
  <c r="B92" i="61"/>
  <c r="C92" i="61"/>
  <c r="E92" i="61" s="1"/>
  <c r="B94" i="61"/>
  <c r="C94" i="61"/>
  <c r="E94" i="61" s="1"/>
  <c r="B8" i="60"/>
  <c r="C8" i="60"/>
  <c r="E8" i="60" s="1"/>
  <c r="B9" i="60"/>
  <c r="C9" i="60"/>
  <c r="E9" i="60" s="1"/>
  <c r="B10" i="60"/>
  <c r="C10" i="60"/>
  <c r="E10" i="60" s="1"/>
  <c r="B11" i="60"/>
  <c r="C11" i="60"/>
  <c r="E11" i="60" s="1"/>
  <c r="B12" i="60"/>
  <c r="C12" i="60"/>
  <c r="E12" i="60" s="1"/>
  <c r="B13" i="60"/>
  <c r="C13" i="60"/>
  <c r="E13" i="60" s="1"/>
  <c r="B14" i="60"/>
  <c r="C14" i="60"/>
  <c r="E14" i="60" s="1"/>
  <c r="B15" i="60"/>
  <c r="C15" i="60"/>
  <c r="E15" i="60" s="1"/>
  <c r="B16" i="60"/>
  <c r="C16" i="60"/>
  <c r="E16" i="60" s="1"/>
  <c r="B17" i="60"/>
  <c r="C17" i="60"/>
  <c r="E17" i="60" s="1"/>
  <c r="B18" i="60"/>
  <c r="C18" i="60"/>
  <c r="E18" i="60" s="1"/>
  <c r="B19" i="60"/>
  <c r="C19" i="60"/>
  <c r="E19" i="60" s="1"/>
  <c r="B20" i="60"/>
  <c r="C20" i="60"/>
  <c r="E20" i="60" s="1"/>
  <c r="B21" i="60"/>
  <c r="C21" i="60"/>
  <c r="E21" i="60" s="1"/>
  <c r="B22" i="60"/>
  <c r="C22" i="60"/>
  <c r="E22" i="60" s="1"/>
  <c r="B23" i="60"/>
  <c r="C23" i="60"/>
  <c r="E23" i="60" s="1"/>
  <c r="B24" i="60"/>
  <c r="C24" i="60"/>
  <c r="E24" i="60" s="1"/>
  <c r="B25" i="60"/>
  <c r="C25" i="60"/>
  <c r="E25" i="60" s="1"/>
  <c r="B26" i="60"/>
  <c r="C26" i="60"/>
  <c r="E26" i="60" s="1"/>
  <c r="B27" i="60"/>
  <c r="C27" i="60"/>
  <c r="E27" i="60" s="1"/>
  <c r="B28" i="60"/>
  <c r="C28" i="60"/>
  <c r="E28" i="60" s="1"/>
  <c r="B29" i="60"/>
  <c r="C29" i="60"/>
  <c r="E29" i="60" s="1"/>
  <c r="B34" i="60"/>
  <c r="C34" i="60"/>
  <c r="E34" i="60" s="1"/>
  <c r="B36" i="60"/>
  <c r="C36" i="60"/>
  <c r="E36" i="60" s="1"/>
  <c r="B40" i="60"/>
  <c r="C40" i="60"/>
  <c r="E40" i="60" s="1"/>
  <c r="B41" i="60"/>
  <c r="C41" i="60"/>
  <c r="E41" i="60" s="1"/>
  <c r="B42" i="60"/>
  <c r="C42" i="60"/>
  <c r="E42" i="60" s="1"/>
  <c r="B43" i="60"/>
  <c r="C43" i="60"/>
  <c r="E43" i="60" s="1"/>
  <c r="B44" i="60"/>
  <c r="C44" i="60"/>
  <c r="E44" i="60" s="1"/>
  <c r="B45" i="60"/>
  <c r="C45" i="60"/>
  <c r="E45" i="60" s="1"/>
  <c r="B47" i="60"/>
  <c r="C47" i="60"/>
  <c r="E47" i="60" s="1"/>
  <c r="B49" i="60"/>
  <c r="C49" i="60"/>
  <c r="E49" i="60" s="1"/>
  <c r="B51" i="60"/>
  <c r="C51" i="60"/>
  <c r="E51" i="60" s="1"/>
  <c r="B53" i="60"/>
  <c r="C53" i="60"/>
  <c r="E53" i="60" s="1"/>
  <c r="B55" i="60"/>
  <c r="C55" i="60"/>
  <c r="B61" i="60"/>
  <c r="C61" i="60"/>
  <c r="E61" i="60" s="1"/>
  <c r="B62" i="60"/>
  <c r="C62" i="60"/>
  <c r="E62" i="60" s="1"/>
  <c r="B63" i="60"/>
  <c r="C63" i="60"/>
  <c r="E63" i="60" s="1"/>
  <c r="B64" i="60"/>
  <c r="C64" i="60"/>
  <c r="E64" i="60" s="1"/>
  <c r="B65" i="60"/>
  <c r="C65" i="60"/>
  <c r="E65" i="60" s="1"/>
  <c r="B66" i="60"/>
  <c r="C66" i="60"/>
  <c r="E66" i="60" s="1"/>
  <c r="B67" i="60"/>
  <c r="C67" i="60"/>
  <c r="E67" i="60" s="1"/>
  <c r="B68" i="60"/>
  <c r="C68" i="60"/>
  <c r="E68" i="60" s="1"/>
  <c r="B70" i="60"/>
  <c r="C70" i="60"/>
  <c r="E70" i="60" s="1"/>
  <c r="B71" i="60"/>
  <c r="C71" i="60"/>
  <c r="E71" i="60" s="1"/>
  <c r="B72" i="60"/>
  <c r="C72" i="60"/>
  <c r="E72" i="60" s="1"/>
  <c r="B73" i="60"/>
  <c r="C73" i="60"/>
  <c r="E73" i="60" s="1"/>
  <c r="B77" i="60"/>
  <c r="C77" i="60"/>
  <c r="E77" i="60" s="1"/>
  <c r="B78" i="60"/>
  <c r="C78" i="60"/>
  <c r="E78" i="60" s="1"/>
  <c r="B79" i="60"/>
  <c r="C79" i="60"/>
  <c r="E79" i="60" s="1"/>
  <c r="B81" i="60"/>
  <c r="C81" i="60"/>
  <c r="E81" i="60" s="1"/>
  <c r="B82" i="60"/>
  <c r="C82" i="60"/>
  <c r="E82" i="60" s="1"/>
  <c r="B83" i="60"/>
  <c r="C83" i="60"/>
  <c r="E83" i="60" s="1"/>
  <c r="B85" i="60"/>
  <c r="C85" i="60"/>
  <c r="E85" i="60" s="1"/>
  <c r="B86" i="60"/>
  <c r="C86" i="60"/>
  <c r="E86" i="60" s="1"/>
  <c r="B87" i="60"/>
  <c r="C87" i="60"/>
  <c r="E87" i="60" s="1"/>
  <c r="B88" i="60"/>
  <c r="C88" i="60"/>
  <c r="E88" i="60" s="1"/>
  <c r="B90" i="60"/>
  <c r="C90" i="60"/>
  <c r="E90" i="60" s="1"/>
  <c r="B91" i="60"/>
  <c r="C91" i="60"/>
  <c r="E91" i="60" s="1"/>
  <c r="B92" i="60"/>
  <c r="C92" i="60"/>
  <c r="E92" i="60" s="1"/>
  <c r="B94" i="60"/>
  <c r="C94" i="60"/>
  <c r="E94" i="60" s="1"/>
  <c r="E38" i="59"/>
  <c r="B49" i="59"/>
  <c r="B57" i="59" s="1"/>
  <c r="C49" i="59"/>
  <c r="E55" i="8" l="1"/>
  <c r="F55" i="8" s="1"/>
  <c r="C57" i="8"/>
  <c r="E57" i="8" s="1"/>
  <c r="B57" i="8"/>
  <c r="E55" i="61"/>
  <c r="E55" i="60"/>
  <c r="F55" i="60" s="1"/>
  <c r="E55" i="33"/>
  <c r="F55" i="33" s="1"/>
  <c r="C57" i="59"/>
  <c r="E57" i="59" s="1"/>
  <c r="E49" i="59"/>
  <c r="F49" i="59" s="1"/>
  <c r="C81" i="54"/>
  <c r="E81" i="54" s="1"/>
  <c r="F81" i="54" s="1"/>
  <c r="E81" i="33"/>
  <c r="F81" i="33" s="1"/>
  <c r="C49" i="54"/>
  <c r="E49" i="54" s="1"/>
  <c r="F49" i="54" s="1"/>
  <c r="E49" i="33"/>
  <c r="F49" i="33" s="1"/>
  <c r="C26" i="54"/>
  <c r="E26" i="54" s="1"/>
  <c r="E26" i="33"/>
  <c r="C22" i="54"/>
  <c r="E22" i="54" s="1"/>
  <c r="F22" i="54" s="1"/>
  <c r="E22" i="33"/>
  <c r="F22" i="33" s="1"/>
  <c r="C14" i="54"/>
  <c r="E14" i="54" s="1"/>
  <c r="F14" i="54" s="1"/>
  <c r="E14" i="33"/>
  <c r="F14" i="33" s="1"/>
  <c r="C10" i="54"/>
  <c r="E10" i="54" s="1"/>
  <c r="F10" i="54" s="1"/>
  <c r="E10" i="33"/>
  <c r="F10" i="33" s="1"/>
  <c r="B74" i="52"/>
  <c r="C79" i="54"/>
  <c r="E79" i="54" s="1"/>
  <c r="F79" i="54" s="1"/>
  <c r="E79" i="33"/>
  <c r="F79" i="33" s="1"/>
  <c r="C90" i="54"/>
  <c r="E90" i="54" s="1"/>
  <c r="E90" i="33"/>
  <c r="F90" i="33" s="1"/>
  <c r="C88" i="54"/>
  <c r="E88" i="54" s="1"/>
  <c r="F88" i="54" s="1"/>
  <c r="E88" i="33"/>
  <c r="F88" i="33" s="1"/>
  <c r="C82" i="54"/>
  <c r="E82" i="54" s="1"/>
  <c r="E82" i="33"/>
  <c r="C72" i="54"/>
  <c r="E72" i="54" s="1"/>
  <c r="E72" i="33"/>
  <c r="C51" i="54"/>
  <c r="E51" i="54" s="1"/>
  <c r="F51" i="54" s="1"/>
  <c r="E51" i="33"/>
  <c r="F51" i="33" s="1"/>
  <c r="C36" i="54"/>
  <c r="E36" i="54" s="1"/>
  <c r="F36" i="54" s="1"/>
  <c r="E36" i="33"/>
  <c r="F36" i="33" s="1"/>
  <c r="C27" i="54"/>
  <c r="E27" i="54" s="1"/>
  <c r="E27" i="33"/>
  <c r="C23" i="54"/>
  <c r="E23" i="54" s="1"/>
  <c r="E23" i="33"/>
  <c r="F23" i="33" s="1"/>
  <c r="C19" i="54"/>
  <c r="E19" i="54" s="1"/>
  <c r="F19" i="54" s="1"/>
  <c r="E19" i="33"/>
  <c r="C15" i="54"/>
  <c r="E15" i="54" s="1"/>
  <c r="F15" i="54" s="1"/>
  <c r="E15" i="33"/>
  <c r="F15" i="33" s="1"/>
  <c r="C11" i="54"/>
  <c r="E11" i="54" s="1"/>
  <c r="E11" i="33"/>
  <c r="C77" i="54"/>
  <c r="E77" i="54" s="1"/>
  <c r="E77" i="33"/>
  <c r="F77" i="33" s="1"/>
  <c r="C73" i="54"/>
  <c r="E73" i="54" s="1"/>
  <c r="F73" i="54" s="1"/>
  <c r="E73" i="33"/>
  <c r="F73" i="33" s="1"/>
  <c r="C67" i="54"/>
  <c r="E67" i="54" s="1"/>
  <c r="F67" i="54" s="1"/>
  <c r="E67" i="33"/>
  <c r="F67" i="33" s="1"/>
  <c r="C63" i="54"/>
  <c r="E63" i="54" s="1"/>
  <c r="F63" i="54" s="1"/>
  <c r="E63" i="33"/>
  <c r="C53" i="54"/>
  <c r="E53" i="54" s="1"/>
  <c r="E53" i="33"/>
  <c r="F53" i="33" s="1"/>
  <c r="C28" i="54"/>
  <c r="E28" i="54" s="1"/>
  <c r="F28" i="54" s="1"/>
  <c r="E28" i="33"/>
  <c r="F28" i="33" s="1"/>
  <c r="C24" i="54"/>
  <c r="E24" i="54" s="1"/>
  <c r="E24" i="33"/>
  <c r="F24" i="33" s="1"/>
  <c r="C16" i="54"/>
  <c r="E16" i="54" s="1"/>
  <c r="E16" i="33"/>
  <c r="B42" i="52"/>
  <c r="C87" i="54"/>
  <c r="E87" i="54" s="1"/>
  <c r="F87" i="54" s="1"/>
  <c r="E87" i="33"/>
  <c r="F87" i="33" s="1"/>
  <c r="C71" i="54"/>
  <c r="E71" i="54" s="1"/>
  <c r="F71" i="54" s="1"/>
  <c r="E71" i="33"/>
  <c r="F71" i="33" s="1"/>
  <c r="C94" i="54"/>
  <c r="E94" i="54" s="1"/>
  <c r="F94" i="54" s="1"/>
  <c r="E94" i="33"/>
  <c r="C92" i="54"/>
  <c r="E92" i="54" s="1"/>
  <c r="F92" i="54" s="1"/>
  <c r="E92" i="33"/>
  <c r="C86" i="54"/>
  <c r="E86" i="54" s="1"/>
  <c r="F86" i="54" s="1"/>
  <c r="E86" i="33"/>
  <c r="F86" i="33" s="1"/>
  <c r="C78" i="54"/>
  <c r="E78" i="54" s="1"/>
  <c r="E78" i="33"/>
  <c r="F78" i="33" s="1"/>
  <c r="C68" i="54"/>
  <c r="E68" i="54" s="1"/>
  <c r="F68" i="54" s="1"/>
  <c r="E68" i="33"/>
  <c r="C64" i="54"/>
  <c r="E64" i="54" s="1"/>
  <c r="F64" i="54" s="1"/>
  <c r="E64" i="33"/>
  <c r="C47" i="54"/>
  <c r="E47" i="54" s="1"/>
  <c r="F47" i="54" s="1"/>
  <c r="E47" i="33"/>
  <c r="F47" i="33" s="1"/>
  <c r="C25" i="54"/>
  <c r="E25" i="54" s="1"/>
  <c r="F25" i="54" s="1"/>
  <c r="E25" i="33"/>
  <c r="F25" i="33" s="1"/>
  <c r="C21" i="54"/>
  <c r="E21" i="54" s="1"/>
  <c r="E21" i="33"/>
  <c r="F21" i="33" s="1"/>
  <c r="C13" i="54"/>
  <c r="E13" i="54" s="1"/>
  <c r="E13" i="33"/>
  <c r="C9" i="54"/>
  <c r="E9" i="54" s="1"/>
  <c r="F9" i="54" s="1"/>
  <c r="E9" i="33"/>
  <c r="F9" i="33" s="1"/>
  <c r="B95" i="52"/>
  <c r="F38" i="37"/>
  <c r="F57" i="37"/>
  <c r="B36" i="52"/>
  <c r="C43" i="52"/>
  <c r="E43" i="52" s="1"/>
  <c r="C41" i="54"/>
  <c r="C41" i="52"/>
  <c r="E41" i="52" s="1"/>
  <c r="C44" i="54"/>
  <c r="C44" i="52"/>
  <c r="E44" i="52" s="1"/>
  <c r="C55" i="54"/>
  <c r="C55" i="52"/>
  <c r="B55" i="54"/>
  <c r="B55" i="53" s="1"/>
  <c r="B55" i="52"/>
  <c r="B41" i="54"/>
  <c r="B41" i="53" s="1"/>
  <c r="B41" i="52"/>
  <c r="B43" i="54"/>
  <c r="B43" i="53" s="1"/>
  <c r="B43" i="52"/>
  <c r="C40" i="54"/>
  <c r="E40" i="54" s="1"/>
  <c r="C40" i="52"/>
  <c r="E40" i="52" s="1"/>
  <c r="B40" i="54"/>
  <c r="B40" i="53" s="1"/>
  <c r="B40" i="52"/>
  <c r="C42" i="54"/>
  <c r="C42" i="52"/>
  <c r="E42" i="52" s="1"/>
  <c r="B44" i="54"/>
  <c r="B44" i="53" s="1"/>
  <c r="B44" i="52"/>
  <c r="B42" i="54"/>
  <c r="B42" i="53" s="1"/>
  <c r="F86" i="61"/>
  <c r="F65" i="61"/>
  <c r="F94" i="61"/>
  <c r="F78" i="61"/>
  <c r="F43" i="33"/>
  <c r="F27" i="33"/>
  <c r="F11" i="33"/>
  <c r="F18" i="33"/>
  <c r="F44" i="33"/>
  <c r="F16" i="33"/>
  <c r="F40" i="33"/>
  <c r="F20" i="33"/>
  <c r="C20" i="54"/>
  <c r="F70" i="33"/>
  <c r="F62" i="60"/>
  <c r="F79" i="8"/>
  <c r="F28" i="59"/>
  <c r="F24" i="59"/>
  <c r="F20" i="59"/>
  <c r="F12" i="59"/>
  <c r="F8" i="59"/>
  <c r="F15" i="60"/>
  <c r="F67" i="8"/>
  <c r="F63" i="8"/>
  <c r="F47" i="8"/>
  <c r="F42" i="8"/>
  <c r="F36" i="8"/>
  <c r="F27" i="8"/>
  <c r="F23" i="8"/>
  <c r="F19" i="8"/>
  <c r="F15" i="8"/>
  <c r="F11" i="8"/>
  <c r="F78" i="8"/>
  <c r="F72" i="8"/>
  <c r="F68" i="8"/>
  <c r="F24" i="8"/>
  <c r="F12" i="8"/>
  <c r="F82" i="8"/>
  <c r="F73" i="8"/>
  <c r="F69" i="8"/>
  <c r="F64" i="8"/>
  <c r="F49" i="8"/>
  <c r="F43" i="8"/>
  <c r="F28" i="8"/>
  <c r="F16" i="8"/>
  <c r="F8" i="8"/>
  <c r="F93" i="8"/>
  <c r="F77" i="8"/>
  <c r="F71" i="8"/>
  <c r="F66" i="8"/>
  <c r="F62" i="8"/>
  <c r="F53" i="8"/>
  <c r="F45" i="8"/>
  <c r="F41" i="8"/>
  <c r="F34" i="8"/>
  <c r="F26" i="8"/>
  <c r="F22" i="8"/>
  <c r="F18" i="8"/>
  <c r="F14" i="8"/>
  <c r="F84" i="8"/>
  <c r="F80" i="8"/>
  <c r="F74" i="8"/>
  <c r="F65" i="8"/>
  <c r="F61" i="8"/>
  <c r="F51" i="8"/>
  <c r="F44" i="8"/>
  <c r="F40" i="8"/>
  <c r="F29" i="8"/>
  <c r="F25" i="8"/>
  <c r="F21" i="8"/>
  <c r="F17" i="8"/>
  <c r="F13" i="8"/>
  <c r="F65" i="59"/>
  <c r="F61" i="59"/>
  <c r="F83" i="8"/>
  <c r="F38" i="49"/>
  <c r="F57" i="49"/>
  <c r="F38" i="46"/>
  <c r="F57" i="46"/>
  <c r="F38" i="47"/>
  <c r="F57" i="47"/>
  <c r="F38" i="48"/>
  <c r="F57" i="48"/>
  <c r="F38" i="45"/>
  <c r="F57" i="45"/>
  <c r="F36" i="7"/>
  <c r="F23" i="7"/>
  <c r="F95" i="39"/>
  <c r="F74" i="39"/>
  <c r="F10" i="44"/>
  <c r="F10" i="43"/>
  <c r="F10" i="42"/>
  <c r="F69" i="42"/>
  <c r="F74" i="42"/>
  <c r="F92" i="7"/>
  <c r="F84" i="7"/>
  <c r="F74" i="38"/>
  <c r="F10" i="38"/>
  <c r="F95" i="38"/>
  <c r="F42" i="7"/>
  <c r="F10" i="40"/>
  <c r="F9" i="7"/>
  <c r="F95" i="40"/>
  <c r="F74" i="40"/>
  <c r="F95" i="41"/>
  <c r="F10" i="41"/>
  <c r="F69" i="7"/>
  <c r="B47" i="52"/>
  <c r="F19" i="55"/>
  <c r="F44" i="7"/>
  <c r="F67" i="7"/>
  <c r="F55" i="7"/>
  <c r="F24" i="7"/>
  <c r="F8" i="7"/>
  <c r="F87" i="7"/>
  <c r="F79" i="7"/>
  <c r="F61" i="7"/>
  <c r="F23" i="55"/>
  <c r="F19" i="7"/>
  <c r="F15" i="7"/>
  <c r="F41" i="55"/>
  <c r="F89" i="7"/>
  <c r="F71" i="7"/>
  <c r="F66" i="7"/>
  <c r="F53" i="7"/>
  <c r="F29" i="7"/>
  <c r="F42" i="55"/>
  <c r="F36" i="55"/>
  <c r="C34" i="52"/>
  <c r="E34" i="52" s="1"/>
  <c r="F90" i="7"/>
  <c r="F82" i="7"/>
  <c r="F63" i="7"/>
  <c r="F47" i="7"/>
  <c r="F41" i="7"/>
  <c r="F34" i="7"/>
  <c r="F26" i="7"/>
  <c r="F18" i="7"/>
  <c r="F14" i="7"/>
  <c r="F10" i="7"/>
  <c r="F72" i="7"/>
  <c r="F64" i="7"/>
  <c r="F49" i="7"/>
  <c r="F13" i="7"/>
  <c r="F85" i="7"/>
  <c r="F81" i="7"/>
  <c r="F25" i="7"/>
  <c r="F21" i="7"/>
  <c r="F16" i="7"/>
  <c r="F87" i="55"/>
  <c r="F84" i="55"/>
  <c r="F79" i="55"/>
  <c r="F13" i="55"/>
  <c r="F91" i="7"/>
  <c r="F86" i="7"/>
  <c r="F80" i="7"/>
  <c r="F73" i="7"/>
  <c r="F68" i="7"/>
  <c r="F62" i="7"/>
  <c r="F51" i="7"/>
  <c r="F43" i="7"/>
  <c r="F20" i="7"/>
  <c r="F93" i="7"/>
  <c r="F27" i="7"/>
  <c r="F11" i="7"/>
  <c r="F27" i="55"/>
  <c r="F11" i="55"/>
  <c r="F77" i="7"/>
  <c r="B73" i="53"/>
  <c r="F88" i="55"/>
  <c r="F80" i="55"/>
  <c r="F71" i="55"/>
  <c r="F66" i="55"/>
  <c r="F64" i="55"/>
  <c r="F94" i="7"/>
  <c r="F88" i="7"/>
  <c r="F83" i="7"/>
  <c r="F78" i="7"/>
  <c r="F70" i="7"/>
  <c r="F65" i="7"/>
  <c r="F45" i="7"/>
  <c r="F40" i="7"/>
  <c r="F28" i="7"/>
  <c r="F22" i="7"/>
  <c r="F17" i="7"/>
  <c r="F12" i="7"/>
  <c r="F93" i="55"/>
  <c r="F85" i="55"/>
  <c r="F89" i="8"/>
  <c r="F85" i="8"/>
  <c r="F66" i="60"/>
  <c r="F40" i="60"/>
  <c r="F88" i="8"/>
  <c r="F94" i="8"/>
  <c r="F90" i="8"/>
  <c r="F86" i="8"/>
  <c r="F92" i="8"/>
  <c r="F95" i="8"/>
  <c r="F91" i="8"/>
  <c r="F87" i="8"/>
  <c r="F81" i="8"/>
  <c r="F10" i="8"/>
  <c r="F9" i="8"/>
  <c r="F88" i="60"/>
  <c r="F83" i="60"/>
  <c r="F71" i="60"/>
  <c r="F44" i="60"/>
  <c r="F28" i="60"/>
  <c r="F16" i="60"/>
  <c r="F82" i="60"/>
  <c r="F77" i="60"/>
  <c r="F70" i="60"/>
  <c r="F65" i="60"/>
  <c r="F43" i="60"/>
  <c r="F36" i="60"/>
  <c r="F27" i="60"/>
  <c r="F23" i="60"/>
  <c r="F19" i="60"/>
  <c r="B13" i="53"/>
  <c r="F62" i="33"/>
  <c r="C80" i="33"/>
  <c r="C18" i="54"/>
  <c r="F91" i="33"/>
  <c r="C62" i="54"/>
  <c r="F72" i="33"/>
  <c r="B53" i="53"/>
  <c r="F77" i="61"/>
  <c r="F72" i="61"/>
  <c r="B27" i="53"/>
  <c r="F91" i="59"/>
  <c r="F67" i="59"/>
  <c r="F36" i="59"/>
  <c r="F85" i="61"/>
  <c r="C80" i="61"/>
  <c r="E80" i="61" s="1"/>
  <c r="F61" i="61"/>
  <c r="F36" i="61"/>
  <c r="F27" i="61"/>
  <c r="F23" i="61"/>
  <c r="F19" i="61"/>
  <c r="F15" i="61"/>
  <c r="F11" i="61"/>
  <c r="F45" i="55"/>
  <c r="F34" i="55"/>
  <c r="B69" i="53"/>
  <c r="F65" i="55"/>
  <c r="B20" i="53"/>
  <c r="F67" i="55"/>
  <c r="F43" i="55"/>
  <c r="F78" i="59"/>
  <c r="F66" i="59"/>
  <c r="F51" i="59"/>
  <c r="F44" i="59"/>
  <c r="F40" i="59"/>
  <c r="F29" i="59"/>
  <c r="F22" i="60"/>
  <c r="F10" i="60"/>
  <c r="F87" i="61"/>
  <c r="C89" i="61"/>
  <c r="E89" i="61" s="1"/>
  <c r="F81" i="61"/>
  <c r="B38" i="61"/>
  <c r="B57" i="61" s="1"/>
  <c r="F29" i="61"/>
  <c r="F28" i="61"/>
  <c r="F25" i="61"/>
  <c r="F24" i="61"/>
  <c r="F21" i="61"/>
  <c r="F20" i="61"/>
  <c r="F17" i="61"/>
  <c r="F16" i="61"/>
  <c r="F13" i="61"/>
  <c r="F12" i="61"/>
  <c r="F9" i="61"/>
  <c r="F8" i="61"/>
  <c r="B28" i="53"/>
  <c r="B81" i="53"/>
  <c r="C93" i="33"/>
  <c r="C89" i="33"/>
  <c r="F83" i="33"/>
  <c r="C90" i="52"/>
  <c r="E90" i="52" s="1"/>
  <c r="C72" i="52"/>
  <c r="E72" i="52" s="1"/>
  <c r="C47" i="52"/>
  <c r="E47" i="52" s="1"/>
  <c r="B20" i="52"/>
  <c r="B12" i="52"/>
  <c r="B95" i="53"/>
  <c r="C70" i="54"/>
  <c r="B72" i="52"/>
  <c r="C18" i="52"/>
  <c r="E18" i="52" s="1"/>
  <c r="B17" i="52"/>
  <c r="C14" i="52"/>
  <c r="E14" i="52" s="1"/>
  <c r="B13" i="52"/>
  <c r="B8" i="52"/>
  <c r="C34" i="54"/>
  <c r="F68" i="33"/>
  <c r="F64" i="33"/>
  <c r="B47" i="54"/>
  <c r="B47" i="53" s="1"/>
  <c r="F42" i="33"/>
  <c r="C67" i="52"/>
  <c r="E67" i="52" s="1"/>
  <c r="B89" i="53"/>
  <c r="C86" i="52"/>
  <c r="E86" i="52" s="1"/>
  <c r="B85" i="52"/>
  <c r="C68" i="52"/>
  <c r="E68" i="52" s="1"/>
  <c r="C64" i="52"/>
  <c r="E64" i="52" s="1"/>
  <c r="B63" i="52"/>
  <c r="B29" i="52"/>
  <c r="C26" i="52"/>
  <c r="E26" i="52" s="1"/>
  <c r="B25" i="52"/>
  <c r="C22" i="52"/>
  <c r="E22" i="52" s="1"/>
  <c r="B88" i="52"/>
  <c r="B66" i="52"/>
  <c r="C63" i="52"/>
  <c r="E63" i="52" s="1"/>
  <c r="C91" i="54"/>
  <c r="F85" i="33"/>
  <c r="C85" i="54"/>
  <c r="C45" i="33"/>
  <c r="F92" i="33"/>
  <c r="F63" i="33"/>
  <c r="B83" i="52"/>
  <c r="C83" i="54"/>
  <c r="C92" i="52"/>
  <c r="E92" i="52" s="1"/>
  <c r="C82" i="52"/>
  <c r="E82" i="52" s="1"/>
  <c r="C77" i="52"/>
  <c r="E77" i="52" s="1"/>
  <c r="B73" i="52"/>
  <c r="B68" i="52"/>
  <c r="C36" i="52"/>
  <c r="E36" i="52" s="1"/>
  <c r="C23" i="52"/>
  <c r="E23" i="52" s="1"/>
  <c r="C15" i="52"/>
  <c r="E15" i="52" s="1"/>
  <c r="C11" i="52"/>
  <c r="E11" i="52" s="1"/>
  <c r="B9" i="52"/>
  <c r="C85" i="52"/>
  <c r="E85" i="52" s="1"/>
  <c r="F41" i="33"/>
  <c r="B15" i="53"/>
  <c r="B38" i="33"/>
  <c r="C94" i="52"/>
  <c r="E94" i="52" s="1"/>
  <c r="B87" i="52"/>
  <c r="C71" i="52"/>
  <c r="E71" i="52" s="1"/>
  <c r="C62" i="52"/>
  <c r="E62" i="52" s="1"/>
  <c r="B61" i="52"/>
  <c r="C53" i="52"/>
  <c r="E53" i="52" s="1"/>
  <c r="C28" i="52"/>
  <c r="E28" i="52" s="1"/>
  <c r="C24" i="52"/>
  <c r="E24" i="52" s="1"/>
  <c r="B23" i="52"/>
  <c r="B11" i="52"/>
  <c r="F94" i="11"/>
  <c r="F53" i="11"/>
  <c r="F24" i="11"/>
  <c r="F20" i="11"/>
  <c r="B90" i="53"/>
  <c r="B93" i="53"/>
  <c r="B77" i="53"/>
  <c r="B19" i="53"/>
  <c r="B8" i="53"/>
  <c r="B65" i="53"/>
  <c r="B63" i="53"/>
  <c r="F53" i="55"/>
  <c r="B79" i="53"/>
  <c r="B25" i="53"/>
  <c r="B62" i="53"/>
  <c r="B94" i="52"/>
  <c r="B89" i="60"/>
  <c r="B84" i="60"/>
  <c r="F79" i="60"/>
  <c r="F53" i="60"/>
  <c r="F45" i="60"/>
  <c r="F41" i="60"/>
  <c r="F29" i="60"/>
  <c r="F21" i="60"/>
  <c r="F17" i="60"/>
  <c r="F13" i="60"/>
  <c r="C38" i="60"/>
  <c r="E38" i="60" s="1"/>
  <c r="B38" i="60"/>
  <c r="B57" i="60" s="1"/>
  <c r="F27" i="11"/>
  <c r="F51" i="60"/>
  <c r="F24" i="60"/>
  <c r="F20" i="60"/>
  <c r="F11" i="60"/>
  <c r="F64" i="11"/>
  <c r="F42" i="11"/>
  <c r="F34" i="11"/>
  <c r="F26" i="11"/>
  <c r="F9" i="11"/>
  <c r="F9" i="60"/>
  <c r="F79" i="11"/>
  <c r="F78" i="11"/>
  <c r="F72" i="11"/>
  <c r="F67" i="11"/>
  <c r="F66" i="11"/>
  <c r="B49" i="52"/>
  <c r="B93" i="52"/>
  <c r="F87" i="11"/>
  <c r="F81" i="11"/>
  <c r="F77" i="11"/>
  <c r="F70" i="11"/>
  <c r="F65" i="11"/>
  <c r="C93" i="60"/>
  <c r="E93" i="60" s="1"/>
  <c r="C89" i="60"/>
  <c r="E89" i="60" s="1"/>
  <c r="B80" i="60"/>
  <c r="F73" i="60"/>
  <c r="C69" i="60"/>
  <c r="B79" i="52"/>
  <c r="F83" i="11"/>
  <c r="B90" i="52"/>
  <c r="F91" i="11"/>
  <c r="F86" i="11"/>
  <c r="F68" i="11"/>
  <c r="F63" i="11"/>
  <c r="F55" i="11"/>
  <c r="F47" i="11"/>
  <c r="F87" i="60"/>
  <c r="F92" i="60"/>
  <c r="F86" i="60"/>
  <c r="F94" i="60"/>
  <c r="F61" i="60"/>
  <c r="B77" i="52"/>
  <c r="C27" i="52"/>
  <c r="E27" i="52" s="1"/>
  <c r="F92" i="11"/>
  <c r="F73" i="11"/>
  <c r="F16" i="11"/>
  <c r="B93" i="60"/>
  <c r="F29" i="11"/>
  <c r="F90" i="60"/>
  <c r="F68" i="60"/>
  <c r="F64" i="60"/>
  <c r="F8" i="60"/>
  <c r="C83" i="52"/>
  <c r="E83" i="52" s="1"/>
  <c r="F85" i="11"/>
  <c r="F71" i="11"/>
  <c r="F49" i="11"/>
  <c r="F43" i="11"/>
  <c r="F19" i="11"/>
  <c r="F11" i="11"/>
  <c r="C70" i="52"/>
  <c r="E70" i="52" s="1"/>
  <c r="B53" i="52"/>
  <c r="B10" i="53"/>
  <c r="C10" i="52"/>
  <c r="E10" i="52" s="1"/>
  <c r="B83" i="53"/>
  <c r="B64" i="52"/>
  <c r="F12" i="11"/>
  <c r="F36" i="11"/>
  <c r="C88" i="52"/>
  <c r="E88" i="52" s="1"/>
  <c r="B23" i="53"/>
  <c r="B81" i="52"/>
  <c r="B65" i="52"/>
  <c r="B84" i="52"/>
  <c r="B80" i="52"/>
  <c r="F23" i="11"/>
  <c r="F15" i="11"/>
  <c r="B88" i="53"/>
  <c r="C13" i="52"/>
  <c r="E13" i="52" s="1"/>
  <c r="E8" i="52"/>
  <c r="F62" i="11"/>
  <c r="C81" i="52"/>
  <c r="E81" i="52" s="1"/>
  <c r="C49" i="52"/>
  <c r="E49" i="52" s="1"/>
  <c r="F90" i="11"/>
  <c r="B89" i="52"/>
  <c r="F44" i="11"/>
  <c r="F8" i="11"/>
  <c r="C91" i="52"/>
  <c r="E91" i="52" s="1"/>
  <c r="C73" i="52"/>
  <c r="E73" i="52" s="1"/>
  <c r="B18" i="53"/>
  <c r="C9" i="52"/>
  <c r="E9" i="52" s="1"/>
  <c r="C87" i="52"/>
  <c r="E87" i="52" s="1"/>
  <c r="B62" i="52"/>
  <c r="B34" i="52"/>
  <c r="B14" i="53"/>
  <c r="F82" i="61"/>
  <c r="B93" i="61"/>
  <c r="F88" i="61"/>
  <c r="F68" i="61"/>
  <c r="F55" i="61"/>
  <c r="F47" i="61"/>
  <c r="F42" i="61"/>
  <c r="C84" i="61"/>
  <c r="E84" i="61" s="1"/>
  <c r="F91" i="61"/>
  <c r="F90" i="61"/>
  <c r="F71" i="61"/>
  <c r="F66" i="61"/>
  <c r="F51" i="61"/>
  <c r="F44" i="61"/>
  <c r="F43" i="61"/>
  <c r="F40" i="61"/>
  <c r="C93" i="61"/>
  <c r="E93" i="61" s="1"/>
  <c r="F92" i="61"/>
  <c r="F79" i="61"/>
  <c r="B80" i="61"/>
  <c r="F70" i="61"/>
  <c r="F64" i="61"/>
  <c r="F53" i="61"/>
  <c r="F34" i="61"/>
  <c r="F26" i="61"/>
  <c r="F22" i="61"/>
  <c r="F18" i="61"/>
  <c r="F14" i="61"/>
  <c r="F10" i="61"/>
  <c r="C69" i="61"/>
  <c r="B89" i="61"/>
  <c r="F62" i="61"/>
  <c r="C38" i="61"/>
  <c r="C57" i="61" s="1"/>
  <c r="F83" i="61"/>
  <c r="B84" i="61"/>
  <c r="F73" i="61"/>
  <c r="F67" i="61"/>
  <c r="B69" i="61"/>
  <c r="F63" i="61"/>
  <c r="F49" i="61"/>
  <c r="F45" i="61"/>
  <c r="F41" i="61"/>
  <c r="F85" i="59"/>
  <c r="F94" i="59"/>
  <c r="F82" i="59"/>
  <c r="F73" i="59"/>
  <c r="F10" i="59"/>
  <c r="B22" i="52"/>
  <c r="C65" i="52"/>
  <c r="E65" i="52" s="1"/>
  <c r="F70" i="55"/>
  <c r="F51" i="55"/>
  <c r="B70" i="53"/>
  <c r="F92" i="59"/>
  <c r="F79" i="59"/>
  <c r="F47" i="59"/>
  <c r="F43" i="59"/>
  <c r="F42" i="59"/>
  <c r="F27" i="59"/>
  <c r="F23" i="59"/>
  <c r="F22" i="59"/>
  <c r="F15" i="59"/>
  <c r="C51" i="52"/>
  <c r="E51" i="52" s="1"/>
  <c r="C21" i="52"/>
  <c r="E21" i="52" s="1"/>
  <c r="B14" i="52"/>
  <c r="B22" i="53"/>
  <c r="B70" i="52"/>
  <c r="F94" i="55"/>
  <c r="F90" i="55"/>
  <c r="F86" i="55"/>
  <c r="F82" i="55"/>
  <c r="F78" i="55"/>
  <c r="F62" i="55"/>
  <c r="F40" i="55"/>
  <c r="B34" i="53"/>
  <c r="F24" i="55"/>
  <c r="F16" i="55"/>
  <c r="C79" i="52"/>
  <c r="E79" i="52" s="1"/>
  <c r="F68" i="55"/>
  <c r="F47" i="55"/>
  <c r="F17" i="55"/>
  <c r="F83" i="59"/>
  <c r="F68" i="59"/>
  <c r="F64" i="59"/>
  <c r="F45" i="59"/>
  <c r="F41" i="59"/>
  <c r="F21" i="59"/>
  <c r="F16" i="59"/>
  <c r="F13" i="59"/>
  <c r="F9" i="59"/>
  <c r="C61" i="52"/>
  <c r="E61" i="52" s="1"/>
  <c r="B18" i="52"/>
  <c r="F91" i="60"/>
  <c r="F70" i="8"/>
  <c r="B85" i="53"/>
  <c r="F87" i="59"/>
  <c r="B36" i="53"/>
  <c r="F89" i="55"/>
  <c r="F38" i="8"/>
  <c r="F20" i="8"/>
  <c r="F91" i="55"/>
  <c r="F25" i="60"/>
  <c r="F61" i="55"/>
  <c r="B9" i="53"/>
  <c r="F72" i="59"/>
  <c r="F71" i="59"/>
  <c r="F34" i="59"/>
  <c r="F25" i="59"/>
  <c r="F19" i="59"/>
  <c r="F18" i="59"/>
  <c r="F72" i="60"/>
  <c r="F63" i="60"/>
  <c r="F12" i="60"/>
  <c r="B27" i="52"/>
  <c r="B67" i="52"/>
  <c r="F81" i="55"/>
  <c r="F25" i="55"/>
  <c r="C84" i="60"/>
  <c r="E84" i="60" s="1"/>
  <c r="C20" i="52"/>
  <c r="E20" i="52" s="1"/>
  <c r="B19" i="52"/>
  <c r="C16" i="52"/>
  <c r="E16" i="52" s="1"/>
  <c r="F83" i="55"/>
  <c r="F77" i="55"/>
  <c r="F63" i="55"/>
  <c r="F55" i="55"/>
  <c r="F44" i="55"/>
  <c r="F21" i="55"/>
  <c r="F15" i="55"/>
  <c r="F88" i="59"/>
  <c r="F70" i="59"/>
  <c r="F17" i="59"/>
  <c r="F11" i="59"/>
  <c r="F78" i="60"/>
  <c r="C80" i="60"/>
  <c r="E80" i="60" s="1"/>
  <c r="B69" i="60"/>
  <c r="B74" i="60" s="1"/>
  <c r="F47" i="60"/>
  <c r="F42" i="60"/>
  <c r="F26" i="60"/>
  <c r="F18" i="60"/>
  <c r="F14" i="60"/>
  <c r="B91" i="52"/>
  <c r="B29" i="53"/>
  <c r="F34" i="60"/>
  <c r="F22" i="55"/>
  <c r="F14" i="55"/>
  <c r="F81" i="60"/>
  <c r="F67" i="60"/>
  <c r="F49" i="60"/>
  <c r="F82" i="11"/>
  <c r="F26" i="55"/>
  <c r="F23" i="54"/>
  <c r="F85" i="60"/>
  <c r="B68" i="53"/>
  <c r="F10" i="55"/>
  <c r="B74" i="53"/>
  <c r="B49" i="53"/>
  <c r="B11" i="53"/>
  <c r="B66" i="53"/>
  <c r="B28" i="52"/>
  <c r="C25" i="52"/>
  <c r="E25" i="52" s="1"/>
  <c r="B24" i="53"/>
  <c r="B15" i="52"/>
  <c r="F51" i="11"/>
  <c r="F17" i="11"/>
  <c r="F13" i="11"/>
  <c r="B94" i="53"/>
  <c r="B87" i="53"/>
  <c r="B67" i="53"/>
  <c r="B16" i="53"/>
  <c r="F88" i="11"/>
  <c r="F40" i="11"/>
  <c r="F28" i="11"/>
  <c r="F21" i="11"/>
  <c r="F18" i="11"/>
  <c r="F14" i="11"/>
  <c r="B91" i="53"/>
  <c r="B64" i="53"/>
  <c r="B61" i="53"/>
  <c r="B17" i="53"/>
  <c r="C78" i="52"/>
  <c r="E78" i="52" s="1"/>
  <c r="B72" i="53"/>
  <c r="B12" i="53"/>
  <c r="F61" i="11"/>
  <c r="F41" i="11"/>
  <c r="F25" i="11"/>
  <c r="F22" i="11"/>
  <c r="F53" i="59"/>
  <c r="F81" i="59"/>
  <c r="F77" i="59"/>
  <c r="E80" i="59"/>
  <c r="B92" i="52"/>
  <c r="B92" i="54"/>
  <c r="B92" i="53" s="1"/>
  <c r="B86" i="52"/>
  <c r="B86" i="54"/>
  <c r="B86" i="53" s="1"/>
  <c r="B84" i="54"/>
  <c r="B84" i="53" s="1"/>
  <c r="F82" i="33"/>
  <c r="B71" i="52"/>
  <c r="B71" i="54"/>
  <c r="B71" i="53" s="1"/>
  <c r="C65" i="54"/>
  <c r="E65" i="54" s="1"/>
  <c r="F65" i="33"/>
  <c r="F61" i="33"/>
  <c r="B51" i="52"/>
  <c r="B51" i="54"/>
  <c r="B51" i="53" s="1"/>
  <c r="C43" i="54"/>
  <c r="B45" i="33"/>
  <c r="B45" i="54" s="1"/>
  <c r="F63" i="59"/>
  <c r="F55" i="59"/>
  <c r="F94" i="33"/>
  <c r="B78" i="52"/>
  <c r="B78" i="54"/>
  <c r="B78" i="53" s="1"/>
  <c r="C66" i="54"/>
  <c r="E66" i="54" s="1"/>
  <c r="F66" i="33"/>
  <c r="C66" i="52"/>
  <c r="E66" i="52" s="1"/>
  <c r="F62" i="59"/>
  <c r="B82" i="52"/>
  <c r="B82" i="54"/>
  <c r="B82" i="53" s="1"/>
  <c r="B80" i="54"/>
  <c r="B80" i="53" s="1"/>
  <c r="F90" i="59"/>
  <c r="F86" i="59"/>
  <c r="C61" i="54"/>
  <c r="C84" i="33"/>
  <c r="E84" i="33" s="1"/>
  <c r="C69" i="33"/>
  <c r="E69" i="33" s="1"/>
  <c r="F34" i="33"/>
  <c r="B26" i="54"/>
  <c r="B26" i="53" s="1"/>
  <c r="B26" i="52"/>
  <c r="B21" i="54"/>
  <c r="B21" i="53" s="1"/>
  <c r="B21" i="52"/>
  <c r="C17" i="52"/>
  <c r="E17" i="52" s="1"/>
  <c r="C17" i="54"/>
  <c r="E17" i="54" s="1"/>
  <c r="C12" i="54"/>
  <c r="E12" i="54" s="1"/>
  <c r="C12" i="52"/>
  <c r="E12" i="52" s="1"/>
  <c r="F12" i="33"/>
  <c r="B16" i="52"/>
  <c r="B24" i="52"/>
  <c r="C19" i="52"/>
  <c r="E19" i="52" s="1"/>
  <c r="F26" i="59"/>
  <c r="F19" i="33"/>
  <c r="F13" i="33"/>
  <c r="C29" i="52"/>
  <c r="E29" i="52" s="1"/>
  <c r="F29" i="33"/>
  <c r="C29" i="54"/>
  <c r="E29" i="54" s="1"/>
  <c r="F26" i="33"/>
  <c r="F14" i="59"/>
  <c r="F17" i="33"/>
  <c r="B38" i="54"/>
  <c r="C38" i="33"/>
  <c r="E38" i="33" s="1"/>
  <c r="C8" i="54"/>
  <c r="E8" i="54" s="1"/>
  <c r="C26" i="53" l="1"/>
  <c r="E26" i="53" s="1"/>
  <c r="F26" i="53" s="1"/>
  <c r="C13" i="53"/>
  <c r="E13" i="53" s="1"/>
  <c r="F13" i="53" s="1"/>
  <c r="C64" i="53"/>
  <c r="E64" i="53" s="1"/>
  <c r="F64" i="53" s="1"/>
  <c r="C53" i="53"/>
  <c r="E53" i="53" s="1"/>
  <c r="F53" i="53" s="1"/>
  <c r="C57" i="60"/>
  <c r="E57" i="60" s="1"/>
  <c r="F57" i="60" s="1"/>
  <c r="C81" i="53"/>
  <c r="E81" i="53" s="1"/>
  <c r="F81" i="53" s="1"/>
  <c r="C25" i="53"/>
  <c r="E25" i="53" s="1"/>
  <c r="F25" i="53" s="1"/>
  <c r="C71" i="53"/>
  <c r="E71" i="53" s="1"/>
  <c r="F71" i="53" s="1"/>
  <c r="C14" i="53"/>
  <c r="E14" i="53" s="1"/>
  <c r="C57" i="33"/>
  <c r="C90" i="53"/>
  <c r="E90" i="53" s="1"/>
  <c r="F90" i="53" s="1"/>
  <c r="C21" i="53"/>
  <c r="E21" i="53" s="1"/>
  <c r="F21" i="53" s="1"/>
  <c r="C49" i="53"/>
  <c r="E49" i="53" s="1"/>
  <c r="F49" i="53" s="1"/>
  <c r="C68" i="53"/>
  <c r="E68" i="53" s="1"/>
  <c r="F68" i="53" s="1"/>
  <c r="C24" i="53"/>
  <c r="E24" i="53" s="1"/>
  <c r="F24" i="53" s="1"/>
  <c r="C23" i="53"/>
  <c r="E23" i="53" s="1"/>
  <c r="F23" i="53" s="1"/>
  <c r="C67" i="53"/>
  <c r="E67" i="53" s="1"/>
  <c r="F67" i="53" s="1"/>
  <c r="C72" i="53"/>
  <c r="E72" i="53" s="1"/>
  <c r="F72" i="53" s="1"/>
  <c r="C88" i="53"/>
  <c r="E88" i="53" s="1"/>
  <c r="F88" i="53" s="1"/>
  <c r="C79" i="53"/>
  <c r="E79" i="53" s="1"/>
  <c r="C77" i="53"/>
  <c r="E77" i="53" s="1"/>
  <c r="F77" i="53" s="1"/>
  <c r="F72" i="54"/>
  <c r="C36" i="53"/>
  <c r="E36" i="53" s="1"/>
  <c r="F36" i="53" s="1"/>
  <c r="C92" i="53"/>
  <c r="E92" i="53" s="1"/>
  <c r="F92" i="53" s="1"/>
  <c r="C78" i="53"/>
  <c r="E78" i="53" s="1"/>
  <c r="F78" i="53" s="1"/>
  <c r="C22" i="53"/>
  <c r="E22" i="53" s="1"/>
  <c r="F22" i="53" s="1"/>
  <c r="C15" i="53"/>
  <c r="E15" i="53" s="1"/>
  <c r="F15" i="53" s="1"/>
  <c r="C82" i="53"/>
  <c r="E82" i="53" s="1"/>
  <c r="C51" i="53"/>
  <c r="E51" i="53" s="1"/>
  <c r="F51" i="53" s="1"/>
  <c r="C63" i="53"/>
  <c r="E63" i="53" s="1"/>
  <c r="F63" i="53" s="1"/>
  <c r="C94" i="53"/>
  <c r="E94" i="53" s="1"/>
  <c r="F94" i="53" s="1"/>
  <c r="C87" i="53"/>
  <c r="E87" i="53" s="1"/>
  <c r="C47" i="53"/>
  <c r="E47" i="53" s="1"/>
  <c r="F47" i="53" s="1"/>
  <c r="C86" i="53"/>
  <c r="E86" i="53" s="1"/>
  <c r="C27" i="53"/>
  <c r="E27" i="53" s="1"/>
  <c r="F27" i="53" s="1"/>
  <c r="C11" i="53"/>
  <c r="E11" i="53" s="1"/>
  <c r="C19" i="53"/>
  <c r="E19" i="53" s="1"/>
  <c r="F19" i="53" s="1"/>
  <c r="C10" i="53"/>
  <c r="E10" i="53" s="1"/>
  <c r="F10" i="53" s="1"/>
  <c r="C16" i="53"/>
  <c r="E16" i="53" s="1"/>
  <c r="C28" i="53"/>
  <c r="E28" i="53" s="1"/>
  <c r="F28" i="53" s="1"/>
  <c r="F16" i="54"/>
  <c r="E57" i="33"/>
  <c r="C74" i="60"/>
  <c r="E74" i="60" s="1"/>
  <c r="F74" i="60" s="1"/>
  <c r="E69" i="60"/>
  <c r="F69" i="60" s="1"/>
  <c r="C74" i="61"/>
  <c r="E74" i="61" s="1"/>
  <c r="F74" i="61" s="1"/>
  <c r="E69" i="61"/>
  <c r="F69" i="61" s="1"/>
  <c r="E57" i="61"/>
  <c r="F57" i="61" s="1"/>
  <c r="E38" i="61"/>
  <c r="F38" i="61" s="1"/>
  <c r="E74" i="59"/>
  <c r="F74" i="59" s="1"/>
  <c r="E69" i="59"/>
  <c r="F69" i="59" s="1"/>
  <c r="C95" i="33"/>
  <c r="E95" i="33" s="1"/>
  <c r="E55" i="52"/>
  <c r="F55" i="52" s="1"/>
  <c r="C45" i="54"/>
  <c r="E45" i="54" s="1"/>
  <c r="F45" i="54" s="1"/>
  <c r="E45" i="33"/>
  <c r="F45" i="33" s="1"/>
  <c r="C89" i="54"/>
  <c r="C89" i="53" s="1"/>
  <c r="E89" i="53" s="1"/>
  <c r="F89" i="53" s="1"/>
  <c r="E89" i="33"/>
  <c r="C93" i="54"/>
  <c r="E93" i="54" s="1"/>
  <c r="E93" i="33"/>
  <c r="F93" i="33" s="1"/>
  <c r="C80" i="54"/>
  <c r="C80" i="53" s="1"/>
  <c r="E80" i="53" s="1"/>
  <c r="F80" i="53" s="1"/>
  <c r="E80" i="33"/>
  <c r="F80" i="33" s="1"/>
  <c r="C83" i="53"/>
  <c r="E83" i="53" s="1"/>
  <c r="F83" i="53" s="1"/>
  <c r="E83" i="54"/>
  <c r="F83" i="54" s="1"/>
  <c r="C70" i="53"/>
  <c r="E70" i="53" s="1"/>
  <c r="F70" i="53" s="1"/>
  <c r="E70" i="54"/>
  <c r="F70" i="54" s="1"/>
  <c r="C44" i="53"/>
  <c r="E44" i="53" s="1"/>
  <c r="E44" i="54"/>
  <c r="F44" i="54" s="1"/>
  <c r="C43" i="53"/>
  <c r="E43" i="53" s="1"/>
  <c r="F43" i="53" s="1"/>
  <c r="E43" i="54"/>
  <c r="F43" i="54" s="1"/>
  <c r="E85" i="54"/>
  <c r="F85" i="54" s="1"/>
  <c r="C61" i="53"/>
  <c r="E61" i="53" s="1"/>
  <c r="E61" i="54"/>
  <c r="F61" i="54" s="1"/>
  <c r="C62" i="53"/>
  <c r="E62" i="53" s="1"/>
  <c r="F62" i="53" s="1"/>
  <c r="E62" i="54"/>
  <c r="F62" i="54" s="1"/>
  <c r="C42" i="53"/>
  <c r="E42" i="53" s="1"/>
  <c r="E42" i="54"/>
  <c r="F42" i="54" s="1"/>
  <c r="C55" i="53"/>
  <c r="E55" i="53" s="1"/>
  <c r="F55" i="53" s="1"/>
  <c r="E55" i="54"/>
  <c r="F55" i="54" s="1"/>
  <c r="C41" i="53"/>
  <c r="E41" i="53" s="1"/>
  <c r="F41" i="53" s="1"/>
  <c r="E41" i="54"/>
  <c r="F41" i="54" s="1"/>
  <c r="C91" i="53"/>
  <c r="E91" i="53" s="1"/>
  <c r="F91" i="53" s="1"/>
  <c r="E91" i="54"/>
  <c r="F91" i="54" s="1"/>
  <c r="E18" i="54"/>
  <c r="F18" i="54" s="1"/>
  <c r="E34" i="54"/>
  <c r="F34" i="54" s="1"/>
  <c r="E20" i="54"/>
  <c r="F20" i="54" s="1"/>
  <c r="F57" i="8"/>
  <c r="F51" i="52"/>
  <c r="F40" i="54"/>
  <c r="C40" i="53"/>
  <c r="F80" i="61"/>
  <c r="F53" i="54"/>
  <c r="C34" i="53"/>
  <c r="C20" i="53"/>
  <c r="C80" i="52"/>
  <c r="E80" i="52" s="1"/>
  <c r="C89" i="52"/>
  <c r="E89" i="52" s="1"/>
  <c r="F80" i="60"/>
  <c r="C18" i="53"/>
  <c r="F38" i="44"/>
  <c r="F57" i="44"/>
  <c r="F95" i="55"/>
  <c r="F38" i="43"/>
  <c r="F57" i="43"/>
  <c r="F38" i="42"/>
  <c r="F57" i="42"/>
  <c r="F9" i="55"/>
  <c r="F95" i="7"/>
  <c r="F38" i="38"/>
  <c r="F57" i="38"/>
  <c r="F38" i="40"/>
  <c r="F57" i="40"/>
  <c r="F34" i="52"/>
  <c r="F38" i="41"/>
  <c r="F57" i="41"/>
  <c r="F69" i="55"/>
  <c r="F74" i="41"/>
  <c r="F18" i="55"/>
  <c r="F93" i="59"/>
  <c r="F49" i="55"/>
  <c r="F84" i="59"/>
  <c r="F29" i="55"/>
  <c r="F92" i="55"/>
  <c r="C9" i="53"/>
  <c r="F66" i="52"/>
  <c r="F73" i="52"/>
  <c r="F89" i="60"/>
  <c r="F67" i="52"/>
  <c r="F41" i="52"/>
  <c r="B10" i="52"/>
  <c r="B38" i="52" s="1"/>
  <c r="F12" i="52"/>
  <c r="F44" i="52"/>
  <c r="F21" i="52"/>
  <c r="F82" i="52"/>
  <c r="F72" i="52"/>
  <c r="F14" i="52"/>
  <c r="F19" i="52"/>
  <c r="F71" i="52"/>
  <c r="F28" i="52"/>
  <c r="F63" i="52"/>
  <c r="F77" i="52"/>
  <c r="F23" i="52"/>
  <c r="F18" i="52"/>
  <c r="F94" i="52"/>
  <c r="F11" i="52"/>
  <c r="F17" i="52"/>
  <c r="F53" i="52"/>
  <c r="F25" i="52"/>
  <c r="C95" i="61"/>
  <c r="E95" i="61" s="1"/>
  <c r="F26" i="52"/>
  <c r="F47" i="52"/>
  <c r="F90" i="52"/>
  <c r="F64" i="52"/>
  <c r="F85" i="52"/>
  <c r="F86" i="52"/>
  <c r="F21" i="54"/>
  <c r="F72" i="55"/>
  <c r="F84" i="61"/>
  <c r="F77" i="54"/>
  <c r="F28" i="55"/>
  <c r="F80" i="59"/>
  <c r="F89" i="59"/>
  <c r="F81" i="52"/>
  <c r="C93" i="52"/>
  <c r="E93" i="52" s="1"/>
  <c r="F36" i="52"/>
  <c r="F89" i="33"/>
  <c r="F92" i="52"/>
  <c r="F24" i="52"/>
  <c r="C85" i="53"/>
  <c r="F62" i="52"/>
  <c r="F15" i="52"/>
  <c r="B45" i="52"/>
  <c r="F68" i="52"/>
  <c r="F42" i="52"/>
  <c r="F27" i="54"/>
  <c r="F27" i="52"/>
  <c r="F14" i="53"/>
  <c r="F88" i="52"/>
  <c r="F22" i="52"/>
  <c r="B38" i="53"/>
  <c r="F87" i="52"/>
  <c r="F45" i="11"/>
  <c r="F20" i="55"/>
  <c r="F9" i="52"/>
  <c r="F83" i="52"/>
  <c r="F93" i="60"/>
  <c r="F38" i="60"/>
  <c r="F10" i="11"/>
  <c r="F20" i="52"/>
  <c r="F40" i="52"/>
  <c r="B95" i="60"/>
  <c r="F84" i="60"/>
  <c r="F91" i="52"/>
  <c r="F70" i="52"/>
  <c r="F79" i="52"/>
  <c r="F13" i="52"/>
  <c r="F49" i="52"/>
  <c r="F29" i="52"/>
  <c r="F84" i="11"/>
  <c r="C38" i="52"/>
  <c r="E38" i="52" s="1"/>
  <c r="F16" i="52"/>
  <c r="F61" i="52"/>
  <c r="F8" i="52"/>
  <c r="F80" i="11"/>
  <c r="B69" i="52"/>
  <c r="F93" i="61"/>
  <c r="F89" i="61"/>
  <c r="F78" i="52"/>
  <c r="F8" i="55"/>
  <c r="E95" i="59"/>
  <c r="F65" i="52"/>
  <c r="F12" i="55"/>
  <c r="F73" i="55"/>
  <c r="C73" i="53"/>
  <c r="B45" i="53"/>
  <c r="C95" i="60"/>
  <c r="E95" i="60" s="1"/>
  <c r="F93" i="11"/>
  <c r="F74" i="11"/>
  <c r="F69" i="11"/>
  <c r="F89" i="11"/>
  <c r="C84" i="54"/>
  <c r="C84" i="52"/>
  <c r="E84" i="52" s="1"/>
  <c r="C66" i="53"/>
  <c r="E66" i="53" s="1"/>
  <c r="F66" i="54"/>
  <c r="F43" i="52"/>
  <c r="C45" i="52"/>
  <c r="E45" i="52" s="1"/>
  <c r="C65" i="53"/>
  <c r="F65" i="54"/>
  <c r="F84" i="33"/>
  <c r="F90" i="54"/>
  <c r="F78" i="54"/>
  <c r="F69" i="33"/>
  <c r="F82" i="54"/>
  <c r="C69" i="54"/>
  <c r="C69" i="52"/>
  <c r="E69" i="52" s="1"/>
  <c r="E74" i="33"/>
  <c r="F26" i="54"/>
  <c r="C12" i="53"/>
  <c r="E12" i="53" s="1"/>
  <c r="F12" i="54"/>
  <c r="F11" i="54"/>
  <c r="F13" i="54"/>
  <c r="F17" i="54"/>
  <c r="C17" i="53"/>
  <c r="F29" i="54"/>
  <c r="C29" i="53"/>
  <c r="F24" i="54"/>
  <c r="F38" i="33"/>
  <c r="F8" i="54"/>
  <c r="C38" i="54"/>
  <c r="C8" i="53"/>
  <c r="E8" i="53" s="1"/>
  <c r="F79" i="53" l="1"/>
  <c r="F82" i="53"/>
  <c r="F87" i="53"/>
  <c r="F16" i="53"/>
  <c r="F86" i="53"/>
  <c r="F44" i="53"/>
  <c r="F11" i="53"/>
  <c r="C93" i="53"/>
  <c r="E93" i="53" s="1"/>
  <c r="F93" i="53" s="1"/>
  <c r="C45" i="53"/>
  <c r="E45" i="53" s="1"/>
  <c r="F45" i="53" s="1"/>
  <c r="E89" i="54"/>
  <c r="F89" i="54" s="1"/>
  <c r="E80" i="54"/>
  <c r="F80" i="54" s="1"/>
  <c r="F61" i="53"/>
  <c r="C84" i="53"/>
  <c r="E84" i="53" s="1"/>
  <c r="E84" i="54"/>
  <c r="F84" i="54" s="1"/>
  <c r="C69" i="53"/>
  <c r="E69" i="53" s="1"/>
  <c r="E69" i="54"/>
  <c r="F69" i="54" s="1"/>
  <c r="F42" i="53"/>
  <c r="E38" i="54"/>
  <c r="F38" i="54" s="1"/>
  <c r="E85" i="53"/>
  <c r="F85" i="53" s="1"/>
  <c r="E73" i="53"/>
  <c r="F73" i="53" s="1"/>
  <c r="E65" i="53"/>
  <c r="F65" i="53" s="1"/>
  <c r="E40" i="53"/>
  <c r="F40" i="53" s="1"/>
  <c r="E34" i="53"/>
  <c r="F34" i="53" s="1"/>
  <c r="E18" i="53"/>
  <c r="F18" i="53" s="1"/>
  <c r="E29" i="53"/>
  <c r="F29" i="53" s="1"/>
  <c r="E17" i="53"/>
  <c r="F17" i="53" s="1"/>
  <c r="E20" i="53"/>
  <c r="F20" i="53" s="1"/>
  <c r="E9" i="53"/>
  <c r="F9" i="53" s="1"/>
  <c r="F57" i="11"/>
  <c r="F95" i="61"/>
  <c r="F95" i="33"/>
  <c r="F93" i="52"/>
  <c r="F89" i="52"/>
  <c r="F80" i="52"/>
  <c r="F66" i="53"/>
  <c r="F38" i="59"/>
  <c r="F57" i="59"/>
  <c r="F57" i="55"/>
  <c r="F74" i="55"/>
  <c r="F74" i="7"/>
  <c r="F38" i="7"/>
  <c r="F38" i="55"/>
  <c r="F93" i="54"/>
  <c r="F95" i="60"/>
  <c r="F95" i="59"/>
  <c r="B57" i="54"/>
  <c r="B57" i="53" s="1"/>
  <c r="B57" i="52"/>
  <c r="F12" i="53"/>
  <c r="F38" i="11"/>
  <c r="F95" i="11"/>
  <c r="F45" i="52"/>
  <c r="F69" i="52"/>
  <c r="F10" i="52"/>
  <c r="F38" i="52"/>
  <c r="C74" i="54"/>
  <c r="E74" i="52"/>
  <c r="F74" i="33"/>
  <c r="F84" i="52"/>
  <c r="C95" i="54"/>
  <c r="E95" i="52"/>
  <c r="C38" i="53"/>
  <c r="E38" i="53" s="1"/>
  <c r="F8" i="53"/>
  <c r="C57" i="54"/>
  <c r="E57" i="54" s="1"/>
  <c r="F57" i="33"/>
  <c r="E57" i="52" l="1"/>
  <c r="F69" i="53"/>
  <c r="F84" i="53"/>
  <c r="C95" i="53"/>
  <c r="E95" i="53" s="1"/>
  <c r="F95" i="53" s="1"/>
  <c r="E95" i="54"/>
  <c r="F95" i="54" s="1"/>
  <c r="C74" i="53"/>
  <c r="E74" i="53" s="1"/>
  <c r="E74" i="54"/>
  <c r="F74" i="54" s="1"/>
  <c r="F95" i="52"/>
  <c r="F38" i="53"/>
  <c r="F57" i="7"/>
  <c r="F74" i="52"/>
  <c r="C57" i="53"/>
  <c r="E57" i="53" s="1"/>
  <c r="F57" i="54"/>
  <c r="F57" i="52" l="1"/>
  <c r="F74" i="53"/>
  <c r="F57" i="53"/>
</calcChain>
</file>

<file path=xl/sharedStrings.xml><?xml version="1.0" encoding="utf-8"?>
<sst xmlns="http://schemas.openxmlformats.org/spreadsheetml/2006/main" count="6066" uniqueCount="209">
  <si>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</si>
  <si>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</si>
  <si>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</si>
  <si>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</si>
  <si>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</si>
  <si>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</si>
  <si>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</si>
  <si>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</si>
  <si>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</si>
  <si>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</si>
  <si>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</si>
  <si>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</si>
  <si>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</si>
  <si>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</si>
  <si>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</si>
  <si>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</si>
  <si>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</si>
  <si>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</si>
  <si>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</si>
  <si>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</si>
  <si>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</si>
  <si>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</si>
  <si>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</si>
  <si>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</si>
  <si>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</si>
  <si>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</si>
  <si>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Rockefeller Scholarship Fund</t>
  </si>
  <si>
    <t xml:space="preserve">           TOPS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</si>
  <si>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</si>
  <si>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</si>
  <si>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</si>
  <si>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</si>
  <si>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 xml:space="preserve"> 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</si>
  <si>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</si>
  <si>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</si>
  <si>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</si>
  <si>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</si>
  <si>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</si>
  <si>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</si>
  <si>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</si>
  <si>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</si>
  <si>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</si>
  <si>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</si>
  <si>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>Non-Recurring Self-Generated Carry Forward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</si>
  <si>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</si>
  <si>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</si>
  <si>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</si>
  <si>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</si>
  <si>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</si>
  <si>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</si>
  <si>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</si>
  <si>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</si>
  <si>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</si>
  <si>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</si>
  <si>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</si>
  <si>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</si>
  <si>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</si>
  <si>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</si>
  <si>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</si>
  <si>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</si>
  <si>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</si>
  <si>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</si>
  <si>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</si>
  <si>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</si>
  <si>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</si>
  <si>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</si>
  <si>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</si>
  <si>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</si>
  <si>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</si>
  <si>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</si>
  <si>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</si>
  <si>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</si>
  <si>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</si>
  <si>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</si>
  <si>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</si>
  <si>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</si>
  <si>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</si>
  <si>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</si>
  <si>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</si>
  <si>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</si>
  <si>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</si>
  <si>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</si>
  <si>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 xml:space="preserve">           Medical &amp; Allied Health Scholarship &amp; Loan Fund</t>
  </si>
  <si>
    <t>Southern University System Summary</t>
  </si>
  <si>
    <t>Louisiana State University System Summary</t>
  </si>
  <si>
    <t>UL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</si>
  <si>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</si>
  <si>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</si>
  <si>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</si>
  <si>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</si>
  <si>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</si>
  <si>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 xml:space="preserve">  Grambling State University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</si>
  <si>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</si>
  <si>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</si>
  <si>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</si>
  <si>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</si>
  <si>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</si>
  <si>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University of New Orleans</t>
  </si>
  <si>
    <t>LCTCS Board of Supervisors</t>
  </si>
  <si>
    <t>LCTCSOnline</t>
  </si>
  <si>
    <t>Bossier Parish Community College</t>
  </si>
  <si>
    <t>Baton Rouge Community College</t>
  </si>
  <si>
    <t>Central Louisiana Technical Community College</t>
  </si>
  <si>
    <t>Delgado Community College</t>
  </si>
  <si>
    <t>Fletcher Technical Community College</t>
  </si>
  <si>
    <t>Louisiana Delta Community College</t>
  </si>
  <si>
    <t>Nunez Community College</t>
  </si>
  <si>
    <t>Northshore Technical Community College</t>
  </si>
  <si>
    <t>River Parishes Community College</t>
  </si>
  <si>
    <t>South Louisiana Community College</t>
  </si>
  <si>
    <t>University of Louisiana System</t>
  </si>
  <si>
    <t>LSU Agricultural Center</t>
  </si>
  <si>
    <t xml:space="preserve">Louisiana State University </t>
  </si>
  <si>
    <t>LSU Health Sciences Center-New Orleans</t>
  </si>
  <si>
    <t>LSU at Alexandria</t>
  </si>
  <si>
    <t>LSU Eunice</t>
  </si>
  <si>
    <t>Louisiana State University Shreveport</t>
  </si>
  <si>
    <t>Pennington Biomedical Research Center</t>
  </si>
  <si>
    <t>Louisiana Tech University</t>
  </si>
  <si>
    <t>University of Louisiana at Lafayette</t>
  </si>
  <si>
    <t xml:space="preserve">   </t>
  </si>
  <si>
    <t>Southern University at New Orleans</t>
  </si>
  <si>
    <t>Southern University Ag Center</t>
  </si>
  <si>
    <t>Southern University Law Center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</si>
  <si>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</si>
  <si>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</si>
  <si>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</si>
  <si>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</si>
  <si>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</si>
  <si>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</si>
  <si>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</si>
  <si>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</si>
  <si>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2 Year</t>
  </si>
  <si>
    <t>4 Year</t>
  </si>
  <si>
    <t>2&amp;4 Year</t>
  </si>
  <si>
    <t>Boards</t>
  </si>
  <si>
    <t>Specialized</t>
  </si>
  <si>
    <t>BOR Summary</t>
  </si>
  <si>
    <t>BOR</t>
  </si>
  <si>
    <t>LUMCON</t>
  </si>
  <si>
    <t>LOSFA</t>
  </si>
  <si>
    <t>LCTCS Summary</t>
  </si>
  <si>
    <t>LSU Summary</t>
  </si>
  <si>
    <t>SU Summary</t>
  </si>
  <si>
    <t>ULS Summary</t>
  </si>
  <si>
    <t>UL Board</t>
  </si>
  <si>
    <t>Grambling</t>
  </si>
  <si>
    <t>LA Tech</t>
  </si>
  <si>
    <t>McNeese</t>
  </si>
  <si>
    <t>Nicholls</t>
  </si>
  <si>
    <t>NwSU</t>
  </si>
  <si>
    <t>SLU</t>
  </si>
  <si>
    <t>ULL</t>
  </si>
  <si>
    <t>ULM</t>
  </si>
  <si>
    <t>UNO</t>
  </si>
  <si>
    <t>LSU</t>
  </si>
  <si>
    <t>LSUA</t>
  </si>
  <si>
    <t>LSUS</t>
  </si>
  <si>
    <t>LSUE</t>
  </si>
  <si>
    <t>LSUHSCNO</t>
  </si>
  <si>
    <t>LSUHSCS</t>
  </si>
  <si>
    <t>LSUAg</t>
  </si>
  <si>
    <t>PBRC</t>
  </si>
  <si>
    <t>SU Board</t>
  </si>
  <si>
    <t>SUBR</t>
  </si>
  <si>
    <t>SUNO</t>
  </si>
  <si>
    <t>SUSLA</t>
  </si>
  <si>
    <t>SULaw</t>
  </si>
  <si>
    <t>SUAg</t>
  </si>
  <si>
    <t>LCTCS Board</t>
  </si>
  <si>
    <t>LCTCS Online</t>
  </si>
  <si>
    <t>BRCC</t>
  </si>
  <si>
    <t>BPCC</t>
  </si>
  <si>
    <t>Delgado</t>
  </si>
  <si>
    <t>CLTCC</t>
  </si>
  <si>
    <t>Fletcher</t>
  </si>
  <si>
    <t>LDCC</t>
  </si>
  <si>
    <t>Northshore</t>
  </si>
  <si>
    <t>Nunez</t>
  </si>
  <si>
    <t>RPCC</t>
  </si>
  <si>
    <t>SLCC</t>
  </si>
  <si>
    <t>Home</t>
  </si>
  <si>
    <t>`</t>
  </si>
  <si>
    <t>BOR1</t>
  </si>
  <si>
    <t>**Library costs are included in the function of academic support and are detailed on the BOR-4A.</t>
  </si>
  <si>
    <t xml:space="preserve">  Academic Support</t>
  </si>
  <si>
    <t>Northwest LA TCC</t>
  </si>
  <si>
    <t>Northwest Louisiana Technical Community College</t>
  </si>
  <si>
    <t xml:space="preserve">           Education Excellence Fund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</si>
  <si>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</si>
  <si>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</si>
  <si>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</si>
  <si>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</si>
  <si>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</si>
  <si>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</si>
  <si>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>2021-2022</t>
  </si>
  <si>
    <t>2022-2023</t>
  </si>
  <si>
    <t>2021-2022 *</t>
  </si>
  <si>
    <t>* This column should reflect the last approved BA-7 in FY 21-22.</t>
  </si>
  <si>
    <t xml:space="preserve">           Equine Health Studies Program Fund</t>
  </si>
  <si>
    <t xml:space="preserve">           Workforce Rapid Response Fund</t>
  </si>
  <si>
    <t xml:space="preserve">           Orleans Parish Excellence Fund</t>
  </si>
  <si>
    <t xml:space="preserve">           LA Cybersecurity Talent Initiative Fund</t>
  </si>
  <si>
    <t xml:space="preserve">           Health Care Employment Reinvestment Opportunity Fund</t>
  </si>
  <si>
    <t xml:space="preserve">           Shreveport Riverfront &amp; Stadium Fund</t>
  </si>
  <si>
    <t xml:space="preserve">           MJ Foster Promise Program Fund</t>
  </si>
  <si>
    <t>Southern University at Shreveport</t>
  </si>
  <si>
    <t>LUMCON_Auxillary/BOR Program</t>
  </si>
  <si>
    <t>LUMCON_3000/BOR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</si>
</sst>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3" formatCode="_(* #,##0.00_);_(* \(#,##0.00\);_(* &quot;-&quot;??_);_(@_)"/>
    <numFmt numFmtId="164" formatCode="#,##0.00%;[Red]\(#,##0.00%\)"/>
    <numFmt numFmtId="165" formatCode="&quot;$&quot;#,##0_);[Red]\(&quot;$&quot;#,##0\);"/>
  </numFmts>
  <fonts count="28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 tint="0.249977111117893"/>
      <name val="Arial"/>
      <family val="2"/>
    </font>
    <font>
      <sz val="11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0">
    <xf numFmtId="0" fontId="0" fillId="0" borderId="0" xfId="0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3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43" fontId="2" fillId="0" borderId="0" xfId="1" applyFont="1" applyBorder="1" applyAlignment="1" applyProtection="1"/>
    <xf numFmtId="3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0" fontId="8" fillId="0" borderId="0" xfId="0" applyFont="1"/>
    <xf numFmtId="6" fontId="8" fillId="0" borderId="0" xfId="0" applyNumberFormat="1" applyFont="1"/>
    <xf numFmtId="164" fontId="8" fillId="0" borderId="0" xfId="0" applyNumberFormat="1" applyFont="1"/>
    <xf numFmtId="37" fontId="2" fillId="0" borderId="0" xfId="0" applyNumberFormat="1" applyFont="1"/>
    <xf numFmtId="37" fontId="9" fillId="0" borderId="0" xfId="0" applyNumberFormat="1" applyFont="1"/>
    <xf numFmtId="3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3" fontId="4" fillId="0" borderId="0" xfId="0" applyNumberFormat="1" applyFont="1"/>
    <xf numFmtId="6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10" fillId="0" borderId="1" xfId="0" applyFont="1" applyBorder="1"/>
    <xf numFmtId="3" fontId="13" fillId="0" borderId="0" xfId="0" applyNumberFormat="1" applyFont="1"/>
    <xf numFmtId="6" fontId="10" fillId="0" borderId="0" xfId="0" applyNumberFormat="1" applyFont="1"/>
    <xf numFmtId="6" fontId="13" fillId="0" borderId="0" xfId="0" applyNumberFormat="1" applyFont="1" applyAlignment="1">
      <alignment horizontal="centerContinuous" vertical="justify"/>
    </xf>
    <xf numFmtId="0" fontId="10" fillId="0" borderId="1" xfId="0" applyFont="1" applyBorder="1" applyAlignment="1">
      <alignment horizontal="right"/>
    </xf>
    <xf numFmtId="0" fontId="14" fillId="0" borderId="0" xfId="0" applyFont="1"/>
    <xf numFmtId="164" fontId="10" fillId="0" borderId="0" xfId="0" applyNumberFormat="1" applyFont="1"/>
    <xf numFmtId="3" fontId="13" fillId="0" borderId="2" xfId="0" applyNumberFormat="1" applyFont="1" applyBorder="1"/>
    <xf numFmtId="6" fontId="10" fillId="0" borderId="2" xfId="0" applyNumberFormat="1" applyFont="1" applyBorder="1"/>
    <xf numFmtId="164" fontId="10" fillId="0" borderId="2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164" fontId="15" fillId="0" borderId="1" xfId="0" applyNumberFormat="1" applyFont="1" applyBorder="1"/>
    <xf numFmtId="0" fontId="13" fillId="0" borderId="1" xfId="0" applyFont="1" applyBorder="1" applyAlignment="1">
      <alignment horizontal="right"/>
    </xf>
    <xf numFmtId="6" fontId="13" fillId="0" borderId="0" xfId="0" applyNumberFormat="1" applyFont="1"/>
    <xf numFmtId="164" fontId="13" fillId="0" borderId="0" xfId="0" applyNumberFormat="1" applyFont="1"/>
    <xf numFmtId="6" fontId="13" fillId="0" borderId="2" xfId="0" applyNumberFormat="1" applyFont="1" applyBorder="1"/>
    <xf numFmtId="164" fontId="13" fillId="0" borderId="2" xfId="0" applyNumberFormat="1" applyFont="1" applyBorder="1"/>
    <xf numFmtId="37" fontId="13" fillId="0" borderId="0" xfId="0" applyNumberFormat="1" applyFont="1" applyAlignment="1">
      <alignment horizontal="centerContinuous" vertical="justify"/>
    </xf>
    <xf numFmtId="37" fontId="10" fillId="0" borderId="1" xfId="0" applyNumberFormat="1" applyFont="1" applyBorder="1"/>
    <xf numFmtId="37" fontId="10" fillId="0" borderId="0" xfId="0" applyNumberFormat="1" applyFont="1"/>
    <xf numFmtId="37" fontId="10" fillId="0" borderId="2" xfId="0" applyNumberFormat="1" applyFont="1" applyBorder="1"/>
    <xf numFmtId="6" fontId="13" fillId="0" borderId="0" xfId="0" applyNumberFormat="1" applyFont="1" applyAlignment="1">
      <alignment horizontal="center"/>
    </xf>
    <xf numFmtId="3" fontId="11" fillId="0" borderId="3" xfId="0" applyNumberFormat="1" applyFont="1" applyBorder="1" applyAlignment="1">
      <alignment vertical="center"/>
    </xf>
    <xf numFmtId="6" fontId="11" fillId="0" borderId="4" xfId="0" applyNumberFormat="1" applyFont="1" applyBorder="1" applyAlignment="1">
      <alignment horizontal="center" vertical="center"/>
    </xf>
    <xf numFmtId="6" fontId="11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vertical="center" wrapText="1"/>
    </xf>
    <xf numFmtId="6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vertical="center"/>
    </xf>
    <xf numFmtId="6" fontId="12" fillId="0" borderId="4" xfId="0" applyNumberFormat="1" applyFont="1" applyBorder="1" applyAlignment="1">
      <alignment vertical="center"/>
    </xf>
    <xf numFmtId="164" fontId="12" fillId="0" borderId="9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6" fontId="12" fillId="0" borderId="7" xfId="0" applyNumberFormat="1" applyFont="1" applyBorder="1" applyAlignment="1">
      <alignment vertical="center"/>
    </xf>
    <xf numFmtId="164" fontId="12" fillId="0" borderId="10" xfId="0" applyNumberFormat="1" applyFont="1" applyBorder="1" applyAlignment="1">
      <alignment horizontal="right" vertical="center"/>
    </xf>
    <xf numFmtId="6" fontId="12" fillId="0" borderId="12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6" fontId="12" fillId="0" borderId="9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6" fontId="11" fillId="0" borderId="9" xfId="0" applyNumberFormat="1" applyFont="1" applyBorder="1" applyAlignment="1">
      <alignment vertical="center"/>
    </xf>
    <xf numFmtId="164" fontId="11" fillId="0" borderId="10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6" fontId="11" fillId="0" borderId="4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6" fontId="11" fillId="0" borderId="7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6" fontId="11" fillId="0" borderId="10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horizontal="right" vertical="center"/>
    </xf>
    <xf numFmtId="6" fontId="12" fillId="0" borderId="13" xfId="0" applyNumberFormat="1" applyFont="1" applyBorder="1" applyAlignment="1">
      <alignment vertical="center"/>
    </xf>
    <xf numFmtId="37" fontId="12" fillId="0" borderId="9" xfId="0" applyNumberFormat="1" applyFont="1" applyBorder="1" applyAlignment="1">
      <alignment vertical="center"/>
    </xf>
    <xf numFmtId="37" fontId="12" fillId="0" borderId="4" xfId="0" applyNumberFormat="1" applyFont="1" applyBorder="1" applyAlignment="1">
      <alignment vertical="center"/>
    </xf>
    <xf numFmtId="164" fontId="12" fillId="0" borderId="10" xfId="2" applyNumberFormat="1" applyFont="1" applyBorder="1" applyAlignment="1" applyProtection="1">
      <alignment horizontal="right" vertical="center"/>
    </xf>
    <xf numFmtId="164" fontId="16" fillId="0" borderId="10" xfId="2" applyNumberFormat="1" applyFont="1" applyBorder="1" applyAlignment="1" applyProtection="1">
      <alignment horizontal="right" vertical="center"/>
    </xf>
    <xf numFmtId="164" fontId="12" fillId="0" borderId="9" xfId="2" applyNumberFormat="1" applyFont="1" applyBorder="1" applyAlignment="1" applyProtection="1">
      <alignment vertical="center"/>
    </xf>
    <xf numFmtId="164" fontId="17" fillId="0" borderId="10" xfId="2" applyNumberFormat="1" applyFont="1" applyBorder="1" applyAlignment="1" applyProtection="1">
      <alignment horizontal="right" vertical="center"/>
    </xf>
    <xf numFmtId="164" fontId="11" fillId="0" borderId="10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vertical="center"/>
    </xf>
    <xf numFmtId="6" fontId="12" fillId="0" borderId="15" xfId="0" applyNumberFormat="1" applyFont="1" applyBorder="1" applyAlignment="1">
      <alignment vertical="center"/>
    </xf>
    <xf numFmtId="6" fontId="11" fillId="0" borderId="14" xfId="0" applyNumberFormat="1" applyFont="1" applyBorder="1" applyAlignment="1">
      <alignment vertical="center"/>
    </xf>
    <xf numFmtId="0" fontId="18" fillId="0" borderId="0" xfId="0" applyFont="1"/>
    <xf numFmtId="0" fontId="6" fillId="0" borderId="0" xfId="0" applyFont="1"/>
    <xf numFmtId="10" fontId="20" fillId="0" borderId="0" xfId="2" applyNumberFormat="1" applyFont="1" applyFill="1"/>
    <xf numFmtId="0" fontId="20" fillId="0" borderId="0" xfId="0" applyFont="1"/>
    <xf numFmtId="0" fontId="0" fillId="0" borderId="0" xfId="0" applyAlignment="1">
      <alignment wrapText="1"/>
    </xf>
    <xf numFmtId="6" fontId="20" fillId="0" borderId="0" xfId="0" applyNumberFormat="1" applyFont="1"/>
    <xf numFmtId="3" fontId="11" fillId="0" borderId="3" xfId="0" applyNumberFormat="1" applyFont="1" applyBorder="1"/>
    <xf numFmtId="6" fontId="11" fillId="0" borderId="4" xfId="0" applyNumberFormat="1" applyFont="1" applyBorder="1" applyAlignment="1">
      <alignment horizontal="center"/>
    </xf>
    <xf numFmtId="6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wrapText="1"/>
    </xf>
    <xf numFmtId="6" fontId="11" fillId="0" borderId="7" xfId="0" applyNumberFormat="1" applyFont="1" applyBorder="1" applyAlignment="1">
      <alignment horizontal="center" wrapText="1"/>
    </xf>
    <xf numFmtId="164" fontId="11" fillId="0" borderId="7" xfId="0" applyNumberFormat="1" applyFont="1" applyBorder="1" applyAlignment="1">
      <alignment horizontal="center" wrapText="1"/>
    </xf>
    <xf numFmtId="3" fontId="11" fillId="0" borderId="8" xfId="0" applyNumberFormat="1" applyFont="1" applyBorder="1"/>
    <xf numFmtId="6" fontId="12" fillId="0" borderId="4" xfId="0" applyNumberFormat="1" applyFont="1" applyBorder="1"/>
    <xf numFmtId="164" fontId="12" fillId="0" borderId="9" xfId="0" applyNumberFormat="1" applyFont="1" applyBorder="1"/>
    <xf numFmtId="164" fontId="12" fillId="0" borderId="4" xfId="0" applyNumberFormat="1" applyFont="1" applyBorder="1"/>
    <xf numFmtId="0" fontId="12" fillId="0" borderId="6" xfId="0" applyFont="1" applyBorder="1"/>
    <xf numFmtId="6" fontId="12" fillId="0" borderId="7" xfId="0" applyNumberFormat="1" applyFont="1" applyBorder="1"/>
    <xf numFmtId="164" fontId="12" fillId="0" borderId="10" xfId="0" applyNumberFormat="1" applyFont="1" applyBorder="1" applyAlignment="1">
      <alignment horizontal="right"/>
    </xf>
    <xf numFmtId="6" fontId="12" fillId="0" borderId="12" xfId="0" applyNumberFormat="1" applyFont="1" applyBorder="1"/>
    <xf numFmtId="0" fontId="12" fillId="0" borderId="4" xfId="0" applyFont="1" applyBorder="1"/>
    <xf numFmtId="6" fontId="12" fillId="0" borderId="9" xfId="0" applyNumberFormat="1" applyFont="1" applyBorder="1"/>
    <xf numFmtId="0" fontId="12" fillId="0" borderId="9" xfId="0" applyFont="1" applyBorder="1"/>
    <xf numFmtId="0" fontId="11" fillId="0" borderId="4" xfId="0" applyFont="1" applyBorder="1"/>
    <xf numFmtId="0" fontId="11" fillId="0" borderId="9" xfId="0" applyFont="1" applyBorder="1"/>
    <xf numFmtId="0" fontId="11" fillId="0" borderId="13" xfId="0" applyFont="1" applyBorder="1"/>
    <xf numFmtId="6" fontId="11" fillId="0" borderId="9" xfId="0" applyNumberFormat="1" applyFont="1" applyBorder="1"/>
    <xf numFmtId="164" fontId="11" fillId="0" borderId="10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12" xfId="0" applyFont="1" applyBorder="1"/>
    <xf numFmtId="0" fontId="12" fillId="0" borderId="10" xfId="0" applyFont="1" applyBorder="1"/>
    <xf numFmtId="6" fontId="11" fillId="0" borderId="4" xfId="0" applyNumberFormat="1" applyFont="1" applyBorder="1"/>
    <xf numFmtId="0" fontId="11" fillId="0" borderId="7" xfId="0" applyFont="1" applyBorder="1"/>
    <xf numFmtId="6" fontId="11" fillId="0" borderId="7" xfId="0" applyNumberFormat="1" applyFont="1" applyBorder="1"/>
    <xf numFmtId="0" fontId="11" fillId="0" borderId="10" xfId="0" applyFont="1" applyBorder="1"/>
    <xf numFmtId="6" fontId="11" fillId="0" borderId="10" xfId="0" applyNumberFormat="1" applyFont="1" applyBorder="1"/>
    <xf numFmtId="164" fontId="12" fillId="0" borderId="4" xfId="0" applyNumberFormat="1" applyFont="1" applyBorder="1" applyAlignment="1">
      <alignment horizontal="right"/>
    </xf>
    <xf numFmtId="3" fontId="11" fillId="0" borderId="4" xfId="0" applyNumberFormat="1" applyFont="1" applyBorder="1"/>
    <xf numFmtId="3" fontId="12" fillId="0" borderId="9" xfId="0" applyNumberFormat="1" applyFont="1" applyBorder="1"/>
    <xf numFmtId="3" fontId="12" fillId="0" borderId="4" xfId="0" applyNumberFormat="1" applyFont="1" applyBorder="1"/>
    <xf numFmtId="3" fontId="11" fillId="0" borderId="9" xfId="0" applyNumberFormat="1" applyFont="1" applyBorder="1"/>
    <xf numFmtId="3" fontId="11" fillId="0" borderId="12" xfId="0" applyNumberFormat="1" applyFont="1" applyBorder="1"/>
    <xf numFmtId="6" fontId="11" fillId="0" borderId="12" xfId="0" applyNumberFormat="1" applyFont="1" applyBorder="1"/>
    <xf numFmtId="0" fontId="11" fillId="0" borderId="12" xfId="0" applyFont="1" applyBorder="1"/>
    <xf numFmtId="3" fontId="12" fillId="0" borderId="0" xfId="0" applyNumberFormat="1" applyFont="1"/>
    <xf numFmtId="6" fontId="12" fillId="0" borderId="0" xfId="0" applyNumberFormat="1" applyFont="1"/>
    <xf numFmtId="164" fontId="12" fillId="0" borderId="0" xfId="0" applyNumberFormat="1" applyFont="1"/>
    <xf numFmtId="6" fontId="0" fillId="0" borderId="0" xfId="0" applyNumberFormat="1"/>
    <xf numFmtId="164" fontId="0" fillId="0" borderId="0" xfId="0" applyNumberFormat="1"/>
    <xf numFmtId="6" fontId="18" fillId="0" borderId="0" xfId="0" applyNumberFormat="1" applyFont="1"/>
    <xf numFmtId="40" fontId="0" fillId="0" borderId="0" xfId="0" applyNumberFormat="1"/>
    <xf numFmtId="0" fontId="10" fillId="0" borderId="1" xfId="0" applyFont="1" applyBorder="1" applyAlignment="1">
      <alignment horizontal="left" indent="2"/>
    </xf>
    <xf numFmtId="0" fontId="21" fillId="0" borderId="0" xfId="3" applyFont="1" applyFill="1" applyBorder="1"/>
    <xf numFmtId="0" fontId="21" fillId="0" borderId="0" xfId="3" applyFont="1"/>
    <xf numFmtId="0" fontId="20" fillId="2" borderId="16" xfId="3" applyFont="1" applyFill="1" applyBorder="1"/>
    <xf numFmtId="3" fontId="11" fillId="0" borderId="19" xfId="0" applyNumberFormat="1" applyFont="1" applyBorder="1" applyAlignment="1">
      <alignment vertical="center"/>
    </xf>
    <xf numFmtId="6" fontId="11" fillId="0" borderId="19" xfId="0" applyNumberFormat="1" applyFont="1" applyBorder="1" applyAlignment="1">
      <alignment vertical="center"/>
    </xf>
    <xf numFmtId="6" fontId="11" fillId="0" borderId="18" xfId="0" applyNumberFormat="1" applyFont="1" applyBorder="1" applyAlignment="1">
      <alignment vertical="center"/>
    </xf>
    <xf numFmtId="164" fontId="11" fillId="0" borderId="18" xfId="0" applyNumberFormat="1" applyFont="1" applyBorder="1" applyAlignment="1">
      <alignment horizontal="right" vertical="center"/>
    </xf>
    <xf numFmtId="164" fontId="11" fillId="0" borderId="20" xfId="2" applyNumberFormat="1" applyFont="1" applyBorder="1" applyAlignment="1" applyProtection="1">
      <alignment horizontal="right" vertical="center"/>
    </xf>
    <xf numFmtId="164" fontId="12" fillId="0" borderId="18" xfId="0" applyNumberFormat="1" applyFont="1" applyBorder="1" applyAlignment="1">
      <alignment horizontal="right" vertical="center"/>
    </xf>
    <xf numFmtId="3" fontId="11" fillId="0" borderId="19" xfId="0" applyNumberFormat="1" applyFont="1" applyBorder="1"/>
    <xf numFmtId="6" fontId="11" fillId="0" borderId="19" xfId="0" applyNumberFormat="1" applyFont="1" applyBorder="1"/>
    <xf numFmtId="164" fontId="11" fillId="0" borderId="18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6" fontId="10" fillId="0" borderId="1" xfId="0" applyNumberFormat="1" applyFont="1" applyBorder="1"/>
    <xf numFmtId="0" fontId="23" fillId="3" borderId="17" xfId="3" applyFont="1" applyFill="1" applyBorder="1" applyAlignment="1">
      <alignment horizontal="center" vertical="center"/>
    </xf>
    <xf numFmtId="164" fontId="24" fillId="0" borderId="0" xfId="0" applyNumberFormat="1" applyFont="1"/>
    <xf numFmtId="0" fontId="24" fillId="0" borderId="0" xfId="0" applyFont="1"/>
    <xf numFmtId="0" fontId="25" fillId="0" borderId="0" xfId="0" applyFont="1"/>
    <xf numFmtId="6" fontId="11" fillId="0" borderId="0" xfId="0" applyNumberFormat="1" applyFont="1"/>
    <xf numFmtId="164" fontId="11" fillId="0" borderId="0" xfId="0" applyNumberFormat="1" applyFont="1" applyAlignment="1">
      <alignment horizontal="right"/>
    </xf>
    <xf numFmtId="6" fontId="13" fillId="0" borderId="0" xfId="0" applyNumberFormat="1" applyFont="1" applyAlignment="1">
      <alignment horizontal="center" vertical="justify"/>
    </xf>
    <xf numFmtId="6" fontId="11" fillId="0" borderId="0" xfId="0" applyNumberFormat="1" applyFont="1" applyAlignment="1">
      <alignment horizontal="center" vertical="center"/>
    </xf>
    <xf numFmtId="6" fontId="12" fillId="0" borderId="0" xfId="0" applyNumberFormat="1" applyFont="1" applyAlignment="1">
      <alignment vertical="center"/>
    </xf>
    <xf numFmtId="6" fontId="11" fillId="0" borderId="0" xfId="0" applyNumberFormat="1" applyFont="1" applyAlignment="1">
      <alignment vertical="center"/>
    </xf>
    <xf numFmtId="6" fontId="11" fillId="0" borderId="0" xfId="0" applyNumberFormat="1" applyFont="1" applyAlignment="1">
      <alignment horizontal="center"/>
    </xf>
    <xf numFmtId="6" fontId="11" fillId="0" borderId="0" xfId="0" applyNumberFormat="1" applyFont="1" applyAlignment="1">
      <alignment horizontal="center" wrapText="1"/>
    </xf>
    <xf numFmtId="6" fontId="11" fillId="0" borderId="13" xfId="0" applyNumberFormat="1" applyFont="1" applyBorder="1" applyAlignment="1">
      <alignment vertical="center"/>
    </xf>
    <xf numFmtId="6" fontId="12" fillId="0" borderId="10" xfId="0" applyNumberFormat="1" applyFont="1" applyBorder="1" applyAlignment="1">
      <alignment vertical="center"/>
    </xf>
    <xf numFmtId="10" fontId="0" fillId="0" borderId="0" xfId="2" applyNumberFormat="1" applyFont="1"/>
    <xf numFmtId="6" fontId="12" fillId="0" borderId="13" xfId="0" applyNumberFormat="1" applyFont="1" applyBorder="1"/>
    <xf numFmtId="164" fontId="12" fillId="0" borderId="15" xfId="0" applyNumberFormat="1" applyFont="1" applyBorder="1" applyAlignment="1">
      <alignment horizontal="right"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/>
    <xf numFmtId="0" fontId="27" fillId="0" borderId="4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4" xfId="0" applyFont="1" applyBorder="1"/>
    <xf numFmtId="0" fontId="27" fillId="0" borderId="9" xfId="0" applyFont="1" applyBorder="1"/>
    <xf numFmtId="0" fontId="27" fillId="0" borderId="13" xfId="0" applyFont="1" applyBorder="1"/>
    <xf numFmtId="0" fontId="27" fillId="0" borderId="14" xfId="0" applyFont="1" applyBorder="1"/>
    <xf numFmtId="0" fontId="27" fillId="0" borderId="21" xfId="0" applyFont="1" applyBorder="1"/>
    <xf numFmtId="0" fontId="22" fillId="4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53B2A138-37AF-4BBB-9690-8E10B15A0EA5}"/>
  </tableStyles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-RevisedF-SUBR%20FY15BOR%201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5"/>
      <sheetName val="BOR-6"/>
      <sheetName val="ATH-1 Actual"/>
      <sheetName val="ATH-2-Actual"/>
      <sheetName val="ATH-1 13-14 Bgt"/>
      <sheetName val="ATH-2 13-14 Bgt"/>
      <sheetName val="ATH-1 14-15 Bgt"/>
      <sheetName val="ATH-2 14-15 Bgt"/>
    </sheetNames>
    <sheetDataSet>
      <sheetData sheetId="0">
        <row r="2">
          <cell r="B2" t="str">
            <v xml:space="preserve">Southern University and A&amp;M College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B2:M20"/>
  <sheetViews>
    <sheetView showGridLines="0" tabSelected="1" workbookViewId="0">
      <selection activeCell="B4" sqref="B4"/>
    </sheetView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199" t="s">
        <v>183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2:13" ht="15.75" thickBot="1" x14ac:dyDescent="0.3"/>
    <row r="4" spans="2:13" ht="15.75" thickBot="1" x14ac:dyDescent="0.3">
      <c r="B4" s="158" t="s">
        <v>131</v>
      </c>
      <c r="C4" s="103"/>
      <c r="D4" s="158" t="s">
        <v>137</v>
      </c>
      <c r="E4" s="103"/>
      <c r="F4" s="158" t="s">
        <v>141</v>
      </c>
      <c r="G4" s="103"/>
      <c r="H4" s="158" t="s">
        <v>142</v>
      </c>
      <c r="I4" s="103"/>
      <c r="J4" s="158" t="s">
        <v>143</v>
      </c>
      <c r="K4" s="103"/>
      <c r="L4" s="158" t="s">
        <v>144</v>
      </c>
      <c r="M4" s="103"/>
    </row>
    <row r="5" spans="2:13" x14ac:dyDescent="0.25">
      <c r="B5" s="156" t="s">
        <v>132</v>
      </c>
      <c r="C5" s="104"/>
      <c r="D5" s="157" t="s">
        <v>138</v>
      </c>
      <c r="E5" s="104"/>
      <c r="F5" s="157" t="s">
        <v>169</v>
      </c>
      <c r="G5" s="104"/>
      <c r="H5" s="157" t="s">
        <v>155</v>
      </c>
      <c r="I5" s="104"/>
      <c r="J5" s="157" t="s">
        <v>163</v>
      </c>
      <c r="K5" s="104"/>
      <c r="L5" s="157" t="s">
        <v>145</v>
      </c>
      <c r="M5" s="104"/>
    </row>
    <row r="6" spans="2:13" x14ac:dyDescent="0.25">
      <c r="B6" s="156" t="s">
        <v>133</v>
      </c>
      <c r="C6" s="104"/>
      <c r="D6" s="157" t="s">
        <v>139</v>
      </c>
      <c r="E6" s="104"/>
      <c r="F6" s="157" t="s">
        <v>170</v>
      </c>
      <c r="G6" s="104"/>
      <c r="H6" s="157" t="s">
        <v>156</v>
      </c>
      <c r="I6" s="104"/>
      <c r="J6" s="157" t="s">
        <v>164</v>
      </c>
      <c r="K6" s="104"/>
      <c r="L6" s="157" t="s">
        <v>146</v>
      </c>
      <c r="M6" s="104"/>
    </row>
    <row r="7" spans="2:13" x14ac:dyDescent="0.25">
      <c r="B7" s="156" t="s">
        <v>134</v>
      </c>
      <c r="C7" s="104"/>
      <c r="D7" s="157" t="s">
        <v>140</v>
      </c>
      <c r="E7" s="104"/>
      <c r="F7" s="157" t="s">
        <v>191</v>
      </c>
      <c r="G7" s="104"/>
      <c r="H7" s="157" t="s">
        <v>157</v>
      </c>
      <c r="I7" s="104"/>
      <c r="J7" s="157" t="s">
        <v>165</v>
      </c>
      <c r="K7" s="104"/>
      <c r="L7" s="157" t="s">
        <v>147</v>
      </c>
      <c r="M7" s="104"/>
    </row>
    <row r="8" spans="2:13" x14ac:dyDescent="0.25">
      <c r="B8" s="156" t="s">
        <v>135</v>
      </c>
      <c r="C8" s="104"/>
      <c r="D8" s="104"/>
      <c r="E8" s="104"/>
      <c r="F8" s="157" t="s">
        <v>192</v>
      </c>
      <c r="G8" s="104"/>
      <c r="H8" s="157" t="s">
        <v>158</v>
      </c>
      <c r="I8" s="104"/>
      <c r="J8" s="157" t="s">
        <v>166</v>
      </c>
      <c r="K8" s="104"/>
      <c r="L8" s="157" t="s">
        <v>148</v>
      </c>
      <c r="M8" s="104"/>
    </row>
    <row r="9" spans="2:13" x14ac:dyDescent="0.25">
      <c r="B9" s="156" t="s">
        <v>136</v>
      </c>
      <c r="C9" s="104"/>
      <c r="D9" s="104"/>
      <c r="E9" s="104"/>
      <c r="F9" s="157" t="s">
        <v>171</v>
      </c>
      <c r="G9" s="104"/>
      <c r="H9" s="157" t="s">
        <v>159</v>
      </c>
      <c r="I9" s="104"/>
      <c r="J9" s="157" t="s">
        <v>167</v>
      </c>
      <c r="K9" s="104"/>
      <c r="L9" s="157" t="s">
        <v>149</v>
      </c>
      <c r="M9" s="104"/>
    </row>
    <row r="10" spans="2:13" x14ac:dyDescent="0.25">
      <c r="B10" s="104"/>
      <c r="C10" s="104"/>
      <c r="D10" s="104"/>
      <c r="E10" s="104"/>
      <c r="F10" s="157" t="s">
        <v>172</v>
      </c>
      <c r="G10" s="104"/>
      <c r="H10" s="157" t="s">
        <v>160</v>
      </c>
      <c r="I10" s="104"/>
      <c r="J10" s="157" t="s">
        <v>168</v>
      </c>
      <c r="K10" s="104"/>
      <c r="L10" s="157" t="s">
        <v>150</v>
      </c>
      <c r="M10" s="104"/>
    </row>
    <row r="11" spans="2:13" x14ac:dyDescent="0.25">
      <c r="B11" s="104"/>
      <c r="C11" s="104"/>
      <c r="D11" s="104"/>
      <c r="E11" s="104"/>
      <c r="F11" s="157" t="s">
        <v>173</v>
      </c>
      <c r="G11" s="104"/>
      <c r="H11" s="157" t="s">
        <v>161</v>
      </c>
      <c r="I11" s="104"/>
      <c r="J11" s="104"/>
      <c r="K11" s="104"/>
      <c r="L11" s="157" t="s">
        <v>151</v>
      </c>
      <c r="M11" s="104"/>
    </row>
    <row r="12" spans="2:13" x14ac:dyDescent="0.25">
      <c r="B12" s="104"/>
      <c r="C12" s="104"/>
      <c r="D12" s="104"/>
      <c r="E12" s="104"/>
      <c r="F12" s="157" t="s">
        <v>174</v>
      </c>
      <c r="G12" s="104"/>
      <c r="H12" s="157" t="s">
        <v>162</v>
      </c>
      <c r="I12" s="104"/>
      <c r="J12" s="104"/>
      <c r="K12" s="104"/>
      <c r="L12" s="157" t="s">
        <v>152</v>
      </c>
      <c r="M12" s="104"/>
    </row>
    <row r="13" spans="2:13" x14ac:dyDescent="0.25">
      <c r="B13" s="104"/>
      <c r="C13" s="104"/>
      <c r="D13" s="104"/>
      <c r="E13" s="104"/>
      <c r="F13" s="157" t="s">
        <v>175</v>
      </c>
      <c r="G13" s="104"/>
      <c r="H13" s="104"/>
      <c r="I13" s="104"/>
      <c r="J13" s="104"/>
      <c r="K13" s="104"/>
      <c r="L13" s="157" t="s">
        <v>153</v>
      </c>
      <c r="M13" s="104"/>
    </row>
    <row r="14" spans="2:13" x14ac:dyDescent="0.25">
      <c r="B14" s="104"/>
      <c r="C14" s="104"/>
      <c r="D14" s="104"/>
      <c r="E14" s="104"/>
      <c r="F14" s="157" t="s">
        <v>176</v>
      </c>
      <c r="G14" s="104"/>
      <c r="H14" s="104"/>
      <c r="I14" s="104"/>
      <c r="J14" s="104"/>
      <c r="K14" s="104"/>
      <c r="L14" s="157" t="s">
        <v>154</v>
      </c>
      <c r="M14" s="104"/>
    </row>
    <row r="15" spans="2:13" x14ac:dyDescent="0.25">
      <c r="B15" s="104"/>
      <c r="C15" s="104"/>
      <c r="D15" s="104"/>
      <c r="E15" s="104"/>
      <c r="F15" s="157" t="s">
        <v>177</v>
      </c>
      <c r="G15" s="104"/>
      <c r="H15" s="104"/>
      <c r="I15" s="104"/>
      <c r="J15" s="104"/>
      <c r="K15" s="104"/>
      <c r="L15" s="104"/>
      <c r="M15" s="104"/>
    </row>
    <row r="16" spans="2:13" x14ac:dyDescent="0.25">
      <c r="B16" s="104"/>
      <c r="C16" s="104"/>
      <c r="D16" s="104"/>
      <c r="E16" s="104"/>
      <c r="F16" s="157" t="s">
        <v>178</v>
      </c>
      <c r="G16" s="104"/>
      <c r="H16" s="104"/>
      <c r="I16" s="104"/>
      <c r="J16" s="104"/>
      <c r="K16" s="104"/>
      <c r="L16" s="104"/>
      <c r="M16" s="104"/>
    </row>
    <row r="17" spans="2:13" x14ac:dyDescent="0.25">
      <c r="B17" s="104"/>
      <c r="C17" s="104"/>
      <c r="D17" s="104"/>
      <c r="E17" s="104"/>
      <c r="F17" s="157" t="s">
        <v>179</v>
      </c>
      <c r="G17" s="104"/>
      <c r="H17" s="104"/>
      <c r="I17" s="104"/>
      <c r="J17" s="104"/>
      <c r="K17" s="104"/>
      <c r="L17" s="104"/>
      <c r="M17" s="104"/>
    </row>
    <row r="18" spans="2:13" x14ac:dyDescent="0.25">
      <c r="B18" s="104"/>
      <c r="C18" s="104"/>
      <c r="D18" s="104"/>
      <c r="E18" s="104"/>
      <c r="F18" s="157" t="s">
        <v>180</v>
      </c>
      <c r="G18" s="157"/>
      <c r="H18" s="104"/>
      <c r="I18" s="104"/>
      <c r="J18" s="104"/>
      <c r="K18" s="104"/>
      <c r="L18" s="104"/>
      <c r="M18" s="104"/>
    </row>
    <row r="19" spans="2:13" x14ac:dyDescent="0.25">
      <c r="F19" s="157" t="s">
        <v>194</v>
      </c>
    </row>
    <row r="20" spans="2:13" x14ac:dyDescent="0.25">
      <c r="F20" s="157" t="s">
        <v>186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ULSummary!A1" tooltip="UL System Summary" display="ULS Summary" xr:uid="{00000000-0004-0000-0000-00000A000000}"/>
    <hyperlink ref="L5" location="UL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LSUHSCNO!A1" tooltip="LSU Health Sciences Center New Orleans" display="LSUHSCNO" xr:uid="{00000000-0004-0000-0000-00001A000000}"/>
    <hyperlink ref="H10" location="LSU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'SU Summary'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'LCTCS Summary'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B3201DA6-C0E7-444F-8AAB-120E7D7FE4FA}"/>
    <hyperlink ref="F8" location="RR!A1" tooltip="Workforce Training Rapid Response" display="RR" xr:uid="{D61D730C-F373-4062-A12A-846AAD59B2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/>
    <pageSetUpPr fitToPage="1"/>
  </sheetPr>
  <dimension ref="A1:M98"/>
  <sheetViews>
    <sheetView zoomScale="87" zoomScaleNormal="87" workbookViewId="0">
      <pane xSplit="1" ySplit="5" topLeftCell="B12" activePane="bottomRight" state="frozen"/>
      <selection activeCell="I29" sqref="I29"/>
      <selection pane="topRight" activeCell="I29" sqref="I29"/>
      <selection pane="bottomLeft" activeCell="I29" sqref="I29"/>
      <selection pane="bottomRight" activeCell="D4" sqref="D4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LUMCON3000!B8+LUMCONAux!B8</f>
        <v>4073625</v>
      </c>
      <c r="C8" s="61">
        <f>LUMCON3000!C8+LUMCONAux!C8</f>
        <v>4073625</v>
      </c>
      <c r="D8" s="61">
        <f>LUMCON3000!D8+LUMCONAux!D8</f>
        <v>4171692</v>
      </c>
      <c r="E8" s="61">
        <f t="shared" ref="E8:E32" si="0">D8-C8</f>
        <v>98067</v>
      </c>
      <c r="F8" s="62">
        <f t="shared" ref="F8:F32" si="1">IF(ISBLANK(E8),"  ",IF(C8&gt;0,E8/C8,IF(E8&gt;0,1,0)))</f>
        <v>2.4073644481266684E-2</v>
      </c>
      <c r="H8" s="178"/>
    </row>
    <row r="9" spans="1:9" ht="15" customHeight="1" x14ac:dyDescent="0.25">
      <c r="A9" s="60" t="s">
        <v>13</v>
      </c>
      <c r="B9" s="61">
        <f>LUMCON3000!B9+LUMCONAux!B9</f>
        <v>0</v>
      </c>
      <c r="C9" s="61">
        <f>LUMCON3000!C9+LUMCONAux!C9</f>
        <v>0</v>
      </c>
      <c r="D9" s="61">
        <f>LUMCON3000!D9+LUMCONAux!D9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LUMCON3000!B10+LUMCONAux!B10</f>
        <v>33366</v>
      </c>
      <c r="C10" s="61">
        <f>LUMCON3000!C10+LUMCONAux!C10</f>
        <v>33366</v>
      </c>
      <c r="D10" s="61">
        <f>LUMCON3000!D10+LUMCONAux!D10</f>
        <v>37173</v>
      </c>
      <c r="E10" s="61">
        <f t="shared" si="0"/>
        <v>3807</v>
      </c>
      <c r="F10" s="62">
        <f t="shared" si="1"/>
        <v>0.1140981837798957</v>
      </c>
      <c r="H10" s="178"/>
    </row>
    <row r="11" spans="1:9" ht="15" customHeight="1" x14ac:dyDescent="0.25">
      <c r="A11" s="189" t="s">
        <v>15</v>
      </c>
      <c r="B11" s="61">
        <f>LUMCON3000!B11+LUMCONAux!B11</f>
        <v>0</v>
      </c>
      <c r="C11" s="61">
        <f>LUMCON3000!C11+LUMCONAux!C11</f>
        <v>0</v>
      </c>
      <c r="D11" s="61">
        <f>LUMCON3000!D11+LUMCONAux!D11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LUMCON3000!B12+LUMCONAux!B12</f>
        <v>33366</v>
      </c>
      <c r="C12" s="61">
        <f>LUMCON3000!C12+LUMCONAux!C12</f>
        <v>33366</v>
      </c>
      <c r="D12" s="61">
        <f>LUMCON3000!D12+LUMCONAux!D12</f>
        <v>37173</v>
      </c>
      <c r="E12" s="61">
        <f t="shared" si="0"/>
        <v>3807</v>
      </c>
      <c r="F12" s="62">
        <f t="shared" si="1"/>
        <v>0.1140981837798957</v>
      </c>
      <c r="H12" s="178"/>
    </row>
    <row r="13" spans="1:9" ht="15" customHeight="1" x14ac:dyDescent="0.25">
      <c r="A13" s="190" t="s">
        <v>17</v>
      </c>
      <c r="B13" s="61">
        <f>LUMCON3000!B13+LUMCONAux!B13</f>
        <v>0</v>
      </c>
      <c r="C13" s="61">
        <f>LUMCON3000!C13+LUMCONAux!C13</f>
        <v>0</v>
      </c>
      <c r="D13" s="61">
        <f>LUMCON3000!D13+LUMCONAux!D13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LUMCON3000!B14+LUMCONAux!B14</f>
        <v>0</v>
      </c>
      <c r="C14" s="61">
        <f>LUMCON3000!C14+LUMCONAux!C14</f>
        <v>0</v>
      </c>
      <c r="D14" s="61">
        <f>LUMCON3000!D14+LUMCONAux!D14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LUMCON3000!B15+LUMCONAux!B15</f>
        <v>0</v>
      </c>
      <c r="C15" s="61">
        <f>LUMCON3000!C15+LUMCONAux!C15</f>
        <v>0</v>
      </c>
      <c r="D15" s="61">
        <f>LUMCON3000!D15+LUMCONAux!D15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1">
        <f>LUMCON3000!B16+LUMCONAux!B16</f>
        <v>0</v>
      </c>
      <c r="C16" s="61">
        <f>LUMCON3000!C16+LUMCONAux!C16</f>
        <v>0</v>
      </c>
      <c r="D16" s="61">
        <f>LUMCON3000!D16+LUMCONAux!D16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LUMCON3000!B17+LUMCONAux!B17</f>
        <v>0</v>
      </c>
      <c r="C17" s="61">
        <f>LUMCON3000!C17+LUMCONAux!C17</f>
        <v>0</v>
      </c>
      <c r="D17" s="61">
        <f>LUMCON3000!D17+LUMCONAux!D17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LUMCON3000!B18+LUMCONAux!B18</f>
        <v>0</v>
      </c>
      <c r="C18" s="61">
        <f>LUMCON3000!C18+LUMCONAux!C18</f>
        <v>0</v>
      </c>
      <c r="D18" s="61">
        <f>LUMCON3000!D18+LUMCONAux!D18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LUMCON3000!B19+LUMCONAux!B19</f>
        <v>0</v>
      </c>
      <c r="C19" s="61">
        <f>LUMCON3000!C19+LUMCONAux!C19</f>
        <v>0</v>
      </c>
      <c r="D19" s="61">
        <f>LUMCON3000!D19+LUMCONAux!D19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1">
        <f>LUMCON3000!B20+LUMCONAux!B20</f>
        <v>0</v>
      </c>
      <c r="C20" s="61">
        <f>LUMCON3000!C20+LUMCONAux!C20</f>
        <v>0</v>
      </c>
      <c r="D20" s="61">
        <f>LUMCON3000!D20+LUMCONAux!D20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1">
        <f>LUMCON3000!B21+LUMCONAux!B21</f>
        <v>0</v>
      </c>
      <c r="C21" s="61">
        <f>LUMCON3000!C21+LUMCONAux!C21</f>
        <v>0</v>
      </c>
      <c r="D21" s="61">
        <f>LUMCON3000!D21+LUMCONAux!D21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LUMCON3000!B22+LUMCONAux!B22</f>
        <v>0</v>
      </c>
      <c r="C22" s="61">
        <f>LUMCON3000!C22+LUMCONAux!C22</f>
        <v>0</v>
      </c>
      <c r="D22" s="61">
        <f>LUMCON3000!D22+LUMCONAux!D22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1">
        <f>LUMCON3000!B23+LUMCONAux!B23</f>
        <v>0</v>
      </c>
      <c r="C23" s="61">
        <f>LUMCON3000!C23+LUMCONAux!C23</f>
        <v>0</v>
      </c>
      <c r="D23" s="61">
        <f>LUMCON3000!D23+LUMCONAux!D23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1">
        <f>LUMCON3000!B24+LUMCONAux!B24</f>
        <v>0</v>
      </c>
      <c r="C24" s="61">
        <f>LUMCON3000!C24+LUMCONAux!C24</f>
        <v>0</v>
      </c>
      <c r="D24" s="61">
        <f>LUMCON3000!D24+LUMCONAux!D24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LUMCON3000!B25+LUMCONAux!B25</f>
        <v>0</v>
      </c>
      <c r="C25" s="61">
        <f>LUMCON3000!C25+LUMCONAux!C25</f>
        <v>0</v>
      </c>
      <c r="D25" s="61">
        <f>LUMCON3000!D25+LUMCONAux!D25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1">
        <f>LUMCON3000!B26+LUMCONAux!B26</f>
        <v>0</v>
      </c>
      <c r="C26" s="61">
        <f>LUMCON3000!C26+LUMCONAux!C26</f>
        <v>0</v>
      </c>
      <c r="D26" s="61">
        <f>LUMCON3000!D26+LUMCONAux!D26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1">
        <f>LUMCON3000!B27+LUMCONAux!B27</f>
        <v>0</v>
      </c>
      <c r="C27" s="61">
        <f>LUMCON3000!C27+LUMCONAux!C27</f>
        <v>0</v>
      </c>
      <c r="D27" s="61">
        <f>LUMCON3000!D27+LUMCONAux!D27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LUMCON3000!B28+LUMCONAux!B28</f>
        <v>0</v>
      </c>
      <c r="C28" s="61">
        <f>LUMCON3000!C28+LUMCONAux!C28</f>
        <v>0</v>
      </c>
      <c r="D28" s="61">
        <f>LUMCON3000!D28+LUMCONAux!D28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LUMCON3000!B29+LUMCONAux!B29</f>
        <v>0</v>
      </c>
      <c r="C29" s="61">
        <f>LUMCON3000!C29+LUMCONAux!C29</f>
        <v>0</v>
      </c>
      <c r="D29" s="61">
        <f>LUMCON3000!D29+LUMCONAux!D29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1">
        <f>LUMCON3000!B30+LUMCONAux!B30</f>
        <v>0</v>
      </c>
      <c r="C30" s="61">
        <f>LUMCON3000!C30+LUMCONAux!C30</f>
        <v>0</v>
      </c>
      <c r="D30" s="61">
        <f>LUMCON3000!D30+LUMCONAux!D30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1">
        <f>LUMCON3000!B31+LUMCONAux!B31</f>
        <v>0</v>
      </c>
      <c r="C31" s="61">
        <f>LUMCON3000!C31+LUMCONAux!C31</f>
        <v>0</v>
      </c>
      <c r="D31" s="61">
        <f>LUMCON3000!D31+LUMCONAux!D31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1">
        <f>LUMCON3000!B32+LUMCONAux!B32</f>
        <v>0</v>
      </c>
      <c r="C32" s="61">
        <f>LUMCON3000!C32+LUMCONAux!C32</f>
        <v>0</v>
      </c>
      <c r="D32" s="61">
        <f>LUMCON3000!D32+LUMCONAux!D32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f>LUMCON3000!B34+LUMCONAux!B34</f>
        <v>0</v>
      </c>
      <c r="C34" s="61">
        <f>LUMCON3000!C34+LUMCONAux!C34</f>
        <v>0</v>
      </c>
      <c r="D34" s="61">
        <f>LUMCON3000!D34+LUMCONAux!D34</f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f>LUMCON3000!B36+LUMCONAux!B36</f>
        <v>0</v>
      </c>
      <c r="C36" s="57">
        <f>LUMCON3000!C36+LUMCONAux!C36</f>
        <v>0</v>
      </c>
      <c r="D36" s="57">
        <f>LUMCON3000!D36+LUMCONAux!D36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f>LUMCON3000!B38+LUMCONAux!B38</f>
        <v>4106991</v>
      </c>
      <c r="C38" s="70">
        <f>LUMCON3000!C38+LUMCONAux!C38</f>
        <v>4106991</v>
      </c>
      <c r="D38" s="70">
        <f>LUMCON3000!D38+LUMCONAux!D38</f>
        <v>4208865</v>
      </c>
      <c r="E38" s="70">
        <f>D38-C38</f>
        <v>101874</v>
      </c>
      <c r="F38" s="71">
        <f>IF(ISBLANK(E38),"  ",IF(C38&gt;0,E38/C38,IF(E38&gt;0,1,0)))</f>
        <v>2.480502148653357E-2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LUMCON3000!B40+LUMCONAux!B40</f>
        <v>0</v>
      </c>
      <c r="C40" s="61">
        <f>LUMCON3000!C40+LUMCONAux!C40</f>
        <v>0</v>
      </c>
      <c r="D40" s="61">
        <f>LUMCON3000!D40+LUMCONAux!D40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LUMCON3000!B41+LUMCONAux!B41</f>
        <v>0</v>
      </c>
      <c r="C41" s="61">
        <f>LUMCON3000!C41+LUMCONAux!C41</f>
        <v>0</v>
      </c>
      <c r="D41" s="61">
        <f>LUMCON3000!D41+LUMCONAux!D41</f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f>LUMCON3000!B42+LUMCONAux!B42</f>
        <v>0</v>
      </c>
      <c r="C42" s="61">
        <f>LUMCON3000!C42+LUMCONAux!C42</f>
        <v>0</v>
      </c>
      <c r="D42" s="61">
        <f>LUMCON3000!D42+LUMCONAux!D42</f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f>LUMCON3000!B43+LUMCONAux!B43</f>
        <v>0</v>
      </c>
      <c r="C43" s="61">
        <f>LUMCON3000!C43+LUMCONAux!C43</f>
        <v>0</v>
      </c>
      <c r="D43" s="61">
        <f>LUMCON3000!D43+LUMCONAux!D43</f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f>LUMCON3000!B44+LUMCONAux!B44</f>
        <v>0</v>
      </c>
      <c r="C44" s="61">
        <f>LUMCON3000!C44+LUMCONAux!C44</f>
        <v>0</v>
      </c>
      <c r="D44" s="61">
        <f>LUMCON3000!D44+LUMCONAux!D44</f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61">
        <f>LUMCON3000!B45+LUMCONAux!B45</f>
        <v>0</v>
      </c>
      <c r="C45" s="61">
        <f>LUMCON3000!C45+LUMCONAux!C45</f>
        <v>0</v>
      </c>
      <c r="D45" s="61">
        <f>LUMCON3000!D45+LUMCONAux!D45</f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LUMCON3000!B47+LUMCONAux!B47</f>
        <v>106953.05</v>
      </c>
      <c r="C47" s="77">
        <f>LUMCON3000!C47+LUMCONAux!C47</f>
        <v>375000</v>
      </c>
      <c r="D47" s="77">
        <f>LUMCON3000!D47+LUMCONAux!D47</f>
        <v>375000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f>LUMCON3000!B49+LUMCONAux!B49</f>
        <v>0</v>
      </c>
      <c r="C49" s="77">
        <f>LUMCON3000!C49+LUMCONAux!C49</f>
        <v>0</v>
      </c>
      <c r="D49" s="77">
        <f>LUMCON3000!D49+LUMCONAux!D49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f>LUMCON3000!B51+LUMCONAux!B51</f>
        <v>4691903</v>
      </c>
      <c r="C51" s="75">
        <f>LUMCON3000!C51+LUMCONAux!C51</f>
        <v>9100000</v>
      </c>
      <c r="D51" s="75">
        <f>LUMCON3000!D51+LUMCONAux!D51</f>
        <v>9100000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f>LUMCON3000!B53+LUMCONAux!B53</f>
        <v>2182360</v>
      </c>
      <c r="C53" s="79">
        <f>LUMCON3000!C53+LUMCONAux!C53</f>
        <v>4034667</v>
      </c>
      <c r="D53" s="79">
        <f>LUMCON3000!D53+LUMCONAux!D53</f>
        <v>4034667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f>LUMCON3000!B55+LUMCONAux!B55</f>
        <v>0</v>
      </c>
      <c r="C55" s="75">
        <f>LUMCON3000!C55+LUMCONAux!C55</f>
        <v>0</v>
      </c>
      <c r="D55" s="75">
        <f>LUMCON3000!D55+LUMCONAux!D55</f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f>LUMCON3000!B57+LUMCONAux!B57</f>
        <v>11088207.050000001</v>
      </c>
      <c r="C57" s="75">
        <f>LUMCON3000!C57+LUMCONAux!C57</f>
        <v>17616658</v>
      </c>
      <c r="D57" s="75">
        <f>LUMCON3000!D57+LUMCONAux!D57</f>
        <v>17718532</v>
      </c>
      <c r="E57" s="75">
        <f>D57-C57</f>
        <v>101874</v>
      </c>
      <c r="F57" s="71">
        <f>IF(ISBLANK(E57),"  ",IF(C57&gt;0,E57/C57,IF(E57&gt;0,1,0)))</f>
        <v>5.7828221448131649E-3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f>LUMCON3000!B61+LUMCONAux!B61</f>
        <v>0</v>
      </c>
      <c r="C61" s="57">
        <f>LUMCON3000!C61+LUMCONAux!C61</f>
        <v>84000</v>
      </c>
      <c r="D61" s="57">
        <f>LUMCON3000!D61+LUMCONAux!D61</f>
        <v>0</v>
      </c>
      <c r="E61" s="57">
        <f t="shared" ref="E61:E74" si="4">D61-C61</f>
        <v>-84000</v>
      </c>
      <c r="F61" s="62">
        <f t="shared" ref="F61:F74" si="5">IF(ISBLANK(E61),"  ",IF(C61&gt;0,E61/C61,IF(E61&gt;0,1,0)))</f>
        <v>-1</v>
      </c>
      <c r="H61" s="178"/>
    </row>
    <row r="62" spans="1:8" ht="15" customHeight="1" x14ac:dyDescent="0.25">
      <c r="A62" s="66" t="s">
        <v>50</v>
      </c>
      <c r="B62" s="65">
        <f>LUMCON3000!B62+LUMCONAux!B62</f>
        <v>3674575.6</v>
      </c>
      <c r="C62" s="65">
        <f>LUMCON3000!C62+LUMCONAux!C62</f>
        <v>3060658</v>
      </c>
      <c r="D62" s="65">
        <f>LUMCON3000!D62+LUMCONAux!D62</f>
        <v>4923613</v>
      </c>
      <c r="E62" s="65">
        <f t="shared" si="4"/>
        <v>1862955</v>
      </c>
      <c r="F62" s="62">
        <f t="shared" si="5"/>
        <v>0.6086779378813314</v>
      </c>
      <c r="H62" s="178"/>
    </row>
    <row r="63" spans="1:8" ht="15" customHeight="1" x14ac:dyDescent="0.25">
      <c r="A63" s="66" t="s">
        <v>51</v>
      </c>
      <c r="B63" s="65">
        <f>LUMCON3000!B63+LUMCONAux!B63</f>
        <v>0</v>
      </c>
      <c r="C63" s="65">
        <f>LUMCON3000!C63+LUMCONAux!C63</f>
        <v>0</v>
      </c>
      <c r="D63" s="65">
        <f>LUMCON3000!D63+LUMCONAux!D63</f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f>LUMCON3000!B64+LUMCONAux!B64</f>
        <v>0</v>
      </c>
      <c r="C64" s="65">
        <f>LUMCON3000!C64+LUMCONAux!C64</f>
        <v>0</v>
      </c>
      <c r="D64" s="65">
        <f>LUMCON3000!D64+LUMCONAux!D64</f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53</v>
      </c>
      <c r="B65" s="65">
        <f>LUMCON3000!B65+LUMCONAux!B65</f>
        <v>0</v>
      </c>
      <c r="C65" s="65">
        <f>LUMCON3000!C65+LUMCONAux!C65</f>
        <v>0</v>
      </c>
      <c r="D65" s="65">
        <f>LUMCON3000!D65+LUMCONAux!D65</f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f>LUMCON3000!B66+LUMCONAux!B66</f>
        <v>3829780.9699999997</v>
      </c>
      <c r="C66" s="65">
        <f>LUMCON3000!C66+LUMCONAux!C66</f>
        <v>9995000</v>
      </c>
      <c r="D66" s="65">
        <f>LUMCON3000!D66+LUMCONAux!D66</f>
        <v>6824943</v>
      </c>
      <c r="E66" s="65">
        <f t="shared" si="4"/>
        <v>-3170057</v>
      </c>
      <c r="F66" s="62">
        <f t="shared" si="5"/>
        <v>-0.31716428214107051</v>
      </c>
      <c r="H66" s="178"/>
    </row>
    <row r="67" spans="1:8" ht="15" customHeight="1" x14ac:dyDescent="0.25">
      <c r="A67" s="66" t="s">
        <v>55</v>
      </c>
      <c r="B67" s="65">
        <f>LUMCON3000!B67+LUMCONAux!B67</f>
        <v>0</v>
      </c>
      <c r="C67" s="65">
        <f>LUMCON3000!C67+LUMCONAux!C67</f>
        <v>0</v>
      </c>
      <c r="D67" s="65">
        <f>LUMCON3000!D67+LUMCONAux!D67</f>
        <v>0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f>LUMCON3000!B68+LUMCONAux!B68</f>
        <v>928401.84</v>
      </c>
      <c r="C68" s="65">
        <f>LUMCON3000!C68+LUMCONAux!C68</f>
        <v>347000</v>
      </c>
      <c r="D68" s="65">
        <f>LUMCON3000!D68+LUMCONAux!D68</f>
        <v>1839976</v>
      </c>
      <c r="E68" s="65">
        <f t="shared" si="4"/>
        <v>1492976</v>
      </c>
      <c r="F68" s="62">
        <f t="shared" si="5"/>
        <v>4.3025244956772335</v>
      </c>
      <c r="H68" s="178"/>
    </row>
    <row r="69" spans="1:8" s="103" customFormat="1" ht="15" customHeight="1" x14ac:dyDescent="0.25">
      <c r="A69" s="84" t="s">
        <v>57</v>
      </c>
      <c r="B69" s="70">
        <f>LUMCON3000!B69+LUMCONAux!B69</f>
        <v>8432758.4100000001</v>
      </c>
      <c r="C69" s="70">
        <f>LUMCON3000!C69+LUMCONAux!C69</f>
        <v>13486658</v>
      </c>
      <c r="D69" s="70">
        <f>LUMCON3000!D69+LUMCONAux!D69</f>
        <v>13588532</v>
      </c>
      <c r="E69" s="70">
        <f t="shared" si="4"/>
        <v>101874</v>
      </c>
      <c r="F69" s="71">
        <f t="shared" si="5"/>
        <v>7.5536875036054151E-3</v>
      </c>
      <c r="H69" s="179"/>
    </row>
    <row r="70" spans="1:8" ht="15" customHeight="1" x14ac:dyDescent="0.25">
      <c r="A70" s="66" t="s">
        <v>58</v>
      </c>
      <c r="B70" s="65">
        <f>LUMCON3000!B70+LUMCONAux!B70</f>
        <v>0</v>
      </c>
      <c r="C70" s="65">
        <f>LUMCON3000!C70+LUMCONAux!C70</f>
        <v>0</v>
      </c>
      <c r="D70" s="65">
        <f>LUMCON3000!D70+LUMCONAux!D70</f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f>LUMCON3000!B71+LUMCONAux!B71</f>
        <v>0</v>
      </c>
      <c r="C71" s="65">
        <f>LUMCON3000!C71+LUMCONAux!C71</f>
        <v>0</v>
      </c>
      <c r="D71" s="65">
        <f>LUMCON3000!D71+LUMCONAux!D71</f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f>LUMCON3000!B72+LUMCONAux!B72</f>
        <v>0</v>
      </c>
      <c r="C72" s="65">
        <f>LUMCON3000!C72+LUMCONAux!C72</f>
        <v>0</v>
      </c>
      <c r="D72" s="65">
        <f>LUMCON3000!D72+LUMCONAux!D72</f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f>LUMCON3000!B73+LUMCONAux!B73</f>
        <v>2655448.5599999996</v>
      </c>
      <c r="C73" s="65">
        <f>LUMCON3000!C73+LUMCONAux!C73</f>
        <v>4130000</v>
      </c>
      <c r="D73" s="65">
        <f>LUMCON3000!D73+LUMCONAux!D73</f>
        <v>4130000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182">
        <f>LUMCON3000!B74+LUMCONAux!B74</f>
        <v>11088206.969999999</v>
      </c>
      <c r="C74" s="182">
        <f>LUMCON3000!C74+LUMCONAux!C74</f>
        <v>17616658</v>
      </c>
      <c r="D74" s="182">
        <f>LUMCON3000!D74+LUMCONAux!D74</f>
        <v>17718532</v>
      </c>
      <c r="E74" s="182">
        <f t="shared" si="4"/>
        <v>101874</v>
      </c>
      <c r="F74" s="71">
        <f t="shared" si="5"/>
        <v>5.7828221448131649E-3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f>LUMCON3000!B77+LUMCONAux!B77</f>
        <v>4118814.73</v>
      </c>
      <c r="C77" s="61">
        <f>LUMCON3000!C77+LUMCONAux!C77</f>
        <v>4137000</v>
      </c>
      <c r="D77" s="61">
        <f>LUMCON3000!D77+LUMCONAux!D77</f>
        <v>5297105</v>
      </c>
      <c r="E77" s="57">
        <f t="shared" ref="E77:E95" si="6">D77-C77</f>
        <v>1160105</v>
      </c>
      <c r="F77" s="62">
        <f t="shared" ref="F77:F95" si="7">IF(ISBLANK(E77),"  ",IF(C77&gt;0,E77/C77,IF(E77&gt;0,1,0)))</f>
        <v>0.28042180323906213</v>
      </c>
      <c r="H77" s="178"/>
    </row>
    <row r="78" spans="1:8" ht="15" customHeight="1" x14ac:dyDescent="0.25">
      <c r="A78" s="66" t="s">
        <v>65</v>
      </c>
      <c r="B78" s="63">
        <f>LUMCON3000!B78+LUMCONAux!B78</f>
        <v>97931.1</v>
      </c>
      <c r="C78" s="63">
        <f>LUMCON3000!C78+LUMCONAux!C78</f>
        <v>52000</v>
      </c>
      <c r="D78" s="63">
        <f>LUMCON3000!D78+LUMCONAux!D78</f>
        <v>254978</v>
      </c>
      <c r="E78" s="65">
        <f t="shared" si="6"/>
        <v>202978</v>
      </c>
      <c r="F78" s="62">
        <f t="shared" si="7"/>
        <v>3.9034230769230769</v>
      </c>
      <c r="H78" s="178"/>
    </row>
    <row r="79" spans="1:8" ht="15" customHeight="1" x14ac:dyDescent="0.25">
      <c r="A79" s="66" t="s">
        <v>66</v>
      </c>
      <c r="B79" s="63">
        <f>LUMCON3000!B79+LUMCONAux!B79</f>
        <v>1611442.8599999999</v>
      </c>
      <c r="C79" s="63">
        <f>LUMCON3000!C79+LUMCONAux!C79</f>
        <v>1628000</v>
      </c>
      <c r="D79" s="63">
        <f>LUMCON3000!D79+LUMCONAux!D79</f>
        <v>1888500</v>
      </c>
      <c r="E79" s="65">
        <f t="shared" si="6"/>
        <v>260500</v>
      </c>
      <c r="F79" s="62">
        <f t="shared" si="7"/>
        <v>0.16001228501228501</v>
      </c>
      <c r="H79" s="178"/>
    </row>
    <row r="80" spans="1:8" s="103" customFormat="1" ht="15" customHeight="1" x14ac:dyDescent="0.25">
      <c r="A80" s="84" t="s">
        <v>67</v>
      </c>
      <c r="B80" s="86">
        <f>LUMCON3000!B80+LUMCONAux!B80</f>
        <v>5828188.6899999995</v>
      </c>
      <c r="C80" s="86">
        <f>LUMCON3000!C80+LUMCONAux!C80</f>
        <v>5817000</v>
      </c>
      <c r="D80" s="86">
        <f>LUMCON3000!D80+LUMCONAux!D80</f>
        <v>7440583</v>
      </c>
      <c r="E80" s="70">
        <f t="shared" si="6"/>
        <v>1623583</v>
      </c>
      <c r="F80" s="71">
        <f t="shared" si="7"/>
        <v>0.27911002234828952</v>
      </c>
      <c r="H80" s="179"/>
    </row>
    <row r="81" spans="1:8" ht="15" customHeight="1" x14ac:dyDescent="0.25">
      <c r="A81" s="66" t="s">
        <v>68</v>
      </c>
      <c r="B81" s="63">
        <f>LUMCON3000!B81+LUMCONAux!B81</f>
        <v>49496.13</v>
      </c>
      <c r="C81" s="63">
        <f>LUMCON3000!C81+LUMCONAux!C81</f>
        <v>0</v>
      </c>
      <c r="D81" s="63">
        <f>LUMCON3000!D81+LUMCONAux!D81</f>
        <v>75000</v>
      </c>
      <c r="E81" s="65">
        <f t="shared" si="6"/>
        <v>75000</v>
      </c>
      <c r="F81" s="62">
        <f t="shared" si="7"/>
        <v>1</v>
      </c>
      <c r="H81" s="178"/>
    </row>
    <row r="82" spans="1:8" ht="15" customHeight="1" x14ac:dyDescent="0.25">
      <c r="A82" s="66" t="s">
        <v>69</v>
      </c>
      <c r="B82" s="63">
        <f>LUMCON3000!B82+LUMCONAux!B82</f>
        <v>491167.83999999997</v>
      </c>
      <c r="C82" s="63">
        <f>LUMCON3000!C82+LUMCONAux!C82</f>
        <v>4800712</v>
      </c>
      <c r="D82" s="63">
        <f>LUMCON3000!D82+LUMCONAux!D82</f>
        <v>2458812</v>
      </c>
      <c r="E82" s="65">
        <f t="shared" si="6"/>
        <v>-2341900</v>
      </c>
      <c r="F82" s="62">
        <f t="shared" si="7"/>
        <v>-0.487823472851527</v>
      </c>
      <c r="H82" s="178"/>
    </row>
    <row r="83" spans="1:8" ht="15" customHeight="1" x14ac:dyDescent="0.25">
      <c r="A83" s="66" t="s">
        <v>70</v>
      </c>
      <c r="B83" s="63">
        <f>LUMCON3000!B83+LUMCONAux!B83</f>
        <v>92893.74</v>
      </c>
      <c r="C83" s="63">
        <f>LUMCON3000!C83+LUMCONAux!C83</f>
        <v>2000</v>
      </c>
      <c r="D83" s="63">
        <f>LUMCON3000!D83+LUMCONAux!D83</f>
        <v>1405000</v>
      </c>
      <c r="E83" s="65">
        <f t="shared" si="6"/>
        <v>1403000</v>
      </c>
      <c r="F83" s="62">
        <f t="shared" si="7"/>
        <v>701.5</v>
      </c>
      <c r="H83" s="178"/>
    </row>
    <row r="84" spans="1:8" s="103" customFormat="1" ht="15" customHeight="1" x14ac:dyDescent="0.25">
      <c r="A84" s="68" t="s">
        <v>71</v>
      </c>
      <c r="B84" s="86">
        <f>LUMCON3000!B84+LUMCONAux!B84</f>
        <v>633557.71</v>
      </c>
      <c r="C84" s="86">
        <f>LUMCON3000!C84+LUMCONAux!C84</f>
        <v>4802712</v>
      </c>
      <c r="D84" s="86">
        <f>LUMCON3000!D84+LUMCONAux!D84</f>
        <v>3938812</v>
      </c>
      <c r="E84" s="70">
        <f t="shared" si="6"/>
        <v>-863900</v>
      </c>
      <c r="F84" s="71">
        <f t="shared" si="7"/>
        <v>-0.1798775358589064</v>
      </c>
      <c r="H84" s="179"/>
    </row>
    <row r="85" spans="1:8" ht="15" customHeight="1" x14ac:dyDescent="0.25">
      <c r="A85" s="66" t="s">
        <v>72</v>
      </c>
      <c r="B85" s="63">
        <f>LUMCON3000!B85+LUMCONAux!B85</f>
        <v>799.24</v>
      </c>
      <c r="C85" s="63">
        <f>LUMCON3000!C85+LUMCONAux!C85</f>
        <v>0</v>
      </c>
      <c r="D85" s="63">
        <f>LUMCON3000!D85+LUMCONAux!D85</f>
        <v>0</v>
      </c>
      <c r="E85" s="65">
        <f t="shared" si="6"/>
        <v>0</v>
      </c>
      <c r="F85" s="62">
        <f t="shared" si="7"/>
        <v>0</v>
      </c>
      <c r="H85" s="178"/>
    </row>
    <row r="86" spans="1:8" ht="15" customHeight="1" x14ac:dyDescent="0.25">
      <c r="A86" s="66" t="s">
        <v>73</v>
      </c>
      <c r="B86" s="63">
        <f>LUMCON3000!B86+LUMCONAux!B86</f>
        <v>4394402.53</v>
      </c>
      <c r="C86" s="63">
        <f>LUMCON3000!C86+LUMCONAux!C86</f>
        <v>6621946</v>
      </c>
      <c r="D86" s="63">
        <f>LUMCON3000!D86+LUMCONAux!D86</f>
        <v>5471434</v>
      </c>
      <c r="E86" s="65">
        <f t="shared" si="6"/>
        <v>-1150512</v>
      </c>
      <c r="F86" s="62">
        <f t="shared" si="7"/>
        <v>-0.17374228059244215</v>
      </c>
      <c r="H86" s="178"/>
    </row>
    <row r="87" spans="1:8" ht="15" customHeight="1" x14ac:dyDescent="0.25">
      <c r="A87" s="66" t="s">
        <v>74</v>
      </c>
      <c r="B87" s="63">
        <f>LUMCON3000!B87+LUMCONAux!B87</f>
        <v>0</v>
      </c>
      <c r="C87" s="63">
        <f>LUMCON3000!C87+LUMCONAux!C87</f>
        <v>0</v>
      </c>
      <c r="D87" s="63">
        <f>LUMCON3000!D87+LUMCONAux!D87</f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3">
        <f>LUMCON3000!B88+LUMCONAux!B88</f>
        <v>223402.77000000002</v>
      </c>
      <c r="C88" s="63">
        <f>LUMCON3000!C88+LUMCONAux!C88</f>
        <v>375000</v>
      </c>
      <c r="D88" s="63">
        <f>LUMCON3000!D88+LUMCONAux!D88</f>
        <v>787703</v>
      </c>
      <c r="E88" s="65">
        <f t="shared" si="6"/>
        <v>412703</v>
      </c>
      <c r="F88" s="62">
        <f t="shared" si="7"/>
        <v>1.1005413333333334</v>
      </c>
      <c r="H88" s="178"/>
    </row>
    <row r="89" spans="1:8" s="103" customFormat="1" ht="15" customHeight="1" x14ac:dyDescent="0.25">
      <c r="A89" s="68" t="s">
        <v>76</v>
      </c>
      <c r="B89" s="86">
        <f>LUMCON3000!B89+LUMCONAux!B89</f>
        <v>4618604.54</v>
      </c>
      <c r="C89" s="86">
        <f>LUMCON3000!C89+LUMCONAux!C89</f>
        <v>6996946</v>
      </c>
      <c r="D89" s="86">
        <f>LUMCON3000!D89+LUMCONAux!D89</f>
        <v>6259137</v>
      </c>
      <c r="E89" s="70">
        <f t="shared" si="6"/>
        <v>-737809</v>
      </c>
      <c r="F89" s="71">
        <f t="shared" si="7"/>
        <v>-0.10544729086089845</v>
      </c>
      <c r="H89" s="179"/>
    </row>
    <row r="90" spans="1:8" ht="15" customHeight="1" x14ac:dyDescent="0.25">
      <c r="A90" s="66" t="s">
        <v>77</v>
      </c>
      <c r="B90" s="63">
        <f>LUMCON3000!B90+LUMCONAux!B90</f>
        <v>3913.03</v>
      </c>
      <c r="C90" s="63">
        <f>LUMCON3000!C90+LUMCONAux!C90</f>
        <v>0</v>
      </c>
      <c r="D90" s="63">
        <f>LUMCON3000!D90+LUMCONAux!D90</f>
        <v>0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3">
        <f>LUMCON3000!B91+LUMCONAux!B91</f>
        <v>0</v>
      </c>
      <c r="C91" s="63">
        <f>LUMCON3000!C91+LUMCONAux!C91</f>
        <v>0</v>
      </c>
      <c r="D91" s="63">
        <f>LUMCON3000!D91+LUMCONAux!D91</f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3">
        <f>LUMCON3000!B92+LUMCONAux!B92</f>
        <v>3943</v>
      </c>
      <c r="C92" s="63">
        <f>LUMCON3000!C92+LUMCONAux!C92</f>
        <v>0</v>
      </c>
      <c r="D92" s="63">
        <f>LUMCON3000!D92+LUMCONAux!D92</f>
        <v>80000</v>
      </c>
      <c r="E92" s="65">
        <f t="shared" si="6"/>
        <v>80000</v>
      </c>
      <c r="F92" s="62">
        <f t="shared" si="7"/>
        <v>1</v>
      </c>
      <c r="H92" s="178"/>
    </row>
    <row r="93" spans="1:8" s="103" customFormat="1" ht="15" customHeight="1" x14ac:dyDescent="0.25">
      <c r="A93" s="87" t="s">
        <v>80</v>
      </c>
      <c r="B93" s="86">
        <f>LUMCON3000!B93+LUMCONAux!B93</f>
        <v>7856.03</v>
      </c>
      <c r="C93" s="86">
        <f>LUMCON3000!C93+LUMCONAux!C93</f>
        <v>0</v>
      </c>
      <c r="D93" s="86">
        <f>LUMCON3000!D93+LUMCONAux!D93</f>
        <v>80000</v>
      </c>
      <c r="E93" s="70">
        <f t="shared" si="6"/>
        <v>80000</v>
      </c>
      <c r="F93" s="71">
        <f t="shared" si="7"/>
        <v>1</v>
      </c>
      <c r="H93" s="179"/>
    </row>
    <row r="94" spans="1:8" ht="15" customHeight="1" x14ac:dyDescent="0.25">
      <c r="A94" s="73" t="s">
        <v>81</v>
      </c>
      <c r="B94" s="63">
        <f>LUMCON3000!B94+LUMCONAux!B94</f>
        <v>0</v>
      </c>
      <c r="C94" s="63">
        <f>LUMCON3000!C94+LUMCONAux!C94</f>
        <v>0</v>
      </c>
      <c r="D94" s="63">
        <f>LUMCON3000!D94+LUMCONAux!D94</f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f>LUMCON3000!B95+LUMCONAux!B95</f>
        <v>11088206.969999999</v>
      </c>
      <c r="C95" s="160">
        <f>LUMCON3000!C95+LUMCONAux!C95</f>
        <v>17616658</v>
      </c>
      <c r="D95" s="160">
        <f>LUMCON3000!D95+LUMCONAux!D95</f>
        <v>17718532</v>
      </c>
      <c r="E95" s="160">
        <f t="shared" si="6"/>
        <v>101874</v>
      </c>
      <c r="F95" s="162">
        <f t="shared" si="7"/>
        <v>5.7828221448131649E-3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803F-7070-4005-8E6D-F8EAB12B4FCF}">
  <sheetPr>
    <tabColor theme="9" tint="0.79998168889431442"/>
    <pageSetUpPr fitToPage="1"/>
  </sheetPr>
  <dimension ref="A1:M98"/>
  <sheetViews>
    <sheetView zoomScale="87" zoomScaleNormal="87" workbookViewId="0">
      <pane xSplit="1" ySplit="5" topLeftCell="B63" activePane="bottomRight" state="frozen"/>
      <selection activeCell="I29" sqref="I29"/>
      <selection pane="topRight" activeCell="I29" sqref="I29"/>
      <selection pane="bottomLeft" activeCell="I29" sqref="I29"/>
      <selection pane="bottomRight" activeCell="D8" sqref="D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208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4073625</v>
      </c>
      <c r="C8" s="61">
        <v>4073625</v>
      </c>
      <c r="D8" s="61">
        <v>4171692</v>
      </c>
      <c r="E8" s="61">
        <f t="shared" ref="E8:E32" si="0">D8-C8</f>
        <v>98067</v>
      </c>
      <c r="F8" s="62">
        <f t="shared" ref="F8:F32" si="1">IF(ISBLANK(E8),"  ",IF(C8&gt;0,E8/C8,IF(E8&gt;0,1,0)))</f>
        <v>2.4073644481266684E-2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33366</v>
      </c>
      <c r="C10" s="63">
        <v>33366</v>
      </c>
      <c r="D10" s="63">
        <v>37173</v>
      </c>
      <c r="E10" s="61">
        <f t="shared" si="0"/>
        <v>3807</v>
      </c>
      <c r="F10" s="62">
        <f t="shared" si="1"/>
        <v>0.1140981837798957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33366</v>
      </c>
      <c r="C12" s="65">
        <v>33366</v>
      </c>
      <c r="D12" s="65">
        <v>37173</v>
      </c>
      <c r="E12" s="61">
        <f t="shared" si="0"/>
        <v>3807</v>
      </c>
      <c r="F12" s="62">
        <f t="shared" si="1"/>
        <v>0.1140981837798957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4106991</v>
      </c>
      <c r="C38" s="70">
        <v>4106991</v>
      </c>
      <c r="D38" s="70">
        <v>4208865</v>
      </c>
      <c r="E38" s="70">
        <f>D38-C38</f>
        <v>101874</v>
      </c>
      <c r="F38" s="71">
        <f>IF(ISBLANK(E38),"  ",IF(C38&gt;0,E38/C38,IF(E38&gt;0,1,0)))</f>
        <v>2.480502148653357E-2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106953.05</v>
      </c>
      <c r="C47" s="77">
        <v>375000</v>
      </c>
      <c r="D47" s="77">
        <v>375000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2347954</v>
      </c>
      <c r="C51" s="75">
        <v>6070000</v>
      </c>
      <c r="D51" s="75">
        <v>6070000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1870860</v>
      </c>
      <c r="C53" s="79">
        <v>2934667</v>
      </c>
      <c r="D53" s="79">
        <v>2934667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8432758.0500000007</v>
      </c>
      <c r="C57" s="75">
        <v>13486658</v>
      </c>
      <c r="D57" s="75">
        <v>13588532</v>
      </c>
      <c r="E57" s="75">
        <f>D57-C57</f>
        <v>101874</v>
      </c>
      <c r="F57" s="71">
        <f>IF(ISBLANK(E57),"  ",IF(C57&gt;0,E57/C57,IF(E57&gt;0,1,0)))</f>
        <v>7.5536875036054151E-3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84000</v>
      </c>
      <c r="D61" s="57">
        <v>0</v>
      </c>
      <c r="E61" s="57">
        <f t="shared" ref="E61:E74" si="4">D61-C61</f>
        <v>-84000</v>
      </c>
      <c r="F61" s="62">
        <f t="shared" ref="F61:F74" si="5">IF(ISBLANK(E61),"  ",IF(C61&gt;0,E61/C61,IF(E61&gt;0,1,0)))</f>
        <v>-1</v>
      </c>
      <c r="H61" s="178"/>
    </row>
    <row r="62" spans="1:8" ht="15" customHeight="1" x14ac:dyDescent="0.25">
      <c r="A62" s="66" t="s">
        <v>50</v>
      </c>
      <c r="B62" s="65">
        <v>3674575.6</v>
      </c>
      <c r="C62" s="65">
        <v>3060658</v>
      </c>
      <c r="D62" s="65">
        <v>4923613</v>
      </c>
      <c r="E62" s="65">
        <f t="shared" si="4"/>
        <v>1862955</v>
      </c>
      <c r="F62" s="62">
        <f t="shared" si="5"/>
        <v>0.6086779378813314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3829780.9699999997</v>
      </c>
      <c r="C66" s="65">
        <v>9995000</v>
      </c>
      <c r="D66" s="65">
        <v>6824943</v>
      </c>
      <c r="E66" s="65">
        <f t="shared" si="4"/>
        <v>-3170057</v>
      </c>
      <c r="F66" s="62">
        <f t="shared" si="5"/>
        <v>-0.31716428214107051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928401.84</v>
      </c>
      <c r="C68" s="65">
        <v>347000</v>
      </c>
      <c r="D68" s="65">
        <v>1839976</v>
      </c>
      <c r="E68" s="65">
        <f t="shared" si="4"/>
        <v>1492976</v>
      </c>
      <c r="F68" s="62">
        <f t="shared" si="5"/>
        <v>4.3025244956772335</v>
      </c>
      <c r="H68" s="178"/>
    </row>
    <row r="69" spans="1:8" s="103" customFormat="1" ht="15" customHeight="1" x14ac:dyDescent="0.25">
      <c r="A69" s="84" t="s">
        <v>57</v>
      </c>
      <c r="B69" s="70">
        <v>8432758.4100000001</v>
      </c>
      <c r="C69" s="70">
        <v>13486658</v>
      </c>
      <c r="D69" s="70">
        <v>13588532</v>
      </c>
      <c r="E69" s="70">
        <f t="shared" si="4"/>
        <v>101874</v>
      </c>
      <c r="F69" s="71">
        <f t="shared" si="5"/>
        <v>7.5536875036054151E-3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8432758.4100000001</v>
      </c>
      <c r="C74" s="86">
        <v>13486658</v>
      </c>
      <c r="D74" s="86">
        <v>13588532</v>
      </c>
      <c r="E74" s="70">
        <f t="shared" si="4"/>
        <v>101874</v>
      </c>
      <c r="F74" s="71">
        <f t="shared" si="5"/>
        <v>7.5536875036054151E-3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3248339.98</v>
      </c>
      <c r="C77" s="61">
        <v>2875000</v>
      </c>
      <c r="D77" s="61">
        <v>4230853</v>
      </c>
      <c r="E77" s="57">
        <f t="shared" ref="E77:E95" si="6">D77-C77</f>
        <v>1355853</v>
      </c>
      <c r="F77" s="62">
        <f t="shared" ref="F77:F95" si="7">IF(ISBLANK(E77),"  ",IF(C77&gt;0,E77/C77,IF(E77&gt;0,1,0)))</f>
        <v>0.47160104347826087</v>
      </c>
      <c r="H77" s="178"/>
    </row>
    <row r="78" spans="1:8" ht="15" customHeight="1" x14ac:dyDescent="0.25">
      <c r="A78" s="66" t="s">
        <v>65</v>
      </c>
      <c r="B78" s="63">
        <v>97579.1</v>
      </c>
      <c r="C78" s="63">
        <v>52000</v>
      </c>
      <c r="D78" s="63">
        <v>55000</v>
      </c>
      <c r="E78" s="65">
        <f t="shared" si="6"/>
        <v>3000</v>
      </c>
      <c r="F78" s="62">
        <f t="shared" si="7"/>
        <v>5.7692307692307696E-2</v>
      </c>
      <c r="H78" s="178"/>
    </row>
    <row r="79" spans="1:8" ht="15" customHeight="1" x14ac:dyDescent="0.25">
      <c r="A79" s="66" t="s">
        <v>66</v>
      </c>
      <c r="B79" s="57">
        <v>1301988.17</v>
      </c>
      <c r="C79" s="57">
        <v>1194000</v>
      </c>
      <c r="D79" s="57">
        <v>1504500</v>
      </c>
      <c r="E79" s="65">
        <f t="shared" si="6"/>
        <v>310500</v>
      </c>
      <c r="F79" s="62">
        <f t="shared" si="7"/>
        <v>0.2600502512562814</v>
      </c>
      <c r="H79" s="178"/>
    </row>
    <row r="80" spans="1:8" s="103" customFormat="1" ht="15" customHeight="1" x14ac:dyDescent="0.25">
      <c r="A80" s="84" t="s">
        <v>67</v>
      </c>
      <c r="B80" s="86">
        <v>4647907.25</v>
      </c>
      <c r="C80" s="86">
        <v>4121000</v>
      </c>
      <c r="D80" s="86">
        <v>5790353</v>
      </c>
      <c r="E80" s="70">
        <f t="shared" si="6"/>
        <v>1669353</v>
      </c>
      <c r="F80" s="71">
        <f t="shared" si="7"/>
        <v>0.40508444552293132</v>
      </c>
      <c r="H80" s="179"/>
    </row>
    <row r="81" spans="1:8" ht="15" customHeight="1" x14ac:dyDescent="0.25">
      <c r="A81" s="66" t="s">
        <v>68</v>
      </c>
      <c r="B81" s="63">
        <v>42436.229999999996</v>
      </c>
      <c r="C81" s="63">
        <v>0</v>
      </c>
      <c r="D81" s="63">
        <v>65000</v>
      </c>
      <c r="E81" s="65">
        <f t="shared" si="6"/>
        <v>65000</v>
      </c>
      <c r="F81" s="62">
        <f t="shared" si="7"/>
        <v>1</v>
      </c>
      <c r="H81" s="178"/>
    </row>
    <row r="82" spans="1:8" ht="15" customHeight="1" x14ac:dyDescent="0.25">
      <c r="A82" s="66" t="s">
        <v>69</v>
      </c>
      <c r="B82" s="61">
        <v>488664.61</v>
      </c>
      <c r="C82" s="61">
        <v>4800712</v>
      </c>
      <c r="D82" s="61">
        <v>1691309</v>
      </c>
      <c r="E82" s="65">
        <f t="shared" si="6"/>
        <v>-3109403</v>
      </c>
      <c r="F82" s="62">
        <f t="shared" si="7"/>
        <v>-0.64769621672785205</v>
      </c>
      <c r="H82" s="178"/>
    </row>
    <row r="83" spans="1:8" ht="15" customHeight="1" x14ac:dyDescent="0.25">
      <c r="A83" s="66" t="s">
        <v>70</v>
      </c>
      <c r="B83" s="57">
        <v>77008.740000000005</v>
      </c>
      <c r="C83" s="57">
        <v>2000</v>
      </c>
      <c r="D83" s="57">
        <v>785000</v>
      </c>
      <c r="E83" s="65">
        <f t="shared" si="6"/>
        <v>783000</v>
      </c>
      <c r="F83" s="62">
        <f t="shared" si="7"/>
        <v>391.5</v>
      </c>
      <c r="H83" s="178"/>
    </row>
    <row r="84" spans="1:8" s="103" customFormat="1" ht="15" customHeight="1" x14ac:dyDescent="0.25">
      <c r="A84" s="68" t="s">
        <v>71</v>
      </c>
      <c r="B84" s="86">
        <v>608109.57999999996</v>
      </c>
      <c r="C84" s="86">
        <v>4802712</v>
      </c>
      <c r="D84" s="86">
        <v>2541309</v>
      </c>
      <c r="E84" s="70">
        <f t="shared" si="6"/>
        <v>-2261403</v>
      </c>
      <c r="F84" s="71">
        <f t="shared" si="7"/>
        <v>-0.47085958933202743</v>
      </c>
      <c r="H84" s="179"/>
    </row>
    <row r="85" spans="1:8" ht="15" customHeight="1" x14ac:dyDescent="0.25">
      <c r="A85" s="66" t="s">
        <v>72</v>
      </c>
      <c r="B85" s="57">
        <v>799.24</v>
      </c>
      <c r="C85" s="57">
        <v>0</v>
      </c>
      <c r="D85" s="57">
        <v>0</v>
      </c>
      <c r="E85" s="65">
        <f t="shared" si="6"/>
        <v>0</v>
      </c>
      <c r="F85" s="62">
        <f t="shared" si="7"/>
        <v>0</v>
      </c>
      <c r="H85" s="178"/>
    </row>
    <row r="86" spans="1:8" ht="15" customHeight="1" x14ac:dyDescent="0.25">
      <c r="A86" s="66" t="s">
        <v>73</v>
      </c>
      <c r="B86" s="65">
        <v>2945233.67</v>
      </c>
      <c r="C86" s="65">
        <v>4187946</v>
      </c>
      <c r="D86" s="65">
        <v>4389167</v>
      </c>
      <c r="E86" s="65">
        <f t="shared" si="6"/>
        <v>201221</v>
      </c>
      <c r="F86" s="62">
        <f t="shared" si="7"/>
        <v>4.8047658685188392E-2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223402.77000000002</v>
      </c>
      <c r="C88" s="65">
        <v>375000</v>
      </c>
      <c r="D88" s="65">
        <v>787703</v>
      </c>
      <c r="E88" s="65">
        <f t="shared" si="6"/>
        <v>412703</v>
      </c>
      <c r="F88" s="62">
        <f t="shared" si="7"/>
        <v>1.1005413333333334</v>
      </c>
      <c r="H88" s="178"/>
    </row>
    <row r="89" spans="1:8" s="103" customFormat="1" ht="15" customHeight="1" x14ac:dyDescent="0.25">
      <c r="A89" s="68" t="s">
        <v>76</v>
      </c>
      <c r="B89" s="70">
        <v>3169435.68</v>
      </c>
      <c r="C89" s="70">
        <v>4562946</v>
      </c>
      <c r="D89" s="70">
        <v>5176870</v>
      </c>
      <c r="E89" s="70">
        <f t="shared" si="6"/>
        <v>613924</v>
      </c>
      <c r="F89" s="71">
        <f t="shared" si="7"/>
        <v>0.13454553264491845</v>
      </c>
      <c r="H89" s="179"/>
    </row>
    <row r="90" spans="1:8" ht="15" customHeight="1" x14ac:dyDescent="0.25">
      <c r="A90" s="66" t="s">
        <v>77</v>
      </c>
      <c r="B90" s="65">
        <v>3362.9</v>
      </c>
      <c r="C90" s="65">
        <v>0</v>
      </c>
      <c r="D90" s="65">
        <v>0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3943</v>
      </c>
      <c r="C92" s="65">
        <v>0</v>
      </c>
      <c r="D92" s="65">
        <v>80000</v>
      </c>
      <c r="E92" s="65">
        <f t="shared" si="6"/>
        <v>80000</v>
      </c>
      <c r="F92" s="62">
        <f t="shared" si="7"/>
        <v>1</v>
      </c>
      <c r="H92" s="178"/>
    </row>
    <row r="93" spans="1:8" s="103" customFormat="1" ht="15" customHeight="1" x14ac:dyDescent="0.25">
      <c r="A93" s="87" t="s">
        <v>80</v>
      </c>
      <c r="B93" s="86">
        <v>7305.9</v>
      </c>
      <c r="C93" s="86">
        <v>0</v>
      </c>
      <c r="D93" s="86">
        <v>80000</v>
      </c>
      <c r="E93" s="70">
        <f t="shared" si="6"/>
        <v>80000</v>
      </c>
      <c r="F93" s="71">
        <f t="shared" si="7"/>
        <v>1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8432758.4100000001</v>
      </c>
      <c r="C95" s="160">
        <v>13486658</v>
      </c>
      <c r="D95" s="160">
        <v>13588532</v>
      </c>
      <c r="E95" s="160">
        <f t="shared" si="6"/>
        <v>101874</v>
      </c>
      <c r="F95" s="162">
        <f t="shared" si="7"/>
        <v>7.5536875036054151E-3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BC0A560C-7B06-40C0-9D91-6AF686FCC733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09A4-405E-4704-BA6A-CEDEA0AECAD2}">
  <sheetPr>
    <tabColor theme="9" tint="0.79998168889431442"/>
    <pageSetUpPr fitToPage="1"/>
  </sheetPr>
  <dimension ref="A1:M98"/>
  <sheetViews>
    <sheetView zoomScale="87" zoomScaleNormal="87" workbookViewId="0">
      <pane xSplit="1" ySplit="5" topLeftCell="B63" activePane="bottomRight" state="frozen"/>
      <selection activeCell="I29" sqref="I29"/>
      <selection pane="topRight" activeCell="I29" sqref="I29"/>
      <selection pane="bottomLeft" activeCell="I29" sqref="I29"/>
      <selection pane="bottomRight" activeCell="D8" sqref="D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207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0</v>
      </c>
      <c r="C8" s="61">
        <v>0</v>
      </c>
      <c r="D8" s="61">
        <v>0</v>
      </c>
      <c r="E8" s="61">
        <f t="shared" ref="E8:E32" si="0">D8-C8</f>
        <v>0</v>
      </c>
      <c r="F8" s="62">
        <f t="shared" ref="F8:F32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0</v>
      </c>
      <c r="C38" s="70">
        <v>0</v>
      </c>
      <c r="D38" s="70">
        <v>0</v>
      </c>
      <c r="E38" s="70">
        <f>D38-C38</f>
        <v>0</v>
      </c>
      <c r="F38" s="71">
        <f>IF(ISBLANK(E38),"  ",IF(C38&gt;0,E38/C38,IF(E38&gt;0,1,0)))</f>
        <v>0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2343949</v>
      </c>
      <c r="C51" s="75">
        <v>3030000</v>
      </c>
      <c r="D51" s="75">
        <v>3030000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311500</v>
      </c>
      <c r="C53" s="79">
        <v>1100000</v>
      </c>
      <c r="D53" s="79">
        <v>1100000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2655449</v>
      </c>
      <c r="C57" s="75">
        <v>4130000</v>
      </c>
      <c r="D57" s="75">
        <v>4130000</v>
      </c>
      <c r="E57" s="75">
        <f>D57-C57</f>
        <v>0</v>
      </c>
      <c r="F57" s="71">
        <f>IF(ISBLANK(E57),"  ",IF(C57&gt;0,E57/C57,IF(E57&gt;0,1,0)))</f>
        <v>0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57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65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0</v>
      </c>
      <c r="C66" s="65">
        <v>0</v>
      </c>
      <c r="D66" s="65">
        <v>0</v>
      </c>
      <c r="E66" s="65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8" s="103" customFormat="1" ht="15" customHeight="1" x14ac:dyDescent="0.25">
      <c r="A69" s="84" t="s">
        <v>57</v>
      </c>
      <c r="B69" s="70">
        <v>0</v>
      </c>
      <c r="C69" s="70">
        <v>0</v>
      </c>
      <c r="D69" s="70">
        <v>0</v>
      </c>
      <c r="E69" s="70">
        <f t="shared" si="4"/>
        <v>0</v>
      </c>
      <c r="F69" s="71">
        <f t="shared" si="5"/>
        <v>0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2655448.5599999996</v>
      </c>
      <c r="C73" s="65">
        <v>4130000</v>
      </c>
      <c r="D73" s="65">
        <v>4130000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2655448.5599999996</v>
      </c>
      <c r="C74" s="86">
        <v>4130000</v>
      </c>
      <c r="D74" s="86">
        <v>4130000</v>
      </c>
      <c r="E74" s="70">
        <f t="shared" si="4"/>
        <v>0</v>
      </c>
      <c r="F74" s="71">
        <f t="shared" si="5"/>
        <v>0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870474.75</v>
      </c>
      <c r="C77" s="61">
        <v>1262000</v>
      </c>
      <c r="D77" s="61">
        <v>1066252</v>
      </c>
      <c r="E77" s="57">
        <f t="shared" ref="E77:E95" si="6">D77-C77</f>
        <v>-195748</v>
      </c>
      <c r="F77" s="62">
        <f t="shared" ref="F77:F95" si="7">IF(ISBLANK(E77),"  ",IF(C77&gt;0,E77/C77,IF(E77&gt;0,1,0)))</f>
        <v>-0.15510935023771791</v>
      </c>
      <c r="H77" s="178"/>
    </row>
    <row r="78" spans="1:8" ht="15" customHeight="1" x14ac:dyDescent="0.25">
      <c r="A78" s="66" t="s">
        <v>65</v>
      </c>
      <c r="B78" s="63">
        <v>352</v>
      </c>
      <c r="C78" s="63">
        <v>0</v>
      </c>
      <c r="D78" s="63">
        <v>199978</v>
      </c>
      <c r="E78" s="65">
        <f t="shared" si="6"/>
        <v>199978</v>
      </c>
      <c r="F78" s="62">
        <f t="shared" si="7"/>
        <v>1</v>
      </c>
      <c r="H78" s="178"/>
    </row>
    <row r="79" spans="1:8" ht="15" customHeight="1" x14ac:dyDescent="0.25">
      <c r="A79" s="66" t="s">
        <v>66</v>
      </c>
      <c r="B79" s="57">
        <v>309454.69</v>
      </c>
      <c r="C79" s="57">
        <v>434000</v>
      </c>
      <c r="D79" s="57">
        <v>384000</v>
      </c>
      <c r="E79" s="65">
        <f t="shared" si="6"/>
        <v>-50000</v>
      </c>
      <c r="F79" s="62">
        <f t="shared" si="7"/>
        <v>-0.1152073732718894</v>
      </c>
      <c r="H79" s="178"/>
    </row>
    <row r="80" spans="1:8" s="103" customFormat="1" ht="15" customHeight="1" x14ac:dyDescent="0.25">
      <c r="A80" s="84" t="s">
        <v>67</v>
      </c>
      <c r="B80" s="86">
        <v>1180281.44</v>
      </c>
      <c r="C80" s="86">
        <v>1696000</v>
      </c>
      <c r="D80" s="86">
        <v>1650230</v>
      </c>
      <c r="E80" s="70">
        <f t="shared" si="6"/>
        <v>-45770</v>
      </c>
      <c r="F80" s="71">
        <f t="shared" si="7"/>
        <v>-2.6987028301886793E-2</v>
      </c>
      <c r="H80" s="179"/>
    </row>
    <row r="81" spans="1:8" ht="15" customHeight="1" x14ac:dyDescent="0.25">
      <c r="A81" s="66" t="s">
        <v>68</v>
      </c>
      <c r="B81" s="63">
        <v>7059.9</v>
      </c>
      <c r="C81" s="63">
        <v>0</v>
      </c>
      <c r="D81" s="63">
        <v>10000</v>
      </c>
      <c r="E81" s="65">
        <f t="shared" si="6"/>
        <v>10000</v>
      </c>
      <c r="F81" s="62">
        <f t="shared" si="7"/>
        <v>1</v>
      </c>
      <c r="H81" s="178"/>
    </row>
    <row r="82" spans="1:8" ht="15" customHeight="1" x14ac:dyDescent="0.25">
      <c r="A82" s="66" t="s">
        <v>69</v>
      </c>
      <c r="B82" s="61">
        <v>2503.23</v>
      </c>
      <c r="C82" s="61">
        <v>0</v>
      </c>
      <c r="D82" s="61">
        <v>767503</v>
      </c>
      <c r="E82" s="65">
        <f t="shared" si="6"/>
        <v>767503</v>
      </c>
      <c r="F82" s="62">
        <f t="shared" si="7"/>
        <v>1</v>
      </c>
      <c r="H82" s="178"/>
    </row>
    <row r="83" spans="1:8" ht="15" customHeight="1" x14ac:dyDescent="0.25">
      <c r="A83" s="66" t="s">
        <v>70</v>
      </c>
      <c r="B83" s="57">
        <v>15885</v>
      </c>
      <c r="C83" s="57">
        <v>0</v>
      </c>
      <c r="D83" s="57">
        <v>620000</v>
      </c>
      <c r="E83" s="65">
        <f t="shared" si="6"/>
        <v>620000</v>
      </c>
      <c r="F83" s="62">
        <f t="shared" si="7"/>
        <v>1</v>
      </c>
      <c r="H83" s="178"/>
    </row>
    <row r="84" spans="1:8" s="103" customFormat="1" ht="15" customHeight="1" x14ac:dyDescent="0.25">
      <c r="A84" s="68" t="s">
        <v>71</v>
      </c>
      <c r="B84" s="86">
        <v>25448.129999999997</v>
      </c>
      <c r="C84" s="86">
        <v>0</v>
      </c>
      <c r="D84" s="86">
        <v>1397503</v>
      </c>
      <c r="E84" s="70">
        <f t="shared" si="6"/>
        <v>1397503</v>
      </c>
      <c r="F84" s="71">
        <f t="shared" si="7"/>
        <v>1</v>
      </c>
      <c r="H84" s="179"/>
    </row>
    <row r="85" spans="1:8" ht="15" customHeight="1" x14ac:dyDescent="0.25">
      <c r="A85" s="66" t="s">
        <v>72</v>
      </c>
      <c r="B85" s="57">
        <v>0</v>
      </c>
      <c r="C85" s="57">
        <v>0</v>
      </c>
      <c r="D85" s="57">
        <v>0</v>
      </c>
      <c r="E85" s="65">
        <f t="shared" si="6"/>
        <v>0</v>
      </c>
      <c r="F85" s="62">
        <f t="shared" si="7"/>
        <v>0</v>
      </c>
      <c r="H85" s="178"/>
    </row>
    <row r="86" spans="1:8" ht="15" customHeight="1" x14ac:dyDescent="0.25">
      <c r="A86" s="66" t="s">
        <v>73</v>
      </c>
      <c r="B86" s="65">
        <v>1449168.86</v>
      </c>
      <c r="C86" s="65">
        <v>2434000</v>
      </c>
      <c r="D86" s="65">
        <v>1082267</v>
      </c>
      <c r="E86" s="65">
        <f t="shared" si="6"/>
        <v>-1351733</v>
      </c>
      <c r="F86" s="62">
        <f t="shared" si="7"/>
        <v>-0.55535456039441244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s="103" customFormat="1" ht="15" customHeight="1" x14ac:dyDescent="0.25">
      <c r="A89" s="68" t="s">
        <v>76</v>
      </c>
      <c r="B89" s="70">
        <v>1449168.86</v>
      </c>
      <c r="C89" s="70">
        <v>2434000</v>
      </c>
      <c r="D89" s="70">
        <v>1082267</v>
      </c>
      <c r="E89" s="70">
        <f t="shared" si="6"/>
        <v>-1351733</v>
      </c>
      <c r="F89" s="71">
        <f t="shared" si="7"/>
        <v>-0.55535456039441244</v>
      </c>
      <c r="H89" s="179"/>
    </row>
    <row r="90" spans="1:8" ht="15" customHeight="1" x14ac:dyDescent="0.25">
      <c r="A90" s="66" t="s">
        <v>77</v>
      </c>
      <c r="B90" s="65">
        <v>550.13</v>
      </c>
      <c r="C90" s="65">
        <v>0</v>
      </c>
      <c r="D90" s="65">
        <v>0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550.13</v>
      </c>
      <c r="C93" s="86">
        <v>0</v>
      </c>
      <c r="D93" s="86">
        <v>0</v>
      </c>
      <c r="E93" s="70">
        <f t="shared" si="6"/>
        <v>0</v>
      </c>
      <c r="F93" s="71">
        <f t="shared" si="7"/>
        <v>0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2655448.5599999996</v>
      </c>
      <c r="C95" s="160">
        <v>4130000</v>
      </c>
      <c r="D95" s="160">
        <v>4130000</v>
      </c>
      <c r="E95" s="160">
        <f t="shared" si="6"/>
        <v>0</v>
      </c>
      <c r="F95" s="162">
        <f t="shared" si="7"/>
        <v>0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DCF0A84F-B373-44CE-9460-2E33A739C6DE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98"/>
  <sheetViews>
    <sheetView workbookViewId="0">
      <pane xSplit="1" ySplit="5" topLeftCell="B18" activePane="bottomRight" state="frozen"/>
      <selection activeCell="I29" sqref="I29"/>
      <selection pane="topRight" activeCell="I29" sqref="I29"/>
      <selection pane="bottomLeft" activeCell="I29" sqref="I29"/>
      <selection pane="bottomRight" activeCell="D4" sqref="D4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130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311208302</v>
      </c>
      <c r="C8" s="61">
        <v>311208302</v>
      </c>
      <c r="D8" s="61">
        <v>335110269</v>
      </c>
      <c r="E8" s="61">
        <f t="shared" ref="E8:E32" si="0">D8-C8</f>
        <v>23901967</v>
      </c>
      <c r="F8" s="62">
        <f t="shared" ref="F8:F32" si="1">IF(ISBLANK(E8),"  ",IF(C8&gt;0,E8/C8,IF(E8&gt;0,1,0)))</f>
        <v>7.6803757632404032E-2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52635679.990000002</v>
      </c>
      <c r="C10" s="63">
        <v>65665444</v>
      </c>
      <c r="D10" s="63">
        <v>75790426</v>
      </c>
      <c r="E10" s="61">
        <f t="shared" si="0"/>
        <v>10124982</v>
      </c>
      <c r="F10" s="62">
        <f t="shared" si="1"/>
        <v>0.15419041406314105</v>
      </c>
      <c r="H10" s="178"/>
    </row>
    <row r="11" spans="1:9" ht="15" customHeight="1" x14ac:dyDescent="0.25">
      <c r="A11" s="189" t="s">
        <v>15</v>
      </c>
      <c r="B11" s="65">
        <v>49502</v>
      </c>
      <c r="C11" s="65">
        <v>160000</v>
      </c>
      <c r="D11" s="65">
        <v>100000</v>
      </c>
      <c r="E11" s="61">
        <f t="shared" si="0"/>
        <v>-60000</v>
      </c>
      <c r="F11" s="62">
        <f t="shared" si="1"/>
        <v>-0.375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60000</v>
      </c>
      <c r="C24" s="65">
        <v>60000</v>
      </c>
      <c r="D24" s="65">
        <v>60000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52526177.990000002</v>
      </c>
      <c r="C26" s="65">
        <v>65445444</v>
      </c>
      <c r="D26" s="65">
        <v>65130426</v>
      </c>
      <c r="E26" s="61">
        <f t="shared" si="0"/>
        <v>-315018</v>
      </c>
      <c r="F26" s="62">
        <f t="shared" si="1"/>
        <v>-4.8134443094312264E-3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10500000</v>
      </c>
      <c r="E32" s="61">
        <f t="shared" si="0"/>
        <v>10500000</v>
      </c>
      <c r="F32" s="62">
        <f t="shared" si="1"/>
        <v>1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363843981.99000001</v>
      </c>
      <c r="C38" s="70">
        <v>376873746</v>
      </c>
      <c r="D38" s="70">
        <v>410900695</v>
      </c>
      <c r="E38" s="70">
        <f>D38-C38</f>
        <v>34026949</v>
      </c>
      <c r="F38" s="71">
        <f>IF(ISBLANK(E38),"  ",IF(C38&gt;0,E38/C38,IF(E38&gt;0,1,0)))</f>
        <v>9.0287395609669238E-2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521662.68</v>
      </c>
      <c r="C47" s="77">
        <v>670998</v>
      </c>
      <c r="D47" s="77">
        <v>670998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0</v>
      </c>
      <c r="C51" s="75">
        <v>0</v>
      </c>
      <c r="D51" s="75">
        <v>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12958478.41</v>
      </c>
      <c r="C53" s="79">
        <v>37415818</v>
      </c>
      <c r="D53" s="79">
        <v>37415818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377324123.07999998</v>
      </c>
      <c r="C57" s="75">
        <v>414960562</v>
      </c>
      <c r="D57" s="75">
        <v>448987511</v>
      </c>
      <c r="E57" s="75">
        <f>D57-C57</f>
        <v>34026949</v>
      </c>
      <c r="F57" s="71">
        <f>IF(ISBLANK(E57),"  ",IF(C57&gt;0,E57/C57,IF(E57&gt;0,1,0)))</f>
        <v>8.2000440803335906E-2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57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65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53</v>
      </c>
      <c r="B65" s="65">
        <v>11087950.900000002</v>
      </c>
      <c r="C65" s="65">
        <v>16366940</v>
      </c>
      <c r="D65" s="65">
        <v>18092996</v>
      </c>
      <c r="E65" s="65">
        <f t="shared" si="4"/>
        <v>1726056</v>
      </c>
      <c r="F65" s="62">
        <f t="shared" si="5"/>
        <v>0.10545990881618678</v>
      </c>
      <c r="H65" s="178"/>
    </row>
    <row r="66" spans="1:8" ht="15" customHeight="1" x14ac:dyDescent="0.25">
      <c r="A66" s="66" t="s">
        <v>54</v>
      </c>
      <c r="B66" s="65">
        <v>0</v>
      </c>
      <c r="C66" s="65">
        <v>0</v>
      </c>
      <c r="D66" s="65">
        <v>0</v>
      </c>
      <c r="E66" s="65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55</v>
      </c>
      <c r="B67" s="65">
        <v>357817684.95000005</v>
      </c>
      <c r="C67" s="65">
        <v>367784369</v>
      </c>
      <c r="D67" s="65">
        <v>398085262</v>
      </c>
      <c r="E67" s="65">
        <f t="shared" si="4"/>
        <v>30300893</v>
      </c>
      <c r="F67" s="62">
        <f t="shared" si="5"/>
        <v>8.2387658514111561E-2</v>
      </c>
      <c r="H67" s="178"/>
    </row>
    <row r="68" spans="1:8" ht="15" customHeight="1" x14ac:dyDescent="0.25">
      <c r="A68" s="66" t="s">
        <v>56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8" s="103" customFormat="1" ht="15" customHeight="1" x14ac:dyDescent="0.25">
      <c r="A69" s="84" t="s">
        <v>57</v>
      </c>
      <c r="B69" s="70">
        <v>368905635.85000002</v>
      </c>
      <c r="C69" s="70">
        <v>384151309</v>
      </c>
      <c r="D69" s="70">
        <v>416178258</v>
      </c>
      <c r="E69" s="70">
        <f t="shared" si="4"/>
        <v>32026949</v>
      </c>
      <c r="F69" s="71">
        <f t="shared" si="5"/>
        <v>8.3370662157498984E-2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8418487.5299999975</v>
      </c>
      <c r="C73" s="65">
        <v>30809253</v>
      </c>
      <c r="D73" s="65">
        <v>32809253</v>
      </c>
      <c r="E73" s="65">
        <f t="shared" si="4"/>
        <v>2000000</v>
      </c>
      <c r="F73" s="62">
        <f t="shared" si="5"/>
        <v>6.491556286677902E-2</v>
      </c>
      <c r="H73" s="178"/>
    </row>
    <row r="74" spans="1:8" s="103" customFormat="1" ht="15" customHeight="1" x14ac:dyDescent="0.25">
      <c r="A74" s="85" t="s">
        <v>62</v>
      </c>
      <c r="B74" s="86">
        <v>377324123.38</v>
      </c>
      <c r="C74" s="86">
        <v>414960562</v>
      </c>
      <c r="D74" s="86">
        <v>448987511</v>
      </c>
      <c r="E74" s="70">
        <f t="shared" si="4"/>
        <v>34026949</v>
      </c>
      <c r="F74" s="71">
        <f t="shared" si="5"/>
        <v>8.2000440803335906E-2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6146964.5700000003</v>
      </c>
      <c r="C77" s="61">
        <v>6452703</v>
      </c>
      <c r="D77" s="61">
        <v>7099878</v>
      </c>
      <c r="E77" s="57">
        <f t="shared" ref="E77:E95" si="6">D77-C77</f>
        <v>647175</v>
      </c>
      <c r="F77" s="62">
        <f t="shared" ref="F77:F95" si="7">IF(ISBLANK(E77),"  ",IF(C77&gt;0,E77/C77,IF(E77&gt;0,1,0)))</f>
        <v>0.1002951786251436</v>
      </c>
      <c r="H77" s="178"/>
    </row>
    <row r="78" spans="1:8" ht="15" customHeight="1" x14ac:dyDescent="0.25">
      <c r="A78" s="66" t="s">
        <v>65</v>
      </c>
      <c r="B78" s="63">
        <v>28364.54</v>
      </c>
      <c r="C78" s="63">
        <v>134149</v>
      </c>
      <c r="D78" s="63">
        <v>134149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3042803.61</v>
      </c>
      <c r="C79" s="57">
        <v>3411697</v>
      </c>
      <c r="D79" s="57">
        <v>3557735</v>
      </c>
      <c r="E79" s="65">
        <f t="shared" si="6"/>
        <v>146038</v>
      </c>
      <c r="F79" s="62">
        <f t="shared" si="7"/>
        <v>4.2805090838957859E-2</v>
      </c>
      <c r="H79" s="178"/>
    </row>
    <row r="80" spans="1:8" s="103" customFormat="1" ht="15" customHeight="1" x14ac:dyDescent="0.25">
      <c r="A80" s="84" t="s">
        <v>67</v>
      </c>
      <c r="B80" s="86">
        <v>9218132.7200000007</v>
      </c>
      <c r="C80" s="86">
        <v>9998549</v>
      </c>
      <c r="D80" s="86">
        <v>10791762</v>
      </c>
      <c r="E80" s="70">
        <f t="shared" si="6"/>
        <v>793213</v>
      </c>
      <c r="F80" s="71">
        <f t="shared" si="7"/>
        <v>7.9332811190903796E-2</v>
      </c>
      <c r="H80" s="179"/>
    </row>
    <row r="81" spans="1:8" ht="15" customHeight="1" x14ac:dyDescent="0.25">
      <c r="A81" s="66" t="s">
        <v>68</v>
      </c>
      <c r="B81" s="63">
        <v>101728.59</v>
      </c>
      <c r="C81" s="63">
        <v>233289</v>
      </c>
      <c r="D81" s="63">
        <v>233289</v>
      </c>
      <c r="E81" s="65">
        <f t="shared" si="6"/>
        <v>0</v>
      </c>
      <c r="F81" s="62">
        <f t="shared" si="7"/>
        <v>0</v>
      </c>
      <c r="H81" s="178"/>
    </row>
    <row r="82" spans="1:8" ht="15" customHeight="1" x14ac:dyDescent="0.25">
      <c r="A82" s="66" t="s">
        <v>69</v>
      </c>
      <c r="B82" s="61">
        <v>327820.64</v>
      </c>
      <c r="C82" s="61">
        <v>692027</v>
      </c>
      <c r="D82" s="61">
        <v>692027</v>
      </c>
      <c r="E82" s="65">
        <f t="shared" si="6"/>
        <v>0</v>
      </c>
      <c r="F82" s="62">
        <f t="shared" si="7"/>
        <v>0</v>
      </c>
      <c r="H82" s="178"/>
    </row>
    <row r="83" spans="1:8" ht="15" customHeight="1" x14ac:dyDescent="0.25">
      <c r="A83" s="66" t="s">
        <v>70</v>
      </c>
      <c r="B83" s="57">
        <v>46633.15</v>
      </c>
      <c r="C83" s="57">
        <v>114067</v>
      </c>
      <c r="D83" s="57">
        <v>114067</v>
      </c>
      <c r="E83" s="65">
        <f t="shared" si="6"/>
        <v>0</v>
      </c>
      <c r="F83" s="62">
        <f t="shared" si="7"/>
        <v>0</v>
      </c>
      <c r="H83" s="178"/>
    </row>
    <row r="84" spans="1:8" s="103" customFormat="1" ht="15" customHeight="1" x14ac:dyDescent="0.25">
      <c r="A84" s="68" t="s">
        <v>71</v>
      </c>
      <c r="B84" s="86">
        <v>476182.38</v>
      </c>
      <c r="C84" s="86">
        <v>1039383</v>
      </c>
      <c r="D84" s="86">
        <v>1039383</v>
      </c>
      <c r="E84" s="70">
        <f t="shared" si="6"/>
        <v>0</v>
      </c>
      <c r="F84" s="71">
        <f t="shared" si="7"/>
        <v>0</v>
      </c>
      <c r="H84" s="179"/>
    </row>
    <row r="85" spans="1:8" ht="15" customHeight="1" x14ac:dyDescent="0.25">
      <c r="A85" s="66" t="s">
        <v>72</v>
      </c>
      <c r="B85" s="57">
        <v>2939286.46</v>
      </c>
      <c r="C85" s="57">
        <v>4647993</v>
      </c>
      <c r="D85" s="57">
        <v>4859044</v>
      </c>
      <c r="E85" s="65">
        <f t="shared" si="6"/>
        <v>211051</v>
      </c>
      <c r="F85" s="62">
        <f t="shared" si="7"/>
        <v>4.5406910036224234E-2</v>
      </c>
      <c r="H85" s="178"/>
    </row>
    <row r="86" spans="1:8" ht="15" customHeight="1" x14ac:dyDescent="0.25">
      <c r="A86" s="66" t="s">
        <v>73</v>
      </c>
      <c r="B86" s="65">
        <v>363644346.16000003</v>
      </c>
      <c r="C86" s="65">
        <v>397849316</v>
      </c>
      <c r="D86" s="65">
        <v>431183052</v>
      </c>
      <c r="E86" s="65">
        <f t="shared" si="6"/>
        <v>33333736</v>
      </c>
      <c r="F86" s="62">
        <f t="shared" si="7"/>
        <v>8.378482671565031E-2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998808.66</v>
      </c>
      <c r="C88" s="65">
        <v>1374121</v>
      </c>
      <c r="D88" s="65">
        <v>1063070</v>
      </c>
      <c r="E88" s="65">
        <f t="shared" si="6"/>
        <v>-311051</v>
      </c>
      <c r="F88" s="62">
        <f t="shared" si="7"/>
        <v>-0.22636361717781767</v>
      </c>
      <c r="H88" s="178"/>
    </row>
    <row r="89" spans="1:8" s="103" customFormat="1" ht="15" customHeight="1" x14ac:dyDescent="0.25">
      <c r="A89" s="68" t="s">
        <v>76</v>
      </c>
      <c r="B89" s="70">
        <v>367582441.28000003</v>
      </c>
      <c r="C89" s="70">
        <v>403871430</v>
      </c>
      <c r="D89" s="70">
        <v>437105166</v>
      </c>
      <c r="E89" s="70">
        <f t="shared" si="6"/>
        <v>33233736</v>
      </c>
      <c r="F89" s="71">
        <f t="shared" si="7"/>
        <v>8.2287910288677754E-2</v>
      </c>
      <c r="H89" s="179"/>
    </row>
    <row r="90" spans="1:8" ht="15" customHeight="1" x14ac:dyDescent="0.25">
      <c r="A90" s="66" t="s">
        <v>77</v>
      </c>
      <c r="B90" s="65">
        <v>47367</v>
      </c>
      <c r="C90" s="65">
        <v>51200</v>
      </c>
      <c r="D90" s="65">
        <v>51200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47367</v>
      </c>
      <c r="C93" s="86">
        <v>51200</v>
      </c>
      <c r="D93" s="86">
        <v>51200</v>
      </c>
      <c r="E93" s="70">
        <f t="shared" si="6"/>
        <v>0</v>
      </c>
      <c r="F93" s="71">
        <f t="shared" si="7"/>
        <v>0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377324123.38000005</v>
      </c>
      <c r="C95" s="160">
        <v>414960562</v>
      </c>
      <c r="D95" s="160">
        <v>448987511</v>
      </c>
      <c r="E95" s="160">
        <f t="shared" si="6"/>
        <v>34026949</v>
      </c>
      <c r="F95" s="162">
        <f t="shared" si="7"/>
        <v>8.2000440803335906E-2</v>
      </c>
      <c r="H95" s="179"/>
    </row>
    <row r="96" spans="1:8" ht="15" customHeight="1" thickTop="1" x14ac:dyDescent="0.4">
      <c r="A96" s="4"/>
      <c r="B96" s="5"/>
      <c r="C96" s="10">
        <v>0</v>
      </c>
      <c r="D96" s="10"/>
      <c r="E96" s="10">
        <v>0</v>
      </c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79998168889431442"/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85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181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ULBoard!B8+Grambling!B8+LATech!B8+McNeese!B8+Nicholls!B8+NwSU!B8+SLU!B8+ULL!B8+ULM!B8+UNO!B8</f>
        <v>260034778</v>
      </c>
      <c r="C8" s="61">
        <f>ULBoard!C8+Grambling!C8+LATech!C8+McNeese!C8+Nicholls!C8+NwSU!C8+SLU!C8+ULL!C8+ULM!C8+UNO!C8</f>
        <v>262534778</v>
      </c>
      <c r="D8" s="61">
        <f>ULBoard!D8+Grambling!D8+LATech!D8+McNeese!D8+Nicholls!D8+NwSU!D8+SLU!D8+ULL!D8+ULM!D8+UNO!D8-0.17</f>
        <v>267855059.50654191</v>
      </c>
      <c r="E8" s="61">
        <f t="shared" ref="E8:E32" si="0">D8-C8</f>
        <v>5320281.5065419078</v>
      </c>
      <c r="F8" s="62">
        <f t="shared" ref="F8:F32" si="1">IF(ISBLANK(E8),"  ",IF(C8&gt;0,E8/C8,IF(E8&gt;0,1,0)))</f>
        <v>2.0265054203759274E-2</v>
      </c>
      <c r="H8" s="178"/>
    </row>
    <row r="9" spans="1:9" ht="15" customHeight="1" x14ac:dyDescent="0.25">
      <c r="A9" s="60" t="s">
        <v>13</v>
      </c>
      <c r="B9" s="61">
        <f>ULBoard!B9+Grambling!B9+LATech!B9+McNeese!B9+Nicholls!B9+NwSU!B9+SLU!B9+ULL!B9+ULM!B9+UNO!B9</f>
        <v>0</v>
      </c>
      <c r="C9" s="61">
        <f>ULBoard!C9+Grambling!C9+LATech!C9+McNeese!C9+Nicholls!C9+NwSU!C9+SLU!C9+ULL!C9+ULM!C9+UNO!C9</f>
        <v>0</v>
      </c>
      <c r="D9" s="61">
        <f>ULBoard!D9+Grambling!D9+LATech!D9+McNeese!D9+Nicholls!D9+NwSU!D9+SLU!D9+ULL!D9+ULM!D9+UNO!D9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ULBoard!B10+Grambling!B10+LATech!B10+McNeese!B10+Nicholls!B10+NwSU!B10+SLU!B10+ULL!B10+ULM!B10+UNO!B10</f>
        <v>14997221.08</v>
      </c>
      <c r="C10" s="61">
        <f>ULBoard!C10+Grambling!C10+LATech!C10+McNeese!C10+Nicholls!C10+NwSU!C10+SLU!C10+ULL!C10+ULM!C10+UNO!C10</f>
        <v>15206377</v>
      </c>
      <c r="D10" s="61">
        <f>ULBoard!D10+Grambling!D10+LATech!D10+McNeese!D10+Nicholls!D10+NwSU!D10+SLU!D10+ULL!D10+ULM!D10+UNO!D10</f>
        <v>17894587</v>
      </c>
      <c r="E10" s="61">
        <f t="shared" si="0"/>
        <v>2688210</v>
      </c>
      <c r="F10" s="62">
        <f t="shared" si="1"/>
        <v>0.17678175412854752</v>
      </c>
      <c r="H10" s="178"/>
    </row>
    <row r="11" spans="1:9" ht="15" customHeight="1" x14ac:dyDescent="0.25">
      <c r="A11" s="189" t="s">
        <v>15</v>
      </c>
      <c r="B11" s="61">
        <f>ULBoard!B11+Grambling!B11+LATech!B11+McNeese!B11+Nicholls!B11+NwSU!B11+SLU!B11+ULL!B11+ULM!B11+UNO!B11</f>
        <v>0</v>
      </c>
      <c r="C11" s="61">
        <f>ULBoard!C11+Grambling!C11+LATech!C11+McNeese!C11+Nicholls!C11+NwSU!C11+SLU!C11+ULL!C11+ULM!C11+UNO!C11</f>
        <v>0</v>
      </c>
      <c r="D11" s="61">
        <f>ULBoard!D11+Grambling!D11+LATech!D11+McNeese!D11+Nicholls!D11+NwSU!D11+SLU!D11+ULL!D11+ULM!D11+UNO!D11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ULBoard!B12+Grambling!B12+LATech!B12+McNeese!B12+Nicholls!B12+NwSU!B12+SLU!B12+ULL!B12+ULM!B12+UNO!B12</f>
        <v>13469770.08</v>
      </c>
      <c r="C12" s="61">
        <f>ULBoard!C12+Grambling!C12+LATech!C12+McNeese!C12+Nicholls!C12+NwSU!C12+SLU!C12+ULL!C12+ULM!C12+UNO!C12</f>
        <v>13678926</v>
      </c>
      <c r="D12" s="61">
        <f>ULBoard!D12+Grambling!D12+LATech!D12+McNeese!D12+Nicholls!D12+NwSU!D12+SLU!D12+ULL!D12+ULM!D12+UNO!D12</f>
        <v>15239482</v>
      </c>
      <c r="E12" s="61">
        <f t="shared" si="0"/>
        <v>1560556</v>
      </c>
      <c r="F12" s="62">
        <f t="shared" si="1"/>
        <v>0.11408468764287488</v>
      </c>
      <c r="H12" s="178"/>
    </row>
    <row r="13" spans="1:9" ht="15" customHeight="1" x14ac:dyDescent="0.25">
      <c r="A13" s="190" t="s">
        <v>17</v>
      </c>
      <c r="B13" s="61">
        <f>ULBoard!B13+Grambling!B13+LATech!B13+McNeese!B13+Nicholls!B13+NwSU!B13+SLU!B13+ULL!B13+ULM!B13+UNO!B13</f>
        <v>0</v>
      </c>
      <c r="C13" s="61">
        <f>ULBoard!C13+Grambling!C13+LATech!C13+McNeese!C13+Nicholls!C13+NwSU!C13+SLU!C13+ULL!C13+ULM!C13+UNO!C13</f>
        <v>0</v>
      </c>
      <c r="D13" s="61">
        <f>ULBoard!D13+Grambling!D13+LATech!D13+McNeese!D13+Nicholls!D13+NwSU!D13+SLU!D13+ULL!D13+ULM!D13+UNO!D13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ULBoard!B14+Grambling!B14+LATech!B14+McNeese!B14+Nicholls!B14+NwSU!B14+SLU!B14+ULL!B14+ULM!B14+UNO!B14</f>
        <v>233688</v>
      </c>
      <c r="C14" s="61">
        <f>ULBoard!C14+Grambling!C14+LATech!C14+McNeese!C14+Nicholls!C14+NwSU!C14+SLU!C14+ULL!C14+ULM!C14+UNO!C14</f>
        <v>233688</v>
      </c>
      <c r="D14" s="61">
        <f>ULBoard!D14+Grambling!D14+LATech!D14+McNeese!D14+Nicholls!D14+NwSU!D14+SLU!D14+ULL!D14+ULM!D14+UNO!D14</f>
        <v>774807</v>
      </c>
      <c r="E14" s="61">
        <f t="shared" si="0"/>
        <v>541119</v>
      </c>
      <c r="F14" s="62">
        <f t="shared" si="1"/>
        <v>2.3155617746739243</v>
      </c>
      <c r="H14" s="178"/>
    </row>
    <row r="15" spans="1:9" ht="15" customHeight="1" x14ac:dyDescent="0.25">
      <c r="A15" s="190" t="s">
        <v>19</v>
      </c>
      <c r="B15" s="61">
        <f>ULBoard!B15+Grambling!B15+LATech!B15+McNeese!B15+Nicholls!B15+NwSU!B15+SLU!B15+ULL!B15+ULM!B15+UNO!B15</f>
        <v>1293763</v>
      </c>
      <c r="C15" s="61">
        <f>ULBoard!C15+Grambling!C15+LATech!C15+McNeese!C15+Nicholls!C15+NwSU!C15+SLU!C15+ULL!C15+ULM!C15+UNO!C15</f>
        <v>1293763</v>
      </c>
      <c r="D15" s="61">
        <f>ULBoard!D15+Grambling!D15+LATech!D15+McNeese!D15+Nicholls!D15+NwSU!D15+SLU!D15+ULL!D15+ULM!D15+UNO!D15</f>
        <v>1880298</v>
      </c>
      <c r="E15" s="61">
        <f t="shared" si="0"/>
        <v>586535</v>
      </c>
      <c r="F15" s="62">
        <f t="shared" si="1"/>
        <v>0.45335583101387195</v>
      </c>
      <c r="H15" s="178"/>
    </row>
    <row r="16" spans="1:9" ht="15" customHeight="1" x14ac:dyDescent="0.25">
      <c r="A16" s="190" t="s">
        <v>20</v>
      </c>
      <c r="B16" s="61">
        <f>ULBoard!B16+Grambling!B16+LATech!B16+McNeese!B16+Nicholls!B16+NwSU!B16+SLU!B16+ULL!B16+ULM!B16+UNO!B16</f>
        <v>0</v>
      </c>
      <c r="C16" s="61">
        <f>ULBoard!C16+Grambling!C16+LATech!C16+McNeese!C16+Nicholls!C16+NwSU!C16+SLU!C16+ULL!C16+ULM!C16+UNO!C16</f>
        <v>0</v>
      </c>
      <c r="D16" s="61">
        <f>ULBoard!D16+Grambling!D16+LATech!D16+McNeese!D16+Nicholls!D16+NwSU!D16+SLU!D16+ULL!D16+ULM!D16+UNO!D16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ULBoard!B17+Grambling!B17+LATech!B17+McNeese!B17+Nicholls!B17+NwSU!B17+SLU!B17+ULL!B17+ULM!B17+UNO!B17</f>
        <v>0</v>
      </c>
      <c r="C17" s="61">
        <f>ULBoard!C17+Grambling!C17+LATech!C17+McNeese!C17+Nicholls!C17+NwSU!C17+SLU!C17+ULL!C17+ULM!C17+UNO!C17</f>
        <v>0</v>
      </c>
      <c r="D17" s="61">
        <f>ULBoard!D17+Grambling!D17+LATech!D17+McNeese!D17+Nicholls!D17+NwSU!D17+SLU!D17+ULL!D17+ULM!D17+UNO!D17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ULBoard!B18+Grambling!B18+LATech!B18+McNeese!B18+Nicholls!B18+NwSU!B18+SLU!B18+ULL!B18+ULM!B18+UNO!B18</f>
        <v>0</v>
      </c>
      <c r="C18" s="61">
        <f>ULBoard!C18+Grambling!C18+LATech!C18+McNeese!C18+Nicholls!C18+NwSU!C18+SLU!C18+ULL!C18+ULM!C18+UNO!C18</f>
        <v>0</v>
      </c>
      <c r="D18" s="61">
        <f>ULBoard!D18+Grambling!D18+LATech!D18+McNeese!D18+Nicholls!D18+NwSU!D18+SLU!D18+ULL!D18+ULM!D18+UNO!D18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ULBoard!B19+Grambling!B19+LATech!B19+McNeese!B19+Nicholls!B19+NwSU!B19+SLU!B19+ULL!B19+ULM!B19+UNO!B19</f>
        <v>0</v>
      </c>
      <c r="C19" s="61">
        <f>ULBoard!C19+Grambling!C19+LATech!C19+McNeese!C19+Nicholls!C19+NwSU!C19+SLU!C19+ULL!C19+ULM!C19+UNO!C19</f>
        <v>0</v>
      </c>
      <c r="D19" s="61">
        <f>ULBoard!D19+Grambling!D19+LATech!D19+McNeese!D19+Nicholls!D19+NwSU!D19+SLU!D19+ULL!D19+ULM!D19+UNO!D19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1">
        <f>ULBoard!B20+Grambling!B20+LATech!B20+McNeese!B20+Nicholls!B20+NwSU!B20+SLU!B20+ULL!B20+ULM!B20+UNO!B20</f>
        <v>0</v>
      </c>
      <c r="C20" s="61">
        <f>ULBoard!C20+Grambling!C20+LATech!C20+McNeese!C20+Nicholls!C20+NwSU!C20+SLU!C20+ULL!C20+ULM!C20+UNO!C20</f>
        <v>0</v>
      </c>
      <c r="D20" s="61">
        <f>ULBoard!D20+Grambling!D20+LATech!D20+McNeese!D20+Nicholls!D20+NwSU!D20+SLU!D20+ULL!D20+ULM!D20+UNO!D20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1">
        <f>ULBoard!B21+Grambling!B21+LATech!B21+McNeese!B21+Nicholls!B21+NwSU!B21+SLU!B21+ULL!B21+ULM!B21+UNO!B21</f>
        <v>0</v>
      </c>
      <c r="C21" s="61">
        <f>ULBoard!C21+Grambling!C21+LATech!C21+McNeese!C21+Nicholls!C21+NwSU!C21+SLU!C21+ULL!C21+ULM!C21+UNO!C21</f>
        <v>0</v>
      </c>
      <c r="D21" s="61">
        <f>ULBoard!D21+Grambling!D21+LATech!D21+McNeese!D21+Nicholls!D21+NwSU!D21+SLU!D21+ULL!D21+ULM!D21+UNO!D21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ULBoard!B22+Grambling!B22+LATech!B22+McNeese!B22+Nicholls!B22+NwSU!B22+SLU!B22+ULL!B22+ULM!B22+UNO!B22</f>
        <v>0</v>
      </c>
      <c r="C22" s="61">
        <f>ULBoard!C22+Grambling!C22+LATech!C22+McNeese!C22+Nicholls!C22+NwSU!C22+SLU!C22+ULL!C22+ULM!C22+UNO!C22</f>
        <v>0</v>
      </c>
      <c r="D22" s="61">
        <f>ULBoard!D22+Grambling!D22+LATech!D22+McNeese!D22+Nicholls!D22+NwSU!D22+SLU!D22+ULL!D22+ULM!D22+UNO!D22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1">
        <f>ULBoard!B23+Grambling!B23+LATech!B23+McNeese!B23+Nicholls!B23+NwSU!B23+SLU!B23+ULL!B23+ULM!B23+UNO!B23</f>
        <v>0</v>
      </c>
      <c r="C23" s="61">
        <f>ULBoard!C23+Grambling!C23+LATech!C23+McNeese!C23+Nicholls!C23+NwSU!C23+SLU!C23+ULL!C23+ULM!C23+UNO!C23</f>
        <v>0</v>
      </c>
      <c r="D23" s="61">
        <f>ULBoard!D23+Grambling!D23+LATech!D23+McNeese!D23+Nicholls!D23+NwSU!D23+SLU!D23+ULL!D23+ULM!D23+UNO!D23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1">
        <f>ULBoard!B24+Grambling!B24+LATech!B24+McNeese!B24+Nicholls!B24+NwSU!B24+SLU!B24+ULL!B24+ULM!B24+UNO!B24</f>
        <v>0</v>
      </c>
      <c r="C24" s="61">
        <f>ULBoard!C24+Grambling!C24+LATech!C24+McNeese!C24+Nicholls!C24+NwSU!C24+SLU!C24+ULL!C24+ULM!C24+UNO!C24</f>
        <v>0</v>
      </c>
      <c r="D24" s="61">
        <f>ULBoard!D24+Grambling!D24+LATech!D24+McNeese!D24+Nicholls!D24+NwSU!D24+SLU!D24+ULL!D24+ULM!D24+UNO!D24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ULBoard!B25+Grambling!B25+LATech!B25+McNeese!B25+Nicholls!B25+NwSU!B25+SLU!B25+ULL!B25+ULM!B25+UNO!B25</f>
        <v>0</v>
      </c>
      <c r="C25" s="61">
        <f>ULBoard!C25+Grambling!C25+LATech!C25+McNeese!C25+Nicholls!C25+NwSU!C25+SLU!C25+ULL!C25+ULM!C25+UNO!C25</f>
        <v>0</v>
      </c>
      <c r="D25" s="61">
        <f>ULBoard!D25+Grambling!D25+LATech!D25+McNeese!D25+Nicholls!D25+NwSU!D25+SLU!D25+ULL!D25+ULM!D25+UNO!D25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1">
        <f>ULBoard!B26+Grambling!B26+LATech!B26+McNeese!B26+Nicholls!B26+NwSU!B26+SLU!B26+ULL!B26+ULM!B26+UNO!B26</f>
        <v>0</v>
      </c>
      <c r="C26" s="61">
        <f>ULBoard!C26+Grambling!C26+LATech!C26+McNeese!C26+Nicholls!C26+NwSU!C26+SLU!C26+ULL!C26+ULM!C26+UNO!C26</f>
        <v>0</v>
      </c>
      <c r="D26" s="61">
        <f>ULBoard!D26+Grambling!D26+LATech!D26+McNeese!D26+Nicholls!D26+NwSU!D26+SLU!D26+ULL!D26+ULM!D26+UNO!D26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1">
        <f>ULBoard!B27+Grambling!B27+LATech!B27+McNeese!B27+Nicholls!B27+NwSU!B27+SLU!B27+ULL!B27+ULM!B27+UNO!B27</f>
        <v>0</v>
      </c>
      <c r="C27" s="61">
        <f>ULBoard!C27+Grambling!C27+LATech!C27+McNeese!C27+Nicholls!C27+NwSU!C27+SLU!C27+ULL!C27+ULM!C27+UNO!C27</f>
        <v>0</v>
      </c>
      <c r="D27" s="61">
        <f>ULBoard!D27+Grambling!D27+LATech!D27+McNeese!D27+Nicholls!D27+NwSU!D27+SLU!D27+ULL!D27+ULM!D27+UNO!D27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ULBoard!B28+Grambling!B28+LATech!B28+McNeese!B28+Nicholls!B28+NwSU!B28+SLU!B28+ULL!B28+ULM!B28+UNO!B28</f>
        <v>0</v>
      </c>
      <c r="C28" s="61">
        <f>ULBoard!C28+Grambling!C28+LATech!C28+McNeese!C28+Nicholls!C28+NwSU!C28+SLU!C28+ULL!C28+ULM!C28+UNO!C28</f>
        <v>0</v>
      </c>
      <c r="D28" s="61">
        <f>ULBoard!D28+Grambling!D28+LATech!D28+McNeese!D28+Nicholls!D28+NwSU!D28+SLU!D28+ULL!D28+ULM!D28+UNO!D28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ULBoard!B29+Grambling!B29+LATech!B29+McNeese!B29+Nicholls!B29+NwSU!B29+SLU!B29+ULL!B29+ULM!B29+UNO!B29</f>
        <v>0</v>
      </c>
      <c r="C29" s="61">
        <f>ULBoard!C29+Grambling!C29+LATech!C29+McNeese!C29+Nicholls!C29+NwSU!C29+SLU!C29+ULL!C29+ULM!C29+UNO!C29</f>
        <v>0</v>
      </c>
      <c r="D29" s="61">
        <f>ULBoard!D29+Grambling!D29+LATech!D29+McNeese!D29+Nicholls!D29+NwSU!D29+SLU!D29+ULL!D29+ULM!D29+UNO!D29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1">
        <f>ULBoard!B30+Grambling!B30+LATech!B30+McNeese!B30+Nicholls!B30+NwSU!B30+SLU!B30+ULL!B30+ULM!B30+UNO!B30</f>
        <v>0</v>
      </c>
      <c r="C30" s="61">
        <f>ULBoard!C30+Grambling!C30+LATech!C30+McNeese!C30+Nicholls!C30+NwSU!C30+SLU!C30+ULL!C30+ULM!C30+UNO!C30</f>
        <v>0</v>
      </c>
      <c r="D30" s="61">
        <f>ULBoard!D30+Grambling!D30+LATech!D30+McNeese!D30+Nicholls!D30+NwSU!D30+SLU!D30+ULL!D30+ULM!D30+UNO!D30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1">
        <f>ULBoard!B31+Grambling!B31+LATech!B31+McNeese!B31+Nicholls!B31+NwSU!B31+SLU!B31+ULL!B31+ULM!B31+UNO!B31</f>
        <v>0</v>
      </c>
      <c r="C31" s="61">
        <f>ULBoard!C31+Grambling!C31+LATech!C31+McNeese!C31+Nicholls!C31+NwSU!C31+SLU!C31+ULL!C31+ULM!C31+UNO!C31</f>
        <v>0</v>
      </c>
      <c r="D31" s="61">
        <f>ULBoard!D31+Grambling!D31+LATech!D31+McNeese!D31+Nicholls!D31+NwSU!D31+SLU!D31+ULL!D31+ULM!D31+UNO!D31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1">
        <f>ULBoard!B32+Grambling!B32+LATech!B32+McNeese!B32+Nicholls!B32+NwSU!B32+SLU!B32+ULL!B32+ULM!B32+UNO!B32</f>
        <v>0</v>
      </c>
      <c r="C32" s="61">
        <f>ULBoard!C32+Grambling!C32+LATech!C32+McNeese!C32+Nicholls!C32+NwSU!C32+SLU!C32+ULL!C32+ULM!C32+UNO!C32</f>
        <v>0</v>
      </c>
      <c r="D32" s="61">
        <f>ULBoard!D32+Grambling!D32+LATech!D32+McNeese!D32+Nicholls!D32+NwSU!D32+SLU!D32+ULL!D32+ULM!D32+UNO!D32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f>ULBoard!B34+Grambling!B34+LATech!B34+McNeese!B34+Nicholls!B34+NwSU!B34+SLU!B34+ULL!B34+ULM!B34+UNO!B34</f>
        <v>0</v>
      </c>
      <c r="C34" s="61">
        <f>ULBoard!C34+Grambling!C34+LATech!C34+McNeese!C34+Nicholls!C34+NwSU!C34+SLU!C34+ULL!C34+ULM!C34+UNO!C34</f>
        <v>0</v>
      </c>
      <c r="D34" s="61">
        <f>ULBoard!D34+Grambling!D34+LATech!D34+McNeese!D34+Nicholls!D34+NwSU!D34+SLU!D34+ULL!D34+ULM!D34+UNO!D34</f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61">
        <f>ULBoard!B36+Grambling!B36+LATech!B36+McNeese!B36+Nicholls!B36+NwSU!B36+SLU!B36+ULL!B36+ULM!B36+UNO!B36</f>
        <v>0</v>
      </c>
      <c r="C36" s="61">
        <f>ULBoard!C36+Grambling!C36+LATech!C36+McNeese!C36+Nicholls!C36+NwSU!C36+SLU!C36+ULL!C36+ULM!C36+UNO!C36</f>
        <v>0</v>
      </c>
      <c r="D36" s="61">
        <f>ULBoard!D36+Grambling!D36+LATech!D36+McNeese!D36+Nicholls!D36+NwSU!D36+SLU!D36+ULL!D36+ULM!D36+UNO!D36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101"/>
      <c r="C37" s="101"/>
      <c r="D37" s="101"/>
      <c r="E37" s="63"/>
      <c r="F37" s="62" t="s">
        <v>32</v>
      </c>
      <c r="H37" s="178"/>
      <c r="I37" t="s">
        <v>41</v>
      </c>
    </row>
    <row r="38" spans="1:13" s="103" customFormat="1" ht="15" customHeight="1" x14ac:dyDescent="0.25">
      <c r="A38" s="69" t="s">
        <v>33</v>
      </c>
      <c r="B38" s="102">
        <f>B36+B34+B10+B9+B8</f>
        <v>275031999.07999998</v>
      </c>
      <c r="C38" s="102">
        <f>C36+C34+C10+C9+C8</f>
        <v>277741155</v>
      </c>
      <c r="D38" s="102">
        <f>D36+D34+D10+D9+D8</f>
        <v>285749646.50654191</v>
      </c>
      <c r="E38" s="77">
        <f>D38-C38</f>
        <v>8008491.5065419078</v>
      </c>
      <c r="F38" s="71">
        <f>IF(ISBLANK(E38),"  ",IF(C38&gt;0,E38/C38,IF(E38&gt;0,1,0)))</f>
        <v>2.8834371004692869E-2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ULBoard!B40+Grambling!B40+LATech!B40+McNeese!B40+Nicholls!B40+NwSU!B40+SLU!B40+ULL!B40+ULM!B40+UNO!B40</f>
        <v>0</v>
      </c>
      <c r="C40" s="61">
        <f>ULBoard!C40+Grambling!C40+LATech!C40+McNeese!C42+Nicholls!C40+NwSU!C40+SLU!C40+ULL!C40+ULM!C40+UNO!C40</f>
        <v>0</v>
      </c>
      <c r="D40" s="61">
        <f>ULBoard!D40+Grambling!D40+LATech!D40+McNeese!D42+Nicholls!D40+NwSU!D40+SLU!D40+ULL!D40+ULM!D40+UNO!D40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ULBoard!B41+Grambling!B41+LATech!B41+McNeese!B41+Nicholls!B41+NwSU!B41+SLU!B41+ULL!B41+ULM!B41+UNO!B41</f>
        <v>0</v>
      </c>
      <c r="C41" s="61">
        <f>ULBoard!C41+Grambling!C41+LATech!C41+McNeese!C43+Nicholls!C41+NwSU!C41+SLU!C41+ULL!C41+ULM!C41+UNO!C41</f>
        <v>0</v>
      </c>
      <c r="D41" s="61">
        <f>ULBoard!D41+Grambling!D41+LATech!D41+McNeese!D43+Nicholls!D41+NwSU!D41+SLU!D41+ULL!D41+ULM!D41+UNO!D41</f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f>ULBoard!B42+Grambling!B42+LATech!B42+McNeese!B42+Nicholls!B42+NwSU!B42+SLU!B42+ULL!B42+ULM!B42+UNO!B42</f>
        <v>0</v>
      </c>
      <c r="C42" s="61">
        <f>ULBoard!C42+Grambling!C42+LATech!C42+McNeese!C44+Nicholls!C42+NwSU!C42+SLU!C42+ULL!C42+ULM!C42+UNO!C42</f>
        <v>0</v>
      </c>
      <c r="D42" s="61">
        <f>ULBoard!D42+Grambling!D42+LATech!D42+McNeese!D44+Nicholls!D42+NwSU!D42+SLU!D42+ULL!D42+ULM!D42+UNO!D42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f>ULBoard!B43+Grambling!B43+LATech!B43+McNeese!B43+Nicholls!B43+NwSU!B43+SLU!B43+ULL!B43+ULM!B43+UNO!B43</f>
        <v>0</v>
      </c>
      <c r="C43" s="61">
        <f>ULBoard!C43+Grambling!C43+LATech!C43+McNeese!C45+Nicholls!C43+NwSU!C43+SLU!C43+ULL!C43+ULM!C43+UNO!C43</f>
        <v>0</v>
      </c>
      <c r="D43" s="61">
        <f>ULBoard!D43+Grambling!D43+LATech!D43+McNeese!D45+Nicholls!D43+NwSU!D43+SLU!D43+ULL!D43+ULM!D43+UNO!D43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f>ULBoard!B44+Grambling!B44+LATech!B44+McNeese!B44+Nicholls!B44+NwSU!B44+SLU!B44+ULL!B44+ULM!B44+UNO!B44</f>
        <v>0</v>
      </c>
      <c r="C44" s="61">
        <f>ULBoard!C44+Grambling!C44+LATech!C44+McNeese!C46+Nicholls!C44+NwSU!C44+SLU!C44+ULL!C44+ULM!C44+UNO!C44</f>
        <v>0</v>
      </c>
      <c r="D44" s="61">
        <f>ULBoard!D44+Grambling!D44+LATech!D44+McNeese!D46+Nicholls!D44+NwSU!D44+SLU!D44+ULL!D44+ULM!D44+UNO!D44</f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7">
        <f>SUM(B40:B44)</f>
        <v>0</v>
      </c>
      <c r="C45" s="77">
        <f>SUM(C40:C44)</f>
        <v>0</v>
      </c>
      <c r="D45" s="77">
        <f>SUM(D40:D44)</f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ULBoard!B47+Grambling!B47+LATech!B47+McNeese!B47+Nicholls!B47+NwSU!B47+SLU!B47+ULL!B47+ULM!B47+UNO!B47</f>
        <v>224000</v>
      </c>
      <c r="C47" s="77">
        <f>ULBoard!C47+Grambling!C47+LATech!C47+McNeese!C47+Nicholls!C47+NwSU!C47+SLU!C47+ULL!C47+ULM!C47+UNO!C47</f>
        <v>259923</v>
      </c>
      <c r="D47" s="77">
        <f>ULBoard!D47+Grambling!D47+LATech!D47+McNeese!D47+Nicholls!D47+NwSU!D47+SLU!D47+ULL!D47+ULM!D47+UNO!D47</f>
        <v>259923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9" s="103" customFormat="1" ht="15" customHeight="1" x14ac:dyDescent="0.25">
      <c r="A49" s="76" t="s">
        <v>43</v>
      </c>
      <c r="B49" s="77">
        <f>ULBoard!B49+Grambling!B49+LATech!B49+McNeese!B49+Nicholls!B49+NwSU!B49+SLU!B49+ULL!B49+ULM!B49+UNO!B49</f>
        <v>0</v>
      </c>
      <c r="C49" s="77">
        <f>ULBoard!C49+Grambling!C49+LATech!C49+McNeese!C49+Nicholls!C49+NwSU!C49+SLU!C49+ULL!C49+ULM!C49+UNO!C49</f>
        <v>0</v>
      </c>
      <c r="D49" s="77">
        <f>ULBoard!D49+Grambling!D49+LATech!D49+McNeese!D49+Nicholls!D49+NwSU!D49+SLU!D49+ULL!D49+ULM!D49+UNO!D49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9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9" s="103" customFormat="1" ht="15" customHeight="1" x14ac:dyDescent="0.25">
      <c r="A51" s="67" t="s">
        <v>44</v>
      </c>
      <c r="B51" s="77">
        <f>ULBoard!B51+Grambling!B51+LATech!B51+McNeese!B51+Nicholls!B51+NwSU!B51+SLU!B51+ULL!B51+ULM!B51+UNO!B51</f>
        <v>644684475.56000006</v>
      </c>
      <c r="C51" s="77">
        <f>ULBoard!C51+Grambling!C51+LATech!C51+McNeese!C51+Nicholls!C51+NwSU!C51+SLU!C51+ULL!C51+ULM!C51+UNO!C51</f>
        <v>674041645</v>
      </c>
      <c r="D51" s="77">
        <f>ULBoard!D51+Grambling!D51+LATech!D51+McNeese!D51+Nicholls!D51+NwSU!D51+SLU!D51+ULL!D51+ULM!D51+UNO!D51</f>
        <v>676482759</v>
      </c>
      <c r="E51" s="77">
        <f>D51-C51</f>
        <v>2441114</v>
      </c>
      <c r="F51" s="71">
        <f>IF(ISBLANK(E51),"  ",IF(C51&gt;0,E51/C51,IF(E51&gt;0,1,0)))</f>
        <v>3.6216070892771024E-3</v>
      </c>
      <c r="H51" s="179"/>
    </row>
    <row r="52" spans="1:9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9" s="103" customFormat="1" ht="15" customHeight="1" x14ac:dyDescent="0.25">
      <c r="A53" s="78" t="s">
        <v>45</v>
      </c>
      <c r="B53" s="77">
        <f>ULBoard!B53+Grambling!B53+LATech!B53+McNeese!B53+Nicholls!B53+NwSU!B53+SLU!B53+ULL!B53+ULM!B53+UNO!B53</f>
        <v>0</v>
      </c>
      <c r="C53" s="77">
        <f>ULBoard!C53+Grambling!C53+LATech!C53+McNeese!C53+Nicholls!C53+NwSU!C53+SLU!C53+ULL!C53+ULM!C53+UNO!C53</f>
        <v>0</v>
      </c>
      <c r="D53" s="77">
        <f>ULBoard!D53+Grambling!D53+LATech!D53+McNeese!D53+Nicholls!D53+NwSU!D53+SLU!D53+ULL!D53+ULM!D53+UNO!D53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9" ht="15" customHeight="1" x14ac:dyDescent="0.25">
      <c r="A54" s="67"/>
      <c r="B54" s="57"/>
      <c r="C54" s="57"/>
      <c r="D54" s="57"/>
      <c r="E54" s="57"/>
      <c r="F54" s="80"/>
      <c r="H54" s="178"/>
    </row>
    <row r="55" spans="1:9" s="103" customFormat="1" ht="15" customHeight="1" x14ac:dyDescent="0.25">
      <c r="A55" s="67" t="s">
        <v>46</v>
      </c>
      <c r="B55" s="77">
        <f>ULBoard!B55+Grambling!B55+LATech!B55+McNeese!B55+Nicholls!B55+NwSU!B55+SLU!B55+ULL!B55+ULM!B55+UNO!B55</f>
        <v>0</v>
      </c>
      <c r="C55" s="77">
        <f>ULBoard!C55+Grambling!C55+LATech!C55+McNeese!C55+Nicholls!C55+NwSU!C55+SLU!C55+ULL!C55+ULM!C55+UNO!C55</f>
        <v>0</v>
      </c>
      <c r="D55" s="77">
        <f>ULBoard!D55+Grambling!D55+LATech!D55+McNeese!D55+Nicholls!D55+NwSU!D55+SLU!D55+ULL!D55+ULM!D55+UNO!D55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9" ht="15" customHeight="1" x14ac:dyDescent="0.25">
      <c r="A56" s="66"/>
      <c r="B56" s="65"/>
      <c r="C56" s="65"/>
      <c r="D56" s="65"/>
      <c r="E56" s="65"/>
      <c r="F56" s="58"/>
      <c r="H56" s="178"/>
    </row>
    <row r="57" spans="1:9" s="103" customFormat="1" ht="15" customHeight="1" x14ac:dyDescent="0.25">
      <c r="A57" s="81" t="s">
        <v>47</v>
      </c>
      <c r="B57" s="77">
        <f>B55+B53+B51+B49+B47+-B45+B38+1</f>
        <v>919940475.6400001</v>
      </c>
      <c r="C57" s="77">
        <f>C55+C53+C51+C49+C47+-C45+C38</f>
        <v>952042723</v>
      </c>
      <c r="D57" s="77">
        <f>D55+D53+D51+D49+D47+-D45+D38</f>
        <v>962492328.50654197</v>
      </c>
      <c r="E57" s="77">
        <f>D57-C57</f>
        <v>10449605.506541967</v>
      </c>
      <c r="F57" s="71">
        <f>IF(ISBLANK(E57),"  ",IF(C57&gt;0,E57/C57,IF(E57&gt;0,1,0)))</f>
        <v>1.0975983802086125E-2</v>
      </c>
      <c r="H57" s="179"/>
    </row>
    <row r="58" spans="1:9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9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9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9" ht="15" customHeight="1" x14ac:dyDescent="0.25">
      <c r="A61" s="64" t="s">
        <v>49</v>
      </c>
      <c r="B61" s="61">
        <f>ULBoard!B61+Grambling!B61+LATech!B61+McNeese!B61+Nicholls!B61+NwSU!B61+SLU!B61+ULL!B61+ULM!B61+UNO!B61</f>
        <v>372099418.25</v>
      </c>
      <c r="C61" s="61">
        <f>ULBoard!C61+Grambling!C61+LATech!C61+McNeese!C61+Nicholls!C61+NwSU!C61+SLU!C61+ULL!C61+ULM!C61+UNO!C61</f>
        <v>386959041.32999998</v>
      </c>
      <c r="D61" s="61">
        <f>ULBoard!D61+Grambling!D61+LATech!D61+McNeese!D61+Nicholls!D61+NwSU!D61+SLU!D61+ULL!D61+ULM!D61+UNO!D61</f>
        <v>402390876.35983998</v>
      </c>
      <c r="E61" s="61">
        <f t="shared" ref="E61:E74" si="4">D61-C61</f>
        <v>15431835.029839993</v>
      </c>
      <c r="F61" s="62">
        <f t="shared" ref="F61:F74" si="5">IF(ISBLANK(E61),"  ",IF(C61&gt;0,E61/C61,IF(E61&gt;0,1,0)))</f>
        <v>3.9879763441629142E-2</v>
      </c>
      <c r="H61" s="178"/>
    </row>
    <row r="62" spans="1:9" ht="15" customHeight="1" x14ac:dyDescent="0.25">
      <c r="A62" s="66" t="s">
        <v>50</v>
      </c>
      <c r="B62" s="61">
        <f>ULBoard!B62+Grambling!B62+LATech!B62+McNeese!B62+Nicholls!B62+NwSU!B62+SLU!B62+ULL!B62+ULM!B62+UNO!B62</f>
        <v>47541280.450000003</v>
      </c>
      <c r="C62" s="61">
        <f>ULBoard!C62+Grambling!C62+LATech!C62+McNeese!C62+Nicholls!C62+NwSU!C62+SLU!C62+ULL!C62+ULM!C62+UNO!C62</f>
        <v>47153585</v>
      </c>
      <c r="D62" s="61">
        <f>ULBoard!D62+Grambling!D62+LATech!D62+McNeese!D62+Nicholls!D62+NwSU!D62+SLU!D62+ULL!D62+ULM!D62+UNO!D62</f>
        <v>41288744.119999997</v>
      </c>
      <c r="E62" s="61">
        <f t="shared" si="4"/>
        <v>-5864840.8800000027</v>
      </c>
      <c r="F62" s="62">
        <f t="shared" si="5"/>
        <v>-0.12437741223705479</v>
      </c>
      <c r="H62" s="178"/>
      <c r="I62" t="s">
        <v>120</v>
      </c>
    </row>
    <row r="63" spans="1:9" ht="15" customHeight="1" x14ac:dyDescent="0.25">
      <c r="A63" s="66" t="s">
        <v>51</v>
      </c>
      <c r="B63" s="61">
        <f>ULBoard!B63+Grambling!B63+LATech!B63+McNeese!B63+Nicholls!B63+NwSU!B63+SLU!B63+ULL!B63+ULM!B63+UNO!B63</f>
        <v>2336522.06</v>
      </c>
      <c r="C63" s="61">
        <f>ULBoard!C63+Grambling!C63+LATech!C63+McNeese!C63+Nicholls!C63+NwSU!C63+SLU!C63+ULL!C63+ULM!C63+UNO!C63</f>
        <v>2328812</v>
      </c>
      <c r="D63" s="61">
        <f>ULBoard!D63+Grambling!D63+LATech!D63+McNeese!D63+Nicholls!D63+NwSU!D63+SLU!D63+ULL!D63+ULM!D63+UNO!D63</f>
        <v>2575796</v>
      </c>
      <c r="E63" s="61">
        <f t="shared" si="4"/>
        <v>246984</v>
      </c>
      <c r="F63" s="62">
        <f t="shared" si="5"/>
        <v>0.10605579153662897</v>
      </c>
      <c r="H63" s="178"/>
      <c r="I63" t="s">
        <v>41</v>
      </c>
    </row>
    <row r="64" spans="1:9" ht="15" customHeight="1" x14ac:dyDescent="0.25">
      <c r="A64" s="66" t="s">
        <v>52</v>
      </c>
      <c r="B64" s="61">
        <f>ULBoard!B64+Grambling!B64+LATech!B64+McNeese!B64+Nicholls!B64+NwSU!B64+SLU!B64+ULL!B64+ULM!B64+UNO!B64</f>
        <v>76831189.909999996</v>
      </c>
      <c r="C64" s="61">
        <f>ULBoard!C64+Grambling!C64+LATech!C64+McNeese!C64+Nicholls!C64+NwSU!C64+SLU!C64+ULL!C64+ULM!C64+UNO!C64</f>
        <v>82651555</v>
      </c>
      <c r="D64" s="61">
        <f>ULBoard!D64+Grambling!D64+LATech!D64+McNeese!D64+Nicholls!D64+NwSU!D64+SLU!D64+ULL!D64+ULM!D64+UNO!D64</f>
        <v>85712000.040319994</v>
      </c>
      <c r="E64" s="61">
        <f t="shared" si="4"/>
        <v>3060445.0403199941</v>
      </c>
      <c r="F64" s="62">
        <f t="shared" si="5"/>
        <v>3.7028281443948562E-2</v>
      </c>
      <c r="H64" s="178"/>
    </row>
    <row r="65" spans="1:9" ht="15" customHeight="1" x14ac:dyDescent="0.25">
      <c r="A65" s="66" t="s">
        <v>53</v>
      </c>
      <c r="B65" s="61">
        <f>ULBoard!B65+Grambling!B65+LATech!B65+McNeese!B65+Nicholls!B65+NwSU!B65+SLU!B65+ULL!B65+ULM!B65+UNO!B65</f>
        <v>47636040.489999995</v>
      </c>
      <c r="C65" s="61">
        <f>ULBoard!C65+Grambling!C65+LATech!C65+McNeese!C65+Nicholls!C65+NwSU!C65+SLU!C65+ULL!C65+ULM!C65+UNO!C65</f>
        <v>50491109.269999996</v>
      </c>
      <c r="D65" s="61">
        <f>ULBoard!D65+Grambling!D65+LATech!D65+McNeese!D65+Nicholls!D65+NwSU!D65+SLU!D65+ULL!D65+ULM!D65+UNO!D65</f>
        <v>52368427.457840003</v>
      </c>
      <c r="E65" s="61">
        <f t="shared" si="4"/>
        <v>1877318.1878400072</v>
      </c>
      <c r="F65" s="62">
        <f t="shared" si="5"/>
        <v>3.7181163475753586E-2</v>
      </c>
      <c r="H65" s="178"/>
    </row>
    <row r="66" spans="1:9" ht="15" customHeight="1" x14ac:dyDescent="0.25">
      <c r="A66" s="66" t="s">
        <v>54</v>
      </c>
      <c r="B66" s="61">
        <f>ULBoard!B66+Grambling!B66+LATech!B66+McNeese!B66+Nicholls!B66+NwSU!B66+SLU!B66+ULL!B66+ULM!B66+UNO!B66</f>
        <v>137291140.47999999</v>
      </c>
      <c r="C66" s="61">
        <f>ULBoard!C66+Grambling!C66+LATech!C66+McNeese!C66+Nicholls!C66+NwSU!C66+SLU!C66+ULL!C66+ULM!C66+UNO!C66</f>
        <v>147397966</v>
      </c>
      <c r="D66" s="61">
        <f>ULBoard!D66+Grambling!D66+LATech!D66+McNeese!D66+Nicholls!D66+NwSU!D66+SLU!D66+ULL!D66+ULM!D66+UNO!D66</f>
        <v>144579481.38944</v>
      </c>
      <c r="E66" s="61">
        <f t="shared" si="4"/>
        <v>-2818484.6105599999</v>
      </c>
      <c r="F66" s="62">
        <f t="shared" si="5"/>
        <v>-1.9121597719740584E-2</v>
      </c>
      <c r="H66" s="178"/>
    </row>
    <row r="67" spans="1:9" ht="15" customHeight="1" x14ac:dyDescent="0.25">
      <c r="A67" s="66" t="s">
        <v>55</v>
      </c>
      <c r="B67" s="61">
        <f>ULBoard!B67+Grambling!B67+LATech!B67+McNeese!B67+Nicholls!B67+NwSU!B67+SLU!B67+ULL!B67+ULM!B67+UNO!B67</f>
        <v>114381819.59999999</v>
      </c>
      <c r="C67" s="61">
        <f>ULBoard!C67+Grambling!C67+LATech!C67+McNeese!C67+Nicholls!C67+NwSU!C67+SLU!C67+ULL!C67+ULM!C67+UNO!C67</f>
        <v>110823470</v>
      </c>
      <c r="D67" s="61">
        <f>ULBoard!D67+Grambling!D67+LATech!D67+McNeese!D67+Nicholls!D67+NwSU!D67+SLU!D67+ULL!D67+ULM!D67+UNO!D67</f>
        <v>106871037</v>
      </c>
      <c r="E67" s="61">
        <f t="shared" si="4"/>
        <v>-3952433</v>
      </c>
      <c r="F67" s="62">
        <f t="shared" si="5"/>
        <v>-3.5664223471797082E-2</v>
      </c>
      <c r="H67" s="178"/>
    </row>
    <row r="68" spans="1:9" ht="15" customHeight="1" x14ac:dyDescent="0.25">
      <c r="A68" s="66" t="s">
        <v>56</v>
      </c>
      <c r="B68" s="61">
        <f>ULBoard!B68+Grambling!B68+LATech!B68+McNeese!B68+Nicholls!B68+NwSU!B68+SLU!B68+ULL!B68+ULM!B68+UNO!B68</f>
        <v>86393773.450000003</v>
      </c>
      <c r="C68" s="61">
        <f>ULBoard!C68+Grambling!C68+LATech!C68+McNeese!C68+Nicholls!C68+NwSU!C68+SLU!C68+ULL!C68+ULM!C68+UNO!C68</f>
        <v>90003991</v>
      </c>
      <c r="D68" s="61">
        <f>ULBoard!D68+Grambling!D68+LATech!D68+McNeese!D68+Nicholls!D68+NwSU!D68+SLU!D68+ULL!D68+ULM!D68+UNO!D68</f>
        <v>94547690.483280003</v>
      </c>
      <c r="E68" s="61">
        <f t="shared" si="4"/>
        <v>4543699.4832800031</v>
      </c>
      <c r="F68" s="62">
        <f t="shared" si="5"/>
        <v>5.0483311159835155E-2</v>
      </c>
      <c r="H68" s="178"/>
    </row>
    <row r="69" spans="1:9" s="103" customFormat="1" ht="15" customHeight="1" x14ac:dyDescent="0.25">
      <c r="A69" s="84" t="s">
        <v>57</v>
      </c>
      <c r="B69" s="77">
        <f>ULBoard!B69+Grambling!B69+LATech!B69+McNeese!B69+Nicholls!B69+NwSU!B69+SLU!B69+ULL!B69+ULM!B69+UNO!B69</f>
        <v>884511184.68999994</v>
      </c>
      <c r="C69" s="77">
        <f>SUM(C61:C68)</f>
        <v>917809529.60000002</v>
      </c>
      <c r="D69" s="77">
        <f>SUM(D61:D68)</f>
        <v>930334052.85071993</v>
      </c>
      <c r="E69" s="77">
        <f t="shared" si="4"/>
        <v>12524523.250719905</v>
      </c>
      <c r="F69" s="71">
        <f t="shared" si="5"/>
        <v>1.3646102864260242E-2</v>
      </c>
      <c r="H69" s="179"/>
    </row>
    <row r="70" spans="1:9" ht="15" customHeight="1" x14ac:dyDescent="0.25">
      <c r="A70" s="66" t="s">
        <v>58</v>
      </c>
      <c r="B70" s="61">
        <f>ULBoard!B70+Grambling!B70+LATech!B70+McNeese!B70+Nicholls!B70+NwSU!B70+SLU!B70+ULL!B70+ULM!B70+UNO!B70</f>
        <v>0</v>
      </c>
      <c r="C70" s="61">
        <f>ULBoard!C70+Grambling!C70+LATech!C70+McNeese!C70+Nicholls!C70+NwSU!C70+SLU!C70+ULL!C70+ULM!C70+UNO!C70</f>
        <v>0</v>
      </c>
      <c r="D70" s="61">
        <f>ULBoard!D70+Grambling!D70+LATech!D70+McNeese!D70+Nicholls!D70+NwSU!D70+SLU!D70+ULL!D70+ULM!D70+UNO!D70</f>
        <v>0</v>
      </c>
      <c r="E70" s="61">
        <f t="shared" si="4"/>
        <v>0</v>
      </c>
      <c r="F70" s="62">
        <f t="shared" si="5"/>
        <v>0</v>
      </c>
      <c r="H70" s="178"/>
    </row>
    <row r="71" spans="1:9" ht="15" customHeight="1" x14ac:dyDescent="0.25">
      <c r="A71" s="66" t="s">
        <v>59</v>
      </c>
      <c r="B71" s="61">
        <f>ULBoard!B71+Grambling!B71+LATech!B71+McNeese!B71+Nicholls!B71+NwSU!B71+SLU!B71+ULL!B71+ULM!B71+UNO!B71</f>
        <v>2325044.46</v>
      </c>
      <c r="C71" s="61">
        <f>ULBoard!C71+Grambling!C71+LATech!C71+McNeese!C71+Nicholls!C71+NwSU!C71+SLU!C71+ULL!C71+ULM!C71+UNO!C71</f>
        <v>2663920</v>
      </c>
      <c r="D71" s="61">
        <f>ULBoard!D71+Grambling!D71+LATech!D71+McNeese!D71+Nicholls!D71+NwSU!D71+SLU!D71+ULL!D71+ULM!D71+UNO!D71</f>
        <v>5256359</v>
      </c>
      <c r="E71" s="61">
        <f t="shared" si="4"/>
        <v>2592439</v>
      </c>
      <c r="F71" s="62">
        <f t="shared" si="5"/>
        <v>0.97316698699660653</v>
      </c>
      <c r="H71" s="178"/>
      <c r="I71" s="151"/>
    </row>
    <row r="72" spans="1:9" ht="15" customHeight="1" x14ac:dyDescent="0.25">
      <c r="A72" s="66" t="s">
        <v>60</v>
      </c>
      <c r="B72" s="61">
        <f>ULBoard!B72+Grambling!B72+LATech!B72+McNeese!B72+Nicholls!B72+NwSU!B72+SLU!B72+ULL!B72+ULM!B72+UNO!B72</f>
        <v>26123772.350000001</v>
      </c>
      <c r="C72" s="61">
        <f>ULBoard!C72+Grambling!C72+LATech!C72+McNeese!C72+Nicholls!C72+NwSU!C72+SLU!C72+ULL!C72+ULM!C72+UNO!C72</f>
        <v>24621987</v>
      </c>
      <c r="D72" s="61">
        <f>ULBoard!D72+Grambling!D72+LATech!D72+McNeese!D72+Nicholls!D72+NwSU!D72+SLU!D72+ULL!D72+ULM!D72+UNO!D72</f>
        <v>23200449</v>
      </c>
      <c r="E72" s="61">
        <f t="shared" si="4"/>
        <v>-1421538</v>
      </c>
      <c r="F72" s="62">
        <f t="shared" si="5"/>
        <v>-5.773449559533924E-2</v>
      </c>
      <c r="H72" s="178"/>
    </row>
    <row r="73" spans="1:9" ht="15" customHeight="1" x14ac:dyDescent="0.25">
      <c r="A73" s="66" t="s">
        <v>61</v>
      </c>
      <c r="B73" s="61">
        <f>ULBoard!B73+Grambling!B73+LATech!B73+McNeese!B73+Nicholls!B73+NwSU!B73+SLU!B73+ULL!B73+ULM!B73+UNO!B73</f>
        <v>6980474.3200000003</v>
      </c>
      <c r="C73" s="61">
        <f>ULBoard!C73+Grambling!C73+LATech!C73+McNeese!C73+Nicholls!C73+NwSU!C73+SLU!C73+ULL!C73+ULM!C73+UNO!C73</f>
        <v>6947287</v>
      </c>
      <c r="D73" s="61">
        <f>ULBoard!D73+Grambling!D73+LATech!D73+McNeese!D73+Nicholls!D73+NwSU!D73+SLU!D73+ULL!D73+ULM!D73+UNO!D73</f>
        <v>3701468</v>
      </c>
      <c r="E73" s="61">
        <f t="shared" si="4"/>
        <v>-3245819</v>
      </c>
      <c r="F73" s="62">
        <f t="shared" si="5"/>
        <v>-0.46720669521785985</v>
      </c>
      <c r="H73" s="178"/>
    </row>
    <row r="74" spans="1:9" s="103" customFormat="1" ht="15" customHeight="1" x14ac:dyDescent="0.25">
      <c r="A74" s="85" t="s">
        <v>62</v>
      </c>
      <c r="B74" s="77">
        <f>ULBoard!B74+Grambling!B74+LATech!B74+McNeese!B74+Nicholls!B74+NwSU!B74+SLU!B74+ULL!B74+ULM!B74+UNO!B74</f>
        <v>919940475.81999993</v>
      </c>
      <c r="C74" s="77">
        <f>SUM(C69:C73)-1</f>
        <v>952042722.60000002</v>
      </c>
      <c r="D74" s="77">
        <f>SUM(D69:D73)</f>
        <v>962492328.85071993</v>
      </c>
      <c r="E74" s="77">
        <f t="shared" si="4"/>
        <v>10449606.250719905</v>
      </c>
      <c r="F74" s="71">
        <f t="shared" si="5"/>
        <v>1.0975984588362112E-2</v>
      </c>
      <c r="H74" s="179"/>
    </row>
    <row r="75" spans="1:9" ht="15" customHeight="1" x14ac:dyDescent="0.25">
      <c r="A75" s="83"/>
      <c r="B75" s="57"/>
      <c r="C75" s="57"/>
      <c r="D75" s="57"/>
      <c r="E75" s="57"/>
      <c r="F75" s="59"/>
      <c r="H75" s="178"/>
    </row>
    <row r="76" spans="1:9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9" ht="15" customHeight="1" x14ac:dyDescent="0.25">
      <c r="A77" s="64" t="s">
        <v>64</v>
      </c>
      <c r="B77" s="61">
        <f>ULBoard!B77+Grambling!B77+LATech!B77+McNeese!B77+Nicholls!B77+NwSU!B77+SLU!B77+ULL!B77+ULM!B77+UNO!B77</f>
        <v>437089318.06999999</v>
      </c>
      <c r="C77" s="61">
        <f>ULBoard!C77+Grambling!C77+LATech!C77+McNeese!C77+Nicholls!C77+NwSU!C77+SLU!C77+ULL!C77+ULM!C77+UNO!C77</f>
        <v>448588224</v>
      </c>
      <c r="D77" s="61">
        <f>ULBoard!D77+Grambling!D77+LATech!D77+McNeese!D77+Nicholls!D77+NwSU!D77+SLU!D77+ULL!D77+ULM!D77+UNO!D77</f>
        <v>461804790.13</v>
      </c>
      <c r="E77" s="61">
        <f t="shared" ref="E77:E95" si="6">D77-C77</f>
        <v>13216566.129999995</v>
      </c>
      <c r="F77" s="62">
        <f t="shared" ref="F77:F95" si="7">IF(ISBLANK(E77),"  ",IF(C77&gt;0,E77/C77,IF(E77&gt;0,1,0)))</f>
        <v>2.9462579316393279E-2</v>
      </c>
      <c r="H77" s="178"/>
    </row>
    <row r="78" spans="1:9" ht="15" customHeight="1" x14ac:dyDescent="0.25">
      <c r="A78" s="66" t="s">
        <v>65</v>
      </c>
      <c r="B78" s="61">
        <f>ULBoard!B78+Grambling!B78+LATech!B78+McNeese!B78+Nicholls!B78+NwSU!B78+SLU!B78+ULL!B78+ULM!B78+UNO!B78</f>
        <v>12405079.859999999</v>
      </c>
      <c r="C78" s="61">
        <f>ULBoard!C78+Grambling!C78+LATech!C78+McNeese!C78+Nicholls!C78+NwSU!C78+SLU!C78+ULL!C78+ULM!C78+UNO!C78</f>
        <v>16725752</v>
      </c>
      <c r="D78" s="61">
        <f>ULBoard!D78+Grambling!D78+LATech!D78+McNeese!D78+Nicholls!D78+NwSU!D78+SLU!D78+ULL!D78+ULM!D78+UNO!D78</f>
        <v>16062591</v>
      </c>
      <c r="E78" s="61">
        <f t="shared" si="6"/>
        <v>-663161</v>
      </c>
      <c r="F78" s="62">
        <f t="shared" si="7"/>
        <v>-3.9649099185495515E-2</v>
      </c>
      <c r="H78" s="178"/>
    </row>
    <row r="79" spans="1:9" ht="15" customHeight="1" x14ac:dyDescent="0.25">
      <c r="A79" s="66" t="s">
        <v>66</v>
      </c>
      <c r="B79" s="61">
        <f>ULBoard!B79+Grambling!B79+LATech!B79+McNeese!B79+Nicholls!B79+NwSU!B79+SLU!B79+ULL!B79+ULM!B79+UNO!B79</f>
        <v>190213282.09000003</v>
      </c>
      <c r="C79" s="61">
        <f>ULBoard!C79+Grambling!C79+LATech!C79+McNeese!C79+Nicholls!C79+NwSU!C79+SLU!C79+ULL!C79+ULM!C79+UNO!C79</f>
        <v>195884413</v>
      </c>
      <c r="D79" s="61">
        <f>ULBoard!D79+Grambling!D79+LATech!D79+McNeese!D79+Nicholls!D79+NwSU!D79+SLU!D79+ULL!D79+ULM!D79+UNO!D79</f>
        <v>206603026.72071999</v>
      </c>
      <c r="E79" s="61">
        <f t="shared" si="6"/>
        <v>10718613.720719993</v>
      </c>
      <c r="F79" s="62">
        <f t="shared" si="7"/>
        <v>5.4719074154817991E-2</v>
      </c>
      <c r="H79" s="178"/>
    </row>
    <row r="80" spans="1:9" s="103" customFormat="1" ht="15" customHeight="1" x14ac:dyDescent="0.25">
      <c r="A80" s="84" t="s">
        <v>67</v>
      </c>
      <c r="B80" s="77">
        <f>ULBoard!B80+Grambling!B80+LATech!B80+McNeese!B80+Nicholls!B80+NwSU!B80+SLU!B80+ULL!B80+ULM!B80+UNO!B80</f>
        <v>639707680.0200001</v>
      </c>
      <c r="C80" s="77">
        <f>SUM(C77:C79)</f>
        <v>661198389</v>
      </c>
      <c r="D80" s="77">
        <f>SUM(D77:D79)</f>
        <v>684470407.85071993</v>
      </c>
      <c r="E80" s="77">
        <f t="shared" si="6"/>
        <v>23272018.850719929</v>
      </c>
      <c r="F80" s="71">
        <f t="shared" si="7"/>
        <v>3.5196726486155926E-2</v>
      </c>
      <c r="H80" s="179"/>
    </row>
    <row r="81" spans="1:8" ht="15" customHeight="1" x14ac:dyDescent="0.25">
      <c r="A81" s="66" t="s">
        <v>68</v>
      </c>
      <c r="B81" s="61">
        <f>ULBoard!B81+Grambling!B81+LATech!B81+McNeese!B81+Nicholls!B81+NwSU!B81+SLU!B81+ULL!B81+ULM!B81+UNO!B81</f>
        <v>2105469.3199999998</v>
      </c>
      <c r="C81" s="61">
        <f>ULBoard!C81+Grambling!C81+LATech!C81+McNeese!C81+Nicholls!C81+NwSU!C81+SLU!C81+ULL!C81+ULM!C81+UNO!C81</f>
        <v>3037070.1</v>
      </c>
      <c r="D81" s="61">
        <f>ULBoard!D81+Grambling!D81+LATech!D81+McNeese!D81+Nicholls!D81+NwSU!D81+SLU!D81+ULL!D81+ULM!D81+UNO!D81</f>
        <v>3304651</v>
      </c>
      <c r="E81" s="61">
        <f t="shared" si="6"/>
        <v>267580.89999999991</v>
      </c>
      <c r="F81" s="62">
        <f t="shared" si="7"/>
        <v>8.8104946935534972E-2</v>
      </c>
      <c r="H81" s="178"/>
    </row>
    <row r="82" spans="1:8" ht="15" customHeight="1" x14ac:dyDescent="0.25">
      <c r="A82" s="66" t="s">
        <v>69</v>
      </c>
      <c r="B82" s="61">
        <f>ULBoard!B82+Grambling!B82+LATech!B82+McNeese!B82+Nicholls!B82+NwSU!B82+SLU!B82+ULL!B82+ULM!B82+UNO!B82</f>
        <v>72582998.280000001</v>
      </c>
      <c r="C82" s="61">
        <f>ULBoard!C82+Grambling!C82+LATech!C82+McNeese!C82+Nicholls!C82+NwSU!C82+SLU!C82+ULL!C82+ULM!C82+UNO!C82</f>
        <v>77215202</v>
      </c>
      <c r="D82" s="61">
        <f>ULBoard!D82+Grambling!D82+LATech!D82+McNeese!D82+Nicholls!D82+NwSU!D82+SLU!D82+ULL!D82+ULM!D82+UNO!D82</f>
        <v>88336128</v>
      </c>
      <c r="E82" s="61">
        <f t="shared" si="6"/>
        <v>11120926</v>
      </c>
      <c r="F82" s="62">
        <f t="shared" si="7"/>
        <v>0.14402508459409327</v>
      </c>
      <c r="H82" s="178"/>
    </row>
    <row r="83" spans="1:8" ht="15" customHeight="1" x14ac:dyDescent="0.25">
      <c r="A83" s="66" t="s">
        <v>70</v>
      </c>
      <c r="B83" s="61">
        <f>ULBoard!B83+Grambling!B83+LATech!B83+McNeese!B83+Nicholls!B83+NwSU!B83+SLU!B83+ULL!B83+ULM!B83+UNO!B83</f>
        <v>10243741.960000001</v>
      </c>
      <c r="C83" s="61">
        <f>ULBoard!C83+Grambling!C83+LATech!C83+McNeese!C83+Nicholls!C83+NwSU!C83+SLU!C83+ULL!C83+ULM!C83+UNO!C83</f>
        <v>12572447</v>
      </c>
      <c r="D83" s="61">
        <f>ULBoard!D83+Grambling!D83+LATech!D83+McNeese!D83+Nicholls!D83+NwSU!D83+SLU!D83+ULL!D83+ULM!D83+UNO!D83</f>
        <v>11659176</v>
      </c>
      <c r="E83" s="61">
        <f t="shared" si="6"/>
        <v>-913271</v>
      </c>
      <c r="F83" s="62">
        <f t="shared" si="7"/>
        <v>-7.2640672098279679E-2</v>
      </c>
      <c r="H83" s="178"/>
    </row>
    <row r="84" spans="1:8" s="103" customFormat="1" ht="15" customHeight="1" x14ac:dyDescent="0.25">
      <c r="A84" s="68" t="s">
        <v>71</v>
      </c>
      <c r="B84" s="77">
        <f>ULBoard!B84+Grambling!B84+LATech!B84+McNeese!B84+Nicholls!B84+NwSU!B84+SLU!B84+ULL!B84+ULM!B84+UNO!B84</f>
        <v>84932209.560000002</v>
      </c>
      <c r="C84" s="77">
        <f>SUM(C81:C83)</f>
        <v>92824719.099999994</v>
      </c>
      <c r="D84" s="77">
        <f>SUM(D81:D83)</f>
        <v>103299955</v>
      </c>
      <c r="E84" s="77">
        <f t="shared" si="6"/>
        <v>10475235.900000006</v>
      </c>
      <c r="F84" s="71">
        <f t="shared" si="7"/>
        <v>0.11284963748411717</v>
      </c>
      <c r="H84" s="179"/>
    </row>
    <row r="85" spans="1:8" ht="15" customHeight="1" x14ac:dyDescent="0.25">
      <c r="A85" s="66" t="s">
        <v>72</v>
      </c>
      <c r="B85" s="61">
        <f>ULBoard!B85+Grambling!B85+LATech!B85+McNeese!B85+Nicholls!B85+NwSU!B85+SLU!B85+ULL!B85+ULM!B85+UNO!B85</f>
        <v>8048768.2999999998</v>
      </c>
      <c r="C85" s="61">
        <f>ULBoard!C85+Grambling!C85+LATech!C85+McNeese!C85+Nicholls!C85+NwSU!C85+SLU!C85+ULL!C85+ULM!C85+UNO!C85</f>
        <v>8437494.6699999999</v>
      </c>
      <c r="D85" s="61">
        <f>ULBoard!D85+Grambling!D85+LATech!D85+McNeese!D85+Nicholls!D85+NwSU!D85+SLU!D85+ULL!D85+ULM!D85+UNO!D85</f>
        <v>9934776</v>
      </c>
      <c r="E85" s="61">
        <f t="shared" si="6"/>
        <v>1497281.33</v>
      </c>
      <c r="F85" s="62">
        <f t="shared" si="7"/>
        <v>0.17745567713644553</v>
      </c>
      <c r="H85" s="178"/>
    </row>
    <row r="86" spans="1:8" ht="15" customHeight="1" x14ac:dyDescent="0.25">
      <c r="A86" s="66" t="s">
        <v>73</v>
      </c>
      <c r="B86" s="61">
        <f>ULBoard!B86+Grambling!B86+LATech!B86+McNeese!B86+Nicholls!B86+NwSU!B86+SLU!B86+ULL!B86+ULM!B86+UNO!B86</f>
        <v>170539204.80000001</v>
      </c>
      <c r="C86" s="61">
        <f>ULBoard!C86+Grambling!C86+LATech!C86+McNeese!C86+Nicholls!C86+NwSU!C86+SLU!C86+ULL!C86+ULM!C86+UNO!C86</f>
        <v>168890979.82999998</v>
      </c>
      <c r="D86" s="61">
        <f>ULBoard!D86+Grambling!D86+LATech!D86+McNeese!D86+Nicholls!D86+NwSU!D86+SLU!D86+ULL!D86+ULM!D86+UNO!D86</f>
        <v>141638844</v>
      </c>
      <c r="E86" s="61">
        <f t="shared" si="6"/>
        <v>-27252135.829999983</v>
      </c>
      <c r="F86" s="62">
        <f t="shared" si="7"/>
        <v>-0.16135933285147064</v>
      </c>
      <c r="H86" s="178"/>
    </row>
    <row r="87" spans="1:8" ht="15" customHeight="1" x14ac:dyDescent="0.25">
      <c r="A87" s="66" t="s">
        <v>74</v>
      </c>
      <c r="B87" s="61">
        <f>ULBoard!B87+Grambling!B87+LATech!B87+McNeese!B87+Nicholls!B87+NwSU!B87+SLU!B87+ULL!B87+ULM!B87+UNO!B87</f>
        <v>0</v>
      </c>
      <c r="C87" s="61">
        <f>ULBoard!C87+Grambling!C87+LATech!C87+McNeese!C87+Nicholls!C87+NwSU!C87+SLU!C87+ULL!C87+ULM!C87+UNO!C87</f>
        <v>0</v>
      </c>
      <c r="D87" s="61">
        <f>ULBoard!D87+Grambling!D87+LATech!D87+McNeese!D87+Nicholls!D87+NwSU!D87+SLU!D87+ULL!D87+ULM!D87+UNO!D87</f>
        <v>0</v>
      </c>
      <c r="E87" s="61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1">
        <f>ULBoard!B88+Grambling!B88+LATech!B88+McNeese!B88+Nicholls!B88+NwSU!B88+SLU!B88+ULL!B88+ULM!B88+UNO!B88</f>
        <v>5536209.3499999996</v>
      </c>
      <c r="C88" s="61">
        <f>ULBoard!C88+Grambling!C88+LATech!C88+McNeese!C88+Nicholls!C88+NwSU!C88+SLU!C88+ULL!C88+ULM!C88+UNO!C88</f>
        <v>7195742</v>
      </c>
      <c r="D88" s="61">
        <f>ULBoard!D88+Grambling!D88+LATech!D88+McNeese!D88+Nicholls!D88+NwSU!D88+SLU!D88+ULL!D88+ULM!D88+UNO!D88</f>
        <v>10127766</v>
      </c>
      <c r="E88" s="61">
        <f t="shared" si="6"/>
        <v>2932024</v>
      </c>
      <c r="F88" s="62">
        <f t="shared" si="7"/>
        <v>0.40746652673205902</v>
      </c>
      <c r="H88" s="178"/>
    </row>
    <row r="89" spans="1:8" s="103" customFormat="1" ht="15" customHeight="1" x14ac:dyDescent="0.25">
      <c r="A89" s="68" t="s">
        <v>76</v>
      </c>
      <c r="B89" s="77">
        <f>ULBoard!B89+Grambling!B89+LATech!B89+McNeese!B89+Nicholls!B89+NwSU!B89+SLU!B89+ULL!B89+ULM!B89+UNO!B89</f>
        <v>184124182.44999999</v>
      </c>
      <c r="C89" s="77">
        <f>SUM(C85:C88)</f>
        <v>184524216.49999997</v>
      </c>
      <c r="D89" s="77">
        <f>SUM(D85:D88)</f>
        <v>161701386</v>
      </c>
      <c r="E89" s="77">
        <f t="shared" si="6"/>
        <v>-22822830.49999997</v>
      </c>
      <c r="F89" s="71">
        <f t="shared" si="7"/>
        <v>-0.12368474411053779</v>
      </c>
      <c r="H89" s="179"/>
    </row>
    <row r="90" spans="1:8" ht="15" customHeight="1" x14ac:dyDescent="0.25">
      <c r="A90" s="66" t="s">
        <v>77</v>
      </c>
      <c r="B90" s="61">
        <f>ULBoard!B90+Grambling!B90+LATech!B90+McNeese!B90+Nicholls!B90+NwSU!B90+SLU!B90+ULL!B90+ULM!B90+UNO!B90</f>
        <v>5278383.66</v>
      </c>
      <c r="C90" s="61">
        <f>ULBoard!C90+Grambling!C90+LATech!C90+McNeese!C90+Nicholls!C90+NwSU!C90+SLU!C90+ULL!C90+ULM!C90+UNO!C90</f>
        <v>5654664</v>
      </c>
      <c r="D90" s="61">
        <f>ULBoard!D90+Grambling!D90+LATech!D90+McNeese!D90+Nicholls!D90+NwSU!D90+SLU!D90+ULL!D90+ULM!D90+UNO!D90</f>
        <v>6668438</v>
      </c>
      <c r="E90" s="61">
        <f t="shared" si="6"/>
        <v>1013774</v>
      </c>
      <c r="F90" s="62">
        <f t="shared" si="7"/>
        <v>0.17928103243623317</v>
      </c>
      <c r="H90" s="178"/>
    </row>
    <row r="91" spans="1:8" ht="15" customHeight="1" x14ac:dyDescent="0.25">
      <c r="A91" s="66" t="s">
        <v>78</v>
      </c>
      <c r="B91" s="61">
        <f>ULBoard!B91+Grambling!B91+LATech!B91+McNeese!B91+Nicholls!B91+NwSU!B91+SLU!B91+ULL!B91+ULM!B91+UNO!B91</f>
        <v>4204154.51</v>
      </c>
      <c r="C91" s="61">
        <f>ULBoard!C91+Grambling!C91+LATech!C91+McNeese!C91+Nicholls!C91+NwSU!C91+SLU!C91+ULL!C91+ULM!C91+UNO!C91</f>
        <v>4209641</v>
      </c>
      <c r="D91" s="61">
        <f>ULBoard!D91+Grambling!D91+LATech!D91+McNeese!D91+Nicholls!D91+NwSU!D91+SLU!D91+ULL!D91+ULM!D91+UNO!D91</f>
        <v>4226418</v>
      </c>
      <c r="E91" s="61">
        <f t="shared" si="6"/>
        <v>16777</v>
      </c>
      <c r="F91" s="62">
        <f t="shared" si="7"/>
        <v>3.9853754750108147E-3</v>
      </c>
      <c r="H91" s="178"/>
    </row>
    <row r="92" spans="1:8" ht="15" customHeight="1" x14ac:dyDescent="0.25">
      <c r="A92" s="73" t="s">
        <v>79</v>
      </c>
      <c r="B92" s="61">
        <f>ULBoard!B92+Grambling!B92+LATech!B92+McNeese!B92+Nicholls!B92+NwSU!B92+SLU!B92+ULL!B92+ULM!B92+UNO!B92</f>
        <v>1693865.62</v>
      </c>
      <c r="C92" s="61">
        <f>ULBoard!C92+Grambling!C92+LATech!C92+McNeese!C92+Nicholls!C92+NwSU!C92+SLU!C92+ULL!C92+ULM!C92+UNO!C92</f>
        <v>3631093</v>
      </c>
      <c r="D92" s="61">
        <f>ULBoard!D92+Grambling!D92+LATech!D92+McNeese!D92+Nicholls!D92+NwSU!D92+SLU!D92+ULL!D92+ULM!D92+UNO!D92</f>
        <v>2125724</v>
      </c>
      <c r="E92" s="61">
        <f t="shared" si="6"/>
        <v>-1505369</v>
      </c>
      <c r="F92" s="62">
        <f t="shared" si="7"/>
        <v>-0.41457737381003462</v>
      </c>
      <c r="H92" s="178"/>
    </row>
    <row r="93" spans="1:8" s="103" customFormat="1" ht="15" customHeight="1" x14ac:dyDescent="0.25">
      <c r="A93" s="87" t="s">
        <v>80</v>
      </c>
      <c r="B93" s="77">
        <f>ULBoard!B93+Grambling!B93+LATech!B93+McNeese!B93+Nicholls!B93+NwSU!B93+SLU!B93+ULL!B93+ULM!B93+UNO!B93</f>
        <v>11176403.789999999</v>
      </c>
      <c r="C93" s="77">
        <f>SUM(C90:C92)</f>
        <v>13495398</v>
      </c>
      <c r="D93" s="77">
        <f>SUM(D90:D92)</f>
        <v>13020580</v>
      </c>
      <c r="E93" s="77">
        <f t="shared" si="6"/>
        <v>-474818</v>
      </c>
      <c r="F93" s="71">
        <f t="shared" si="7"/>
        <v>-3.5183697435229401E-2</v>
      </c>
      <c r="H93" s="179"/>
    </row>
    <row r="94" spans="1:8" ht="15" customHeight="1" x14ac:dyDescent="0.25">
      <c r="A94" s="73" t="s">
        <v>81</v>
      </c>
      <c r="B94" s="61">
        <f>ULBoard!B94+Grambling!B94+LATech!B94+McNeese!B94+Nicholls!B94+NwSU!B94+SLU!B94+ULL!B94+ULM!B94+UNO!B94</f>
        <v>0</v>
      </c>
      <c r="C94" s="61">
        <f>ULBoard!C94+Grambling!C94+LATech!C94+McNeese!C94+Nicholls!C94+NwSU!C94+SLU!C94+ULL!C94+ULM!C94+UNO!C94</f>
        <v>0</v>
      </c>
      <c r="D94" s="61">
        <f>ULBoard!D94+Grambling!D94+LATech!D94+McNeese!D94+Nicholls!D94+NwSU!D94+SLU!D94+ULL!D94+ULM!D94+UNO!D94</f>
        <v>0</v>
      </c>
      <c r="E94" s="61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f>ULBoard!B95+Grambling!B95+LATech!B95+McNeese!B95+Nicholls!B95+NwSU!B95+SLU!B95+ULL!B95+ULM!B95+UNO!B95</f>
        <v>919940475.82000005</v>
      </c>
      <c r="C95" s="160">
        <f>C94+C93+C89+C84+C80</f>
        <v>952042722.5999999</v>
      </c>
      <c r="D95" s="160">
        <f>D94+D93+D89+D84+D80</f>
        <v>962492328.85071993</v>
      </c>
      <c r="E95" s="161">
        <f t="shared" si="6"/>
        <v>10449606.250720024</v>
      </c>
      <c r="F95" s="162">
        <f t="shared" si="7"/>
        <v>1.0975984588362239E-2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195</v>
      </c>
      <c r="C5" s="114" t="s">
        <v>197</v>
      </c>
      <c r="D5" s="114" t="s">
        <v>196</v>
      </c>
      <c r="E5" s="114" t="s">
        <v>195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1785005</v>
      </c>
      <c r="C8" s="121">
        <v>1785005</v>
      </c>
      <c r="D8" s="121">
        <v>1843705</v>
      </c>
      <c r="E8" s="121">
        <f t="shared" ref="E8:E32" si="0">D8-C8</f>
        <v>58700</v>
      </c>
      <c r="F8" s="122">
        <f t="shared" ref="F8:F32" si="1">IF(ISBLANK(E8),"  ",IF(C8&gt;0,E8/C8,IF(E8&gt;0,1,0)))</f>
        <v>3.288506194660519E-2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0</v>
      </c>
      <c r="C10" s="123">
        <v>0</v>
      </c>
      <c r="D10" s="123">
        <v>0</v>
      </c>
      <c r="E10" s="121">
        <f t="shared" si="0"/>
        <v>0</v>
      </c>
      <c r="F10" s="122">
        <f t="shared" si="1"/>
        <v>0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0</v>
      </c>
      <c r="C12" s="125">
        <v>0</v>
      </c>
      <c r="D12" s="125">
        <v>0</v>
      </c>
      <c r="E12" s="121">
        <f t="shared" si="0"/>
        <v>0</v>
      </c>
      <c r="F12" s="122">
        <f t="shared" si="1"/>
        <v>0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21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199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22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23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24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25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200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26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201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27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82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202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203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188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204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205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27" t="s">
        <v>28</v>
      </c>
      <c r="B33" s="125"/>
      <c r="C33" s="125"/>
      <c r="D33" s="125"/>
      <c r="E33" s="125"/>
      <c r="F33" s="118"/>
      <c r="H33" s="149"/>
    </row>
    <row r="34" spans="1:13" ht="15" customHeight="1" x14ac:dyDescent="0.25">
      <c r="A34" s="124" t="s">
        <v>29</v>
      </c>
      <c r="B34" s="121">
        <v>0</v>
      </c>
      <c r="C34" s="121">
        <v>0</v>
      </c>
      <c r="D34" s="121">
        <v>0</v>
      </c>
      <c r="E34" s="121">
        <f>D34-C34</f>
        <v>0</v>
      </c>
      <c r="F34" s="122">
        <f>IF(ISBLANK(E34),"  ",IF(C34&gt;0,E34/C34,IF(E34&gt;0,1,0)))</f>
        <v>0</v>
      </c>
      <c r="H34" s="149"/>
    </row>
    <row r="35" spans="1:13" ht="15" customHeight="1" x14ac:dyDescent="0.25">
      <c r="A35" s="128" t="s">
        <v>30</v>
      </c>
      <c r="B35" s="125"/>
      <c r="C35" s="125"/>
      <c r="D35" s="125"/>
      <c r="E35" s="125"/>
      <c r="F35" s="118"/>
      <c r="H35" s="149"/>
    </row>
    <row r="36" spans="1:13" ht="15" customHeight="1" x14ac:dyDescent="0.25">
      <c r="A36" s="124" t="s">
        <v>29</v>
      </c>
      <c r="B36" s="117">
        <v>0</v>
      </c>
      <c r="C36" s="117">
        <v>0</v>
      </c>
      <c r="D36" s="117">
        <v>0</v>
      </c>
      <c r="E36" s="121">
        <f>D36-C36</f>
        <v>0</v>
      </c>
      <c r="F36" s="122">
        <f>IF(ISBLANK(E36),"  ",IF(C36&gt;0,E36/C36,IF(E36&gt;0,1,0)))</f>
        <v>0</v>
      </c>
      <c r="H36" s="149"/>
    </row>
    <row r="37" spans="1:13" ht="15" customHeight="1" x14ac:dyDescent="0.25">
      <c r="A37" s="126" t="s">
        <v>31</v>
      </c>
      <c r="B37" s="125"/>
      <c r="C37" s="125"/>
      <c r="D37" s="125"/>
      <c r="E37" s="123"/>
      <c r="F37" s="122" t="str">
        <f>IF(ISBLANK(E37),"  ",IF(C37&gt;0,E37/C37,IF(E37&gt;0,1,0)))</f>
        <v xml:space="preserve">  </v>
      </c>
      <c r="H37" s="149"/>
    </row>
    <row r="38" spans="1:13" s="103" customFormat="1" ht="15" customHeight="1" x14ac:dyDescent="0.25">
      <c r="A38" s="129" t="s">
        <v>33</v>
      </c>
      <c r="B38" s="130">
        <v>1785005</v>
      </c>
      <c r="C38" s="130">
        <v>1785005</v>
      </c>
      <c r="D38" s="130">
        <v>1843705</v>
      </c>
      <c r="E38" s="130">
        <f>D38-C38</f>
        <v>58700</v>
      </c>
      <c r="F38" s="131">
        <f>IF(ISBLANK(E38),"  ",IF(C38&gt;0,E38/C38,IF(E38&gt;0,1,0)))</f>
        <v>3.288506194660519E-2</v>
      </c>
      <c r="H38" s="174"/>
    </row>
    <row r="39" spans="1:13" ht="15" customHeight="1" x14ac:dyDescent="0.25">
      <c r="A39" s="127" t="s">
        <v>34</v>
      </c>
      <c r="B39" s="125"/>
      <c r="C39" s="125"/>
      <c r="D39" s="125"/>
      <c r="E39" s="125"/>
      <c r="F39" s="118"/>
      <c r="H39" s="149"/>
    </row>
    <row r="40" spans="1:13" ht="15" customHeight="1" x14ac:dyDescent="0.25">
      <c r="A40" s="132" t="s">
        <v>35</v>
      </c>
      <c r="B40" s="121">
        <v>0</v>
      </c>
      <c r="C40" s="121">
        <v>0</v>
      </c>
      <c r="D40" s="121">
        <v>0</v>
      </c>
      <c r="E40" s="121">
        <f t="shared" ref="E40:E45" si="2">D40-C40</f>
        <v>0</v>
      </c>
      <c r="F40" s="122">
        <f t="shared" ref="F40:F45" si="3">IF(ISBLANK(E40),"  ",IF(C40&gt;0,E40/C40,IF(E40&gt;0,1,0)))</f>
        <v>0</v>
      </c>
      <c r="H40" s="149"/>
    </row>
    <row r="41" spans="1:13" ht="15" customHeight="1" x14ac:dyDescent="0.25">
      <c r="A41" s="133" t="s">
        <v>36</v>
      </c>
      <c r="B41" s="121">
        <v>0</v>
      </c>
      <c r="C41" s="121">
        <v>0</v>
      </c>
      <c r="D41" s="121">
        <v>0</v>
      </c>
      <c r="E41" s="121">
        <f t="shared" si="2"/>
        <v>0</v>
      </c>
      <c r="F41" s="122">
        <f t="shared" si="3"/>
        <v>0</v>
      </c>
      <c r="H41" s="149"/>
    </row>
    <row r="42" spans="1:13" ht="15" customHeight="1" x14ac:dyDescent="0.25">
      <c r="A42" s="133" t="s">
        <v>37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38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4" t="s">
        <v>39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s="103" customFormat="1" ht="15" customHeight="1" x14ac:dyDescent="0.25">
      <c r="A45" s="127" t="s">
        <v>40</v>
      </c>
      <c r="B45" s="135">
        <v>0</v>
      </c>
      <c r="C45" s="135">
        <v>0</v>
      </c>
      <c r="D45" s="135">
        <v>0</v>
      </c>
      <c r="E45" s="137">
        <f t="shared" si="2"/>
        <v>0</v>
      </c>
      <c r="F45" s="131">
        <f t="shared" si="3"/>
        <v>0</v>
      </c>
      <c r="H45" s="174"/>
      <c r="M45" s="103" t="s">
        <v>41</v>
      </c>
    </row>
    <row r="46" spans="1:13" ht="15" customHeight="1" x14ac:dyDescent="0.25">
      <c r="A46" s="126" t="s">
        <v>41</v>
      </c>
      <c r="B46" s="125"/>
      <c r="C46" s="125"/>
      <c r="D46" s="125"/>
      <c r="E46" s="125"/>
      <c r="F46" s="118"/>
      <c r="H46" s="149"/>
    </row>
    <row r="47" spans="1:13" s="103" customFormat="1" ht="15" customHeight="1" x14ac:dyDescent="0.25">
      <c r="A47" s="136" t="s">
        <v>42</v>
      </c>
      <c r="B47" s="137">
        <v>0</v>
      </c>
      <c r="C47" s="137">
        <v>0</v>
      </c>
      <c r="D47" s="137">
        <v>0</v>
      </c>
      <c r="E47" s="137">
        <f>D47-C47</f>
        <v>0</v>
      </c>
      <c r="F47" s="131">
        <f>IF(ISBLANK(E47),"  ",IF(C47&gt;0,E47/C47,IF(E47&gt;0,1,0)))</f>
        <v>0</v>
      </c>
      <c r="H47" s="174"/>
    </row>
    <row r="48" spans="1:13" ht="15" customHeight="1" x14ac:dyDescent="0.25">
      <c r="A48" s="124"/>
      <c r="B48" s="117"/>
      <c r="C48" s="117"/>
      <c r="D48" s="117"/>
      <c r="E48" s="117"/>
      <c r="F48" s="119"/>
      <c r="H48" s="149"/>
    </row>
    <row r="49" spans="1:8" s="103" customFormat="1" ht="15" customHeight="1" x14ac:dyDescent="0.25">
      <c r="A49" s="136" t="s">
        <v>43</v>
      </c>
      <c r="B49" s="137">
        <v>0</v>
      </c>
      <c r="C49" s="137">
        <v>0</v>
      </c>
      <c r="D49" s="137">
        <v>0</v>
      </c>
      <c r="E49" s="137">
        <f>D49-C49</f>
        <v>0</v>
      </c>
      <c r="F49" s="131">
        <f>IF(ISBLANK(E49),"  ",IF(C49&gt;0,E49/C49,IF(E49&gt;0,1,0)))</f>
        <v>0</v>
      </c>
      <c r="H49" s="174"/>
    </row>
    <row r="50" spans="1:8" ht="15" customHeight="1" x14ac:dyDescent="0.25">
      <c r="A50" s="126" t="s">
        <v>41</v>
      </c>
      <c r="B50" s="125"/>
      <c r="C50" s="125"/>
      <c r="D50" s="125"/>
      <c r="E50" s="125"/>
      <c r="F50" s="118"/>
      <c r="H50" s="149"/>
    </row>
    <row r="51" spans="1:8" s="103" customFormat="1" ht="15" customHeight="1" x14ac:dyDescent="0.25">
      <c r="A51" s="127" t="s">
        <v>44</v>
      </c>
      <c r="B51" s="135">
        <v>2439227</v>
      </c>
      <c r="C51" s="135">
        <v>3422500</v>
      </c>
      <c r="D51" s="135">
        <v>3422500</v>
      </c>
      <c r="E51" s="135">
        <f>D51-C51</f>
        <v>0</v>
      </c>
      <c r="F51" s="131">
        <f>IF(ISBLANK(E51),"  ",IF(C51&gt;0,E51/C51,IF(E51&gt;0,1,0)))</f>
        <v>0</v>
      </c>
      <c r="H51" s="174"/>
    </row>
    <row r="52" spans="1:8" ht="15" customHeight="1" x14ac:dyDescent="0.25">
      <c r="A52" s="126" t="s">
        <v>41</v>
      </c>
      <c r="B52" s="125"/>
      <c r="C52" s="125"/>
      <c r="D52" s="125"/>
      <c r="E52" s="125"/>
      <c r="F52" s="118"/>
      <c r="H52" s="149"/>
    </row>
    <row r="53" spans="1:8" s="103" customFormat="1" ht="15" customHeight="1" x14ac:dyDescent="0.25">
      <c r="A53" s="138" t="s">
        <v>45</v>
      </c>
      <c r="B53" s="139">
        <v>0</v>
      </c>
      <c r="C53" s="139">
        <v>0</v>
      </c>
      <c r="D53" s="139">
        <v>0</v>
      </c>
      <c r="E53" s="139">
        <f>D53-C53</f>
        <v>0</v>
      </c>
      <c r="F53" s="131">
        <f>IF(ISBLANK(E53),"  ",IF(C53&gt;0,E53/C53,IF(E53&gt;0,1,0)))</f>
        <v>0</v>
      </c>
      <c r="H53" s="174"/>
    </row>
    <row r="54" spans="1:8" ht="15" customHeight="1" x14ac:dyDescent="0.25">
      <c r="A54" s="127"/>
      <c r="B54" s="117"/>
      <c r="C54" s="117"/>
      <c r="D54" s="117"/>
      <c r="E54" s="117"/>
      <c r="F54" s="140"/>
      <c r="H54" s="149"/>
    </row>
    <row r="55" spans="1:8" s="103" customFormat="1" ht="15" customHeight="1" x14ac:dyDescent="0.25">
      <c r="A55" s="127" t="s">
        <v>46</v>
      </c>
      <c r="B55" s="135">
        <v>0</v>
      </c>
      <c r="C55" s="135">
        <v>0</v>
      </c>
      <c r="D55" s="135">
        <v>0</v>
      </c>
      <c r="E55" s="139">
        <f>D55-C55</f>
        <v>0</v>
      </c>
      <c r="F55" s="131">
        <f>IF(ISBLANK(E55),"  ",IF(C55&gt;0,E55/C55,IF(E55&gt;0,1,0)))</f>
        <v>0</v>
      </c>
      <c r="H55" s="174"/>
    </row>
    <row r="56" spans="1:8" ht="15" customHeight="1" x14ac:dyDescent="0.25">
      <c r="A56" s="126"/>
      <c r="B56" s="125"/>
      <c r="C56" s="125"/>
      <c r="D56" s="125"/>
      <c r="E56" s="125"/>
      <c r="F56" s="118"/>
      <c r="H56" s="149"/>
    </row>
    <row r="57" spans="1:8" s="103" customFormat="1" ht="15" customHeight="1" x14ac:dyDescent="0.25">
      <c r="A57" s="141" t="s">
        <v>47</v>
      </c>
      <c r="B57" s="135">
        <v>4224232</v>
      </c>
      <c r="C57" s="135">
        <v>5207505</v>
      </c>
      <c r="D57" s="135">
        <v>5266205</v>
      </c>
      <c r="E57" s="135">
        <f>D57-C57</f>
        <v>58700</v>
      </c>
      <c r="F57" s="131">
        <f>IF(ISBLANK(E57),"  ",IF(C57&gt;0,E57/C57,IF(E57&gt;0,1,0)))</f>
        <v>1.1272192729531704E-2</v>
      </c>
      <c r="H57" s="174"/>
    </row>
    <row r="58" spans="1:8" ht="15" customHeight="1" x14ac:dyDescent="0.25">
      <c r="A58" s="142"/>
      <c r="B58" s="125"/>
      <c r="C58" s="125"/>
      <c r="D58" s="125"/>
      <c r="E58" s="125"/>
      <c r="F58" s="118" t="s">
        <v>41</v>
      </c>
      <c r="H58" s="149"/>
    </row>
    <row r="59" spans="1:8" ht="15" customHeight="1" x14ac:dyDescent="0.25">
      <c r="A59" s="143"/>
      <c r="B59" s="117"/>
      <c r="C59" s="117"/>
      <c r="D59" s="117"/>
      <c r="E59" s="117"/>
      <c r="F59" s="119" t="s">
        <v>41</v>
      </c>
      <c r="H59" s="149"/>
    </row>
    <row r="60" spans="1:8" ht="15" customHeight="1" x14ac:dyDescent="0.25">
      <c r="A60" s="141" t="s">
        <v>48</v>
      </c>
      <c r="B60" s="117"/>
      <c r="C60" s="117"/>
      <c r="D60" s="117"/>
      <c r="E60" s="117"/>
      <c r="F60" s="119"/>
      <c r="H60" s="149"/>
    </row>
    <row r="61" spans="1:8" ht="15" customHeight="1" x14ac:dyDescent="0.25">
      <c r="A61" s="124" t="s">
        <v>49</v>
      </c>
      <c r="B61" s="117">
        <v>0</v>
      </c>
      <c r="C61" s="117">
        <v>0</v>
      </c>
      <c r="D61" s="117">
        <v>0</v>
      </c>
      <c r="E61" s="117">
        <f t="shared" ref="E61:E74" si="4">D61-C61</f>
        <v>0</v>
      </c>
      <c r="F61" s="122">
        <f t="shared" ref="F61:F74" si="5">IF(ISBLANK(E61),"  ",IF(C61&gt;0,E61/C61,IF(E61&gt;0,1,0)))</f>
        <v>0</v>
      </c>
      <c r="H61" s="149"/>
    </row>
    <row r="62" spans="1:8" ht="15" customHeight="1" x14ac:dyDescent="0.25">
      <c r="A62" s="126" t="s">
        <v>50</v>
      </c>
      <c r="B62" s="125">
        <v>0</v>
      </c>
      <c r="C62" s="125">
        <v>0</v>
      </c>
      <c r="D62" s="125">
        <v>0</v>
      </c>
      <c r="E62" s="125">
        <f t="shared" si="4"/>
        <v>0</v>
      </c>
      <c r="F62" s="122">
        <f t="shared" si="5"/>
        <v>0</v>
      </c>
      <c r="H62" s="149"/>
    </row>
    <row r="63" spans="1:8" ht="15" customHeight="1" x14ac:dyDescent="0.25">
      <c r="A63" s="126" t="s">
        <v>51</v>
      </c>
      <c r="B63" s="125">
        <v>0</v>
      </c>
      <c r="C63" s="125">
        <v>0</v>
      </c>
      <c r="D63" s="125">
        <v>0</v>
      </c>
      <c r="E63" s="125">
        <f t="shared" si="4"/>
        <v>0</v>
      </c>
      <c r="F63" s="122">
        <f t="shared" si="5"/>
        <v>0</v>
      </c>
      <c r="H63" s="149"/>
    </row>
    <row r="64" spans="1:8" ht="15" customHeight="1" x14ac:dyDescent="0.25">
      <c r="A64" s="126" t="s">
        <v>52</v>
      </c>
      <c r="B64" s="125">
        <v>0</v>
      </c>
      <c r="C64" s="125">
        <v>0</v>
      </c>
      <c r="D64" s="125">
        <v>0</v>
      </c>
      <c r="E64" s="125">
        <f t="shared" si="4"/>
        <v>0</v>
      </c>
      <c r="F64" s="122">
        <f t="shared" si="5"/>
        <v>0</v>
      </c>
      <c r="H64" s="149"/>
    </row>
    <row r="65" spans="1:8" ht="15" customHeight="1" x14ac:dyDescent="0.25">
      <c r="A65" s="126" t="s">
        <v>53</v>
      </c>
      <c r="B65" s="125">
        <v>0</v>
      </c>
      <c r="C65" s="125">
        <v>0</v>
      </c>
      <c r="D65" s="125">
        <v>0</v>
      </c>
      <c r="E65" s="125">
        <f t="shared" si="4"/>
        <v>0</v>
      </c>
      <c r="F65" s="122">
        <f t="shared" si="5"/>
        <v>0</v>
      </c>
      <c r="H65" s="149"/>
    </row>
    <row r="66" spans="1:8" ht="15" customHeight="1" x14ac:dyDescent="0.25">
      <c r="A66" s="126" t="s">
        <v>54</v>
      </c>
      <c r="B66" s="125">
        <v>4224232</v>
      </c>
      <c r="C66" s="125">
        <v>5207505</v>
      </c>
      <c r="D66" s="125">
        <v>5266205</v>
      </c>
      <c r="E66" s="125">
        <f t="shared" si="4"/>
        <v>58700</v>
      </c>
      <c r="F66" s="122">
        <f t="shared" si="5"/>
        <v>1.1272192729531704E-2</v>
      </c>
      <c r="H66" s="149"/>
    </row>
    <row r="67" spans="1:8" ht="15" customHeight="1" x14ac:dyDescent="0.25">
      <c r="A67" s="126" t="s">
        <v>55</v>
      </c>
      <c r="B67" s="125">
        <v>0</v>
      </c>
      <c r="C67" s="125">
        <v>0</v>
      </c>
      <c r="D67" s="125">
        <v>0</v>
      </c>
      <c r="E67" s="125">
        <f t="shared" si="4"/>
        <v>0</v>
      </c>
      <c r="F67" s="122">
        <f t="shared" si="5"/>
        <v>0</v>
      </c>
      <c r="H67" s="149"/>
    </row>
    <row r="68" spans="1:8" ht="15" customHeight="1" x14ac:dyDescent="0.25">
      <c r="A68" s="126" t="s">
        <v>56</v>
      </c>
      <c r="B68" s="125">
        <v>0</v>
      </c>
      <c r="C68" s="125">
        <v>0</v>
      </c>
      <c r="D68" s="125">
        <v>0</v>
      </c>
      <c r="E68" s="125">
        <f t="shared" si="4"/>
        <v>0</v>
      </c>
      <c r="F68" s="122">
        <f t="shared" si="5"/>
        <v>0</v>
      </c>
      <c r="H68" s="149"/>
    </row>
    <row r="69" spans="1:8" s="103" customFormat="1" ht="15" customHeight="1" x14ac:dyDescent="0.25">
      <c r="A69" s="144" t="s">
        <v>57</v>
      </c>
      <c r="B69" s="130">
        <v>4224232</v>
      </c>
      <c r="C69" s="130">
        <v>5207505</v>
      </c>
      <c r="D69" s="130">
        <v>5266205</v>
      </c>
      <c r="E69" s="125">
        <f t="shared" si="4"/>
        <v>58700</v>
      </c>
      <c r="F69" s="131">
        <f t="shared" si="5"/>
        <v>1.1272192729531704E-2</v>
      </c>
      <c r="H69" s="174"/>
    </row>
    <row r="70" spans="1:8" ht="15" customHeight="1" x14ac:dyDescent="0.25">
      <c r="A70" s="126" t="s">
        <v>58</v>
      </c>
      <c r="B70" s="125">
        <v>0</v>
      </c>
      <c r="C70" s="125">
        <v>0</v>
      </c>
      <c r="D70" s="125">
        <v>0</v>
      </c>
      <c r="E70" s="125">
        <f t="shared" si="4"/>
        <v>0</v>
      </c>
      <c r="F70" s="122">
        <f t="shared" si="5"/>
        <v>0</v>
      </c>
      <c r="H70" s="149"/>
    </row>
    <row r="71" spans="1:8" ht="15" customHeight="1" x14ac:dyDescent="0.25">
      <c r="A71" s="126" t="s">
        <v>59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60</v>
      </c>
      <c r="B72" s="125">
        <v>0</v>
      </c>
      <c r="C72" s="125">
        <v>0</v>
      </c>
      <c r="D72" s="125">
        <v>0</v>
      </c>
      <c r="E72" s="125">
        <f t="shared" si="4"/>
        <v>0</v>
      </c>
      <c r="F72" s="122">
        <f t="shared" si="5"/>
        <v>0</v>
      </c>
      <c r="H72" s="149"/>
    </row>
    <row r="73" spans="1:8" ht="15" customHeight="1" x14ac:dyDescent="0.25">
      <c r="A73" s="126" t="s">
        <v>61</v>
      </c>
      <c r="B73" s="125">
        <v>0</v>
      </c>
      <c r="C73" s="125">
        <v>0</v>
      </c>
      <c r="D73" s="125">
        <v>0</v>
      </c>
      <c r="E73" s="125">
        <f t="shared" si="4"/>
        <v>0</v>
      </c>
      <c r="F73" s="122">
        <f t="shared" si="5"/>
        <v>0</v>
      </c>
      <c r="H73" s="149"/>
    </row>
    <row r="74" spans="1:8" s="103" customFormat="1" ht="15" customHeight="1" x14ac:dyDescent="0.25">
      <c r="A74" s="145" t="s">
        <v>62</v>
      </c>
      <c r="B74" s="146">
        <v>4224232</v>
      </c>
      <c r="C74" s="146">
        <v>5207505</v>
      </c>
      <c r="D74" s="146">
        <v>5266205</v>
      </c>
      <c r="E74" s="185">
        <f t="shared" si="4"/>
        <v>58700</v>
      </c>
      <c r="F74" s="131">
        <f t="shared" si="5"/>
        <v>1.1272192729531704E-2</v>
      </c>
      <c r="H74" s="174"/>
    </row>
    <row r="75" spans="1:8" ht="15" customHeight="1" x14ac:dyDescent="0.25">
      <c r="A75" s="143"/>
      <c r="B75" s="117"/>
      <c r="C75" s="117"/>
      <c r="D75" s="117"/>
      <c r="E75" s="117"/>
      <c r="F75" s="119"/>
      <c r="H75" s="149"/>
    </row>
    <row r="76" spans="1:8" ht="15" customHeight="1" x14ac:dyDescent="0.25">
      <c r="A76" s="141" t="s">
        <v>63</v>
      </c>
      <c r="B76" s="117"/>
      <c r="C76" s="117"/>
      <c r="D76" s="117"/>
      <c r="E76" s="117"/>
      <c r="F76" s="119"/>
      <c r="H76" s="149"/>
    </row>
    <row r="77" spans="1:8" ht="15" customHeight="1" x14ac:dyDescent="0.25">
      <c r="A77" s="124" t="s">
        <v>64</v>
      </c>
      <c r="B77" s="121">
        <v>1952298</v>
      </c>
      <c r="C77" s="121">
        <v>2155000</v>
      </c>
      <c r="D77" s="121">
        <v>2526900</v>
      </c>
      <c r="E77" s="117">
        <f t="shared" ref="E77:E95" si="6">D77-C77</f>
        <v>371900</v>
      </c>
      <c r="F77" s="122">
        <f t="shared" ref="F77:F95" si="7">IF(ISBLANK(E77),"  ",IF(C77&gt;0,E77/C77,IF(E77&gt;0,1,0)))</f>
        <v>0.17257540603248259</v>
      </c>
      <c r="H77" s="149"/>
    </row>
    <row r="78" spans="1:8" ht="15" customHeight="1" x14ac:dyDescent="0.25">
      <c r="A78" s="126" t="s">
        <v>65</v>
      </c>
      <c r="B78" s="123">
        <v>18498</v>
      </c>
      <c r="C78" s="123">
        <v>35000</v>
      </c>
      <c r="D78" s="123">
        <v>35000</v>
      </c>
      <c r="E78" s="125">
        <f t="shared" si="6"/>
        <v>0</v>
      </c>
      <c r="F78" s="122">
        <f t="shared" si="7"/>
        <v>0</v>
      </c>
      <c r="H78" s="149"/>
    </row>
    <row r="79" spans="1:8" ht="15" customHeight="1" x14ac:dyDescent="0.25">
      <c r="A79" s="126" t="s">
        <v>66</v>
      </c>
      <c r="B79" s="117">
        <v>773168</v>
      </c>
      <c r="C79" s="117">
        <v>880000</v>
      </c>
      <c r="D79" s="117">
        <v>1076900</v>
      </c>
      <c r="E79" s="125">
        <f t="shared" si="6"/>
        <v>196900</v>
      </c>
      <c r="F79" s="122">
        <f t="shared" si="7"/>
        <v>0.22375</v>
      </c>
      <c r="H79" s="149"/>
    </row>
    <row r="80" spans="1:8" s="103" customFormat="1" ht="15" customHeight="1" x14ac:dyDescent="0.25">
      <c r="A80" s="144" t="s">
        <v>67</v>
      </c>
      <c r="B80" s="146">
        <v>2743964</v>
      </c>
      <c r="C80" s="146">
        <v>3070000</v>
      </c>
      <c r="D80" s="146">
        <v>3638800</v>
      </c>
      <c r="E80" s="130">
        <f t="shared" si="6"/>
        <v>568800</v>
      </c>
      <c r="F80" s="131">
        <f t="shared" si="7"/>
        <v>0.18527687296416939</v>
      </c>
      <c r="H80" s="174"/>
    </row>
    <row r="81" spans="1:8" ht="15" customHeight="1" x14ac:dyDescent="0.25">
      <c r="A81" s="126" t="s">
        <v>68</v>
      </c>
      <c r="B81" s="123">
        <v>45663</v>
      </c>
      <c r="C81" s="123">
        <v>60000</v>
      </c>
      <c r="D81" s="123">
        <v>70000</v>
      </c>
      <c r="E81" s="125">
        <f t="shared" si="6"/>
        <v>10000</v>
      </c>
      <c r="F81" s="122">
        <f t="shared" si="7"/>
        <v>0.16666666666666666</v>
      </c>
      <c r="H81" s="149"/>
    </row>
    <row r="82" spans="1:8" ht="15" customHeight="1" x14ac:dyDescent="0.25">
      <c r="A82" s="126" t="s">
        <v>69</v>
      </c>
      <c r="B82" s="121">
        <v>125216</v>
      </c>
      <c r="C82" s="121">
        <v>135000</v>
      </c>
      <c r="D82" s="121">
        <v>140000</v>
      </c>
      <c r="E82" s="125">
        <f t="shared" si="6"/>
        <v>5000</v>
      </c>
      <c r="F82" s="122">
        <f t="shared" si="7"/>
        <v>3.7037037037037035E-2</v>
      </c>
      <c r="H82" s="149"/>
    </row>
    <row r="83" spans="1:8" ht="15" customHeight="1" x14ac:dyDescent="0.25">
      <c r="A83" s="126" t="s">
        <v>70</v>
      </c>
      <c r="B83" s="117">
        <v>22642</v>
      </c>
      <c r="C83" s="117">
        <v>25000</v>
      </c>
      <c r="D83" s="117">
        <v>35205</v>
      </c>
      <c r="E83" s="125">
        <f t="shared" si="6"/>
        <v>10205</v>
      </c>
      <c r="F83" s="122">
        <f t="shared" si="7"/>
        <v>0.40820000000000001</v>
      </c>
      <c r="H83" s="149"/>
    </row>
    <row r="84" spans="1:8" s="103" customFormat="1" ht="15" customHeight="1" x14ac:dyDescent="0.25">
      <c r="A84" s="128" t="s">
        <v>71</v>
      </c>
      <c r="B84" s="146">
        <v>193521</v>
      </c>
      <c r="C84" s="146">
        <v>220000</v>
      </c>
      <c r="D84" s="146">
        <v>245205</v>
      </c>
      <c r="E84" s="130">
        <f t="shared" si="6"/>
        <v>25205</v>
      </c>
      <c r="F84" s="131">
        <f t="shared" si="7"/>
        <v>0.11456818181818182</v>
      </c>
      <c r="H84" s="174"/>
    </row>
    <row r="85" spans="1:8" ht="15" customHeight="1" x14ac:dyDescent="0.25">
      <c r="A85" s="126" t="s">
        <v>72</v>
      </c>
      <c r="B85" s="117">
        <v>894599</v>
      </c>
      <c r="C85" s="117">
        <v>1516505</v>
      </c>
      <c r="D85" s="117">
        <v>975000</v>
      </c>
      <c r="E85" s="125">
        <f t="shared" si="6"/>
        <v>-541505</v>
      </c>
      <c r="F85" s="122">
        <f t="shared" si="7"/>
        <v>-0.35707432550502638</v>
      </c>
      <c r="H85" s="149"/>
    </row>
    <row r="86" spans="1:8" ht="15" customHeight="1" x14ac:dyDescent="0.25">
      <c r="A86" s="126" t="s">
        <v>73</v>
      </c>
      <c r="B86" s="125">
        <v>0</v>
      </c>
      <c r="C86" s="125">
        <v>0</v>
      </c>
      <c r="D86" s="125">
        <v>0</v>
      </c>
      <c r="E86" s="125">
        <f t="shared" si="6"/>
        <v>0</v>
      </c>
      <c r="F86" s="122">
        <f t="shared" si="7"/>
        <v>0</v>
      </c>
      <c r="H86" s="149"/>
    </row>
    <row r="87" spans="1:8" ht="15" customHeight="1" x14ac:dyDescent="0.25">
      <c r="A87" s="126" t="s">
        <v>74</v>
      </c>
      <c r="B87" s="125">
        <v>0</v>
      </c>
      <c r="C87" s="125">
        <v>0</v>
      </c>
      <c r="D87" s="125">
        <v>0</v>
      </c>
      <c r="E87" s="125">
        <f t="shared" si="6"/>
        <v>0</v>
      </c>
      <c r="F87" s="122">
        <f t="shared" si="7"/>
        <v>0</v>
      </c>
      <c r="H87" s="149"/>
    </row>
    <row r="88" spans="1:8" ht="15" customHeight="1" x14ac:dyDescent="0.25">
      <c r="A88" s="126" t="s">
        <v>75</v>
      </c>
      <c r="B88" s="125">
        <v>367346</v>
      </c>
      <c r="C88" s="125">
        <v>371000</v>
      </c>
      <c r="D88" s="125">
        <v>377200</v>
      </c>
      <c r="E88" s="125">
        <f t="shared" si="6"/>
        <v>6200</v>
      </c>
      <c r="F88" s="122">
        <f t="shared" si="7"/>
        <v>1.6711590296495958E-2</v>
      </c>
      <c r="H88" s="149"/>
    </row>
    <row r="89" spans="1:8" s="103" customFormat="1" ht="15" customHeight="1" x14ac:dyDescent="0.25">
      <c r="A89" s="128" t="s">
        <v>76</v>
      </c>
      <c r="B89" s="130">
        <v>1261945</v>
      </c>
      <c r="C89" s="130">
        <v>1887505</v>
      </c>
      <c r="D89" s="130">
        <v>1352200</v>
      </c>
      <c r="E89" s="130">
        <f t="shared" si="6"/>
        <v>-535305</v>
      </c>
      <c r="F89" s="131">
        <f t="shared" si="7"/>
        <v>-0.28360454674292251</v>
      </c>
      <c r="H89" s="174"/>
    </row>
    <row r="90" spans="1:8" ht="15" customHeight="1" x14ac:dyDescent="0.25">
      <c r="A90" s="126" t="s">
        <v>77</v>
      </c>
      <c r="B90" s="125">
        <v>24802</v>
      </c>
      <c r="C90" s="125">
        <v>30000</v>
      </c>
      <c r="D90" s="125">
        <v>30000</v>
      </c>
      <c r="E90" s="125">
        <f t="shared" si="6"/>
        <v>0</v>
      </c>
      <c r="F90" s="122">
        <f t="shared" si="7"/>
        <v>0</v>
      </c>
      <c r="H90" s="149"/>
    </row>
    <row r="91" spans="1:8" ht="15" customHeight="1" x14ac:dyDescent="0.25">
      <c r="A91" s="126" t="s">
        <v>78</v>
      </c>
      <c r="B91" s="125">
        <v>0</v>
      </c>
      <c r="C91" s="125">
        <v>0</v>
      </c>
      <c r="D91" s="125">
        <v>0</v>
      </c>
      <c r="E91" s="125">
        <f t="shared" si="6"/>
        <v>0</v>
      </c>
      <c r="F91" s="122">
        <f t="shared" si="7"/>
        <v>0</v>
      </c>
      <c r="H91" s="149"/>
    </row>
    <row r="92" spans="1:8" ht="15" customHeight="1" x14ac:dyDescent="0.25">
      <c r="A92" s="133" t="s">
        <v>79</v>
      </c>
      <c r="B92" s="125">
        <v>0</v>
      </c>
      <c r="C92" s="125">
        <v>0</v>
      </c>
      <c r="D92" s="125">
        <v>0</v>
      </c>
      <c r="E92" s="125">
        <f t="shared" si="6"/>
        <v>0</v>
      </c>
      <c r="F92" s="122">
        <f t="shared" si="7"/>
        <v>0</v>
      </c>
      <c r="H92" s="149"/>
    </row>
    <row r="93" spans="1:8" s="103" customFormat="1" ht="15" customHeight="1" x14ac:dyDescent="0.25">
      <c r="A93" s="147" t="s">
        <v>80</v>
      </c>
      <c r="B93" s="146">
        <v>24802</v>
      </c>
      <c r="C93" s="146">
        <v>30000</v>
      </c>
      <c r="D93" s="146">
        <v>30000</v>
      </c>
      <c r="E93" s="125">
        <f t="shared" si="6"/>
        <v>0</v>
      </c>
      <c r="F93" s="131">
        <f t="shared" si="7"/>
        <v>0</v>
      </c>
      <c r="H93" s="174"/>
    </row>
    <row r="94" spans="1:8" ht="15" customHeight="1" x14ac:dyDescent="0.25">
      <c r="A94" s="133" t="s">
        <v>81</v>
      </c>
      <c r="B94" s="125">
        <v>0</v>
      </c>
      <c r="C94" s="125">
        <v>0</v>
      </c>
      <c r="D94" s="125">
        <v>0</v>
      </c>
      <c r="E94" s="125">
        <f t="shared" si="6"/>
        <v>0</v>
      </c>
      <c r="F94" s="122">
        <f t="shared" si="7"/>
        <v>0</v>
      </c>
      <c r="H94" s="149"/>
    </row>
    <row r="95" spans="1:8" s="103" customFormat="1" ht="15" customHeight="1" thickBot="1" x14ac:dyDescent="0.3">
      <c r="A95" s="165" t="s">
        <v>62</v>
      </c>
      <c r="B95" s="166">
        <v>4224232</v>
      </c>
      <c r="C95" s="166">
        <v>5207505</v>
      </c>
      <c r="D95" s="166">
        <v>5266205</v>
      </c>
      <c r="E95" s="166">
        <f t="shared" si="6"/>
        <v>58700</v>
      </c>
      <c r="F95" s="167">
        <f t="shared" si="7"/>
        <v>1.1272192729531704E-2</v>
      </c>
      <c r="H95" s="174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1" x14ac:dyDescent="0.25">
      <c r="A97" t="s">
        <v>198</v>
      </c>
    </row>
    <row r="98" spans="1:1" x14ac:dyDescent="0.25">
      <c r="A98" t="s">
        <v>184</v>
      </c>
    </row>
  </sheetData>
  <hyperlinks>
    <hyperlink ref="I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98"/>
  <sheetViews>
    <sheetView zoomScale="90" zoomScaleNormal="90"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2" sqref="I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C1" s="28"/>
      <c r="D1" s="29" t="s">
        <v>1</v>
      </c>
      <c r="E1" s="26" t="s">
        <v>91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195</v>
      </c>
      <c r="C5" s="114" t="s">
        <v>197</v>
      </c>
      <c r="D5" s="114" t="s">
        <v>196</v>
      </c>
      <c r="E5" s="114" t="s">
        <v>195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15279032</v>
      </c>
      <c r="C8" s="121">
        <v>15279032</v>
      </c>
      <c r="D8" s="121">
        <v>16413835</v>
      </c>
      <c r="E8" s="121">
        <f t="shared" ref="E8:E32" si="0">D8-C8</f>
        <v>1134803</v>
      </c>
      <c r="F8" s="122">
        <f t="shared" ref="F8:F32" si="1">IF(ISBLANK(E8),"  ",IF(C8&gt;0,E8/C8,IF(E8&gt;0,1,0)))</f>
        <v>7.4271917226169826E-2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689376.08</v>
      </c>
      <c r="C10" s="123">
        <v>898532</v>
      </c>
      <c r="D10" s="123">
        <v>1001041</v>
      </c>
      <c r="E10" s="121">
        <f t="shared" si="0"/>
        <v>102509</v>
      </c>
      <c r="F10" s="122">
        <f t="shared" si="1"/>
        <v>0.11408497415784857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689376.08</v>
      </c>
      <c r="C12" s="125">
        <v>898532</v>
      </c>
      <c r="D12" s="125">
        <v>1001041</v>
      </c>
      <c r="E12" s="121">
        <f t="shared" si="0"/>
        <v>102509</v>
      </c>
      <c r="F12" s="122">
        <f t="shared" si="1"/>
        <v>0.11408497415784857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21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199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22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23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24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25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200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26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201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27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82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202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203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188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204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205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27" t="s">
        <v>28</v>
      </c>
      <c r="B33" s="125"/>
      <c r="C33" s="125"/>
      <c r="D33" s="125"/>
      <c r="E33" s="125"/>
      <c r="F33" s="118"/>
      <c r="H33" s="149"/>
    </row>
    <row r="34" spans="1:13" ht="15" customHeight="1" x14ac:dyDescent="0.25">
      <c r="A34" s="124" t="s">
        <v>29</v>
      </c>
      <c r="B34" s="121">
        <v>0</v>
      </c>
      <c r="C34" s="121">
        <v>0</v>
      </c>
      <c r="D34" s="121">
        <v>0</v>
      </c>
      <c r="E34" s="121">
        <f>D34-C34</f>
        <v>0</v>
      </c>
      <c r="F34" s="122">
        <f>IF(ISBLANK(E34),"  ",IF(C34&gt;0,E34/C34,IF(E34&gt;0,1,0)))</f>
        <v>0</v>
      </c>
      <c r="H34" s="149"/>
    </row>
    <row r="35" spans="1:13" ht="15" customHeight="1" x14ac:dyDescent="0.25">
      <c r="A35" s="128" t="s">
        <v>30</v>
      </c>
      <c r="B35" s="125"/>
      <c r="C35" s="125"/>
      <c r="D35" s="125"/>
      <c r="E35" s="125"/>
      <c r="F35" s="118"/>
      <c r="H35" s="149"/>
    </row>
    <row r="36" spans="1:13" ht="15" customHeight="1" x14ac:dyDescent="0.25">
      <c r="A36" s="124" t="s">
        <v>29</v>
      </c>
      <c r="B36" s="117">
        <v>0</v>
      </c>
      <c r="C36" s="117">
        <v>0</v>
      </c>
      <c r="D36" s="117">
        <v>0</v>
      </c>
      <c r="E36" s="121">
        <f>D36-C36</f>
        <v>0</v>
      </c>
      <c r="F36" s="122">
        <f>IF(ISBLANK(E36),"  ",IF(C36&gt;0,E36/C36,IF(E36&gt;0,1,0)))</f>
        <v>0</v>
      </c>
      <c r="H36" s="149"/>
    </row>
    <row r="37" spans="1:13" ht="15" customHeight="1" x14ac:dyDescent="0.25">
      <c r="A37" s="126" t="s">
        <v>31</v>
      </c>
      <c r="B37" s="125"/>
      <c r="C37" s="125"/>
      <c r="D37" s="125"/>
      <c r="E37" s="123"/>
      <c r="F37" s="122" t="str">
        <f>IF(ISBLANK(E37),"  ",IF(C37&gt;0,E37/C37,IF(E37&gt;0,1,0)))</f>
        <v xml:space="preserve">  </v>
      </c>
      <c r="H37" s="149"/>
    </row>
    <row r="38" spans="1:13" s="103" customFormat="1" ht="15" customHeight="1" x14ac:dyDescent="0.25">
      <c r="A38" s="129" t="s">
        <v>33</v>
      </c>
      <c r="B38" s="130">
        <v>15968408.08</v>
      </c>
      <c r="C38" s="130">
        <v>16177564</v>
      </c>
      <c r="D38" s="130">
        <v>17414876</v>
      </c>
      <c r="E38" s="130">
        <f>D38-C38</f>
        <v>1237312</v>
      </c>
      <c r="F38" s="131">
        <f>IF(ISBLANK(E38),"  ",IF(C38&gt;0,E38/C38,IF(E38&gt;0,1,0)))</f>
        <v>7.6483208473166905E-2</v>
      </c>
      <c r="H38" s="174"/>
    </row>
    <row r="39" spans="1:13" ht="15" customHeight="1" x14ac:dyDescent="0.25">
      <c r="A39" s="127" t="s">
        <v>34</v>
      </c>
      <c r="B39" s="125"/>
      <c r="C39" s="125"/>
      <c r="D39" s="125"/>
      <c r="E39" s="125"/>
      <c r="F39" s="118"/>
      <c r="H39" s="149"/>
    </row>
    <row r="40" spans="1:13" ht="15" customHeight="1" x14ac:dyDescent="0.25">
      <c r="A40" s="132" t="s">
        <v>35</v>
      </c>
      <c r="B40" s="121">
        <v>0</v>
      </c>
      <c r="C40" s="121">
        <v>0</v>
      </c>
      <c r="D40" s="121">
        <v>0</v>
      </c>
      <c r="E40" s="121">
        <f t="shared" ref="E40:E45" si="2">D40-C40</f>
        <v>0</v>
      </c>
      <c r="F40" s="122">
        <f t="shared" ref="F40:F45" si="3">IF(ISBLANK(E40),"  ",IF(C40&gt;0,E40/C40,IF(E40&gt;0,1,0)))</f>
        <v>0</v>
      </c>
      <c r="H40" s="149"/>
    </row>
    <row r="41" spans="1:13" ht="15" customHeight="1" x14ac:dyDescent="0.25">
      <c r="A41" s="133" t="s">
        <v>36</v>
      </c>
      <c r="B41" s="121">
        <v>0</v>
      </c>
      <c r="C41" s="121">
        <v>0</v>
      </c>
      <c r="D41" s="121">
        <v>0</v>
      </c>
      <c r="E41" s="121">
        <f t="shared" si="2"/>
        <v>0</v>
      </c>
      <c r="F41" s="122">
        <f t="shared" si="3"/>
        <v>0</v>
      </c>
      <c r="H41" s="149"/>
    </row>
    <row r="42" spans="1:13" ht="15" customHeight="1" x14ac:dyDescent="0.25">
      <c r="A42" s="133" t="s">
        <v>37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38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4" t="s">
        <v>39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s="103" customFormat="1" ht="15" customHeight="1" x14ac:dyDescent="0.25">
      <c r="A45" s="127" t="s">
        <v>40</v>
      </c>
      <c r="B45" s="135">
        <v>0</v>
      </c>
      <c r="C45" s="135">
        <v>0</v>
      </c>
      <c r="D45" s="135">
        <v>0</v>
      </c>
      <c r="E45" s="137">
        <f t="shared" si="2"/>
        <v>0</v>
      </c>
      <c r="F45" s="131">
        <f t="shared" si="3"/>
        <v>0</v>
      </c>
      <c r="H45" s="174"/>
      <c r="M45" s="103" t="s">
        <v>41</v>
      </c>
    </row>
    <row r="46" spans="1:13" ht="15" customHeight="1" x14ac:dyDescent="0.25">
      <c r="A46" s="126" t="s">
        <v>41</v>
      </c>
      <c r="B46" s="125"/>
      <c r="C46" s="125"/>
      <c r="D46" s="125"/>
      <c r="E46" s="125"/>
      <c r="F46" s="118"/>
      <c r="H46" s="149"/>
    </row>
    <row r="47" spans="1:13" s="103" customFormat="1" ht="15" customHeight="1" x14ac:dyDescent="0.25">
      <c r="A47" s="136" t="s">
        <v>42</v>
      </c>
      <c r="B47" s="137">
        <v>0</v>
      </c>
      <c r="C47" s="137">
        <v>0</v>
      </c>
      <c r="D47" s="137">
        <v>0</v>
      </c>
      <c r="E47" s="137">
        <f>D47-C47</f>
        <v>0</v>
      </c>
      <c r="F47" s="131">
        <f>IF(ISBLANK(E47),"  ",IF(C47&gt;0,E47/C47,IF(E47&gt;0,1,0)))</f>
        <v>0</v>
      </c>
      <c r="H47" s="174"/>
    </row>
    <row r="48" spans="1:13" ht="15" customHeight="1" x14ac:dyDescent="0.25">
      <c r="A48" s="124"/>
      <c r="B48" s="117"/>
      <c r="C48" s="117"/>
      <c r="D48" s="117"/>
      <c r="E48" s="117"/>
      <c r="F48" s="119"/>
      <c r="H48" s="149"/>
    </row>
    <row r="49" spans="1:8" s="103" customFormat="1" ht="15" customHeight="1" x14ac:dyDescent="0.25">
      <c r="A49" s="136" t="s">
        <v>43</v>
      </c>
      <c r="B49" s="137">
        <v>0</v>
      </c>
      <c r="C49" s="137">
        <v>0</v>
      </c>
      <c r="D49" s="137">
        <v>0</v>
      </c>
      <c r="E49" s="137">
        <f>D49-C49</f>
        <v>0</v>
      </c>
      <c r="F49" s="131">
        <f>IF(ISBLANK(E49),"  ",IF(C49&gt;0,E49/C49,IF(E49&gt;0,1,0)))</f>
        <v>0</v>
      </c>
      <c r="H49" s="174"/>
    </row>
    <row r="50" spans="1:8" ht="15" customHeight="1" x14ac:dyDescent="0.25">
      <c r="A50" s="126" t="s">
        <v>41</v>
      </c>
      <c r="B50" s="125"/>
      <c r="C50" s="125"/>
      <c r="D50" s="125"/>
      <c r="E50" s="125"/>
      <c r="F50" s="118"/>
      <c r="H50" s="149"/>
    </row>
    <row r="51" spans="1:8" s="103" customFormat="1" ht="15" customHeight="1" x14ac:dyDescent="0.25">
      <c r="A51" s="127" t="s">
        <v>44</v>
      </c>
      <c r="B51" s="135">
        <v>34383758.75</v>
      </c>
      <c r="C51" s="135">
        <v>36470043</v>
      </c>
      <c r="D51" s="135">
        <v>36470043</v>
      </c>
      <c r="E51" s="135">
        <f>D51-C51</f>
        <v>0</v>
      </c>
      <c r="F51" s="131">
        <f>IF(ISBLANK(E51),"  ",IF(C51&gt;0,E51/C51,IF(E51&gt;0,1,0)))</f>
        <v>0</v>
      </c>
      <c r="H51" s="174"/>
    </row>
    <row r="52" spans="1:8" ht="15" customHeight="1" x14ac:dyDescent="0.25">
      <c r="A52" s="126" t="s">
        <v>41</v>
      </c>
      <c r="B52" s="125"/>
      <c r="C52" s="125"/>
      <c r="D52" s="125"/>
      <c r="E52" s="125"/>
      <c r="F52" s="118"/>
      <c r="H52" s="149"/>
    </row>
    <row r="53" spans="1:8" s="103" customFormat="1" ht="15" customHeight="1" x14ac:dyDescent="0.25">
      <c r="A53" s="138" t="s">
        <v>45</v>
      </c>
      <c r="B53" s="139">
        <v>0</v>
      </c>
      <c r="C53" s="139">
        <v>0</v>
      </c>
      <c r="D53" s="139">
        <v>0</v>
      </c>
      <c r="E53" s="139">
        <f>D53-C53</f>
        <v>0</v>
      </c>
      <c r="F53" s="131">
        <f>IF(ISBLANK(E53),"  ",IF(C53&gt;0,E53/C53,IF(E53&gt;0,1,0)))</f>
        <v>0</v>
      </c>
      <c r="H53" s="174"/>
    </row>
    <row r="54" spans="1:8" ht="15" customHeight="1" x14ac:dyDescent="0.25">
      <c r="A54" s="127"/>
      <c r="B54" s="117"/>
      <c r="C54" s="117"/>
      <c r="D54" s="117"/>
      <c r="E54" s="117"/>
      <c r="F54" s="140"/>
      <c r="H54" s="149"/>
    </row>
    <row r="55" spans="1:8" s="103" customFormat="1" ht="15" customHeight="1" x14ac:dyDescent="0.25">
      <c r="A55" s="127" t="s">
        <v>46</v>
      </c>
      <c r="B55" s="135">
        <v>0</v>
      </c>
      <c r="C55" s="135">
        <v>0</v>
      </c>
      <c r="D55" s="135">
        <v>0</v>
      </c>
      <c r="E55" s="139">
        <f>D55-C55</f>
        <v>0</v>
      </c>
      <c r="F55" s="131">
        <f>IF(ISBLANK(E55),"  ",IF(C55&gt;0,E55/C55,IF(E55&gt;0,1,0)))</f>
        <v>0</v>
      </c>
      <c r="H55" s="174"/>
    </row>
    <row r="56" spans="1:8" ht="15" customHeight="1" x14ac:dyDescent="0.25">
      <c r="A56" s="126"/>
      <c r="B56" s="125"/>
      <c r="C56" s="125"/>
      <c r="D56" s="125"/>
      <c r="E56" s="125"/>
      <c r="F56" s="118"/>
      <c r="H56" s="149"/>
    </row>
    <row r="57" spans="1:8" s="103" customFormat="1" ht="15" customHeight="1" x14ac:dyDescent="0.25">
      <c r="A57" s="141" t="s">
        <v>47</v>
      </c>
      <c r="B57" s="135">
        <v>50352166.829999998</v>
      </c>
      <c r="C57" s="135">
        <v>52647607</v>
      </c>
      <c r="D57" s="135">
        <v>53884919</v>
      </c>
      <c r="E57" s="135">
        <f>D57-C57</f>
        <v>1237312</v>
      </c>
      <c r="F57" s="131">
        <f>IF(ISBLANK(E57),"  ",IF(C57&gt;0,E57/C57,IF(E57&gt;0,1,0)))</f>
        <v>2.3501770935191794E-2</v>
      </c>
      <c r="H57" s="174"/>
    </row>
    <row r="58" spans="1:8" ht="15" customHeight="1" x14ac:dyDescent="0.25">
      <c r="A58" s="142"/>
      <c r="B58" s="125"/>
      <c r="C58" s="125"/>
      <c r="D58" s="125"/>
      <c r="E58" s="125"/>
      <c r="F58" s="118" t="s">
        <v>41</v>
      </c>
      <c r="H58" s="149"/>
    </row>
    <row r="59" spans="1:8" ht="15" customHeight="1" x14ac:dyDescent="0.25">
      <c r="A59" s="143"/>
      <c r="B59" s="117"/>
      <c r="C59" s="117"/>
      <c r="D59" s="117"/>
      <c r="E59" s="117"/>
      <c r="F59" s="119" t="s">
        <v>41</v>
      </c>
      <c r="H59" s="149"/>
    </row>
    <row r="60" spans="1:8" ht="15" customHeight="1" x14ac:dyDescent="0.25">
      <c r="A60" s="141" t="s">
        <v>48</v>
      </c>
      <c r="B60" s="117"/>
      <c r="C60" s="117"/>
      <c r="D60" s="117"/>
      <c r="E60" s="117"/>
      <c r="F60" s="119"/>
      <c r="H60" s="149"/>
    </row>
    <row r="61" spans="1:8" ht="15" customHeight="1" x14ac:dyDescent="0.25">
      <c r="A61" s="124" t="s">
        <v>49</v>
      </c>
      <c r="B61" s="117">
        <v>21631152.309999995</v>
      </c>
      <c r="C61" s="117">
        <v>23666844</v>
      </c>
      <c r="D61" s="117">
        <v>22919854</v>
      </c>
      <c r="E61" s="117">
        <f t="shared" ref="E61:E74" si="4">D61-C61</f>
        <v>-746990</v>
      </c>
      <c r="F61" s="122">
        <f t="shared" ref="F61:F74" si="5">IF(ISBLANK(E61),"  ",IF(C61&gt;0,E61/C61,IF(E61&gt;0,1,0)))</f>
        <v>-3.1562721248342196E-2</v>
      </c>
      <c r="H61" s="149"/>
    </row>
    <row r="62" spans="1:8" ht="15" customHeight="1" x14ac:dyDescent="0.25">
      <c r="A62" s="126" t="s">
        <v>50</v>
      </c>
      <c r="B62" s="125">
        <v>0</v>
      </c>
      <c r="C62" s="125">
        <v>0</v>
      </c>
      <c r="D62" s="125">
        <v>0</v>
      </c>
      <c r="E62" s="125">
        <f t="shared" si="4"/>
        <v>0</v>
      </c>
      <c r="F62" s="122">
        <f t="shared" si="5"/>
        <v>0</v>
      </c>
      <c r="H62" s="149"/>
    </row>
    <row r="63" spans="1:8" ht="15" customHeight="1" x14ac:dyDescent="0.25">
      <c r="A63" s="126" t="s">
        <v>51</v>
      </c>
      <c r="B63" s="125">
        <v>0</v>
      </c>
      <c r="C63" s="125">
        <v>0</v>
      </c>
      <c r="D63" s="125">
        <v>0</v>
      </c>
      <c r="E63" s="125">
        <f t="shared" si="4"/>
        <v>0</v>
      </c>
      <c r="F63" s="122">
        <f t="shared" si="5"/>
        <v>0</v>
      </c>
      <c r="H63" s="149"/>
    </row>
    <row r="64" spans="1:8" ht="15" customHeight="1" x14ac:dyDescent="0.25">
      <c r="A64" s="126" t="s">
        <v>52</v>
      </c>
      <c r="B64" s="125">
        <v>2945848.7899999996</v>
      </c>
      <c r="C64" s="125">
        <v>3337017</v>
      </c>
      <c r="D64" s="125">
        <v>3188954</v>
      </c>
      <c r="E64" s="125">
        <f t="shared" si="4"/>
        <v>-148063</v>
      </c>
      <c r="F64" s="122">
        <f t="shared" si="5"/>
        <v>-4.4369866860132869E-2</v>
      </c>
      <c r="H64" s="149"/>
    </row>
    <row r="65" spans="1:9" ht="15" customHeight="1" x14ac:dyDescent="0.25">
      <c r="A65" s="126" t="s">
        <v>53</v>
      </c>
      <c r="B65" s="125">
        <v>2380584.6800000002</v>
      </c>
      <c r="C65" s="125">
        <v>2652999</v>
      </c>
      <c r="D65" s="125">
        <v>2738333</v>
      </c>
      <c r="E65" s="125">
        <f t="shared" si="4"/>
        <v>85334</v>
      </c>
      <c r="F65" s="122">
        <f t="shared" si="5"/>
        <v>3.216510824165407E-2</v>
      </c>
      <c r="H65" s="149"/>
      <c r="I65" s="151"/>
    </row>
    <row r="66" spans="1:9" ht="15" customHeight="1" x14ac:dyDescent="0.25">
      <c r="A66" s="126" t="s">
        <v>54</v>
      </c>
      <c r="B66" s="125">
        <v>9181485.660000002</v>
      </c>
      <c r="C66" s="125">
        <v>10382455</v>
      </c>
      <c r="D66" s="125">
        <v>11297527</v>
      </c>
      <c r="E66" s="125">
        <f t="shared" si="4"/>
        <v>915072</v>
      </c>
      <c r="F66" s="122">
        <f t="shared" si="5"/>
        <v>8.813638007581058E-2</v>
      </c>
      <c r="H66" s="149"/>
      <c r="I66" s="151"/>
    </row>
    <row r="67" spans="1:9" ht="15" customHeight="1" x14ac:dyDescent="0.25">
      <c r="A67" s="126" t="s">
        <v>55</v>
      </c>
      <c r="B67" s="125">
        <v>3615160.6</v>
      </c>
      <c r="C67" s="125">
        <v>3105455</v>
      </c>
      <c r="D67" s="125">
        <v>3105455</v>
      </c>
      <c r="E67" s="125">
        <f t="shared" si="4"/>
        <v>0</v>
      </c>
      <c r="F67" s="122">
        <f t="shared" si="5"/>
        <v>0</v>
      </c>
      <c r="H67" s="149"/>
    </row>
    <row r="68" spans="1:9" ht="15" customHeight="1" x14ac:dyDescent="0.25">
      <c r="A68" s="126" t="s">
        <v>56</v>
      </c>
      <c r="B68" s="125">
        <v>8344328.0700000003</v>
      </c>
      <c r="C68" s="125">
        <v>7952197</v>
      </c>
      <c r="D68" s="125">
        <v>9084156</v>
      </c>
      <c r="E68" s="125">
        <f t="shared" si="4"/>
        <v>1131959</v>
      </c>
      <c r="F68" s="122">
        <f t="shared" si="5"/>
        <v>0.14234544239786817</v>
      </c>
      <c r="H68" s="149"/>
    </row>
    <row r="69" spans="1:9" s="103" customFormat="1" ht="15" customHeight="1" x14ac:dyDescent="0.25">
      <c r="A69" s="144" t="s">
        <v>57</v>
      </c>
      <c r="B69" s="130">
        <v>48098560.109999999</v>
      </c>
      <c r="C69" s="130">
        <v>51096967</v>
      </c>
      <c r="D69" s="130">
        <v>52334279</v>
      </c>
      <c r="E69" s="125">
        <f t="shared" si="4"/>
        <v>1237312</v>
      </c>
      <c r="F69" s="131">
        <f t="shared" si="5"/>
        <v>2.4214979335270524E-2</v>
      </c>
      <c r="H69" s="174"/>
    </row>
    <row r="70" spans="1:9" ht="15" customHeight="1" x14ac:dyDescent="0.25">
      <c r="A70" s="126" t="s">
        <v>58</v>
      </c>
      <c r="B70" s="125">
        <v>0</v>
      </c>
      <c r="C70" s="125">
        <v>0</v>
      </c>
      <c r="D70" s="125">
        <v>0</v>
      </c>
      <c r="E70" s="125">
        <f t="shared" si="4"/>
        <v>0</v>
      </c>
      <c r="F70" s="122">
        <f t="shared" si="5"/>
        <v>0</v>
      </c>
      <c r="H70" s="149"/>
    </row>
    <row r="71" spans="1:9" ht="15" customHeight="1" x14ac:dyDescent="0.25">
      <c r="A71" s="126" t="s">
        <v>59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9" ht="15" customHeight="1" x14ac:dyDescent="0.25">
      <c r="A72" s="126" t="s">
        <v>60</v>
      </c>
      <c r="B72" s="125">
        <v>2253606.7200000002</v>
      </c>
      <c r="C72" s="125">
        <v>1550640</v>
      </c>
      <c r="D72" s="125">
        <v>1550640</v>
      </c>
      <c r="E72" s="125">
        <f t="shared" si="4"/>
        <v>0</v>
      </c>
      <c r="F72" s="122">
        <f t="shared" si="5"/>
        <v>0</v>
      </c>
      <c r="H72" s="149"/>
    </row>
    <row r="73" spans="1:9" ht="15" customHeight="1" x14ac:dyDescent="0.25">
      <c r="A73" s="126" t="s">
        <v>61</v>
      </c>
      <c r="B73" s="125">
        <v>0</v>
      </c>
      <c r="C73" s="125">
        <v>0</v>
      </c>
      <c r="D73" s="125">
        <v>0</v>
      </c>
      <c r="E73" s="125">
        <f t="shared" si="4"/>
        <v>0</v>
      </c>
      <c r="F73" s="122">
        <f t="shared" si="5"/>
        <v>0</v>
      </c>
      <c r="H73" s="149"/>
    </row>
    <row r="74" spans="1:9" s="103" customFormat="1" ht="15" customHeight="1" x14ac:dyDescent="0.25">
      <c r="A74" s="145" t="s">
        <v>62</v>
      </c>
      <c r="B74" s="146">
        <v>50352166.829999998</v>
      </c>
      <c r="C74" s="146">
        <v>52647607</v>
      </c>
      <c r="D74" s="146">
        <v>53884919</v>
      </c>
      <c r="E74" s="125">
        <f t="shared" si="4"/>
        <v>1237312</v>
      </c>
      <c r="F74" s="131">
        <f t="shared" si="5"/>
        <v>2.3501770935191794E-2</v>
      </c>
      <c r="H74" s="174"/>
    </row>
    <row r="75" spans="1:9" ht="15" customHeight="1" x14ac:dyDescent="0.25">
      <c r="A75" s="143"/>
      <c r="B75" s="117"/>
      <c r="C75" s="117"/>
      <c r="D75" s="117"/>
      <c r="E75" s="117"/>
      <c r="F75" s="119"/>
      <c r="H75" s="149"/>
    </row>
    <row r="76" spans="1:9" ht="15" customHeight="1" x14ac:dyDescent="0.25">
      <c r="A76" s="141" t="s">
        <v>63</v>
      </c>
      <c r="B76" s="117"/>
      <c r="C76" s="117"/>
      <c r="D76" s="117"/>
      <c r="E76" s="117"/>
      <c r="F76" s="119"/>
      <c r="H76" s="149"/>
    </row>
    <row r="77" spans="1:9" ht="15" customHeight="1" x14ac:dyDescent="0.25">
      <c r="A77" s="124" t="s">
        <v>64</v>
      </c>
      <c r="B77" s="121">
        <v>24435928.459999997</v>
      </c>
      <c r="C77" s="121">
        <v>27325297</v>
      </c>
      <c r="D77" s="121">
        <v>27826106</v>
      </c>
      <c r="E77" s="117">
        <f t="shared" ref="E77:E95" si="6">D77-C77</f>
        <v>500809</v>
      </c>
      <c r="F77" s="122">
        <f t="shared" ref="F77:F95" si="7">IF(ISBLANK(E77),"  ",IF(C77&gt;0,E77/C77,IF(E77&gt;0,1,0)))</f>
        <v>1.8327669046012563E-2</v>
      </c>
      <c r="H77" s="149"/>
    </row>
    <row r="78" spans="1:9" ht="15" customHeight="1" x14ac:dyDescent="0.25">
      <c r="A78" s="126" t="s">
        <v>65</v>
      </c>
      <c r="B78" s="123">
        <v>245468.22</v>
      </c>
      <c r="C78" s="123">
        <v>371236</v>
      </c>
      <c r="D78" s="123">
        <v>369216</v>
      </c>
      <c r="E78" s="125">
        <f t="shared" si="6"/>
        <v>-2020</v>
      </c>
      <c r="F78" s="122">
        <f t="shared" si="7"/>
        <v>-5.4412826342272839E-3</v>
      </c>
      <c r="H78" s="149"/>
    </row>
    <row r="79" spans="1:9" ht="15" customHeight="1" x14ac:dyDescent="0.25">
      <c r="A79" s="126" t="s">
        <v>66</v>
      </c>
      <c r="B79" s="117">
        <v>10466731.5</v>
      </c>
      <c r="C79" s="117">
        <v>10970843</v>
      </c>
      <c r="D79" s="117">
        <v>11038919</v>
      </c>
      <c r="E79" s="125">
        <f t="shared" si="6"/>
        <v>68076</v>
      </c>
      <c r="F79" s="122">
        <f t="shared" si="7"/>
        <v>6.2051749350528485E-3</v>
      </c>
      <c r="H79" s="149"/>
    </row>
    <row r="80" spans="1:9" s="103" customFormat="1" ht="15" customHeight="1" x14ac:dyDescent="0.25">
      <c r="A80" s="144" t="s">
        <v>67</v>
      </c>
      <c r="B80" s="146">
        <v>35148128.179999992</v>
      </c>
      <c r="C80" s="146">
        <v>38667376</v>
      </c>
      <c r="D80" s="146">
        <v>39234241</v>
      </c>
      <c r="E80" s="130">
        <f t="shared" si="6"/>
        <v>566865</v>
      </c>
      <c r="F80" s="131">
        <f t="shared" si="7"/>
        <v>1.466003278836402E-2</v>
      </c>
      <c r="H80" s="174"/>
    </row>
    <row r="81" spans="1:8" ht="15" customHeight="1" x14ac:dyDescent="0.25">
      <c r="A81" s="126" t="s">
        <v>68</v>
      </c>
      <c r="B81" s="123">
        <v>266072.91000000003</v>
      </c>
      <c r="C81" s="123">
        <v>553989</v>
      </c>
      <c r="D81" s="123">
        <v>459335</v>
      </c>
      <c r="E81" s="125">
        <f t="shared" si="6"/>
        <v>-94654</v>
      </c>
      <c r="F81" s="122">
        <f t="shared" si="7"/>
        <v>-0.17085898817485545</v>
      </c>
      <c r="H81" s="149"/>
    </row>
    <row r="82" spans="1:8" ht="15" customHeight="1" x14ac:dyDescent="0.25">
      <c r="A82" s="126" t="s">
        <v>69</v>
      </c>
      <c r="B82" s="121">
        <v>5391212.6100000003</v>
      </c>
      <c r="C82" s="121">
        <v>4649974</v>
      </c>
      <c r="D82" s="121">
        <v>5353039</v>
      </c>
      <c r="E82" s="125">
        <f t="shared" si="6"/>
        <v>703065</v>
      </c>
      <c r="F82" s="122">
        <f t="shared" si="7"/>
        <v>0.15119761959959346</v>
      </c>
      <c r="H82" s="149"/>
    </row>
    <row r="83" spans="1:8" ht="15" customHeight="1" x14ac:dyDescent="0.25">
      <c r="A83" s="126" t="s">
        <v>70</v>
      </c>
      <c r="B83" s="117">
        <v>906037.46</v>
      </c>
      <c r="C83" s="117">
        <v>589839</v>
      </c>
      <c r="D83" s="117">
        <v>541660</v>
      </c>
      <c r="E83" s="125">
        <f t="shared" si="6"/>
        <v>-48179</v>
      </c>
      <c r="F83" s="122">
        <f t="shared" si="7"/>
        <v>-8.1681611422778078E-2</v>
      </c>
      <c r="H83" s="149"/>
    </row>
    <row r="84" spans="1:8" s="103" customFormat="1" ht="15" customHeight="1" x14ac:dyDescent="0.25">
      <c r="A84" s="128" t="s">
        <v>71</v>
      </c>
      <c r="B84" s="146">
        <v>6563322.9800000004</v>
      </c>
      <c r="C84" s="146">
        <v>5793802</v>
      </c>
      <c r="D84" s="146">
        <v>6354034</v>
      </c>
      <c r="E84" s="130">
        <f t="shared" si="6"/>
        <v>560232</v>
      </c>
      <c r="F84" s="131">
        <f t="shared" si="7"/>
        <v>9.6695054473728989E-2</v>
      </c>
      <c r="H84" s="174"/>
    </row>
    <row r="85" spans="1:8" ht="15" customHeight="1" x14ac:dyDescent="0.25">
      <c r="A85" s="126" t="s">
        <v>72</v>
      </c>
      <c r="B85" s="117">
        <v>2753900.25</v>
      </c>
      <c r="C85" s="117">
        <v>2646790</v>
      </c>
      <c r="D85" s="117">
        <v>2394380</v>
      </c>
      <c r="E85" s="125">
        <f t="shared" si="6"/>
        <v>-252410</v>
      </c>
      <c r="F85" s="122">
        <f t="shared" si="7"/>
        <v>-9.5364573691150409E-2</v>
      </c>
      <c r="H85" s="149"/>
    </row>
    <row r="86" spans="1:8" ht="15" customHeight="1" x14ac:dyDescent="0.25">
      <c r="A86" s="126" t="s">
        <v>73</v>
      </c>
      <c r="B86" s="125">
        <v>6011601.8900000006</v>
      </c>
      <c r="C86" s="125">
        <v>4916878</v>
      </c>
      <c r="D86" s="125">
        <v>4688378</v>
      </c>
      <c r="E86" s="125">
        <f t="shared" si="6"/>
        <v>-228500</v>
      </c>
      <c r="F86" s="122">
        <f t="shared" si="7"/>
        <v>-4.6472578737971532E-2</v>
      </c>
      <c r="H86" s="149"/>
    </row>
    <row r="87" spans="1:8" ht="15" customHeight="1" x14ac:dyDescent="0.25">
      <c r="A87" s="126" t="s">
        <v>74</v>
      </c>
      <c r="B87" s="125">
        <v>0</v>
      </c>
      <c r="C87" s="125">
        <v>0</v>
      </c>
      <c r="D87" s="125">
        <v>0</v>
      </c>
      <c r="E87" s="125">
        <f t="shared" si="6"/>
        <v>0</v>
      </c>
      <c r="F87" s="122">
        <f t="shared" si="7"/>
        <v>0</v>
      </c>
      <c r="H87" s="149"/>
    </row>
    <row r="88" spans="1:8" ht="15" customHeight="1" x14ac:dyDescent="0.25">
      <c r="A88" s="126" t="s">
        <v>75</v>
      </c>
      <c r="B88" s="125">
        <v>-1359296.53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s="103" customFormat="1" ht="15" customHeight="1" x14ac:dyDescent="0.25">
      <c r="A89" s="128" t="s">
        <v>76</v>
      </c>
      <c r="B89" s="130">
        <v>7406205.6100000003</v>
      </c>
      <c r="C89" s="130">
        <v>7563668</v>
      </c>
      <c r="D89" s="130">
        <v>7082758</v>
      </c>
      <c r="E89" s="130">
        <f t="shared" si="6"/>
        <v>-480910</v>
      </c>
      <c r="F89" s="131">
        <f t="shared" si="7"/>
        <v>-6.3581585019331893E-2</v>
      </c>
      <c r="H89" s="174"/>
    </row>
    <row r="90" spans="1:8" ht="15" customHeight="1" x14ac:dyDescent="0.25">
      <c r="A90" s="126" t="s">
        <v>77</v>
      </c>
      <c r="B90" s="125">
        <v>963972.29</v>
      </c>
      <c r="C90" s="125">
        <v>375158</v>
      </c>
      <c r="D90" s="125">
        <v>966283</v>
      </c>
      <c r="E90" s="125">
        <f t="shared" si="6"/>
        <v>591125</v>
      </c>
      <c r="F90" s="122">
        <f t="shared" si="7"/>
        <v>1.5756694512711977</v>
      </c>
      <c r="H90" s="149"/>
    </row>
    <row r="91" spans="1:8" ht="15" customHeight="1" x14ac:dyDescent="0.25">
      <c r="A91" s="126" t="s">
        <v>78</v>
      </c>
      <c r="B91" s="125">
        <v>270537.77</v>
      </c>
      <c r="C91" s="125">
        <v>247603</v>
      </c>
      <c r="D91" s="125">
        <v>247603</v>
      </c>
      <c r="E91" s="125">
        <f t="shared" si="6"/>
        <v>0</v>
      </c>
      <c r="F91" s="122">
        <f t="shared" si="7"/>
        <v>0</v>
      </c>
      <c r="H91" s="149"/>
    </row>
    <row r="92" spans="1:8" ht="15" customHeight="1" x14ac:dyDescent="0.25">
      <c r="A92" s="133" t="s">
        <v>79</v>
      </c>
      <c r="B92" s="125">
        <v>0</v>
      </c>
      <c r="C92" s="125">
        <v>0</v>
      </c>
      <c r="D92" s="125">
        <v>0</v>
      </c>
      <c r="E92" s="125">
        <f t="shared" si="6"/>
        <v>0</v>
      </c>
      <c r="F92" s="122">
        <f t="shared" si="7"/>
        <v>0</v>
      </c>
      <c r="H92" s="149"/>
    </row>
    <row r="93" spans="1:8" s="103" customFormat="1" ht="15" customHeight="1" x14ac:dyDescent="0.25">
      <c r="A93" s="147" t="s">
        <v>80</v>
      </c>
      <c r="B93" s="146">
        <v>1234510.06</v>
      </c>
      <c r="C93" s="146">
        <v>622761</v>
      </c>
      <c r="D93" s="146">
        <v>1213886</v>
      </c>
      <c r="E93" s="125">
        <f t="shared" si="6"/>
        <v>591125</v>
      </c>
      <c r="F93" s="131">
        <f t="shared" si="7"/>
        <v>0.94920041556873347</v>
      </c>
      <c r="H93" s="174"/>
    </row>
    <row r="94" spans="1:8" ht="15" customHeight="1" x14ac:dyDescent="0.25">
      <c r="A94" s="133" t="s">
        <v>81</v>
      </c>
      <c r="B94" s="125">
        <v>0</v>
      </c>
      <c r="C94" s="125">
        <v>0</v>
      </c>
      <c r="D94" s="125">
        <v>0</v>
      </c>
      <c r="E94" s="125">
        <f t="shared" si="6"/>
        <v>0</v>
      </c>
      <c r="F94" s="122">
        <f t="shared" si="7"/>
        <v>0</v>
      </c>
      <c r="H94" s="149"/>
    </row>
    <row r="95" spans="1:8" s="103" customFormat="1" ht="15" customHeight="1" thickBot="1" x14ac:dyDescent="0.3">
      <c r="A95" s="165" t="s">
        <v>62</v>
      </c>
      <c r="B95" s="166">
        <v>50352166.829999991</v>
      </c>
      <c r="C95" s="166">
        <v>52647607</v>
      </c>
      <c r="D95" s="166">
        <v>53884919</v>
      </c>
      <c r="E95" s="166">
        <f t="shared" si="6"/>
        <v>1237312</v>
      </c>
      <c r="F95" s="167">
        <f t="shared" si="7"/>
        <v>2.3501770935191794E-2</v>
      </c>
      <c r="H95" s="174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1" x14ac:dyDescent="0.25">
      <c r="A97" t="s">
        <v>198</v>
      </c>
    </row>
    <row r="98" spans="1:1" x14ac:dyDescent="0.25">
      <c r="A98" t="s">
        <v>184</v>
      </c>
    </row>
  </sheetData>
  <hyperlinks>
    <hyperlink ref="I2" location="Home!A1" tooltip="Home" display="Home" xr:uid="{C0067768-64BC-4D7F-B384-154C01B80E21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98"/>
  <sheetViews>
    <sheetView zoomScale="90" zoomScaleNormal="90"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28" sqref="I28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118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195</v>
      </c>
      <c r="C5" s="114" t="s">
        <v>197</v>
      </c>
      <c r="D5" s="114" t="s">
        <v>196</v>
      </c>
      <c r="E5" s="114" t="s">
        <v>195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40377081</v>
      </c>
      <c r="C8" s="121">
        <v>40377081</v>
      </c>
      <c r="D8" s="121">
        <v>33718704</v>
      </c>
      <c r="E8" s="121">
        <f t="shared" ref="E8:E32" si="0">D8-C8</f>
        <v>-6658377</v>
      </c>
      <c r="F8" s="122">
        <f t="shared" ref="F8:F32" si="1">IF(ISBLANK(E8),"  ",IF(C8&gt;0,E8/C8,IF(E8&gt;0,1,0)))</f>
        <v>-0.16490486273636273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1700658</v>
      </c>
      <c r="C10" s="123">
        <v>1700658</v>
      </c>
      <c r="D10" s="123">
        <v>1894677</v>
      </c>
      <c r="E10" s="121">
        <f t="shared" si="0"/>
        <v>194019</v>
      </c>
      <c r="F10" s="122">
        <f t="shared" si="1"/>
        <v>0.11408466605278662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1700658</v>
      </c>
      <c r="C12" s="125">
        <v>1700658</v>
      </c>
      <c r="D12" s="125">
        <v>1894677</v>
      </c>
      <c r="E12" s="121">
        <f t="shared" si="0"/>
        <v>194019</v>
      </c>
      <c r="F12" s="122">
        <f t="shared" si="1"/>
        <v>0.11408466605278662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21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199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22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23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24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25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200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26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201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27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82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202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203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188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204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205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27" t="s">
        <v>28</v>
      </c>
      <c r="B33" s="125"/>
      <c r="C33" s="125"/>
      <c r="D33" s="125"/>
      <c r="E33" s="125"/>
      <c r="F33" s="118"/>
      <c r="H33" s="149"/>
    </row>
    <row r="34" spans="1:13" ht="15" customHeight="1" x14ac:dyDescent="0.25">
      <c r="A34" s="124" t="s">
        <v>29</v>
      </c>
      <c r="B34" s="121">
        <v>0</v>
      </c>
      <c r="C34" s="121">
        <v>0</v>
      </c>
      <c r="D34" s="121">
        <v>0</v>
      </c>
      <c r="E34" s="121">
        <f>D34-C34</f>
        <v>0</v>
      </c>
      <c r="F34" s="122">
        <f>IF(ISBLANK(E34),"  ",IF(C34&gt;0,E34/C34,IF(E34&gt;0,1,0)))</f>
        <v>0</v>
      </c>
      <c r="H34" s="149"/>
    </row>
    <row r="35" spans="1:13" ht="15" customHeight="1" x14ac:dyDescent="0.25">
      <c r="A35" s="128" t="s">
        <v>30</v>
      </c>
      <c r="B35" s="125"/>
      <c r="C35" s="125"/>
      <c r="D35" s="125"/>
      <c r="E35" s="125"/>
      <c r="F35" s="118"/>
      <c r="H35" s="149"/>
    </row>
    <row r="36" spans="1:13" ht="15" customHeight="1" x14ac:dyDescent="0.25">
      <c r="A36" s="124" t="s">
        <v>29</v>
      </c>
      <c r="B36" s="117">
        <v>0</v>
      </c>
      <c r="C36" s="117">
        <v>0</v>
      </c>
      <c r="D36" s="117">
        <v>0</v>
      </c>
      <c r="E36" s="121">
        <f>D36-C36</f>
        <v>0</v>
      </c>
      <c r="F36" s="122">
        <f>IF(ISBLANK(E36),"  ",IF(C36&gt;0,E36/C36,IF(E36&gt;0,1,0)))</f>
        <v>0</v>
      </c>
      <c r="H36" s="149"/>
    </row>
    <row r="37" spans="1:13" ht="15" customHeight="1" x14ac:dyDescent="0.25">
      <c r="A37" s="126" t="s">
        <v>31</v>
      </c>
      <c r="B37" s="125"/>
      <c r="C37" s="125"/>
      <c r="D37" s="125"/>
      <c r="E37" s="123"/>
      <c r="F37" s="122" t="str">
        <f>IF(ISBLANK(E37),"  ",IF(C37&gt;0,E37/C37,IF(E37&gt;0,1,0)))</f>
        <v xml:space="preserve">  </v>
      </c>
      <c r="H37" s="149"/>
    </row>
    <row r="38" spans="1:13" s="103" customFormat="1" ht="15" customHeight="1" x14ac:dyDescent="0.25">
      <c r="A38" s="129" t="s">
        <v>33</v>
      </c>
      <c r="B38" s="130">
        <v>42077739</v>
      </c>
      <c r="C38" s="130">
        <v>42077739</v>
      </c>
      <c r="D38" s="130">
        <v>35613381</v>
      </c>
      <c r="E38" s="130">
        <f>D38-C38</f>
        <v>-6464358</v>
      </c>
      <c r="F38" s="131">
        <f>IF(ISBLANK(E38),"  ",IF(C38&gt;0,E38/C38,IF(E38&gt;0,1,0)))</f>
        <v>-0.15362892953920362</v>
      </c>
      <c r="H38" s="174"/>
    </row>
    <row r="39" spans="1:13" ht="15" customHeight="1" x14ac:dyDescent="0.25">
      <c r="A39" s="127" t="s">
        <v>34</v>
      </c>
      <c r="B39" s="125"/>
      <c r="C39" s="125"/>
      <c r="D39" s="125"/>
      <c r="E39" s="125"/>
      <c r="F39" s="118"/>
      <c r="H39" s="149"/>
    </row>
    <row r="40" spans="1:13" ht="15" customHeight="1" x14ac:dyDescent="0.25">
      <c r="A40" s="132" t="s">
        <v>35</v>
      </c>
      <c r="B40" s="121">
        <v>0</v>
      </c>
      <c r="C40" s="121">
        <v>0</v>
      </c>
      <c r="D40" s="121">
        <v>0</v>
      </c>
      <c r="E40" s="121">
        <f t="shared" ref="E40:E45" si="2">D40-C40</f>
        <v>0</v>
      </c>
      <c r="F40" s="122">
        <f t="shared" ref="F40:F45" si="3">IF(ISBLANK(E40),"  ",IF(C40&gt;0,E40/C40,IF(E40&gt;0,1,0)))</f>
        <v>0</v>
      </c>
      <c r="H40" s="149"/>
    </row>
    <row r="41" spans="1:13" ht="15" customHeight="1" x14ac:dyDescent="0.25">
      <c r="A41" s="133" t="s">
        <v>36</v>
      </c>
      <c r="B41" s="121">
        <v>0</v>
      </c>
      <c r="C41" s="121">
        <v>0</v>
      </c>
      <c r="D41" s="121">
        <v>0</v>
      </c>
      <c r="E41" s="121">
        <f t="shared" si="2"/>
        <v>0</v>
      </c>
      <c r="F41" s="122">
        <f t="shared" si="3"/>
        <v>0</v>
      </c>
      <c r="H41" s="149"/>
    </row>
    <row r="42" spans="1:13" ht="15" customHeight="1" x14ac:dyDescent="0.25">
      <c r="A42" s="133" t="s">
        <v>37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38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4" t="s">
        <v>39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s="103" customFormat="1" ht="15" customHeight="1" x14ac:dyDescent="0.25">
      <c r="A45" s="127" t="s">
        <v>40</v>
      </c>
      <c r="B45" s="135">
        <v>0</v>
      </c>
      <c r="C45" s="135">
        <v>0</v>
      </c>
      <c r="D45" s="135">
        <v>0</v>
      </c>
      <c r="E45" s="137">
        <f t="shared" si="2"/>
        <v>0</v>
      </c>
      <c r="F45" s="131">
        <f t="shared" si="3"/>
        <v>0</v>
      </c>
      <c r="H45" s="174"/>
      <c r="M45" s="103" t="s">
        <v>41</v>
      </c>
    </row>
    <row r="46" spans="1:13" ht="15" customHeight="1" x14ac:dyDescent="0.25">
      <c r="A46" s="126" t="s">
        <v>41</v>
      </c>
      <c r="B46" s="125"/>
      <c r="C46" s="125"/>
      <c r="D46" s="125"/>
      <c r="E46" s="125"/>
      <c r="F46" s="118"/>
      <c r="H46" s="149"/>
    </row>
    <row r="47" spans="1:13" s="103" customFormat="1" ht="15" customHeight="1" x14ac:dyDescent="0.25">
      <c r="A47" s="136" t="s">
        <v>42</v>
      </c>
      <c r="B47" s="137">
        <v>0</v>
      </c>
      <c r="C47" s="137">
        <v>0</v>
      </c>
      <c r="D47" s="137">
        <v>0</v>
      </c>
      <c r="E47" s="137">
        <f>D47-C47</f>
        <v>0</v>
      </c>
      <c r="F47" s="131">
        <f>IF(ISBLANK(E47),"  ",IF(C47&gt;0,E47/C47,IF(E47&gt;0,1,0)))</f>
        <v>0</v>
      </c>
      <c r="H47" s="174"/>
    </row>
    <row r="48" spans="1:13" ht="15" customHeight="1" x14ac:dyDescent="0.25">
      <c r="A48" s="124"/>
      <c r="B48" s="117"/>
      <c r="C48" s="117"/>
      <c r="D48" s="117"/>
      <c r="E48" s="117"/>
      <c r="F48" s="119"/>
      <c r="H48" s="149"/>
    </row>
    <row r="49" spans="1:11" s="103" customFormat="1" ht="15" customHeight="1" x14ac:dyDescent="0.25">
      <c r="A49" s="136" t="s">
        <v>43</v>
      </c>
      <c r="B49" s="137">
        <v>0</v>
      </c>
      <c r="C49" s="137">
        <v>0</v>
      </c>
      <c r="D49" s="137">
        <v>0</v>
      </c>
      <c r="E49" s="137">
        <f>D49-C49</f>
        <v>0</v>
      </c>
      <c r="F49" s="131">
        <f>IF(ISBLANK(E49),"  ",IF(C49&gt;0,E49/C49,IF(E49&gt;0,1,0)))</f>
        <v>0</v>
      </c>
      <c r="H49" s="174"/>
    </row>
    <row r="50" spans="1:11" ht="15" customHeight="1" x14ac:dyDescent="0.25">
      <c r="A50" s="126" t="s">
        <v>41</v>
      </c>
      <c r="B50" s="125"/>
      <c r="C50" s="125"/>
      <c r="D50" s="125"/>
      <c r="E50" s="125"/>
      <c r="F50" s="118"/>
      <c r="H50" s="149"/>
    </row>
    <row r="51" spans="1:11" s="103" customFormat="1" ht="15" customHeight="1" x14ac:dyDescent="0.25">
      <c r="A51" s="127" t="s">
        <v>44</v>
      </c>
      <c r="B51" s="135">
        <v>96505405</v>
      </c>
      <c r="C51" s="135">
        <v>103355648</v>
      </c>
      <c r="D51" s="135">
        <v>103355648</v>
      </c>
      <c r="E51" s="135">
        <f>D51-C51</f>
        <v>0</v>
      </c>
      <c r="F51" s="131">
        <f>IF(ISBLANK(E51),"  ",IF(C51&gt;0,E51/C51,IF(E51&gt;0,1,0)))</f>
        <v>0</v>
      </c>
      <c r="H51" s="174"/>
    </row>
    <row r="52" spans="1:11" ht="15" customHeight="1" x14ac:dyDescent="0.25">
      <c r="A52" s="126" t="s">
        <v>41</v>
      </c>
      <c r="B52" s="125"/>
      <c r="C52" s="125"/>
      <c r="D52" s="125"/>
      <c r="E52" s="125"/>
      <c r="F52" s="118"/>
      <c r="H52" s="149"/>
    </row>
    <row r="53" spans="1:11" s="103" customFormat="1" ht="15" customHeight="1" x14ac:dyDescent="0.25">
      <c r="A53" s="138" t="s">
        <v>45</v>
      </c>
      <c r="B53" s="139">
        <v>0</v>
      </c>
      <c r="C53" s="139">
        <v>0</v>
      </c>
      <c r="D53" s="139">
        <v>0</v>
      </c>
      <c r="E53" s="139">
        <f>D53-C53</f>
        <v>0</v>
      </c>
      <c r="F53" s="131">
        <f>IF(ISBLANK(E53),"  ",IF(C53&gt;0,E53/C53,IF(E53&gt;0,1,0)))</f>
        <v>0</v>
      </c>
      <c r="H53" s="174"/>
    </row>
    <row r="54" spans="1:11" ht="15" customHeight="1" x14ac:dyDescent="0.25">
      <c r="A54" s="127"/>
      <c r="B54" s="117"/>
      <c r="C54" s="117"/>
      <c r="D54" s="117"/>
      <c r="E54" s="117"/>
      <c r="F54" s="140"/>
      <c r="H54" s="149"/>
    </row>
    <row r="55" spans="1:11" s="103" customFormat="1" ht="15" customHeight="1" x14ac:dyDescent="0.25">
      <c r="A55" s="127" t="s">
        <v>46</v>
      </c>
      <c r="B55" s="135">
        <v>0</v>
      </c>
      <c r="C55" s="135">
        <v>0</v>
      </c>
      <c r="D55" s="135">
        <v>0</v>
      </c>
      <c r="E55" s="139">
        <f>D55-C55</f>
        <v>0</v>
      </c>
      <c r="F55" s="131">
        <f>IF(ISBLANK(E55),"  ",IF(C55&gt;0,E55/C55,IF(E55&gt;0,1,0)))</f>
        <v>0</v>
      </c>
      <c r="H55" s="174"/>
    </row>
    <row r="56" spans="1:11" ht="15" customHeight="1" x14ac:dyDescent="0.25">
      <c r="A56" s="126"/>
      <c r="B56" s="125"/>
      <c r="C56" s="125"/>
      <c r="D56" s="125"/>
      <c r="E56" s="125"/>
      <c r="F56" s="118"/>
      <c r="H56" s="149"/>
    </row>
    <row r="57" spans="1:11" s="103" customFormat="1" ht="15" customHeight="1" x14ac:dyDescent="0.25">
      <c r="A57" s="141" t="s">
        <v>47</v>
      </c>
      <c r="B57" s="135">
        <v>138583144</v>
      </c>
      <c r="C57" s="135">
        <v>145433387</v>
      </c>
      <c r="D57" s="135">
        <v>138969029</v>
      </c>
      <c r="E57" s="135">
        <f>D57-C57</f>
        <v>-6464358</v>
      </c>
      <c r="F57" s="131">
        <f>IF(ISBLANK(E57),"  ",IF(C57&gt;0,E57/C57,IF(E57&gt;0,1,0)))</f>
        <v>-4.4448926985383351E-2</v>
      </c>
      <c r="H57" s="174"/>
    </row>
    <row r="58" spans="1:11" ht="15" customHeight="1" x14ac:dyDescent="0.25">
      <c r="A58" s="142"/>
      <c r="B58" s="125"/>
      <c r="C58" s="125"/>
      <c r="D58" s="125"/>
      <c r="E58" s="125"/>
      <c r="F58" s="118" t="s">
        <v>41</v>
      </c>
      <c r="H58" s="149"/>
    </row>
    <row r="59" spans="1:11" ht="15" customHeight="1" x14ac:dyDescent="0.25">
      <c r="A59" s="143"/>
      <c r="B59" s="117"/>
      <c r="C59" s="117"/>
      <c r="D59" s="117"/>
      <c r="E59" s="117"/>
      <c r="F59" s="119" t="s">
        <v>41</v>
      </c>
      <c r="H59" s="149"/>
    </row>
    <row r="60" spans="1:11" ht="15" customHeight="1" x14ac:dyDescent="0.25">
      <c r="A60" s="141" t="s">
        <v>48</v>
      </c>
      <c r="B60" s="117"/>
      <c r="C60" s="117"/>
      <c r="D60" s="117"/>
      <c r="E60" s="117"/>
      <c r="F60" s="119"/>
      <c r="H60" s="149"/>
    </row>
    <row r="61" spans="1:11" ht="15" customHeight="1" x14ac:dyDescent="0.25">
      <c r="A61" s="124" t="s">
        <v>49</v>
      </c>
      <c r="B61" s="117">
        <v>40394597.649999999</v>
      </c>
      <c r="C61" s="117">
        <v>41963616</v>
      </c>
      <c r="D61" s="117">
        <v>45638082</v>
      </c>
      <c r="E61" s="117">
        <f t="shared" ref="E61:E74" si="4">D61-C61</f>
        <v>3674466</v>
      </c>
      <c r="F61" s="122">
        <f t="shared" ref="F61:F74" si="5">IF(ISBLANK(E61),"  ",IF(C61&gt;0,E61/C61,IF(E61&gt;0,1,0)))</f>
        <v>8.7563140411922563E-2</v>
      </c>
      <c r="H61" s="149"/>
      <c r="K61" t="s">
        <v>41</v>
      </c>
    </row>
    <row r="62" spans="1:11" ht="15" customHeight="1" x14ac:dyDescent="0.25">
      <c r="A62" s="126" t="s">
        <v>50</v>
      </c>
      <c r="B62" s="125">
        <v>18517211.68</v>
      </c>
      <c r="C62" s="125">
        <v>19066330</v>
      </c>
      <c r="D62" s="125">
        <v>13299573</v>
      </c>
      <c r="E62" s="125">
        <f t="shared" si="4"/>
        <v>-5766757</v>
      </c>
      <c r="F62" s="122">
        <f t="shared" si="5"/>
        <v>-0.30245763080781674</v>
      </c>
      <c r="H62" s="149"/>
    </row>
    <row r="63" spans="1:11" ht="15" customHeight="1" x14ac:dyDescent="0.25">
      <c r="A63" s="126" t="s">
        <v>51</v>
      </c>
      <c r="B63" s="125">
        <v>120035.06000000001</v>
      </c>
      <c r="C63" s="125">
        <v>133769</v>
      </c>
      <c r="D63" s="125">
        <v>136478</v>
      </c>
      <c r="E63" s="125">
        <f t="shared" si="4"/>
        <v>2709</v>
      </c>
      <c r="F63" s="122">
        <f t="shared" si="5"/>
        <v>2.0251328783200892E-2</v>
      </c>
      <c r="H63" s="149"/>
    </row>
    <row r="64" spans="1:11" ht="15" customHeight="1" x14ac:dyDescent="0.25">
      <c r="A64" s="126" t="s">
        <v>52</v>
      </c>
      <c r="B64" s="125">
        <v>12386351.24</v>
      </c>
      <c r="C64" s="125">
        <v>14294518</v>
      </c>
      <c r="D64" s="125">
        <v>13051381</v>
      </c>
      <c r="E64" s="125">
        <f t="shared" si="4"/>
        <v>-1243137</v>
      </c>
      <c r="F64" s="122">
        <f t="shared" si="5"/>
        <v>-8.6965996335098536E-2</v>
      </c>
      <c r="H64" s="149"/>
    </row>
    <row r="65" spans="1:8" ht="15" customHeight="1" x14ac:dyDescent="0.25">
      <c r="A65" s="126" t="s">
        <v>53</v>
      </c>
      <c r="B65" s="125">
        <v>4431665.95</v>
      </c>
      <c r="C65" s="125">
        <v>4792563</v>
      </c>
      <c r="D65" s="125">
        <v>4570069</v>
      </c>
      <c r="E65" s="125">
        <f t="shared" si="4"/>
        <v>-222494</v>
      </c>
      <c r="F65" s="122">
        <f t="shared" si="5"/>
        <v>-4.6424846162689985E-2</v>
      </c>
      <c r="H65" s="149"/>
    </row>
    <row r="66" spans="1:8" ht="15" customHeight="1" x14ac:dyDescent="0.25">
      <c r="A66" s="126" t="s">
        <v>54</v>
      </c>
      <c r="B66" s="125">
        <v>12961132.859999996</v>
      </c>
      <c r="C66" s="125">
        <v>14055257</v>
      </c>
      <c r="D66" s="125">
        <v>13770197</v>
      </c>
      <c r="E66" s="125">
        <f t="shared" si="4"/>
        <v>-285060</v>
      </c>
      <c r="F66" s="122">
        <f t="shared" si="5"/>
        <v>-2.0281379415545371E-2</v>
      </c>
      <c r="H66" s="149"/>
    </row>
    <row r="67" spans="1:8" ht="15" customHeight="1" x14ac:dyDescent="0.25">
      <c r="A67" s="126" t="s">
        <v>55</v>
      </c>
      <c r="B67" s="125">
        <v>34873423.670000002</v>
      </c>
      <c r="C67" s="125">
        <v>35917088</v>
      </c>
      <c r="D67" s="125">
        <v>32921168</v>
      </c>
      <c r="E67" s="125">
        <f t="shared" si="4"/>
        <v>-2995920</v>
      </c>
      <c r="F67" s="122">
        <f t="shared" si="5"/>
        <v>-8.341210735124184E-2</v>
      </c>
      <c r="H67" s="149"/>
    </row>
    <row r="68" spans="1:8" ht="15" customHeight="1" x14ac:dyDescent="0.25">
      <c r="A68" s="126" t="s">
        <v>56</v>
      </c>
      <c r="B68" s="125">
        <v>11506086.310000001</v>
      </c>
      <c r="C68" s="125">
        <v>11817606</v>
      </c>
      <c r="D68" s="125">
        <v>12439441</v>
      </c>
      <c r="E68" s="125">
        <f t="shared" si="4"/>
        <v>621835</v>
      </c>
      <c r="F68" s="122">
        <f t="shared" si="5"/>
        <v>5.2619371469991467E-2</v>
      </c>
      <c r="H68" s="149"/>
    </row>
    <row r="69" spans="1:8" s="103" customFormat="1" ht="15" customHeight="1" x14ac:dyDescent="0.25">
      <c r="A69" s="144" t="s">
        <v>57</v>
      </c>
      <c r="B69" s="130">
        <v>135190504.41999999</v>
      </c>
      <c r="C69" s="130">
        <v>142040747</v>
      </c>
      <c r="D69" s="130">
        <v>135826389</v>
      </c>
      <c r="E69" s="125">
        <f t="shared" si="4"/>
        <v>-6214358</v>
      </c>
      <c r="F69" s="131">
        <f t="shared" si="5"/>
        <v>-4.375053026157346E-2</v>
      </c>
      <c r="H69" s="174"/>
    </row>
    <row r="70" spans="1:8" ht="15" customHeight="1" x14ac:dyDescent="0.25">
      <c r="A70" s="126" t="s">
        <v>58</v>
      </c>
      <c r="B70" s="125">
        <v>0</v>
      </c>
      <c r="C70" s="125">
        <v>0</v>
      </c>
      <c r="D70" s="125">
        <v>0</v>
      </c>
      <c r="E70" s="125">
        <f t="shared" si="4"/>
        <v>0</v>
      </c>
      <c r="F70" s="122">
        <f t="shared" si="5"/>
        <v>0</v>
      </c>
      <c r="H70" s="149"/>
    </row>
    <row r="71" spans="1:8" ht="15" customHeight="1" x14ac:dyDescent="0.25">
      <c r="A71" s="126" t="s">
        <v>59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60</v>
      </c>
      <c r="B72" s="125">
        <v>3392640</v>
      </c>
      <c r="C72" s="125">
        <v>3392640</v>
      </c>
      <c r="D72" s="125">
        <v>3142640</v>
      </c>
      <c r="E72" s="125">
        <f t="shared" si="4"/>
        <v>-250000</v>
      </c>
      <c r="F72" s="122">
        <f t="shared" si="5"/>
        <v>-7.3688926617619319E-2</v>
      </c>
      <c r="H72" s="149"/>
    </row>
    <row r="73" spans="1:8" ht="15" customHeight="1" x14ac:dyDescent="0.25">
      <c r="A73" s="126" t="s">
        <v>61</v>
      </c>
      <c r="B73" s="125">
        <v>0</v>
      </c>
      <c r="C73" s="125">
        <v>0</v>
      </c>
      <c r="D73" s="125">
        <v>0</v>
      </c>
      <c r="E73" s="125">
        <f t="shared" si="4"/>
        <v>0</v>
      </c>
      <c r="F73" s="122">
        <f t="shared" si="5"/>
        <v>0</v>
      </c>
      <c r="H73" s="149"/>
    </row>
    <row r="74" spans="1:8" s="103" customFormat="1" ht="15" customHeight="1" x14ac:dyDescent="0.25">
      <c r="A74" s="145" t="s">
        <v>62</v>
      </c>
      <c r="B74" s="146">
        <v>138583144.41999999</v>
      </c>
      <c r="C74" s="146">
        <v>145433387</v>
      </c>
      <c r="D74" s="146">
        <v>138969029</v>
      </c>
      <c r="E74" s="185">
        <f t="shared" si="4"/>
        <v>-6464358</v>
      </c>
      <c r="F74" s="131">
        <f t="shared" si="5"/>
        <v>-4.4448926985383351E-2</v>
      </c>
      <c r="H74" s="174"/>
    </row>
    <row r="75" spans="1:8" ht="15" customHeight="1" x14ac:dyDescent="0.25">
      <c r="A75" s="143"/>
      <c r="B75" s="117"/>
      <c r="C75" s="117"/>
      <c r="D75" s="117"/>
      <c r="E75" s="117"/>
      <c r="F75" s="119"/>
      <c r="H75" s="149"/>
    </row>
    <row r="76" spans="1:8" ht="15" customHeight="1" x14ac:dyDescent="0.25">
      <c r="A76" s="141" t="s">
        <v>63</v>
      </c>
      <c r="B76" s="117"/>
      <c r="C76" s="117"/>
      <c r="D76" s="117"/>
      <c r="E76" s="117"/>
      <c r="F76" s="119"/>
      <c r="H76" s="149"/>
    </row>
    <row r="77" spans="1:8" ht="15" customHeight="1" x14ac:dyDescent="0.25">
      <c r="A77" s="124" t="s">
        <v>64</v>
      </c>
      <c r="B77" s="121">
        <v>51566247.99000001</v>
      </c>
      <c r="C77" s="121">
        <v>53007779</v>
      </c>
      <c r="D77" s="121">
        <v>56365328</v>
      </c>
      <c r="E77" s="117">
        <f t="shared" ref="E77:E95" si="6">D77-C77</f>
        <v>3357549</v>
      </c>
      <c r="F77" s="122">
        <f t="shared" ref="F77:F95" si="7">IF(ISBLANK(E77),"  ",IF(C77&gt;0,E77/C77,IF(E77&gt;0,1,0)))</f>
        <v>6.3340684392756766E-2</v>
      </c>
      <c r="H77" s="149"/>
    </row>
    <row r="78" spans="1:8" ht="15" customHeight="1" x14ac:dyDescent="0.25">
      <c r="A78" s="126" t="s">
        <v>65</v>
      </c>
      <c r="B78" s="123">
        <v>3274786.7300000004</v>
      </c>
      <c r="C78" s="123">
        <v>4268466</v>
      </c>
      <c r="D78" s="123">
        <v>4285466</v>
      </c>
      <c r="E78" s="125">
        <f t="shared" si="6"/>
        <v>17000</v>
      </c>
      <c r="F78" s="122">
        <f t="shared" si="7"/>
        <v>3.9826954226647232E-3</v>
      </c>
      <c r="H78" s="149"/>
    </row>
    <row r="79" spans="1:8" ht="15" customHeight="1" x14ac:dyDescent="0.25">
      <c r="A79" s="126" t="s">
        <v>66</v>
      </c>
      <c r="B79" s="117">
        <v>23802904.169999998</v>
      </c>
      <c r="C79" s="117">
        <v>25170759</v>
      </c>
      <c r="D79" s="117">
        <v>26659752</v>
      </c>
      <c r="E79" s="125">
        <f t="shared" si="6"/>
        <v>1488993</v>
      </c>
      <c r="F79" s="122">
        <f t="shared" si="7"/>
        <v>5.9155665508537111E-2</v>
      </c>
      <c r="H79" s="149"/>
    </row>
    <row r="80" spans="1:8" s="103" customFormat="1" ht="15" customHeight="1" x14ac:dyDescent="0.25">
      <c r="A80" s="144" t="s">
        <v>67</v>
      </c>
      <c r="B80" s="146">
        <v>78643938.890000015</v>
      </c>
      <c r="C80" s="146">
        <v>82447004</v>
      </c>
      <c r="D80" s="146">
        <v>87310546</v>
      </c>
      <c r="E80" s="130">
        <f t="shared" si="6"/>
        <v>4863542</v>
      </c>
      <c r="F80" s="131">
        <f t="shared" si="7"/>
        <v>5.8989917935647486E-2</v>
      </c>
      <c r="H80" s="174"/>
    </row>
    <row r="81" spans="1:8" ht="15" customHeight="1" x14ac:dyDescent="0.25">
      <c r="A81" s="126" t="s">
        <v>68</v>
      </c>
      <c r="B81" s="123">
        <v>243291.62</v>
      </c>
      <c r="C81" s="123">
        <v>511607</v>
      </c>
      <c r="D81" s="123">
        <v>512607</v>
      </c>
      <c r="E81" s="125">
        <f t="shared" si="6"/>
        <v>1000</v>
      </c>
      <c r="F81" s="122">
        <f t="shared" si="7"/>
        <v>1.9546253276440705E-3</v>
      </c>
      <c r="H81" s="149"/>
    </row>
    <row r="82" spans="1:8" ht="15" customHeight="1" x14ac:dyDescent="0.25">
      <c r="A82" s="126" t="s">
        <v>69</v>
      </c>
      <c r="B82" s="121">
        <v>7260632.1600000001</v>
      </c>
      <c r="C82" s="121">
        <v>8043541</v>
      </c>
      <c r="D82" s="121">
        <v>6664007</v>
      </c>
      <c r="E82" s="125">
        <f t="shared" si="6"/>
        <v>-1379534</v>
      </c>
      <c r="F82" s="122">
        <f t="shared" si="7"/>
        <v>-0.17150829466773401</v>
      </c>
      <c r="H82" s="149"/>
    </row>
    <row r="83" spans="1:8" ht="15" customHeight="1" x14ac:dyDescent="0.25">
      <c r="A83" s="126" t="s">
        <v>70</v>
      </c>
      <c r="B83" s="117">
        <v>1332506.44</v>
      </c>
      <c r="C83" s="117">
        <v>1797915</v>
      </c>
      <c r="D83" s="117">
        <v>1797365</v>
      </c>
      <c r="E83" s="125">
        <f t="shared" si="6"/>
        <v>-550</v>
      </c>
      <c r="F83" s="122">
        <f t="shared" si="7"/>
        <v>-3.0590990119110193E-4</v>
      </c>
      <c r="H83" s="149"/>
    </row>
    <row r="84" spans="1:8" s="103" customFormat="1" ht="15" customHeight="1" x14ac:dyDescent="0.25">
      <c r="A84" s="128" t="s">
        <v>71</v>
      </c>
      <c r="B84" s="146">
        <v>8836430.2200000007</v>
      </c>
      <c r="C84" s="146">
        <v>10353063</v>
      </c>
      <c r="D84" s="146">
        <v>8973979</v>
      </c>
      <c r="E84" s="130">
        <f t="shared" si="6"/>
        <v>-1379084</v>
      </c>
      <c r="F84" s="131">
        <f t="shared" si="7"/>
        <v>-0.1332054098386149</v>
      </c>
      <c r="H84" s="174"/>
    </row>
    <row r="85" spans="1:8" ht="15" customHeight="1" x14ac:dyDescent="0.25">
      <c r="A85" s="126" t="s">
        <v>72</v>
      </c>
      <c r="B85" s="117">
        <v>164407.66</v>
      </c>
      <c r="C85" s="117">
        <v>252162</v>
      </c>
      <c r="D85" s="117">
        <v>252162</v>
      </c>
      <c r="E85" s="125">
        <f t="shared" si="6"/>
        <v>0</v>
      </c>
      <c r="F85" s="122">
        <f t="shared" si="7"/>
        <v>0</v>
      </c>
      <c r="H85" s="149"/>
    </row>
    <row r="86" spans="1:8" ht="15" customHeight="1" x14ac:dyDescent="0.25">
      <c r="A86" s="126" t="s">
        <v>73</v>
      </c>
      <c r="B86" s="125">
        <v>46396278.07</v>
      </c>
      <c r="C86" s="125">
        <v>47938278</v>
      </c>
      <c r="D86" s="125">
        <v>37486701</v>
      </c>
      <c r="E86" s="125">
        <f t="shared" si="6"/>
        <v>-10451577</v>
      </c>
      <c r="F86" s="122">
        <f t="shared" si="7"/>
        <v>-0.2180215359425301</v>
      </c>
      <c r="H86" s="149"/>
    </row>
    <row r="87" spans="1:8" ht="15" customHeight="1" x14ac:dyDescent="0.25">
      <c r="A87" s="126" t="s">
        <v>74</v>
      </c>
      <c r="B87" s="125">
        <v>0</v>
      </c>
      <c r="C87" s="125">
        <v>0</v>
      </c>
      <c r="D87" s="125">
        <v>0</v>
      </c>
      <c r="E87" s="125">
        <f t="shared" si="6"/>
        <v>0</v>
      </c>
      <c r="F87" s="122">
        <f t="shared" si="7"/>
        <v>0</v>
      </c>
      <c r="H87" s="149"/>
    </row>
    <row r="88" spans="1:8" ht="15" customHeight="1" x14ac:dyDescent="0.25">
      <c r="A88" s="126" t="s">
        <v>75</v>
      </c>
      <c r="B88" s="125">
        <v>2687895.42</v>
      </c>
      <c r="C88" s="125">
        <v>2604534</v>
      </c>
      <c r="D88" s="125">
        <v>3107295</v>
      </c>
      <c r="E88" s="125">
        <f t="shared" si="6"/>
        <v>502761</v>
      </c>
      <c r="F88" s="122">
        <f t="shared" si="7"/>
        <v>0.19303299553778142</v>
      </c>
      <c r="H88" s="149"/>
    </row>
    <row r="89" spans="1:8" s="103" customFormat="1" ht="15" customHeight="1" x14ac:dyDescent="0.25">
      <c r="A89" s="128" t="s">
        <v>76</v>
      </c>
      <c r="B89" s="130">
        <v>49248581.149999999</v>
      </c>
      <c r="C89" s="130">
        <v>50794974</v>
      </c>
      <c r="D89" s="130">
        <v>40846158</v>
      </c>
      <c r="E89" s="130">
        <f t="shared" si="6"/>
        <v>-9948816</v>
      </c>
      <c r="F89" s="131">
        <f t="shared" si="7"/>
        <v>-0.19586221266694614</v>
      </c>
      <c r="H89" s="174"/>
    </row>
    <row r="90" spans="1:8" ht="15" customHeight="1" x14ac:dyDescent="0.25">
      <c r="A90" s="126" t="s">
        <v>77</v>
      </c>
      <c r="B90" s="125">
        <v>371563.03</v>
      </c>
      <c r="C90" s="125">
        <v>402025</v>
      </c>
      <c r="D90" s="125">
        <v>402025</v>
      </c>
      <c r="E90" s="125">
        <f t="shared" si="6"/>
        <v>0</v>
      </c>
      <c r="F90" s="122">
        <f t="shared" si="7"/>
        <v>0</v>
      </c>
      <c r="H90" s="149"/>
    </row>
    <row r="91" spans="1:8" ht="15" customHeight="1" x14ac:dyDescent="0.25">
      <c r="A91" s="126" t="s">
        <v>78</v>
      </c>
      <c r="B91" s="125">
        <v>1482631.13</v>
      </c>
      <c r="C91" s="125">
        <v>1436321</v>
      </c>
      <c r="D91" s="125">
        <v>1436321</v>
      </c>
      <c r="E91" s="125">
        <f t="shared" si="6"/>
        <v>0</v>
      </c>
      <c r="F91" s="122">
        <f t="shared" si="7"/>
        <v>0</v>
      </c>
      <c r="H91" s="149"/>
    </row>
    <row r="92" spans="1:8" ht="15" customHeight="1" x14ac:dyDescent="0.25">
      <c r="A92" s="133" t="s">
        <v>79</v>
      </c>
      <c r="B92" s="125">
        <v>0</v>
      </c>
      <c r="C92" s="125">
        <v>0</v>
      </c>
      <c r="D92" s="125">
        <v>0</v>
      </c>
      <c r="E92" s="125">
        <f t="shared" si="6"/>
        <v>0</v>
      </c>
      <c r="F92" s="122">
        <f t="shared" si="7"/>
        <v>0</v>
      </c>
      <c r="H92" s="149"/>
    </row>
    <row r="93" spans="1:8" s="103" customFormat="1" ht="15" customHeight="1" x14ac:dyDescent="0.25">
      <c r="A93" s="147" t="s">
        <v>80</v>
      </c>
      <c r="B93" s="146">
        <v>1854194.16</v>
      </c>
      <c r="C93" s="146">
        <v>1838346</v>
      </c>
      <c r="D93" s="146">
        <v>1838346</v>
      </c>
      <c r="E93" s="125">
        <f t="shared" si="6"/>
        <v>0</v>
      </c>
      <c r="F93" s="131">
        <f t="shared" si="7"/>
        <v>0</v>
      </c>
      <c r="H93" s="174"/>
    </row>
    <row r="94" spans="1:8" ht="15" customHeight="1" x14ac:dyDescent="0.25">
      <c r="A94" s="133" t="s">
        <v>81</v>
      </c>
      <c r="B94" s="125">
        <v>0</v>
      </c>
      <c r="C94" s="125">
        <v>0</v>
      </c>
      <c r="D94" s="125">
        <v>0</v>
      </c>
      <c r="E94" s="125">
        <f t="shared" si="6"/>
        <v>0</v>
      </c>
      <c r="F94" s="122">
        <f t="shared" si="7"/>
        <v>0</v>
      </c>
      <c r="H94" s="149"/>
    </row>
    <row r="95" spans="1:8" s="103" customFormat="1" ht="15" customHeight="1" thickBot="1" x14ac:dyDescent="0.3">
      <c r="A95" s="165" t="s">
        <v>62</v>
      </c>
      <c r="B95" s="166">
        <v>138583144.42000002</v>
      </c>
      <c r="C95" s="166">
        <v>145433387</v>
      </c>
      <c r="D95" s="166">
        <v>138969029</v>
      </c>
      <c r="E95" s="166">
        <f t="shared" si="6"/>
        <v>-6464358</v>
      </c>
      <c r="F95" s="167">
        <f t="shared" si="7"/>
        <v>-4.4448926985383351E-2</v>
      </c>
      <c r="H95" s="174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1" x14ac:dyDescent="0.25">
      <c r="A97" t="s">
        <v>198</v>
      </c>
    </row>
    <row r="98" spans="1:1" x14ac:dyDescent="0.25">
      <c r="A98" t="s">
        <v>184</v>
      </c>
    </row>
  </sheetData>
  <hyperlinks>
    <hyperlink ref="I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98"/>
  <sheetViews>
    <sheetView zoomScale="90" zoomScaleNormal="90"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H29" sqref="H29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195</v>
      </c>
      <c r="C5" s="114" t="s">
        <v>197</v>
      </c>
      <c r="D5" s="114" t="s">
        <v>196</v>
      </c>
      <c r="E5" s="114" t="s">
        <v>195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22844967</v>
      </c>
      <c r="C8" s="121">
        <v>22844967</v>
      </c>
      <c r="D8" s="121">
        <v>21069674</v>
      </c>
      <c r="E8" s="121">
        <f t="shared" ref="E8:E32" si="0">D8-C8</f>
        <v>-1775293</v>
      </c>
      <c r="F8" s="122">
        <f t="shared" ref="F8:F32" si="1">IF(ISBLANK(E8),"  ",IF(C8&gt;0,E8/C8,IF(E8&gt;0,1,0)))</f>
        <v>-7.7710464628817366E-2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2624161</v>
      </c>
      <c r="C10" s="123">
        <v>2624161</v>
      </c>
      <c r="D10" s="123">
        <v>3876933</v>
      </c>
      <c r="E10" s="121">
        <f t="shared" si="0"/>
        <v>1252772</v>
      </c>
      <c r="F10" s="122">
        <f t="shared" si="1"/>
        <v>0.47739906202401455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1096710</v>
      </c>
      <c r="C12" s="125">
        <v>1096710</v>
      </c>
      <c r="D12" s="125">
        <v>1221828</v>
      </c>
      <c r="E12" s="121">
        <f t="shared" si="0"/>
        <v>125118</v>
      </c>
      <c r="F12" s="122">
        <f t="shared" si="1"/>
        <v>0.11408485378997182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233688</v>
      </c>
      <c r="C14" s="125">
        <v>233688</v>
      </c>
      <c r="D14" s="125">
        <v>774807</v>
      </c>
      <c r="E14" s="121">
        <f t="shared" si="0"/>
        <v>541119</v>
      </c>
      <c r="F14" s="122">
        <f t="shared" si="1"/>
        <v>2.3155617746739243</v>
      </c>
      <c r="H14" s="149"/>
    </row>
    <row r="15" spans="1:9" ht="15" customHeight="1" x14ac:dyDescent="0.25">
      <c r="A15" s="195" t="s">
        <v>19</v>
      </c>
      <c r="B15" s="125">
        <v>1293763</v>
      </c>
      <c r="C15" s="125">
        <v>1293763</v>
      </c>
      <c r="D15" s="125">
        <v>1880298</v>
      </c>
      <c r="E15" s="121">
        <f t="shared" si="0"/>
        <v>586535</v>
      </c>
      <c r="F15" s="122">
        <f t="shared" si="1"/>
        <v>0.45335583101387195</v>
      </c>
      <c r="H15" s="149"/>
    </row>
    <row r="16" spans="1:9" ht="15" customHeight="1" x14ac:dyDescent="0.25">
      <c r="A16" s="195" t="s">
        <v>20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21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199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22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23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24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25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200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26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201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27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82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202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203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188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204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205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27" t="s">
        <v>28</v>
      </c>
      <c r="B33" s="125"/>
      <c r="C33" s="125"/>
      <c r="D33" s="125"/>
      <c r="E33" s="125"/>
      <c r="F33" s="118"/>
      <c r="H33" s="149"/>
    </row>
    <row r="34" spans="1:13" ht="15" customHeight="1" x14ac:dyDescent="0.25">
      <c r="A34" s="124" t="s">
        <v>29</v>
      </c>
      <c r="B34" s="121">
        <v>0</v>
      </c>
      <c r="C34" s="121">
        <v>0</v>
      </c>
      <c r="D34" s="121">
        <v>0</v>
      </c>
      <c r="E34" s="121">
        <f>D34-C34</f>
        <v>0</v>
      </c>
      <c r="F34" s="122">
        <f>IF(ISBLANK(E34),"  ",IF(C34&gt;0,E34/C34,IF(E34&gt;0,1,0)))</f>
        <v>0</v>
      </c>
      <c r="H34" s="149"/>
    </row>
    <row r="35" spans="1:13" ht="15" customHeight="1" x14ac:dyDescent="0.25">
      <c r="A35" s="128" t="s">
        <v>30</v>
      </c>
      <c r="B35" s="125"/>
      <c r="C35" s="125"/>
      <c r="D35" s="125"/>
      <c r="E35" s="125"/>
      <c r="F35" s="118"/>
      <c r="H35" s="149"/>
    </row>
    <row r="36" spans="1:13" ht="15" customHeight="1" x14ac:dyDescent="0.25">
      <c r="A36" s="124" t="s">
        <v>29</v>
      </c>
      <c r="B36" s="117">
        <v>0</v>
      </c>
      <c r="C36" s="117">
        <v>0</v>
      </c>
      <c r="D36" s="117">
        <v>0</v>
      </c>
      <c r="E36" s="121">
        <f>D36-C36</f>
        <v>0</v>
      </c>
      <c r="F36" s="122">
        <f>IF(ISBLANK(E36),"  ",IF(C36&gt;0,E36/C36,IF(E36&gt;0,1,0)))</f>
        <v>0</v>
      </c>
      <c r="H36" s="149"/>
    </row>
    <row r="37" spans="1:13" ht="15" customHeight="1" x14ac:dyDescent="0.25">
      <c r="A37" s="126" t="s">
        <v>31</v>
      </c>
      <c r="B37" s="125"/>
      <c r="C37" s="125"/>
      <c r="D37" s="125"/>
      <c r="E37" s="123"/>
      <c r="F37" s="122" t="str">
        <f>IF(ISBLANK(E37),"  ",IF(C37&gt;0,E37/C37,IF(E37&gt;0,1,0)))</f>
        <v xml:space="preserve">  </v>
      </c>
      <c r="H37" s="149"/>
    </row>
    <row r="38" spans="1:13" s="103" customFormat="1" ht="15" customHeight="1" x14ac:dyDescent="0.25">
      <c r="A38" s="129" t="s">
        <v>33</v>
      </c>
      <c r="B38" s="130">
        <v>25469128</v>
      </c>
      <c r="C38" s="130">
        <v>25469128</v>
      </c>
      <c r="D38" s="130">
        <v>24946607</v>
      </c>
      <c r="E38" s="130">
        <f>D38-C38</f>
        <v>-522521</v>
      </c>
      <c r="F38" s="131">
        <f>IF(ISBLANK(E38),"  ",IF(C38&gt;0,E38/C38,IF(E38&gt;0,1,0)))</f>
        <v>-2.0515857472623328E-2</v>
      </c>
      <c r="H38" s="174"/>
    </row>
    <row r="39" spans="1:13" ht="15" customHeight="1" x14ac:dyDescent="0.25">
      <c r="A39" s="127" t="s">
        <v>34</v>
      </c>
      <c r="B39" s="125"/>
      <c r="C39" s="125"/>
      <c r="D39" s="125"/>
      <c r="E39" s="125"/>
      <c r="F39" s="118"/>
      <c r="H39" s="149"/>
    </row>
    <row r="40" spans="1:13" ht="15" customHeight="1" x14ac:dyDescent="0.25">
      <c r="A40" s="132" t="s">
        <v>35</v>
      </c>
      <c r="B40" s="121">
        <v>0</v>
      </c>
      <c r="C40" s="121">
        <v>0</v>
      </c>
      <c r="D40" s="121">
        <v>0</v>
      </c>
      <c r="E40" s="121">
        <f t="shared" ref="E40:E45" si="2">D40-C40</f>
        <v>0</v>
      </c>
      <c r="F40" s="122">
        <f t="shared" ref="F40:F45" si="3">IF(ISBLANK(E40),"  ",IF(C40&gt;0,E40/C40,IF(E40&gt;0,1,0)))</f>
        <v>0</v>
      </c>
      <c r="H40" s="149"/>
    </row>
    <row r="41" spans="1:13" ht="15" customHeight="1" x14ac:dyDescent="0.25">
      <c r="A41" s="133" t="s">
        <v>36</v>
      </c>
      <c r="B41" s="121">
        <v>0</v>
      </c>
      <c r="C41" s="121">
        <v>0</v>
      </c>
      <c r="D41" s="121">
        <v>0</v>
      </c>
      <c r="E41" s="121">
        <f t="shared" si="2"/>
        <v>0</v>
      </c>
      <c r="F41" s="122">
        <f t="shared" si="3"/>
        <v>0</v>
      </c>
      <c r="H41" s="149"/>
    </row>
    <row r="42" spans="1:13" ht="15" customHeight="1" x14ac:dyDescent="0.25">
      <c r="A42" s="133" t="s">
        <v>37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38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4" t="s">
        <v>39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s="103" customFormat="1" ht="15" customHeight="1" x14ac:dyDescent="0.25">
      <c r="A45" s="127" t="s">
        <v>40</v>
      </c>
      <c r="B45" s="135">
        <v>0</v>
      </c>
      <c r="C45" s="135">
        <v>0</v>
      </c>
      <c r="D45" s="135">
        <v>0</v>
      </c>
      <c r="E45" s="137">
        <f t="shared" si="2"/>
        <v>0</v>
      </c>
      <c r="F45" s="131">
        <f t="shared" si="3"/>
        <v>0</v>
      </c>
      <c r="H45" s="174"/>
      <c r="M45" s="103" t="s">
        <v>41</v>
      </c>
    </row>
    <row r="46" spans="1:13" ht="15" customHeight="1" x14ac:dyDescent="0.25">
      <c r="A46" s="126" t="s">
        <v>41</v>
      </c>
      <c r="B46" s="125"/>
      <c r="C46" s="125"/>
      <c r="D46" s="125"/>
      <c r="E46" s="125"/>
      <c r="F46" s="118"/>
      <c r="H46" s="149"/>
    </row>
    <row r="47" spans="1:13" s="103" customFormat="1" ht="15" customHeight="1" x14ac:dyDescent="0.25">
      <c r="A47" s="136" t="s">
        <v>42</v>
      </c>
      <c r="B47" s="137">
        <v>0</v>
      </c>
      <c r="C47" s="137">
        <v>0</v>
      </c>
      <c r="D47" s="137">
        <v>0</v>
      </c>
      <c r="E47" s="137">
        <f>D47-C47</f>
        <v>0</v>
      </c>
      <c r="F47" s="131">
        <f>IF(ISBLANK(E47),"  ",IF(C47&gt;0,E47/C47,IF(E47&gt;0,1,0)))</f>
        <v>0</v>
      </c>
      <c r="H47" s="174"/>
    </row>
    <row r="48" spans="1:13" ht="15" customHeight="1" x14ac:dyDescent="0.25">
      <c r="A48" s="124"/>
      <c r="B48" s="117"/>
      <c r="C48" s="117"/>
      <c r="D48" s="117"/>
      <c r="E48" s="117"/>
      <c r="F48" s="119"/>
      <c r="H48" s="149"/>
    </row>
    <row r="49" spans="1:8" s="103" customFormat="1" ht="15" customHeight="1" x14ac:dyDescent="0.25">
      <c r="A49" s="136" t="s">
        <v>43</v>
      </c>
      <c r="B49" s="137">
        <v>0</v>
      </c>
      <c r="C49" s="137">
        <v>0</v>
      </c>
      <c r="D49" s="137">
        <v>0</v>
      </c>
      <c r="E49" s="137">
        <f>D49-C49</f>
        <v>0</v>
      </c>
      <c r="F49" s="131">
        <f>IF(ISBLANK(E49),"  ",IF(C49&gt;0,E49/C49,IF(E49&gt;0,1,0)))</f>
        <v>0</v>
      </c>
      <c r="H49" s="174"/>
    </row>
    <row r="50" spans="1:8" ht="15" customHeight="1" x14ac:dyDescent="0.25">
      <c r="A50" s="126" t="s">
        <v>41</v>
      </c>
      <c r="B50" s="125"/>
      <c r="C50" s="125"/>
      <c r="D50" s="125"/>
      <c r="E50" s="125"/>
      <c r="F50" s="118"/>
      <c r="H50" s="149"/>
    </row>
    <row r="51" spans="1:8" s="103" customFormat="1" ht="15" customHeight="1" x14ac:dyDescent="0.25">
      <c r="A51" s="127" t="s">
        <v>44</v>
      </c>
      <c r="B51" s="135">
        <v>45939779.300000004</v>
      </c>
      <c r="C51" s="135">
        <v>53389120</v>
      </c>
      <c r="D51" s="135">
        <v>53389120</v>
      </c>
      <c r="E51" s="135">
        <f>D51-C51</f>
        <v>0</v>
      </c>
      <c r="F51" s="131">
        <f>IF(ISBLANK(E51),"  ",IF(C51&gt;0,E51/C51,IF(E51&gt;0,1,0)))</f>
        <v>0</v>
      </c>
      <c r="H51" s="174"/>
    </row>
    <row r="52" spans="1:8" ht="15" customHeight="1" x14ac:dyDescent="0.25">
      <c r="A52" s="126" t="s">
        <v>41</v>
      </c>
      <c r="B52" s="125"/>
      <c r="C52" s="125"/>
      <c r="D52" s="125"/>
      <c r="E52" s="125"/>
      <c r="F52" s="118"/>
      <c r="H52" s="149"/>
    </row>
    <row r="53" spans="1:8" s="103" customFormat="1" ht="15" customHeight="1" x14ac:dyDescent="0.25">
      <c r="A53" s="138" t="s">
        <v>45</v>
      </c>
      <c r="B53" s="139">
        <v>0</v>
      </c>
      <c r="C53" s="139">
        <v>0</v>
      </c>
      <c r="D53" s="139">
        <v>0</v>
      </c>
      <c r="E53" s="139">
        <f>D53-C53</f>
        <v>0</v>
      </c>
      <c r="F53" s="131">
        <f>IF(ISBLANK(E53),"  ",IF(C53&gt;0,E53/C53,IF(E53&gt;0,1,0)))</f>
        <v>0</v>
      </c>
      <c r="H53" s="174"/>
    </row>
    <row r="54" spans="1:8" ht="15" customHeight="1" x14ac:dyDescent="0.25">
      <c r="A54" s="127"/>
      <c r="B54" s="117"/>
      <c r="C54" s="117"/>
      <c r="D54" s="117"/>
      <c r="E54" s="117"/>
      <c r="F54" s="140"/>
      <c r="H54" s="149"/>
    </row>
    <row r="55" spans="1:8" s="103" customFormat="1" ht="15" customHeight="1" x14ac:dyDescent="0.25">
      <c r="A55" s="127" t="s">
        <v>46</v>
      </c>
      <c r="B55" s="135">
        <v>0</v>
      </c>
      <c r="C55" s="135">
        <v>0</v>
      </c>
      <c r="D55" s="135">
        <v>0</v>
      </c>
      <c r="E55" s="139">
        <f>D55-C55</f>
        <v>0</v>
      </c>
      <c r="F55" s="131">
        <f>IF(ISBLANK(E55),"  ",IF(C55&gt;0,E55/C55,IF(E55&gt;0,1,0)))</f>
        <v>0</v>
      </c>
      <c r="H55" s="174"/>
    </row>
    <row r="56" spans="1:8" ht="15" customHeight="1" x14ac:dyDescent="0.25">
      <c r="A56" s="126"/>
      <c r="B56" s="125"/>
      <c r="C56" s="125"/>
      <c r="D56" s="125"/>
      <c r="E56" s="125"/>
      <c r="F56" s="118"/>
      <c r="H56" s="149"/>
    </row>
    <row r="57" spans="1:8" s="103" customFormat="1" ht="15" customHeight="1" x14ac:dyDescent="0.25">
      <c r="A57" s="141" t="s">
        <v>47</v>
      </c>
      <c r="B57" s="135">
        <v>71408907.300000012</v>
      </c>
      <c r="C57" s="135">
        <v>78858248</v>
      </c>
      <c r="D57" s="135">
        <v>78335727</v>
      </c>
      <c r="E57" s="135">
        <f>D57-C57</f>
        <v>-522521</v>
      </c>
      <c r="F57" s="131">
        <f>IF(ISBLANK(E57),"  ",IF(C57&gt;0,E57/C57,IF(E57&gt;0,1,0)))</f>
        <v>-6.6260792403097773E-3</v>
      </c>
      <c r="H57" s="174"/>
    </row>
    <row r="58" spans="1:8" ht="15" customHeight="1" x14ac:dyDescent="0.25">
      <c r="A58" s="142"/>
      <c r="B58" s="125"/>
      <c r="C58" s="125"/>
      <c r="D58" s="125"/>
      <c r="E58" s="125"/>
      <c r="F58" s="118" t="s">
        <v>41</v>
      </c>
      <c r="H58" s="149"/>
    </row>
    <row r="59" spans="1:8" ht="15" customHeight="1" x14ac:dyDescent="0.25">
      <c r="A59" s="143"/>
      <c r="B59" s="117"/>
      <c r="C59" s="117"/>
      <c r="D59" s="117"/>
      <c r="E59" s="117"/>
      <c r="F59" s="119" t="s">
        <v>41</v>
      </c>
      <c r="H59" s="149"/>
    </row>
    <row r="60" spans="1:8" ht="15" customHeight="1" x14ac:dyDescent="0.25">
      <c r="A60" s="141" t="s">
        <v>48</v>
      </c>
      <c r="B60" s="117"/>
      <c r="C60" s="117"/>
      <c r="D60" s="117"/>
      <c r="E60" s="117"/>
      <c r="F60" s="119"/>
      <c r="H60" s="149"/>
    </row>
    <row r="61" spans="1:8" ht="15" customHeight="1" x14ac:dyDescent="0.25">
      <c r="A61" s="124" t="s">
        <v>49</v>
      </c>
      <c r="B61" s="117">
        <v>28564863.250000007</v>
      </c>
      <c r="C61" s="117">
        <v>30665913</v>
      </c>
      <c r="D61" s="117">
        <v>31568526</v>
      </c>
      <c r="E61" s="117">
        <f t="shared" ref="E61:E74" si="4">D61-C61</f>
        <v>902613</v>
      </c>
      <c r="F61" s="122">
        <f t="shared" ref="F61:F74" si="5">IF(ISBLANK(E61),"  ",IF(C61&gt;0,E61/C61,IF(E61&gt;0,1,0)))</f>
        <v>2.9433755975241956E-2</v>
      </c>
      <c r="H61" s="149"/>
    </row>
    <row r="62" spans="1:8" ht="15" customHeight="1" x14ac:dyDescent="0.25">
      <c r="A62" s="126" t="s">
        <v>50</v>
      </c>
      <c r="B62" s="125">
        <v>588091.27</v>
      </c>
      <c r="C62" s="125">
        <v>547395</v>
      </c>
      <c r="D62" s="125">
        <v>573420</v>
      </c>
      <c r="E62" s="125">
        <f t="shared" si="4"/>
        <v>26025</v>
      </c>
      <c r="F62" s="122">
        <f t="shared" si="5"/>
        <v>4.7543364480859343E-2</v>
      </c>
      <c r="H62" s="149"/>
    </row>
    <row r="63" spans="1:8" ht="15" customHeight="1" x14ac:dyDescent="0.25">
      <c r="A63" s="126" t="s">
        <v>51</v>
      </c>
      <c r="B63" s="125">
        <v>0</v>
      </c>
      <c r="C63" s="125">
        <v>0</v>
      </c>
      <c r="D63" s="125">
        <v>0</v>
      </c>
      <c r="E63" s="125">
        <f t="shared" si="4"/>
        <v>0</v>
      </c>
      <c r="F63" s="122">
        <f t="shared" si="5"/>
        <v>0</v>
      </c>
      <c r="H63" s="149"/>
    </row>
    <row r="64" spans="1:8" ht="15" customHeight="1" x14ac:dyDescent="0.25">
      <c r="A64" s="126" t="s">
        <v>52</v>
      </c>
      <c r="B64" s="125">
        <v>5445686.8799999999</v>
      </c>
      <c r="C64" s="125">
        <v>5427646</v>
      </c>
      <c r="D64" s="125">
        <v>5949953</v>
      </c>
      <c r="E64" s="125">
        <f t="shared" si="4"/>
        <v>522307</v>
      </c>
      <c r="F64" s="122">
        <f t="shared" si="5"/>
        <v>9.623085219632968E-2</v>
      </c>
      <c r="H64" s="149"/>
    </row>
    <row r="65" spans="1:8" ht="15" customHeight="1" x14ac:dyDescent="0.25">
      <c r="A65" s="126" t="s">
        <v>53</v>
      </c>
      <c r="B65" s="125">
        <v>4170843.5900000003</v>
      </c>
      <c r="C65" s="125">
        <v>4423459</v>
      </c>
      <c r="D65" s="125">
        <v>4447388</v>
      </c>
      <c r="E65" s="125">
        <f t="shared" si="4"/>
        <v>23929</v>
      </c>
      <c r="F65" s="122">
        <f t="shared" si="5"/>
        <v>5.4095674900569895E-3</v>
      </c>
      <c r="H65" s="149"/>
    </row>
    <row r="66" spans="1:8" ht="15" customHeight="1" x14ac:dyDescent="0.25">
      <c r="A66" s="126" t="s">
        <v>54</v>
      </c>
      <c r="B66" s="125">
        <v>7777527.6899999995</v>
      </c>
      <c r="C66" s="125">
        <v>9103466</v>
      </c>
      <c r="D66" s="125">
        <v>9037603</v>
      </c>
      <c r="E66" s="125">
        <f t="shared" si="4"/>
        <v>-65863</v>
      </c>
      <c r="F66" s="122">
        <f t="shared" si="5"/>
        <v>-7.2349366713732989E-3</v>
      </c>
      <c r="H66" s="149"/>
    </row>
    <row r="67" spans="1:8" ht="15" customHeight="1" x14ac:dyDescent="0.25">
      <c r="A67" s="126" t="s">
        <v>55</v>
      </c>
      <c r="B67" s="125">
        <v>6746671.3300000001</v>
      </c>
      <c r="C67" s="125">
        <v>6770577</v>
      </c>
      <c r="D67" s="125">
        <v>6020577</v>
      </c>
      <c r="E67" s="125">
        <f t="shared" si="4"/>
        <v>-750000</v>
      </c>
      <c r="F67" s="122">
        <f t="shared" si="5"/>
        <v>-0.11077342448066095</v>
      </c>
      <c r="H67" s="149"/>
    </row>
    <row r="68" spans="1:8" ht="15" customHeight="1" x14ac:dyDescent="0.25">
      <c r="A68" s="126" t="s">
        <v>56</v>
      </c>
      <c r="B68" s="125">
        <v>5623308.3999999994</v>
      </c>
      <c r="C68" s="125">
        <v>9092879</v>
      </c>
      <c r="D68" s="125">
        <v>8366324</v>
      </c>
      <c r="E68" s="125">
        <f t="shared" si="4"/>
        <v>-726555</v>
      </c>
      <c r="F68" s="122">
        <f t="shared" si="5"/>
        <v>-7.9903735659519942E-2</v>
      </c>
      <c r="H68" s="149"/>
    </row>
    <row r="69" spans="1:8" s="103" customFormat="1" ht="15" customHeight="1" x14ac:dyDescent="0.25">
      <c r="A69" s="144" t="s">
        <v>57</v>
      </c>
      <c r="B69" s="130">
        <v>58916992.410000004</v>
      </c>
      <c r="C69" s="130">
        <v>66031335</v>
      </c>
      <c r="D69" s="130">
        <v>65963791</v>
      </c>
      <c r="E69" s="125">
        <f t="shared" si="4"/>
        <v>-67544</v>
      </c>
      <c r="F69" s="131">
        <f t="shared" si="5"/>
        <v>-1.0229082904351396E-3</v>
      </c>
      <c r="H69" s="174"/>
    </row>
    <row r="70" spans="1:8" ht="15" customHeight="1" x14ac:dyDescent="0.25">
      <c r="A70" s="126" t="s">
        <v>58</v>
      </c>
      <c r="B70" s="125">
        <v>0</v>
      </c>
      <c r="C70" s="125">
        <v>0</v>
      </c>
      <c r="D70" s="125">
        <v>0</v>
      </c>
      <c r="E70" s="125">
        <f t="shared" si="4"/>
        <v>0</v>
      </c>
      <c r="F70" s="122">
        <f t="shared" si="5"/>
        <v>0</v>
      </c>
      <c r="H70" s="149"/>
    </row>
    <row r="71" spans="1:8" ht="15" customHeight="1" x14ac:dyDescent="0.25">
      <c r="A71" s="126" t="s">
        <v>59</v>
      </c>
      <c r="B71" s="125">
        <v>1677695.46</v>
      </c>
      <c r="C71" s="125">
        <v>2009269</v>
      </c>
      <c r="D71" s="125">
        <v>4546149</v>
      </c>
      <c r="E71" s="125">
        <f t="shared" si="4"/>
        <v>2536880</v>
      </c>
      <c r="F71" s="122">
        <f t="shared" si="5"/>
        <v>1.2625885334417641</v>
      </c>
      <c r="H71" s="149"/>
    </row>
    <row r="72" spans="1:8" ht="15" customHeight="1" x14ac:dyDescent="0.25">
      <c r="A72" s="126" t="s">
        <v>60</v>
      </c>
      <c r="B72" s="125">
        <v>3870357.0100000002</v>
      </c>
      <c r="C72" s="125">
        <v>3870357</v>
      </c>
      <c r="D72" s="125">
        <v>4124319</v>
      </c>
      <c r="E72" s="125">
        <f t="shared" si="4"/>
        <v>253962</v>
      </c>
      <c r="F72" s="122">
        <f t="shared" si="5"/>
        <v>6.5617202754164536E-2</v>
      </c>
      <c r="H72" s="149"/>
    </row>
    <row r="73" spans="1:8" ht="15" customHeight="1" x14ac:dyDescent="0.25">
      <c r="A73" s="126" t="s">
        <v>61</v>
      </c>
      <c r="B73" s="125">
        <v>6943862.3200000003</v>
      </c>
      <c r="C73" s="125">
        <v>6947287</v>
      </c>
      <c r="D73" s="125">
        <v>3701468</v>
      </c>
      <c r="E73" s="125">
        <f t="shared" si="4"/>
        <v>-3245819</v>
      </c>
      <c r="F73" s="122">
        <f t="shared" si="5"/>
        <v>-0.46720669521785985</v>
      </c>
      <c r="H73" s="149"/>
    </row>
    <row r="74" spans="1:8" s="103" customFormat="1" ht="15" customHeight="1" x14ac:dyDescent="0.25">
      <c r="A74" s="145" t="s">
        <v>62</v>
      </c>
      <c r="B74" s="146">
        <v>71408907.200000003</v>
      </c>
      <c r="C74" s="146">
        <v>78858248</v>
      </c>
      <c r="D74" s="146">
        <v>78335727</v>
      </c>
      <c r="E74" s="125">
        <f t="shared" si="4"/>
        <v>-522521</v>
      </c>
      <c r="F74" s="131">
        <f t="shared" si="5"/>
        <v>-6.6260792403097773E-3</v>
      </c>
      <c r="H74" s="174"/>
    </row>
    <row r="75" spans="1:8" ht="15" customHeight="1" x14ac:dyDescent="0.25">
      <c r="A75" s="143"/>
      <c r="B75" s="117"/>
      <c r="C75" s="117"/>
      <c r="D75" s="117"/>
      <c r="E75" s="117"/>
      <c r="F75" s="119"/>
      <c r="H75" s="149"/>
    </row>
    <row r="76" spans="1:8" ht="15" customHeight="1" x14ac:dyDescent="0.25">
      <c r="A76" s="141" t="s">
        <v>63</v>
      </c>
      <c r="B76" s="117"/>
      <c r="C76" s="117"/>
      <c r="D76" s="117"/>
      <c r="E76" s="117"/>
      <c r="F76" s="119"/>
      <c r="H76" s="149"/>
    </row>
    <row r="77" spans="1:8" ht="15" customHeight="1" x14ac:dyDescent="0.25">
      <c r="A77" s="124" t="s">
        <v>64</v>
      </c>
      <c r="B77" s="121">
        <v>30674379.250000004</v>
      </c>
      <c r="C77" s="121">
        <v>32034824</v>
      </c>
      <c r="D77" s="121">
        <v>31191486</v>
      </c>
      <c r="E77" s="117">
        <f t="shared" ref="E77:E95" si="6">D77-C77</f>
        <v>-843338</v>
      </c>
      <c r="F77" s="122">
        <f t="shared" ref="F77:F95" si="7">IF(ISBLANK(E77),"  ",IF(C77&gt;0,E77/C77,IF(E77&gt;0,1,0)))</f>
        <v>-2.6325663596591008E-2</v>
      </c>
      <c r="H77" s="149"/>
    </row>
    <row r="78" spans="1:8" ht="15" customHeight="1" x14ac:dyDescent="0.25">
      <c r="A78" s="126" t="s">
        <v>65</v>
      </c>
      <c r="B78" s="123">
        <v>523461.98</v>
      </c>
      <c r="C78" s="123">
        <v>558585</v>
      </c>
      <c r="D78" s="123">
        <v>538386</v>
      </c>
      <c r="E78" s="125">
        <f t="shared" si="6"/>
        <v>-20199</v>
      </c>
      <c r="F78" s="122">
        <f t="shared" si="7"/>
        <v>-3.6161013990708667E-2</v>
      </c>
      <c r="H78" s="149"/>
    </row>
    <row r="79" spans="1:8" ht="15" customHeight="1" x14ac:dyDescent="0.25">
      <c r="A79" s="126" t="s">
        <v>66</v>
      </c>
      <c r="B79" s="117">
        <v>14196861.58</v>
      </c>
      <c r="C79" s="117">
        <v>15767223</v>
      </c>
      <c r="D79" s="117">
        <v>14911015</v>
      </c>
      <c r="E79" s="125">
        <f t="shared" si="6"/>
        <v>-856208</v>
      </c>
      <c r="F79" s="122">
        <f t="shared" si="7"/>
        <v>-5.4303031041040013E-2</v>
      </c>
      <c r="H79" s="149"/>
    </row>
    <row r="80" spans="1:8" s="103" customFormat="1" ht="15" customHeight="1" x14ac:dyDescent="0.25">
      <c r="A80" s="144" t="s">
        <v>67</v>
      </c>
      <c r="B80" s="146">
        <v>45394702.810000002</v>
      </c>
      <c r="C80" s="146">
        <v>48360632</v>
      </c>
      <c r="D80" s="146">
        <v>46640887</v>
      </c>
      <c r="E80" s="130">
        <f t="shared" si="6"/>
        <v>-1719745</v>
      </c>
      <c r="F80" s="131">
        <f t="shared" si="7"/>
        <v>-3.5560846268510304E-2</v>
      </c>
      <c r="H80" s="174"/>
    </row>
    <row r="81" spans="1:8" ht="15" customHeight="1" x14ac:dyDescent="0.25">
      <c r="A81" s="126" t="s">
        <v>68</v>
      </c>
      <c r="B81" s="123">
        <v>41639.269999999997</v>
      </c>
      <c r="C81" s="123">
        <v>96039</v>
      </c>
      <c r="D81" s="123">
        <v>90568</v>
      </c>
      <c r="E81" s="125">
        <f t="shared" si="6"/>
        <v>-5471</v>
      </c>
      <c r="F81" s="122">
        <f t="shared" si="7"/>
        <v>-5.696644071679214E-2</v>
      </c>
      <c r="H81" s="149"/>
    </row>
    <row r="82" spans="1:8" ht="15" customHeight="1" x14ac:dyDescent="0.25">
      <c r="A82" s="126" t="s">
        <v>69</v>
      </c>
      <c r="B82" s="121">
        <v>4557261.51</v>
      </c>
      <c r="C82" s="121">
        <v>5276461</v>
      </c>
      <c r="D82" s="121">
        <v>6119983</v>
      </c>
      <c r="E82" s="125">
        <f t="shared" si="6"/>
        <v>843522</v>
      </c>
      <c r="F82" s="122">
        <f t="shared" si="7"/>
        <v>0.15986510655532182</v>
      </c>
      <c r="H82" s="149"/>
    </row>
    <row r="83" spans="1:8" ht="15" customHeight="1" x14ac:dyDescent="0.25">
      <c r="A83" s="126" t="s">
        <v>70</v>
      </c>
      <c r="B83" s="117">
        <v>537606.49</v>
      </c>
      <c r="C83" s="117">
        <v>845135</v>
      </c>
      <c r="D83" s="117">
        <v>935113</v>
      </c>
      <c r="E83" s="125">
        <f t="shared" si="6"/>
        <v>89978</v>
      </c>
      <c r="F83" s="122">
        <f t="shared" si="7"/>
        <v>0.10646583090275519</v>
      </c>
      <c r="H83" s="149"/>
    </row>
    <row r="84" spans="1:8" s="103" customFormat="1" ht="15" customHeight="1" x14ac:dyDescent="0.25">
      <c r="A84" s="128" t="s">
        <v>71</v>
      </c>
      <c r="B84" s="146">
        <v>5136507.2699999996</v>
      </c>
      <c r="C84" s="146">
        <v>6217635</v>
      </c>
      <c r="D84" s="146">
        <v>7145664</v>
      </c>
      <c r="E84" s="130">
        <f t="shared" si="6"/>
        <v>928029</v>
      </c>
      <c r="F84" s="131">
        <f t="shared" si="7"/>
        <v>0.14925755532449236</v>
      </c>
      <c r="H84" s="174"/>
    </row>
    <row r="85" spans="1:8" ht="15" customHeight="1" x14ac:dyDescent="0.25">
      <c r="A85" s="126" t="s">
        <v>72</v>
      </c>
      <c r="B85" s="117">
        <v>556494.72</v>
      </c>
      <c r="C85" s="117">
        <v>291449</v>
      </c>
      <c r="D85" s="117">
        <v>356735</v>
      </c>
      <c r="E85" s="125">
        <f t="shared" si="6"/>
        <v>65286</v>
      </c>
      <c r="F85" s="122">
        <f t="shared" si="7"/>
        <v>0.22400488593201556</v>
      </c>
      <c r="H85" s="149"/>
    </row>
    <row r="86" spans="1:8" ht="15" customHeight="1" x14ac:dyDescent="0.25">
      <c r="A86" s="126" t="s">
        <v>73</v>
      </c>
      <c r="B86" s="125">
        <v>17590684.370000001</v>
      </c>
      <c r="C86" s="125">
        <v>17941721</v>
      </c>
      <c r="D86" s="125">
        <v>13946364</v>
      </c>
      <c r="E86" s="125">
        <f t="shared" si="6"/>
        <v>-3995357</v>
      </c>
      <c r="F86" s="122">
        <f t="shared" si="7"/>
        <v>-0.22268527082769818</v>
      </c>
      <c r="H86" s="149"/>
    </row>
    <row r="87" spans="1:8" ht="15" customHeight="1" x14ac:dyDescent="0.25">
      <c r="A87" s="126" t="s">
        <v>74</v>
      </c>
      <c r="B87" s="125">
        <v>0</v>
      </c>
      <c r="C87" s="125">
        <v>0</v>
      </c>
      <c r="D87" s="125">
        <v>0</v>
      </c>
      <c r="E87" s="125">
        <f t="shared" si="6"/>
        <v>0</v>
      </c>
      <c r="F87" s="122">
        <f t="shared" si="7"/>
        <v>0</v>
      </c>
      <c r="H87" s="149"/>
    </row>
    <row r="88" spans="1:8" ht="15" customHeight="1" x14ac:dyDescent="0.25">
      <c r="A88" s="126" t="s">
        <v>75</v>
      </c>
      <c r="B88" s="125">
        <v>1677695.46</v>
      </c>
      <c r="C88" s="125">
        <v>2009269</v>
      </c>
      <c r="D88" s="125">
        <v>4546149</v>
      </c>
      <c r="E88" s="125">
        <f t="shared" si="6"/>
        <v>2536880</v>
      </c>
      <c r="F88" s="122">
        <f t="shared" si="7"/>
        <v>1.2625885334417641</v>
      </c>
      <c r="H88" s="149"/>
    </row>
    <row r="89" spans="1:8" s="103" customFormat="1" ht="15" customHeight="1" x14ac:dyDescent="0.25">
      <c r="A89" s="128" t="s">
        <v>76</v>
      </c>
      <c r="B89" s="130">
        <v>19824874.550000001</v>
      </c>
      <c r="C89" s="130">
        <v>20242439</v>
      </c>
      <c r="D89" s="130">
        <v>18849248</v>
      </c>
      <c r="E89" s="130">
        <f t="shared" si="6"/>
        <v>-1393191</v>
      </c>
      <c r="F89" s="131">
        <f t="shared" si="7"/>
        <v>-6.8825253715720722E-2</v>
      </c>
      <c r="H89" s="174"/>
    </row>
    <row r="90" spans="1:8" ht="15" customHeight="1" x14ac:dyDescent="0.25">
      <c r="A90" s="126" t="s">
        <v>77</v>
      </c>
      <c r="B90" s="125">
        <v>873017.34</v>
      </c>
      <c r="C90" s="125">
        <v>1942617</v>
      </c>
      <c r="D90" s="125">
        <v>3623303</v>
      </c>
      <c r="E90" s="125">
        <f t="shared" si="6"/>
        <v>1680686</v>
      </c>
      <c r="F90" s="122">
        <f t="shared" si="7"/>
        <v>0.86516590763902512</v>
      </c>
      <c r="H90" s="149"/>
    </row>
    <row r="91" spans="1:8" ht="15" customHeight="1" x14ac:dyDescent="0.25">
      <c r="A91" s="126" t="s">
        <v>78</v>
      </c>
      <c r="B91" s="125">
        <v>118732.61</v>
      </c>
      <c r="C91" s="125">
        <v>96625</v>
      </c>
      <c r="D91" s="125">
        <v>136625</v>
      </c>
      <c r="E91" s="125">
        <f t="shared" si="6"/>
        <v>40000</v>
      </c>
      <c r="F91" s="122">
        <f t="shared" si="7"/>
        <v>0.41397153945666237</v>
      </c>
      <c r="H91" s="149"/>
    </row>
    <row r="92" spans="1:8" ht="15" customHeight="1" x14ac:dyDescent="0.25">
      <c r="A92" s="133" t="s">
        <v>79</v>
      </c>
      <c r="B92" s="125">
        <v>61072.62</v>
      </c>
      <c r="C92" s="125">
        <v>1998300</v>
      </c>
      <c r="D92" s="125">
        <v>1940000</v>
      </c>
      <c r="E92" s="125">
        <f t="shared" si="6"/>
        <v>-58300</v>
      </c>
      <c r="F92" s="122">
        <f t="shared" si="7"/>
        <v>-2.9174798578791974E-2</v>
      </c>
      <c r="H92" s="149"/>
    </row>
    <row r="93" spans="1:8" s="103" customFormat="1" ht="15" customHeight="1" x14ac:dyDescent="0.25">
      <c r="A93" s="147" t="s">
        <v>80</v>
      </c>
      <c r="B93" s="146">
        <v>1052822.57</v>
      </c>
      <c r="C93" s="146">
        <v>4037542</v>
      </c>
      <c r="D93" s="146">
        <v>5699928</v>
      </c>
      <c r="E93" s="125">
        <f t="shared" si="6"/>
        <v>1662386</v>
      </c>
      <c r="F93" s="131">
        <f t="shared" si="7"/>
        <v>0.4117321875537146</v>
      </c>
      <c r="H93" s="174"/>
    </row>
    <row r="94" spans="1:8" ht="15" customHeight="1" x14ac:dyDescent="0.25">
      <c r="A94" s="133" t="s">
        <v>81</v>
      </c>
      <c r="B94" s="125">
        <v>0</v>
      </c>
      <c r="C94" s="125">
        <v>0</v>
      </c>
      <c r="D94" s="125">
        <v>0</v>
      </c>
      <c r="E94" s="125">
        <f t="shared" si="6"/>
        <v>0</v>
      </c>
      <c r="F94" s="122">
        <f t="shared" si="7"/>
        <v>0</v>
      </c>
      <c r="H94" s="149"/>
    </row>
    <row r="95" spans="1:8" s="103" customFormat="1" ht="15" customHeight="1" thickBot="1" x14ac:dyDescent="0.3">
      <c r="A95" s="165" t="s">
        <v>62</v>
      </c>
      <c r="B95" s="166">
        <v>71408907.200000003</v>
      </c>
      <c r="C95" s="166">
        <v>78858248</v>
      </c>
      <c r="D95" s="166">
        <v>78335727</v>
      </c>
      <c r="E95" s="166">
        <f t="shared" si="6"/>
        <v>-522521</v>
      </c>
      <c r="F95" s="167">
        <f t="shared" si="7"/>
        <v>-6.6260792403097773E-3</v>
      </c>
      <c r="H95" s="174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1" x14ac:dyDescent="0.25">
      <c r="A97" t="s">
        <v>198</v>
      </c>
    </row>
    <row r="98" spans="1:1" x14ac:dyDescent="0.25">
      <c r="A98" t="s">
        <v>184</v>
      </c>
    </row>
  </sheetData>
  <hyperlinks>
    <hyperlink ref="I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98"/>
  <sheetViews>
    <sheetView zoomScale="90" zoomScaleNormal="90"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21" sqref="I21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93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16487089</v>
      </c>
      <c r="C8" s="61">
        <v>16487089</v>
      </c>
      <c r="D8" s="61">
        <v>17228997</v>
      </c>
      <c r="E8" s="61">
        <f t="shared" ref="E8:E32" si="0">D8-C8</f>
        <v>741908</v>
      </c>
      <c r="F8" s="62">
        <f t="shared" ref="F8:F32" si="1">IF(ISBLANK(E8),"  ",IF(C8&gt;0,E8/C8,IF(E8&gt;0,1,0)))</f>
        <v>4.4999332508000651E-2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962941</v>
      </c>
      <c r="C10" s="63">
        <v>962941</v>
      </c>
      <c r="D10" s="63">
        <v>1072798</v>
      </c>
      <c r="E10" s="61">
        <f t="shared" si="0"/>
        <v>109857</v>
      </c>
      <c r="F10" s="62">
        <f t="shared" si="1"/>
        <v>0.11408487124340952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962941</v>
      </c>
      <c r="C12" s="65">
        <v>962941</v>
      </c>
      <c r="D12" s="65">
        <v>1072798</v>
      </c>
      <c r="E12" s="61">
        <f t="shared" si="0"/>
        <v>109857</v>
      </c>
      <c r="F12" s="62">
        <f t="shared" si="1"/>
        <v>0.11408487124340952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17450030</v>
      </c>
      <c r="C38" s="70">
        <v>17450030</v>
      </c>
      <c r="D38" s="70">
        <v>18301795</v>
      </c>
      <c r="E38" s="70">
        <f>D38-C38</f>
        <v>851765</v>
      </c>
      <c r="F38" s="71">
        <f>IF(ISBLANK(E38),"  ",IF(C38&gt;0,E38/C38,IF(E38&gt;0,1,0)))</f>
        <v>4.881166393410212E-2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44986069</v>
      </c>
      <c r="C51" s="75">
        <v>45067731</v>
      </c>
      <c r="D51" s="75">
        <v>45067731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62436099</v>
      </c>
      <c r="C57" s="75">
        <v>62517761</v>
      </c>
      <c r="D57" s="75">
        <v>63369526</v>
      </c>
      <c r="E57" s="75">
        <f>D57-C57</f>
        <v>851765</v>
      </c>
      <c r="F57" s="71">
        <f>IF(ISBLANK(E57),"  ",IF(C57&gt;0,E57/C57,IF(E57&gt;0,1,0)))</f>
        <v>1.3624368281519231E-2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31363062</v>
      </c>
      <c r="C61" s="57">
        <v>33281120</v>
      </c>
      <c r="D61" s="57">
        <v>31564630</v>
      </c>
      <c r="E61" s="57">
        <f t="shared" ref="E61:E74" si="4">D61-C61</f>
        <v>-1716490</v>
      </c>
      <c r="F61" s="62">
        <f t="shared" ref="F61:F74" si="5">IF(ISBLANK(E61),"  ",IF(C61&gt;0,E61/C61,IF(E61&gt;0,1,0)))</f>
        <v>-5.1575487844159093E-2</v>
      </c>
      <c r="H61" s="178"/>
    </row>
    <row r="62" spans="1:8" ht="15" customHeight="1" x14ac:dyDescent="0.25">
      <c r="A62" s="66" t="s">
        <v>50</v>
      </c>
      <c r="B62" s="65">
        <v>431336</v>
      </c>
      <c r="C62" s="65">
        <v>488031</v>
      </c>
      <c r="D62" s="65">
        <v>465988</v>
      </c>
      <c r="E62" s="65">
        <f t="shared" si="4"/>
        <v>-22043</v>
      </c>
      <c r="F62" s="62">
        <f t="shared" si="5"/>
        <v>-4.5167212738535051E-2</v>
      </c>
      <c r="H62" s="178"/>
    </row>
    <row r="63" spans="1:8" ht="15" customHeight="1" x14ac:dyDescent="0.25">
      <c r="A63" s="66" t="s">
        <v>51</v>
      </c>
      <c r="B63" s="65">
        <v>110999</v>
      </c>
      <c r="C63" s="65">
        <v>111417</v>
      </c>
      <c r="D63" s="65">
        <v>112736</v>
      </c>
      <c r="E63" s="65">
        <f t="shared" si="4"/>
        <v>1319</v>
      </c>
      <c r="F63" s="62">
        <f t="shared" si="5"/>
        <v>1.1838408860407299E-2</v>
      </c>
      <c r="H63" s="178"/>
    </row>
    <row r="64" spans="1:8" ht="15" customHeight="1" x14ac:dyDescent="0.25">
      <c r="A64" s="66" t="s">
        <v>52</v>
      </c>
      <c r="B64" s="65">
        <v>5806913</v>
      </c>
      <c r="C64" s="65">
        <v>6658263</v>
      </c>
      <c r="D64" s="65">
        <v>6653426</v>
      </c>
      <c r="E64" s="65">
        <f t="shared" si="4"/>
        <v>-4837</v>
      </c>
      <c r="F64" s="62">
        <f t="shared" si="5"/>
        <v>-7.2646574639662021E-4</v>
      </c>
      <c r="H64" s="178"/>
    </row>
    <row r="65" spans="1:8" ht="15" customHeight="1" x14ac:dyDescent="0.25">
      <c r="A65" s="66" t="s">
        <v>53</v>
      </c>
      <c r="B65" s="65">
        <v>3605858</v>
      </c>
      <c r="C65" s="65">
        <v>3921834</v>
      </c>
      <c r="D65" s="65">
        <v>4167257</v>
      </c>
      <c r="E65" s="65">
        <f t="shared" si="4"/>
        <v>245423</v>
      </c>
      <c r="F65" s="62">
        <f t="shared" si="5"/>
        <v>6.2578630304087321E-2</v>
      </c>
      <c r="H65" s="178"/>
    </row>
    <row r="66" spans="1:8" ht="15" customHeight="1" x14ac:dyDescent="0.25">
      <c r="A66" s="66" t="s">
        <v>54</v>
      </c>
      <c r="B66" s="65">
        <v>8790781</v>
      </c>
      <c r="C66" s="65">
        <v>8422260</v>
      </c>
      <c r="D66" s="65">
        <v>8747249</v>
      </c>
      <c r="E66" s="65">
        <f t="shared" si="4"/>
        <v>324989</v>
      </c>
      <c r="F66" s="62">
        <f t="shared" si="5"/>
        <v>3.8586911351584964E-2</v>
      </c>
      <c r="H66" s="178"/>
    </row>
    <row r="67" spans="1:8" ht="15" customHeight="1" x14ac:dyDescent="0.25">
      <c r="A67" s="66" t="s">
        <v>55</v>
      </c>
      <c r="B67" s="65">
        <v>6122014</v>
      </c>
      <c r="C67" s="65">
        <v>3131076</v>
      </c>
      <c r="D67" s="65">
        <v>5298777</v>
      </c>
      <c r="E67" s="65">
        <f t="shared" si="4"/>
        <v>2167701</v>
      </c>
      <c r="F67" s="62">
        <f t="shared" si="5"/>
        <v>0.69231823181551644</v>
      </c>
      <c r="H67" s="178"/>
    </row>
    <row r="68" spans="1:8" ht="15" customHeight="1" x14ac:dyDescent="0.25">
      <c r="A68" s="66" t="s">
        <v>56</v>
      </c>
      <c r="B68" s="65">
        <v>6168524</v>
      </c>
      <c r="C68" s="65">
        <v>6503760</v>
      </c>
      <c r="D68" s="65">
        <v>6359463</v>
      </c>
      <c r="E68" s="65">
        <f t="shared" si="4"/>
        <v>-144297</v>
      </c>
      <c r="F68" s="62">
        <f t="shared" si="5"/>
        <v>-2.2186704306431972E-2</v>
      </c>
      <c r="H68" s="178"/>
    </row>
    <row r="69" spans="1:8" s="103" customFormat="1" ht="15" customHeight="1" x14ac:dyDescent="0.25">
      <c r="A69" s="84" t="s">
        <v>57</v>
      </c>
      <c r="B69" s="70">
        <v>62399487</v>
      </c>
      <c r="C69" s="70">
        <v>62517761</v>
      </c>
      <c r="D69" s="70">
        <v>63369526</v>
      </c>
      <c r="E69" s="65">
        <f t="shared" si="4"/>
        <v>851765</v>
      </c>
      <c r="F69" s="71">
        <f t="shared" si="5"/>
        <v>1.3624368281519231E-2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36612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62436099</v>
      </c>
      <c r="C74" s="86">
        <v>62517761</v>
      </c>
      <c r="D74" s="86">
        <v>63369526</v>
      </c>
      <c r="E74" s="182">
        <f t="shared" si="4"/>
        <v>851765</v>
      </c>
      <c r="F74" s="71">
        <f t="shared" si="5"/>
        <v>1.3624368281519231E-2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32615888</v>
      </c>
      <c r="C77" s="61">
        <v>33498168</v>
      </c>
      <c r="D77" s="61">
        <v>33520729</v>
      </c>
      <c r="E77" s="57">
        <f t="shared" ref="E77:E95" si="6">D77-C77</f>
        <v>22561</v>
      </c>
      <c r="F77" s="62">
        <f t="shared" ref="F77:F95" si="7">IF(ISBLANK(E77),"  ",IF(C77&gt;0,E77/C77,IF(E77&gt;0,1,0)))</f>
        <v>6.7349951794378729E-4</v>
      </c>
      <c r="H77" s="178"/>
    </row>
    <row r="78" spans="1:8" ht="15" customHeight="1" x14ac:dyDescent="0.25">
      <c r="A78" s="66" t="s">
        <v>65</v>
      </c>
      <c r="B78" s="63">
        <v>368622</v>
      </c>
      <c r="C78" s="63">
        <v>439146</v>
      </c>
      <c r="D78" s="63">
        <v>468946</v>
      </c>
      <c r="E78" s="65">
        <f t="shared" si="6"/>
        <v>29800</v>
      </c>
      <c r="F78" s="62">
        <f t="shared" si="7"/>
        <v>6.785898084008507E-2</v>
      </c>
      <c r="H78" s="178"/>
    </row>
    <row r="79" spans="1:8" ht="15" customHeight="1" x14ac:dyDescent="0.25">
      <c r="A79" s="66" t="s">
        <v>66</v>
      </c>
      <c r="B79" s="57">
        <v>15813215</v>
      </c>
      <c r="C79" s="57">
        <v>16051175</v>
      </c>
      <c r="D79" s="57">
        <v>16498091</v>
      </c>
      <c r="E79" s="65">
        <f t="shared" si="6"/>
        <v>446916</v>
      </c>
      <c r="F79" s="62">
        <f t="shared" si="7"/>
        <v>2.7843195280096315E-2</v>
      </c>
      <c r="H79" s="178"/>
    </row>
    <row r="80" spans="1:8" s="103" customFormat="1" ht="15" customHeight="1" x14ac:dyDescent="0.25">
      <c r="A80" s="84" t="s">
        <v>67</v>
      </c>
      <c r="B80" s="86">
        <v>48797725</v>
      </c>
      <c r="C80" s="86">
        <v>49988489</v>
      </c>
      <c r="D80" s="86">
        <v>50487766</v>
      </c>
      <c r="E80" s="70">
        <f t="shared" si="6"/>
        <v>499277</v>
      </c>
      <c r="F80" s="71">
        <f t="shared" si="7"/>
        <v>9.9878394003867568E-3</v>
      </c>
      <c r="H80" s="179"/>
    </row>
    <row r="81" spans="1:8" ht="15" customHeight="1" x14ac:dyDescent="0.25">
      <c r="A81" s="66" t="s">
        <v>68</v>
      </c>
      <c r="B81" s="63">
        <v>98773</v>
      </c>
      <c r="C81" s="63">
        <v>285487</v>
      </c>
      <c r="D81" s="63">
        <v>173865</v>
      </c>
      <c r="E81" s="65">
        <f t="shared" si="6"/>
        <v>-111622</v>
      </c>
      <c r="F81" s="62">
        <f t="shared" si="7"/>
        <v>-0.39098803097864349</v>
      </c>
      <c r="H81" s="178"/>
    </row>
    <row r="82" spans="1:8" ht="15" customHeight="1" x14ac:dyDescent="0.25">
      <c r="A82" s="66" t="s">
        <v>69</v>
      </c>
      <c r="B82" s="61">
        <v>3667563</v>
      </c>
      <c r="C82" s="61">
        <v>3749252</v>
      </c>
      <c r="D82" s="61">
        <v>3497690</v>
      </c>
      <c r="E82" s="65">
        <f t="shared" si="6"/>
        <v>-251562</v>
      </c>
      <c r="F82" s="62">
        <f t="shared" si="7"/>
        <v>-6.709658353186182E-2</v>
      </c>
      <c r="H82" s="178"/>
    </row>
    <row r="83" spans="1:8" ht="15" customHeight="1" x14ac:dyDescent="0.25">
      <c r="A83" s="66" t="s">
        <v>70</v>
      </c>
      <c r="B83" s="57">
        <v>752778</v>
      </c>
      <c r="C83" s="57">
        <v>1111028</v>
      </c>
      <c r="D83" s="57">
        <v>772169</v>
      </c>
      <c r="E83" s="65">
        <f t="shared" si="6"/>
        <v>-338859</v>
      </c>
      <c r="F83" s="62">
        <f t="shared" si="7"/>
        <v>-0.30499591369434431</v>
      </c>
      <c r="H83" s="178"/>
    </row>
    <row r="84" spans="1:8" s="103" customFormat="1" ht="15" customHeight="1" x14ac:dyDescent="0.25">
      <c r="A84" s="68" t="s">
        <v>71</v>
      </c>
      <c r="B84" s="86">
        <v>4519114</v>
      </c>
      <c r="C84" s="86">
        <v>5145767</v>
      </c>
      <c r="D84" s="86">
        <v>4443724</v>
      </c>
      <c r="E84" s="70">
        <f t="shared" si="6"/>
        <v>-702043</v>
      </c>
      <c r="F84" s="71">
        <f t="shared" si="7"/>
        <v>-0.13643116759853294</v>
      </c>
      <c r="H84" s="179"/>
    </row>
    <row r="85" spans="1:8" ht="15" customHeight="1" x14ac:dyDescent="0.25">
      <c r="A85" s="66" t="s">
        <v>72</v>
      </c>
      <c r="B85" s="57">
        <v>302177</v>
      </c>
      <c r="C85" s="57">
        <v>238028</v>
      </c>
      <c r="D85" s="57">
        <v>236908</v>
      </c>
      <c r="E85" s="65">
        <f t="shared" si="6"/>
        <v>-1120</v>
      </c>
      <c r="F85" s="62">
        <f t="shared" si="7"/>
        <v>-4.7053287848488412E-3</v>
      </c>
      <c r="H85" s="178"/>
    </row>
    <row r="86" spans="1:8" ht="15" customHeight="1" x14ac:dyDescent="0.25">
      <c r="A86" s="66" t="s">
        <v>73</v>
      </c>
      <c r="B86" s="65">
        <v>7135529</v>
      </c>
      <c r="C86" s="65">
        <v>5500201</v>
      </c>
      <c r="D86" s="65">
        <v>6369658</v>
      </c>
      <c r="E86" s="65">
        <f t="shared" si="6"/>
        <v>869457</v>
      </c>
      <c r="F86" s="62">
        <f t="shared" si="7"/>
        <v>0.15807731390180105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1188725</v>
      </c>
      <c r="C88" s="65">
        <v>1229793</v>
      </c>
      <c r="D88" s="65">
        <v>1486949</v>
      </c>
      <c r="E88" s="65">
        <f t="shared" si="6"/>
        <v>257156</v>
      </c>
      <c r="F88" s="62">
        <f t="shared" si="7"/>
        <v>0.2091051095590884</v>
      </c>
      <c r="H88" s="178"/>
    </row>
    <row r="89" spans="1:8" s="103" customFormat="1" ht="15" customHeight="1" x14ac:dyDescent="0.25">
      <c r="A89" s="68" t="s">
        <v>76</v>
      </c>
      <c r="B89" s="70">
        <v>8626431</v>
      </c>
      <c r="C89" s="70">
        <v>6968022</v>
      </c>
      <c r="D89" s="70">
        <v>8093515</v>
      </c>
      <c r="E89" s="70">
        <f t="shared" si="6"/>
        <v>1125493</v>
      </c>
      <c r="F89" s="71">
        <f t="shared" si="7"/>
        <v>0.1615225956519655</v>
      </c>
      <c r="H89" s="179"/>
    </row>
    <row r="90" spans="1:8" ht="15" customHeight="1" x14ac:dyDescent="0.25">
      <c r="A90" s="66" t="s">
        <v>77</v>
      </c>
      <c r="B90" s="65">
        <v>149785</v>
      </c>
      <c r="C90" s="65">
        <v>5962</v>
      </c>
      <c r="D90" s="65">
        <v>0</v>
      </c>
      <c r="E90" s="65">
        <f t="shared" si="6"/>
        <v>-5962</v>
      </c>
      <c r="F90" s="62">
        <f t="shared" si="7"/>
        <v>-1</v>
      </c>
      <c r="H90" s="178"/>
    </row>
    <row r="91" spans="1:8" ht="15" customHeight="1" x14ac:dyDescent="0.25">
      <c r="A91" s="66" t="s">
        <v>78</v>
      </c>
      <c r="B91" s="65">
        <v>343044</v>
      </c>
      <c r="C91" s="65">
        <v>409521</v>
      </c>
      <c r="D91" s="65">
        <v>344521</v>
      </c>
      <c r="E91" s="65">
        <f t="shared" si="6"/>
        <v>-65000</v>
      </c>
      <c r="F91" s="62">
        <f t="shared" si="7"/>
        <v>-0.15872201913943362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492829</v>
      </c>
      <c r="C93" s="86">
        <v>415483</v>
      </c>
      <c r="D93" s="86">
        <v>344521</v>
      </c>
      <c r="E93" s="65">
        <f t="shared" si="6"/>
        <v>-70962</v>
      </c>
      <c r="F93" s="71">
        <f t="shared" si="7"/>
        <v>-0.17079399157125563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62436099</v>
      </c>
      <c r="C95" s="160">
        <v>62517761</v>
      </c>
      <c r="D95" s="160">
        <v>63369526</v>
      </c>
      <c r="E95" s="160">
        <f t="shared" si="6"/>
        <v>851765</v>
      </c>
      <c r="F95" s="162">
        <f t="shared" si="7"/>
        <v>1.3624368281519231E-2</v>
      </c>
      <c r="H95" s="179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8" ht="15" customHeight="1" x14ac:dyDescent="0.25">
      <c r="A97" t="s">
        <v>198</v>
      </c>
      <c r="F97" s="154"/>
      <c r="H97" s="154"/>
    </row>
    <row r="98" spans="1:8" ht="15" customHeight="1" x14ac:dyDescent="0.25">
      <c r="A98" t="s">
        <v>184</v>
      </c>
      <c r="F98" s="151"/>
      <c r="H98" s="151"/>
    </row>
  </sheetData>
  <hyperlinks>
    <hyperlink ref="I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98"/>
  <sheetViews>
    <sheetView zoomScale="80" zoomScaleNormal="80"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H21" sqref="H2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11.5703125" customWidth="1"/>
    <col min="9" max="9" width="15.42578125" customWidth="1"/>
  </cols>
  <sheetData>
    <row r="1" spans="1:8" ht="19.5" customHeight="1" thickBot="1" x14ac:dyDescent="0.35">
      <c r="A1" s="27" t="s">
        <v>0</v>
      </c>
      <c r="B1" s="31"/>
      <c r="D1" s="176" t="s">
        <v>1</v>
      </c>
      <c r="E1" s="26" t="s">
        <v>87</v>
      </c>
      <c r="F1" s="36"/>
    </row>
    <row r="2" spans="1:8" ht="19.5" customHeight="1" thickBot="1" x14ac:dyDescent="0.35">
      <c r="A2" s="27" t="s">
        <v>2</v>
      </c>
      <c r="B2" s="28"/>
      <c r="C2" s="32"/>
      <c r="D2" s="28"/>
      <c r="E2" s="31"/>
      <c r="F2" s="31"/>
      <c r="H2" s="170" t="s">
        <v>181</v>
      </c>
    </row>
    <row r="3" spans="1:8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8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</row>
    <row r="5" spans="1:8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</row>
    <row r="6" spans="1:8" ht="15" customHeight="1" x14ac:dyDescent="0.25">
      <c r="A6" s="56" t="s">
        <v>10</v>
      </c>
      <c r="B6" s="57"/>
      <c r="C6" s="57"/>
      <c r="D6" s="57"/>
      <c r="E6" s="57"/>
      <c r="F6" s="58"/>
    </row>
    <row r="7" spans="1:8" ht="15" customHeight="1" x14ac:dyDescent="0.25">
      <c r="A7" s="56" t="s">
        <v>11</v>
      </c>
      <c r="B7" s="57"/>
      <c r="C7" s="57"/>
      <c r="D7" s="57"/>
      <c r="E7" s="57"/>
      <c r="F7" s="59"/>
    </row>
    <row r="8" spans="1:8" ht="15" customHeight="1" x14ac:dyDescent="0.25">
      <c r="A8" s="60" t="s">
        <v>12</v>
      </c>
      <c r="B8" s="61">
        <f>BOR!B8+LUMCON!B8+LOSFA!B8+ULSummary!B8+'LSU Summary'!B8+'SU Summary'!B8+'LCTCS Summary'!B8</f>
        <v>1201137368</v>
      </c>
      <c r="C8" s="61">
        <f>BOR!C8+LUMCON!C8+LOSFA!C8+ULSummary!C8+'LSU Summary'!C8+'SU Summary'!C8+'LCTCS Summary'!C8</f>
        <v>1203367368.7</v>
      </c>
      <c r="D8" s="61">
        <f>BOR!D8+LUMCON!D8+LOSFA!D8+ULSummary!D8+'LSU Summary'!D8+'SU Summary'!D8+'LCTCS Summary'!D8</f>
        <v>1259842605.244607</v>
      </c>
      <c r="E8" s="61">
        <f t="shared" ref="E8:E32" si="0">D8-C8</f>
        <v>56475236.544606924</v>
      </c>
      <c r="F8" s="62">
        <f t="shared" ref="F8:F32" si="1">IF(ISBLANK(E8),"  ",IF(C8&gt;0,E8/C8,IF(E8&gt;0,1,0)))</f>
        <v>4.6931002130810001E-2</v>
      </c>
    </row>
    <row r="9" spans="1:8" ht="15" customHeight="1" x14ac:dyDescent="0.25">
      <c r="A9" s="60" t="s">
        <v>13</v>
      </c>
      <c r="B9" s="61">
        <f>BOR!B9+LUMCON!B9+LOSFA!B9+ULSummary!B9+'LSU Summary'!B9+'SU Summary'!B9+'LCTCS Summary'!B9</f>
        <v>0</v>
      </c>
      <c r="C9" s="61">
        <f>BOR!C9+LUMCON!C9+LOSFA!C9+ULSummary!C9+'LSU Summary'!C9+'SU Summary'!C9+'LCTCS Summary'!C9</f>
        <v>0</v>
      </c>
      <c r="D9" s="61">
        <f>BOR!D9+LUMCON!D9+LOSFA!D9+ULSummary!D9+'LSU Summary'!D9+'SU Summary'!D9+'LCTCS Summary'!D9</f>
        <v>0</v>
      </c>
      <c r="E9" s="61">
        <f t="shared" si="0"/>
        <v>0</v>
      </c>
      <c r="F9" s="62">
        <f t="shared" si="1"/>
        <v>0</v>
      </c>
    </row>
    <row r="10" spans="1:8" ht="15" customHeight="1" x14ac:dyDescent="0.25">
      <c r="A10" s="187" t="s">
        <v>14</v>
      </c>
      <c r="B10" s="61">
        <f>BOR!B10+LUMCON!B10+LOSFA!B10+ULSummary!B10+'LSU Summary'!B10+'SU Summary'!B10+'LCTCS Summary'!B10</f>
        <v>138901137.67000002</v>
      </c>
      <c r="C10" s="61">
        <f>BOR!C10+LUMCON!C10+LOSFA!C10+ULSummary!C10+'LSU Summary'!C10+'SU Summary'!C10+'LCTCS Summary'!C10</f>
        <v>155899088.69999999</v>
      </c>
      <c r="D10" s="61">
        <f>BOR!D10+LUMCON!D10+LOSFA!D10+ULSummary!D10+'LSU Summary'!D10+'SU Summary'!D10+'LCTCS Summary'!D10</f>
        <v>222298310</v>
      </c>
      <c r="E10" s="61">
        <f t="shared" si="0"/>
        <v>66399221.300000012</v>
      </c>
      <c r="F10" s="62">
        <f t="shared" si="1"/>
        <v>0.42591154222699451</v>
      </c>
    </row>
    <row r="11" spans="1:8" ht="15" customHeight="1" x14ac:dyDescent="0.25">
      <c r="A11" s="189" t="s">
        <v>15</v>
      </c>
      <c r="B11" s="61">
        <f>BOR!B11+LUMCON!B11+LOSFA!B11+ULSummary!B11+'LSU Summary'!B11+'SU Summary'!B11+'LCTCS Summary'!B11</f>
        <v>3558497</v>
      </c>
      <c r="C11" s="61">
        <f>BOR!C11+LUMCON!C11+LOSFA!C11+ULSummary!C11+'LSU Summary'!C11+'SU Summary'!C11+'LCTCS Summary'!C11</f>
        <v>4606717</v>
      </c>
      <c r="D11" s="61">
        <f>BOR!D11+LUMCON!D11+LOSFA!D11+ULSummary!D11+'LSU Summary'!D11+'SU Summary'!D11+'LCTCS Summary'!D11</f>
        <v>30030657</v>
      </c>
      <c r="E11" s="61">
        <f t="shared" si="0"/>
        <v>25423940</v>
      </c>
      <c r="F11" s="62">
        <f t="shared" si="1"/>
        <v>5.5188847068313507</v>
      </c>
    </row>
    <row r="12" spans="1:8" ht="15" customHeight="1" x14ac:dyDescent="0.25">
      <c r="A12" s="190" t="s">
        <v>16</v>
      </c>
      <c r="B12" s="61">
        <f>BOR!B12+LUMCON!B12+LOSFA!B12+ULSummary!B12+'LSU Summary'!B12+'SU Summary'!B12+'LCTCS Summary'!B12</f>
        <v>36947627.780000001</v>
      </c>
      <c r="C12" s="61">
        <f>BOR!C12+LUMCON!C12+LOSFA!C12+ULSummary!C12+'LSU Summary'!C12+'SU Summary'!C12+'LCTCS Summary'!C12</f>
        <v>37156782.700000003</v>
      </c>
      <c r="D12" s="61">
        <f>BOR!D12+LUMCON!D12+LOSFA!D12+ULSummary!D12+'LSU Summary'!D12+'SU Summary'!D12+'LCTCS Summary'!D12</f>
        <v>41395800</v>
      </c>
      <c r="E12" s="61">
        <f t="shared" si="0"/>
        <v>4239017.299999997</v>
      </c>
      <c r="F12" s="62">
        <f t="shared" si="1"/>
        <v>0.11408461637341913</v>
      </c>
    </row>
    <row r="13" spans="1:8" ht="15" customHeight="1" x14ac:dyDescent="0.25">
      <c r="A13" s="190" t="s">
        <v>17</v>
      </c>
      <c r="B13" s="61">
        <f>BOR!B13+LUMCON!B13+LOSFA!B13+ULSummary!B13+'LSU Summary'!B13+'SU Summary'!B13+'LCTCS Summary'!B13</f>
        <v>5795038.8999999994</v>
      </c>
      <c r="C13" s="61">
        <f>BOR!C13+LUMCON!C13+LOSFA!C13+ULSummary!C13+'LSU Summary'!C13+'SU Summary'!C13+'LCTCS Summary'!C13</f>
        <v>6572434</v>
      </c>
      <c r="D13" s="61">
        <f>BOR!D13+LUMCON!D13+LOSFA!D13+ULSummary!D13+'LSU Summary'!D13+'SU Summary'!D13+'LCTCS Summary'!D13</f>
        <v>6472753</v>
      </c>
      <c r="E13" s="61">
        <f t="shared" si="0"/>
        <v>-99681</v>
      </c>
      <c r="F13" s="62">
        <f t="shared" si="1"/>
        <v>-1.5166527347402804E-2</v>
      </c>
    </row>
    <row r="14" spans="1:8" ht="15" customHeight="1" x14ac:dyDescent="0.25">
      <c r="A14" s="190" t="s">
        <v>18</v>
      </c>
      <c r="B14" s="61">
        <f>BOR!B14+LUMCON!B14+LOSFA!B14+ULSummary!B14+'LSU Summary'!B14+'SU Summary'!B14+'LCTCS Summary'!B14</f>
        <v>311584</v>
      </c>
      <c r="C14" s="61">
        <f>BOR!C14+LUMCON!C14+LOSFA!C14+ULSummary!C14+'LSU Summary'!C14+'SU Summary'!C14+'LCTCS Summary'!C14</f>
        <v>311584</v>
      </c>
      <c r="D14" s="61">
        <f>BOR!D14+LUMCON!D14+LOSFA!D14+ULSummary!D14+'LSU Summary'!D14+'SU Summary'!D14+'LCTCS Summary'!D14</f>
        <v>1027230</v>
      </c>
      <c r="E14" s="61">
        <f t="shared" si="0"/>
        <v>715646</v>
      </c>
      <c r="F14" s="62">
        <f t="shared" si="1"/>
        <v>2.2967995789257469</v>
      </c>
    </row>
    <row r="15" spans="1:8" ht="15" customHeight="1" x14ac:dyDescent="0.25">
      <c r="A15" s="190" t="s">
        <v>19</v>
      </c>
      <c r="B15" s="61">
        <f>BOR!B15+LUMCON!B15+LOSFA!B15+ULSummary!B15+'LSU Summary'!B15+'SU Summary'!B15+'LCTCS Summary'!B15</f>
        <v>1725017</v>
      </c>
      <c r="C15" s="61">
        <f>BOR!C15+LUMCON!C15+LOSFA!C15+ULSummary!C15+'LSU Summary'!C15+'SU Summary'!C15+'LCTCS Summary'!C15</f>
        <v>1725017</v>
      </c>
      <c r="D15" s="61">
        <f>BOR!D15+LUMCON!D15+LOSFA!D15+ULSummary!D15+'LSU Summary'!D15+'SU Summary'!D15+'LCTCS Summary'!D15</f>
        <v>2507064</v>
      </c>
      <c r="E15" s="61">
        <f t="shared" si="0"/>
        <v>782047</v>
      </c>
      <c r="F15" s="62">
        <f t="shared" si="1"/>
        <v>0.45335611185281072</v>
      </c>
    </row>
    <row r="16" spans="1:8" ht="15" customHeight="1" x14ac:dyDescent="0.25">
      <c r="A16" s="190" t="s">
        <v>20</v>
      </c>
      <c r="B16" s="61">
        <f>BOR!B16+LUMCON!B16+LOSFA!B16+ULSummary!B16+'LSU Summary'!B16+'SU Summary'!B16+'LCTCS Summary'!B16</f>
        <v>50000</v>
      </c>
      <c r="C16" s="61">
        <f>BOR!C16+LUMCON!C16+LOSFA!C16+ULSummary!C16+'LSU Summary'!C16+'SU Summary'!C16+'LCTCS Summary'!C16</f>
        <v>50000</v>
      </c>
      <c r="D16" s="61">
        <f>BOR!D16+LUMCON!D16+LOSFA!D16+ULSummary!D16+'LSU Summary'!D16+'SU Summary'!D16+'LCTCS Summary'!D16</f>
        <v>50000</v>
      </c>
      <c r="E16" s="61">
        <f t="shared" si="0"/>
        <v>0</v>
      </c>
      <c r="F16" s="62">
        <f t="shared" si="1"/>
        <v>0</v>
      </c>
    </row>
    <row r="17" spans="1:6" ht="15" customHeight="1" x14ac:dyDescent="0.25">
      <c r="A17" s="190" t="s">
        <v>21</v>
      </c>
      <c r="B17" s="61">
        <f>BOR!B17+LUMCON!B17+LOSFA!B17+ULSummary!B17+'LSU Summary'!B17+'SU Summary'!B17+'LCTCS Summary'!B17</f>
        <v>750000</v>
      </c>
      <c r="C17" s="61">
        <f>BOR!C17+LUMCON!C17+LOSFA!C17+ULSummary!C17+'LSU Summary'!C17+'SU Summary'!C17+'LCTCS Summary'!C17</f>
        <v>750000</v>
      </c>
      <c r="D17" s="61">
        <f>BOR!D17+LUMCON!D17+LOSFA!D17+ULSummary!D17+'LSU Summary'!D17+'SU Summary'!D17+'LCTCS Summary'!D17</f>
        <v>750000</v>
      </c>
      <c r="E17" s="61">
        <f t="shared" si="0"/>
        <v>0</v>
      </c>
      <c r="F17" s="62">
        <f t="shared" si="1"/>
        <v>0</v>
      </c>
    </row>
    <row r="18" spans="1:6" ht="15" customHeight="1" x14ac:dyDescent="0.25">
      <c r="A18" s="190" t="s">
        <v>199</v>
      </c>
      <c r="B18" s="61">
        <f>BOR!B18+LUMCON!B18+LOSFA!B18+ULSummary!B18+'LSU Summary'!B18+'SU Summary'!B18+'LCTCS Summary'!B18</f>
        <v>750000</v>
      </c>
      <c r="C18" s="61">
        <f>BOR!C18+LUMCON!C18+LOSFA!C18+ULSummary!C18+'LSU Summary'!C18+'SU Summary'!C18+'LCTCS Summary'!C18</f>
        <v>750000</v>
      </c>
      <c r="D18" s="61">
        <f>BOR!D18+LUMCON!D18+LOSFA!D18+ULSummary!D18+'LSU Summary'!D18+'SU Summary'!D18+'LCTCS Summary'!D18</f>
        <v>750000</v>
      </c>
      <c r="E18" s="61">
        <f t="shared" si="0"/>
        <v>0</v>
      </c>
      <c r="F18" s="62">
        <f t="shared" si="1"/>
        <v>0</v>
      </c>
    </row>
    <row r="19" spans="1:6" ht="15" customHeight="1" x14ac:dyDescent="0.25">
      <c r="A19" s="190" t="s">
        <v>22</v>
      </c>
      <c r="B19" s="61">
        <f>BOR!B19+LUMCON!B19+LOSFA!B19+ULSummary!B19+'LSU Summary'!B19+'SU Summary'!B19+'LCTCS Summary'!B19</f>
        <v>3655956</v>
      </c>
      <c r="C19" s="61">
        <f>BOR!C19+LUMCON!C19+LOSFA!C19+ULSummary!C19+'LSU Summary'!C19+'SU Summary'!C19+'LCTCS Summary'!C19</f>
        <v>3655956</v>
      </c>
      <c r="D19" s="61">
        <f>BOR!D19+LUMCON!D19+LOSFA!D19+ULSummary!D19+'LSU Summary'!D19+'SU Summary'!D19+'LCTCS Summary'!D19</f>
        <v>0</v>
      </c>
      <c r="E19" s="61">
        <f t="shared" si="0"/>
        <v>-3655956</v>
      </c>
      <c r="F19" s="62">
        <f t="shared" si="1"/>
        <v>-1</v>
      </c>
    </row>
    <row r="20" spans="1:6" ht="15" customHeight="1" x14ac:dyDescent="0.25">
      <c r="A20" s="190" t="s">
        <v>23</v>
      </c>
      <c r="B20" s="61">
        <f>BOR!B20+LUMCON!B20+LOSFA!B20+ULSummary!B20+'LSU Summary'!B20+'SU Summary'!B20+'LCTCS Summary'!B20</f>
        <v>210000</v>
      </c>
      <c r="C20" s="61">
        <f>BOR!C20+LUMCON!C20+LOSFA!C20+ULSummary!C20+'LSU Summary'!C20+'SU Summary'!C20+'LCTCS Summary'!C20</f>
        <v>210000</v>
      </c>
      <c r="D20" s="61">
        <f>BOR!D20+LUMCON!D20+LOSFA!D20+ULSummary!D20+'LSU Summary'!D20+'SU Summary'!D20+'LCTCS Summary'!D20</f>
        <v>0</v>
      </c>
      <c r="E20" s="61">
        <f t="shared" si="0"/>
        <v>-210000</v>
      </c>
      <c r="F20" s="62">
        <f t="shared" si="1"/>
        <v>-1</v>
      </c>
    </row>
    <row r="21" spans="1:6" ht="15" customHeight="1" x14ac:dyDescent="0.25">
      <c r="A21" s="190" t="s">
        <v>24</v>
      </c>
      <c r="B21" s="61">
        <f>BOR!B21+LUMCON!B21+LOSFA!B21+ULSummary!B21+'LSU Summary'!B21+'SU Summary'!B21+'LCTCS Summary'!B21</f>
        <v>0</v>
      </c>
      <c r="C21" s="61">
        <f>BOR!C21+LUMCON!C21+LOSFA!C21+ULSummary!C21+'LSU Summary'!C21+'SU Summary'!C21+'LCTCS Summary'!C21</f>
        <v>0</v>
      </c>
      <c r="D21" s="61">
        <f>BOR!D21+LUMCON!D21+LOSFA!D21+ULSummary!D21+'LSU Summary'!D21+'SU Summary'!D21+'LCTCS Summary'!D21</f>
        <v>0</v>
      </c>
      <c r="E21" s="61">
        <f t="shared" si="0"/>
        <v>0</v>
      </c>
      <c r="F21" s="62">
        <f t="shared" si="1"/>
        <v>0</v>
      </c>
    </row>
    <row r="22" spans="1:6" ht="15" customHeight="1" x14ac:dyDescent="0.25">
      <c r="A22" s="190" t="s">
        <v>25</v>
      </c>
      <c r="B22" s="61">
        <f>BOR!B22+LUMCON!B22+LOSFA!B22+ULSummary!B22+'LSU Summary'!B22+'SU Summary'!B22+'LCTCS Summary'!B22</f>
        <v>20354585</v>
      </c>
      <c r="C22" s="61">
        <f>BOR!C22+LUMCON!C22+LOSFA!C22+ULSummary!C22+'LSU Summary'!C22+'SU Summary'!C22+'LCTCS Summary'!C22</f>
        <v>22220000</v>
      </c>
      <c r="D22" s="61">
        <f>BOR!D22+LUMCON!D22+LOSFA!D22+ULSummary!D22+'LSU Summary'!D22+'SU Summary'!D22+'LCTCS Summary'!D22</f>
        <v>22230000</v>
      </c>
      <c r="E22" s="61">
        <f t="shared" si="0"/>
        <v>10000</v>
      </c>
      <c r="F22" s="62">
        <f t="shared" si="1"/>
        <v>4.5004500450045003E-4</v>
      </c>
    </row>
    <row r="23" spans="1:6" ht="15" customHeight="1" x14ac:dyDescent="0.25">
      <c r="A23" s="191" t="s">
        <v>200</v>
      </c>
      <c r="B23" s="61">
        <f>BOR!B23+LUMCON!B23+LOSFA!B23+ULSummary!B23+'LSU Summary'!B23+'SU Summary'!B23+'LCTCS Summary'!B23</f>
        <v>10000000</v>
      </c>
      <c r="C23" s="61">
        <f>BOR!C23+LUMCON!C23+LOSFA!C23+ULSummary!C23+'LSU Summary'!C23+'SU Summary'!C23+'LCTCS Summary'!C23</f>
        <v>10000000</v>
      </c>
      <c r="D23" s="61">
        <f>BOR!D23+LUMCON!D23+LOSFA!D23+ULSummary!D23+'LSU Summary'!D23+'SU Summary'!D23+'LCTCS Summary'!D23</f>
        <v>35000000</v>
      </c>
      <c r="E23" s="61">
        <f t="shared" si="0"/>
        <v>25000000</v>
      </c>
      <c r="F23" s="62">
        <f t="shared" si="1"/>
        <v>2.5</v>
      </c>
    </row>
    <row r="24" spans="1:6" ht="15" customHeight="1" x14ac:dyDescent="0.25">
      <c r="A24" s="191" t="s">
        <v>26</v>
      </c>
      <c r="B24" s="61">
        <f>BOR!B24+LUMCON!B24+LOSFA!B24+ULSummary!B24+'LSU Summary'!B24+'SU Summary'!B24+'LCTCS Summary'!B24</f>
        <v>60000</v>
      </c>
      <c r="C24" s="61">
        <f>BOR!C24+LUMCON!C24+LOSFA!C24+ULSummary!C24+'LSU Summary'!C24+'SU Summary'!C24+'LCTCS Summary'!C24</f>
        <v>60000</v>
      </c>
      <c r="D24" s="61">
        <f>BOR!D24+LUMCON!D24+LOSFA!D24+ULSummary!D24+'LSU Summary'!D24+'SU Summary'!D24+'LCTCS Summary'!D24</f>
        <v>60000</v>
      </c>
      <c r="E24" s="61">
        <f t="shared" si="0"/>
        <v>0</v>
      </c>
      <c r="F24" s="62">
        <f t="shared" si="1"/>
        <v>0</v>
      </c>
    </row>
    <row r="25" spans="1:6" ht="15" customHeight="1" x14ac:dyDescent="0.25">
      <c r="A25" s="191" t="s">
        <v>201</v>
      </c>
      <c r="B25" s="61">
        <f>BOR!B25+LUMCON!B25+LOSFA!B25+ULSummary!B25+'LSU Summary'!B25+'SU Summary'!B25+'LCTCS Summary'!B25</f>
        <v>198750</v>
      </c>
      <c r="C25" s="61">
        <f>BOR!C25+LUMCON!C25+LOSFA!C25+ULSummary!C25+'LSU Summary'!C25+'SU Summary'!C25+'LCTCS Summary'!C25</f>
        <v>198750</v>
      </c>
      <c r="D25" s="61">
        <f>BOR!D25+LUMCON!D25+LOSFA!D25+ULSummary!D25+'LSU Summary'!D25+'SU Summary'!D25+'LCTCS Summary'!D25</f>
        <v>503150</v>
      </c>
      <c r="E25" s="61">
        <f t="shared" si="0"/>
        <v>304400</v>
      </c>
      <c r="F25" s="62">
        <f t="shared" si="1"/>
        <v>1.5315723270440251</v>
      </c>
    </row>
    <row r="26" spans="1:6" ht="15" customHeight="1" x14ac:dyDescent="0.25">
      <c r="A26" s="191" t="s">
        <v>27</v>
      </c>
      <c r="B26" s="61">
        <f>BOR!B26+LUMCON!B26+LOSFA!B26+ULSummary!B26+'LSU Summary'!B26+'SU Summary'!B26+'LCTCS Summary'!B26</f>
        <v>52526177.990000002</v>
      </c>
      <c r="C26" s="61">
        <f>BOR!C26+LUMCON!C26+LOSFA!C26+ULSummary!C26+'LSU Summary'!C26+'SU Summary'!C26+'LCTCS Summary'!C26</f>
        <v>65445444</v>
      </c>
      <c r="D26" s="61">
        <f>BOR!D26+LUMCON!D26+LOSFA!D26+ULSummary!D26+'LSU Summary'!D26+'SU Summary'!D26+'LCTCS Summary'!D26</f>
        <v>65130426</v>
      </c>
      <c r="E26" s="61">
        <f t="shared" si="0"/>
        <v>-315018</v>
      </c>
      <c r="F26" s="62">
        <f t="shared" si="1"/>
        <v>-4.8134443094312264E-3</v>
      </c>
    </row>
    <row r="27" spans="1:6" ht="15" customHeight="1" x14ac:dyDescent="0.25">
      <c r="A27" s="191" t="s">
        <v>82</v>
      </c>
      <c r="B27" s="61">
        <f>BOR!B27+LUMCON!B27+LOSFA!B27+ULSummary!B27+'LSU Summary'!B27+'SU Summary'!B27+'LCTCS Summary'!B27</f>
        <v>200000</v>
      </c>
      <c r="C27" s="61">
        <f>BOR!C27+LUMCON!C27+LOSFA!C27+ULSummary!C27+'LSU Summary'!C27+'SU Summary'!C27+'LCTCS Summary'!C27</f>
        <v>200000</v>
      </c>
      <c r="D27" s="61">
        <f>BOR!D27+LUMCON!D27+LOSFA!D27+ULSummary!D27+'LSU Summary'!D27+'SU Summary'!D27+'LCTCS Summary'!D27</f>
        <v>200000</v>
      </c>
      <c r="E27" s="61">
        <f t="shared" si="0"/>
        <v>0</v>
      </c>
      <c r="F27" s="62">
        <f t="shared" si="1"/>
        <v>0</v>
      </c>
    </row>
    <row r="28" spans="1:6" ht="15" customHeight="1" x14ac:dyDescent="0.25">
      <c r="A28" s="191" t="s">
        <v>202</v>
      </c>
      <c r="B28" s="61">
        <f>BOR!B28+LUMCON!B28+LOSFA!B28+ULSummary!B28+'LSU Summary'!B28+'SU Summary'!B28+'LCTCS Summary'!B28</f>
        <v>1000000</v>
      </c>
      <c r="C28" s="61">
        <f>BOR!C28+LUMCON!C28+LOSFA!C28+ULSummary!C28+'LSU Summary'!C28+'SU Summary'!C28+'LCTCS Summary'!C28</f>
        <v>1000000</v>
      </c>
      <c r="D28" s="61">
        <f>BOR!D28+LUMCON!D28+LOSFA!D28+ULSummary!D28+'LSU Summary'!D28+'SU Summary'!D28+'LCTCS Summary'!D28</f>
        <v>1000000</v>
      </c>
      <c r="E28" s="61">
        <f t="shared" si="0"/>
        <v>0</v>
      </c>
      <c r="F28" s="62">
        <f t="shared" si="1"/>
        <v>0</v>
      </c>
    </row>
    <row r="29" spans="1:6" ht="15" customHeight="1" x14ac:dyDescent="0.25">
      <c r="A29" s="191" t="s">
        <v>203</v>
      </c>
      <c r="B29" s="61">
        <f>BOR!B29+LUMCON!B33+LOSFA!B29+ULSummary!B29+'LSU Summary'!B29+'SU Summary'!B29+'LCTCS Summary'!B29</f>
        <v>570500</v>
      </c>
      <c r="C29" s="61">
        <f>BOR!C29+LUMCON!C33+LOSFA!C29+ULSummary!C29+'LSU Summary'!C29+'SU Summary'!C29+'LCTCS Summary'!C29</f>
        <v>749000</v>
      </c>
      <c r="D29" s="61">
        <f>BOR!D29+LUMCON!D33+LOSFA!D29+ULSummary!D29+'LSU Summary'!D29+'SU Summary'!D29+'LCTCS Summary'!D29</f>
        <v>4251000</v>
      </c>
      <c r="E29" s="61">
        <f t="shared" si="0"/>
        <v>3502000</v>
      </c>
      <c r="F29" s="62">
        <f t="shared" si="1"/>
        <v>4.6755674232309747</v>
      </c>
    </row>
    <row r="30" spans="1:6" ht="15" customHeight="1" x14ac:dyDescent="0.25">
      <c r="A30" s="192" t="s">
        <v>188</v>
      </c>
      <c r="B30" s="61">
        <f>BOR!B30+LUMCON!B34+LOSFA!B30+ULSummary!B30+'LSU Summary'!B30+'SU Summary'!B30+'LCTCS Summary'!B30</f>
        <v>37404</v>
      </c>
      <c r="C30" s="61">
        <f>BOR!C30+LUMCON!C34+LOSFA!C30+ULSummary!C30+'LSU Summary'!C30+'SU Summary'!C30+'LCTCS Summary'!C30</f>
        <v>37404</v>
      </c>
      <c r="D30" s="61">
        <f>BOR!D30+LUMCON!D34+LOSFA!D30+ULSummary!D30+'LSU Summary'!D30+'SU Summary'!D30+'LCTCS Summary'!D30</f>
        <v>40230</v>
      </c>
      <c r="E30" s="61">
        <f t="shared" si="0"/>
        <v>2826</v>
      </c>
      <c r="F30" s="62">
        <f t="shared" si="1"/>
        <v>7.5553416746871993E-2</v>
      </c>
    </row>
    <row r="31" spans="1:6" ht="15" customHeight="1" x14ac:dyDescent="0.25">
      <c r="A31" s="191" t="s">
        <v>204</v>
      </c>
      <c r="B31" s="61">
        <f>BOR!B31+LUMCON!B35+LOSFA!B31+ULSummary!B31+'LSU Summary'!B31+'SU Summary'!B31+'LCTCS Summary'!B31</f>
        <v>200000</v>
      </c>
      <c r="C31" s="61">
        <f>BOR!C31+LUMCON!C35+LOSFA!C31+ULSummary!C31+'LSU Summary'!C31+'SU Summary'!C31+'LCTCS Summary'!C31</f>
        <v>200000</v>
      </c>
      <c r="D31" s="61">
        <f>BOR!D31+LUMCON!D35+LOSFA!D31+ULSummary!D31+'LSU Summary'!D31+'SU Summary'!D31+'LCTCS Summary'!D31</f>
        <v>400000</v>
      </c>
      <c r="E31" s="61">
        <f t="shared" si="0"/>
        <v>200000</v>
      </c>
      <c r="F31" s="62">
        <f t="shared" si="1"/>
        <v>1</v>
      </c>
    </row>
    <row r="32" spans="1:6" ht="15" customHeight="1" x14ac:dyDescent="0.25">
      <c r="A32" s="193" t="s">
        <v>205</v>
      </c>
      <c r="B32" s="61">
        <f>BOR!B32+LUMCON!B36+LOSFA!B32+ULSummary!B32+'LSU Summary'!B32+'SU Summary'!B32+'LCTCS Summary'!B32</f>
        <v>0</v>
      </c>
      <c r="C32" s="61">
        <f>BOR!C32+LUMCON!C36+LOSFA!C32+ULSummary!C32+'LSU Summary'!C32+'SU Summary'!C32+'LCTCS Summary'!C32</f>
        <v>0</v>
      </c>
      <c r="D32" s="61">
        <f>BOR!D32+LUMCON!D36+LOSFA!D32+ULSummary!D32+'LSU Summary'!D32+'SU Summary'!D32+'LCTCS Summary'!D32</f>
        <v>10500000</v>
      </c>
      <c r="E32" s="61">
        <f t="shared" si="0"/>
        <v>10500000</v>
      </c>
      <c r="F32" s="62">
        <f t="shared" si="1"/>
        <v>1</v>
      </c>
    </row>
    <row r="33" spans="1:12" ht="15" customHeight="1" x14ac:dyDescent="0.25">
      <c r="A33" s="67" t="s">
        <v>28</v>
      </c>
      <c r="B33" s="65"/>
      <c r="C33" s="65"/>
      <c r="D33" s="65"/>
      <c r="E33" s="65"/>
      <c r="F33" s="58"/>
    </row>
    <row r="34" spans="1:12" ht="15" customHeight="1" x14ac:dyDescent="0.25">
      <c r="A34" s="64" t="s">
        <v>29</v>
      </c>
      <c r="B34" s="61">
        <f>BOR!B34+LUMCON!B35+LOSFA!B34+ULSummary!B34+'LSU Summary'!B34+'SU Summary'!B34+'LCTCS Summary'!B34</f>
        <v>0</v>
      </c>
      <c r="C34" s="61">
        <f>BOR!C34+LUMCON!C35+LOSFA!C34+ULSummary!C34+'LSU Summary'!C34+'SU Summary'!C34+'LCTCS Summary'!C34</f>
        <v>0</v>
      </c>
      <c r="D34" s="61">
        <f>BOR!D34+LUMCON!D35+LOSFA!D34+ULSummary!D34+'LSU Summary'!D34+'SU Summary'!D34+'LCTCS Summary'!D34</f>
        <v>0</v>
      </c>
      <c r="E34" s="61">
        <f>D34-C34</f>
        <v>0</v>
      </c>
      <c r="F34" s="62">
        <f>IF(ISBLANK(E34),"  ",IF(C34&gt;0,E34/C34,IF(E34&gt;0,1,0)))</f>
        <v>0</v>
      </c>
    </row>
    <row r="35" spans="1:12" ht="15" customHeight="1" x14ac:dyDescent="0.25">
      <c r="A35" s="68" t="s">
        <v>30</v>
      </c>
      <c r="B35" s="65"/>
      <c r="C35" s="65"/>
      <c r="D35" s="65"/>
      <c r="E35" s="65"/>
      <c r="F35" s="58"/>
    </row>
    <row r="36" spans="1:12" ht="15" customHeight="1" x14ac:dyDescent="0.25">
      <c r="A36" s="64" t="s">
        <v>29</v>
      </c>
      <c r="B36" s="61">
        <f>BOR!B36+LUMCON!B37+LOSFA!B36+ULSummary!B36+'LSU Summary'!B36+'SU Summary'!B36+'LCTCS Summary'!B36</f>
        <v>0</v>
      </c>
      <c r="C36" s="61">
        <f>BOR!C36+LUMCON!C37+LOSFA!C36+ULSummary!C36+'LSU Summary'!C36+'SU Summary'!C36+'LCTCS Summary'!C36</f>
        <v>0</v>
      </c>
      <c r="D36" s="61">
        <f>BOR!D36+LUMCON!D37+LOSFA!D36+ULSummary!D36+'LSU Summary'!D36+'SU Summary'!D36+'LCTCS Summary'!D36</f>
        <v>0</v>
      </c>
      <c r="E36" s="61">
        <f>D36-C36</f>
        <v>0</v>
      </c>
      <c r="F36" s="62">
        <f>IF(ISBLANK(E36),"  ",IF(C36&gt;0,E36/C36,IF(E36&gt;0,1,0)))</f>
        <v>0</v>
      </c>
    </row>
    <row r="37" spans="1:12" ht="15" customHeight="1" x14ac:dyDescent="0.25">
      <c r="A37" s="66" t="s">
        <v>31</v>
      </c>
      <c r="B37" s="101"/>
      <c r="C37" s="101"/>
      <c r="D37" s="101"/>
      <c r="E37" s="63"/>
      <c r="F37" s="62" t="s">
        <v>32</v>
      </c>
    </row>
    <row r="38" spans="1:12" s="103" customFormat="1" ht="15" customHeight="1" x14ac:dyDescent="0.25">
      <c r="A38" s="69" t="s">
        <v>33</v>
      </c>
      <c r="B38" s="102">
        <f>B36+B34+B10+B9+B8</f>
        <v>1340038505.6700001</v>
      </c>
      <c r="C38" s="102">
        <f>C36+C34+C10+C9+C8</f>
        <v>1359266457.4000001</v>
      </c>
      <c r="D38" s="102">
        <f>D36+D34+D10+D9+D8</f>
        <v>1482140915.244607</v>
      </c>
      <c r="E38" s="77">
        <f>D38-C38</f>
        <v>122874457.84460688</v>
      </c>
      <c r="F38" s="71">
        <f>IF(ISBLANK(E38),"  ",IF(C38&gt;0,E38/C38,IF(E38&gt;0,1,0)))</f>
        <v>9.0397623788672526E-2</v>
      </c>
      <c r="I38" s="153"/>
    </row>
    <row r="39" spans="1:12" ht="15" customHeight="1" x14ac:dyDescent="0.25">
      <c r="A39" s="67" t="s">
        <v>34</v>
      </c>
      <c r="B39" s="65"/>
      <c r="C39" s="65"/>
      <c r="D39" s="65"/>
      <c r="E39" s="65"/>
      <c r="F39" s="58"/>
    </row>
    <row r="40" spans="1:12" ht="15" customHeight="1" x14ac:dyDescent="0.25">
      <c r="A40" s="72" t="s">
        <v>35</v>
      </c>
      <c r="B40" s="61">
        <f>BOR!B40+LUMCON!B40+LOSFA!B40+ULSummary!B40+'LSU Summary'!B40+'SU Summary'!B40+'LCTCS Summary'!B40</f>
        <v>0</v>
      </c>
      <c r="C40" s="61">
        <f>BOR!C40+LUMCON!C40+LOSFA!C40+ULSummary!C40+'LSU Summary'!C40+'SU Summary'!C40+'LCTCS Summary'!C40</f>
        <v>0</v>
      </c>
      <c r="D40" s="61">
        <f>BOR!D40+LUMCON!D40+LOSFA!D40+ULSummary!D40+'LSU Summary'!D40+'SU Summary'!D40+'LCTCS Summary'!D40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</row>
    <row r="41" spans="1:12" ht="15" customHeight="1" x14ac:dyDescent="0.25">
      <c r="A41" s="73" t="s">
        <v>36</v>
      </c>
      <c r="B41" s="61">
        <f>BOR!B41+LUMCON!B41+LOSFA!B41+ULSummary!B41+'LSU Summary'!B41+'SU Summary'!B41+'LCTCS Summary'!B41</f>
        <v>0</v>
      </c>
      <c r="C41" s="61">
        <f>BOR!C41+LUMCON!C41+LOSFA!C41+ULSummary!C41+'LSU Summary'!C41+'SU Summary'!C41+'LCTCS Summary'!C41</f>
        <v>0</v>
      </c>
      <c r="D41" s="61">
        <f>BOR!D41+LUMCON!D41+LOSFA!D41+ULSummary!D41+'LSU Summary'!D41+'SU Summary'!D41+'LCTCS Summary'!D41</f>
        <v>0</v>
      </c>
      <c r="E41" s="61">
        <f t="shared" si="2"/>
        <v>0</v>
      </c>
      <c r="F41" s="62">
        <f t="shared" si="3"/>
        <v>0</v>
      </c>
    </row>
    <row r="42" spans="1:12" ht="15" customHeight="1" x14ac:dyDescent="0.25">
      <c r="A42" s="73" t="s">
        <v>37</v>
      </c>
      <c r="B42" s="61">
        <f>BOR!B42+LUMCON!B42+LOSFA!B42+ULSummary!B42+'LSU Summary'!B42+'SU Summary'!B42+'LCTCS Summary'!B42</f>
        <v>482574</v>
      </c>
      <c r="C42" s="61">
        <f>BOR!C42+LUMCON!C42+LOSFA!C42+ULSummary!C42+'LSU Summary'!C42+'SU Summary'!C42+'LCTCS Summary'!C42</f>
        <v>0</v>
      </c>
      <c r="D42" s="61">
        <f>BOR!D42+LUMCON!D42+LOSFA!D42+ULSummary!D42+'LSU Summary'!D42+'SU Summary'!D42+'LCTCS Summary'!D42</f>
        <v>0</v>
      </c>
      <c r="E42" s="61">
        <f t="shared" si="2"/>
        <v>0</v>
      </c>
      <c r="F42" s="62">
        <f t="shared" si="3"/>
        <v>0</v>
      </c>
    </row>
    <row r="43" spans="1:12" ht="15" customHeight="1" x14ac:dyDescent="0.25">
      <c r="A43" s="73" t="s">
        <v>38</v>
      </c>
      <c r="B43" s="61">
        <f>BOR!B43+LUMCON!B43+LOSFA!B43+ULSummary!B43+'LSU Summary'!B43+'SU Summary'!B43+'LCTCS Summary'!B43</f>
        <v>0</v>
      </c>
      <c r="C43" s="61">
        <f>BOR!C43+LUMCON!C43+LOSFA!C43+ULSummary!C43+'LSU Summary'!C43+'SU Summary'!C43+'LCTCS Summary'!C43</f>
        <v>0</v>
      </c>
      <c r="D43" s="61">
        <f>BOR!D43+LUMCON!D43+LOSFA!D43+ULSummary!D43+'LSU Summary'!D43+'SU Summary'!D43+'LCTCS Summary'!D43</f>
        <v>0</v>
      </c>
      <c r="E43" s="61">
        <f t="shared" si="2"/>
        <v>0</v>
      </c>
      <c r="F43" s="62">
        <f t="shared" si="3"/>
        <v>0</v>
      </c>
    </row>
    <row r="44" spans="1:12" ht="15" customHeight="1" x14ac:dyDescent="0.25">
      <c r="A44" s="74" t="s">
        <v>39</v>
      </c>
      <c r="B44" s="61">
        <f>BOR!B44+LUMCON!B44+LOSFA!B44+ULSummary!B44+'LSU Summary'!B44+'SU Summary'!B44+'LCTCS Summary'!B44</f>
        <v>0</v>
      </c>
      <c r="C44" s="61">
        <f>BOR!C44+LUMCON!C44+LOSFA!C44+ULSummary!C44+'LSU Summary'!C44+'SU Summary'!C44+'LCTCS Summary'!C44</f>
        <v>0</v>
      </c>
      <c r="D44" s="61">
        <f>BOR!D44+LUMCON!D44+LOSFA!D44+ULSummary!D44+'LSU Summary'!D44+'SU Summary'!D44+'LCTCS Summary'!D44</f>
        <v>0</v>
      </c>
      <c r="E44" s="61">
        <f t="shared" si="2"/>
        <v>0</v>
      </c>
      <c r="F44" s="62">
        <f t="shared" si="3"/>
        <v>0</v>
      </c>
    </row>
    <row r="45" spans="1:12" s="103" customFormat="1" ht="15" customHeight="1" x14ac:dyDescent="0.25">
      <c r="A45" s="67" t="s">
        <v>40</v>
      </c>
      <c r="B45" s="77">
        <f>SUM(B40:B44)</f>
        <v>482574</v>
      </c>
      <c r="C45" s="77">
        <f>SUM(C40:C44)</f>
        <v>0</v>
      </c>
      <c r="D45" s="77">
        <f>SUM(D40:D44)</f>
        <v>0</v>
      </c>
      <c r="E45" s="77">
        <f t="shared" si="2"/>
        <v>0</v>
      </c>
      <c r="F45" s="71">
        <f t="shared" si="3"/>
        <v>0</v>
      </c>
      <c r="L45" s="103" t="s">
        <v>41</v>
      </c>
    </row>
    <row r="46" spans="1:12" ht="15" customHeight="1" x14ac:dyDescent="0.25">
      <c r="A46" s="66" t="s">
        <v>41</v>
      </c>
      <c r="B46" s="65"/>
      <c r="C46" s="65"/>
      <c r="D46" s="65"/>
      <c r="E46" s="65"/>
      <c r="F46" s="58"/>
    </row>
    <row r="47" spans="1:12" s="103" customFormat="1" ht="15" customHeight="1" x14ac:dyDescent="0.25">
      <c r="A47" s="76" t="s">
        <v>42</v>
      </c>
      <c r="B47" s="77">
        <f>BOR!B47+LUMCON!B47+LOSFA!B47+ULSummary!B47+'LSU Summary'!B47+'SU Summary'!B47+'LCTCS Summary'!B47</f>
        <v>16499279.73</v>
      </c>
      <c r="C47" s="77">
        <f>BOR!C47+LUMCON!C47+LOSFA!C47+ULSummary!C47+'LSU Summary'!C47+'SU Summary'!C47+'LCTCS Summary'!C47</f>
        <v>23336694</v>
      </c>
      <c r="D47" s="77">
        <f>BOR!D47+LUMCON!D47+LOSFA!D47+ULSummary!D47+'LSU Summary'!D47+'SU Summary'!D47+'LCTCS Summary'!D47</f>
        <v>23119071</v>
      </c>
      <c r="E47" s="77">
        <f>D47-C47</f>
        <v>-217623</v>
      </c>
      <c r="F47" s="71">
        <f>IF(ISBLANK(E47),"  ",IF(C47&gt;0,E47/C47,IF(E47&gt;0,1,0)))</f>
        <v>-9.3253568821701997E-3</v>
      </c>
    </row>
    <row r="48" spans="1:12" ht="15" customHeight="1" x14ac:dyDescent="0.25">
      <c r="A48" s="64"/>
      <c r="B48" s="57"/>
      <c r="C48" s="57"/>
      <c r="D48" s="57"/>
      <c r="E48" s="57"/>
      <c r="F48" s="59"/>
    </row>
    <row r="49" spans="1:9" s="103" customFormat="1" ht="15" customHeight="1" x14ac:dyDescent="0.25">
      <c r="A49" s="76" t="s">
        <v>43</v>
      </c>
      <c r="B49" s="77">
        <f>BOR!B49+LUMCON!B49+LOSFA!B49+ULSummary!B49+'LSU Summary'!B49+'SU Summary'!B49+'LCTCS Summary'!B49</f>
        <v>5112991.18</v>
      </c>
      <c r="C49" s="77">
        <f>BOR!C49+LUMCON!C49+LOSFA!C49+ULSummary!C49+'LSU Summary'!C49+'SU Summary'!C49+'LCTCS Summary'!C49</f>
        <v>0</v>
      </c>
      <c r="D49" s="77">
        <f>BOR!D49+LUMCON!D49+LOSFA!D49+ULSummary!D49+'LSU Summary'!D49+'SU Summary'!D49+'LCTCS Summary'!D49</f>
        <v>0</v>
      </c>
      <c r="E49" s="77">
        <f>D49-C49</f>
        <v>0</v>
      </c>
      <c r="F49" s="71">
        <f>IF(ISBLANK(E49),"  ",IF(C49&gt;0,E49/C49,IF(E49&gt;0,1,0)))</f>
        <v>0</v>
      </c>
    </row>
    <row r="50" spans="1:9" ht="15" customHeight="1" x14ac:dyDescent="0.25">
      <c r="A50" s="66" t="s">
        <v>41</v>
      </c>
      <c r="B50" s="65"/>
      <c r="C50" s="65"/>
      <c r="D50" s="65"/>
      <c r="E50" s="65"/>
      <c r="F50" s="58"/>
    </row>
    <row r="51" spans="1:9" s="103" customFormat="1" ht="15" customHeight="1" x14ac:dyDescent="0.25">
      <c r="A51" s="67" t="s">
        <v>44</v>
      </c>
      <c r="B51" s="77">
        <f>BOR!B51+LUMCON!B51+LOSFA!B51+ULSummary!B51+'LSU Summary'!B51+'SU Summary'!B51+'LCTCS Summary'!B51</f>
        <v>1577421741.03</v>
      </c>
      <c r="C51" s="77">
        <f>BOR!C51+LUMCON!C51+LOSFA!C51+ULSummary!C51+'LSU Summary'!C51+'SU Summary'!C51+'LCTCS Summary'!C51</f>
        <v>1667087796</v>
      </c>
      <c r="D51" s="77">
        <f>BOR!D51+LUMCON!D51+LOSFA!D51+ULSummary!D51+'LSU Summary'!D51+'SU Summary'!D51+'LCTCS Summary'!D51</f>
        <v>1688077118</v>
      </c>
      <c r="E51" s="77">
        <f>D51-C51</f>
        <v>20989322</v>
      </c>
      <c r="F51" s="71">
        <f>IF(ISBLANK(E51),"  ",IF(C51&gt;0,E51/C51,IF(E51&gt;0,1,0)))</f>
        <v>1.2590411884941902E-2</v>
      </c>
      <c r="I51" s="153"/>
    </row>
    <row r="52" spans="1:9" ht="15" customHeight="1" x14ac:dyDescent="0.25">
      <c r="A52" s="66" t="s">
        <v>41</v>
      </c>
      <c r="B52" s="65"/>
      <c r="C52" s="65"/>
      <c r="D52" s="65"/>
      <c r="E52" s="65"/>
      <c r="F52" s="58"/>
      <c r="I52" s="151"/>
    </row>
    <row r="53" spans="1:9" s="103" customFormat="1" ht="15" customHeight="1" x14ac:dyDescent="0.25">
      <c r="A53" s="78" t="s">
        <v>45</v>
      </c>
      <c r="B53" s="77">
        <f>BOR!B53+LUMCON!B53+LOSFA!B53+ULSummary!B53+'LSU Summary'!B53+'SU Summary'!B53+'LCTCS Summary'!B53</f>
        <v>35500087.859999999</v>
      </c>
      <c r="C53" s="77">
        <f>BOR!C53+LUMCON!C53+LOSFA!C53+ULSummary!C53+'LSU Summary'!C53+'SU Summary'!C53+'LCTCS Summary'!C53</f>
        <v>73795283</v>
      </c>
      <c r="D53" s="77">
        <f>BOR!D53+LUMCON!D53+LOSFA!D53+ULSummary!D53+'LSU Summary'!D53+'SU Summary'!D53+'LCTCS Summary'!D53</f>
        <v>79628616</v>
      </c>
      <c r="E53" s="77">
        <f>D53-C53</f>
        <v>5833333</v>
      </c>
      <c r="F53" s="71">
        <f>IF(ISBLANK(E53),"  ",IF(C53&gt;0,E53/C53,IF(E53&gt;0,1,0)))</f>
        <v>7.9047504973996777E-2</v>
      </c>
    </row>
    <row r="54" spans="1:9" ht="15" customHeight="1" x14ac:dyDescent="0.25">
      <c r="A54" s="67"/>
      <c r="B54" s="57"/>
      <c r="C54" s="57"/>
      <c r="D54" s="57"/>
      <c r="E54" s="57"/>
      <c r="F54" s="80"/>
    </row>
    <row r="55" spans="1:9" s="103" customFormat="1" ht="15" customHeight="1" x14ac:dyDescent="0.25">
      <c r="A55" s="67" t="s">
        <v>46</v>
      </c>
      <c r="B55" s="77">
        <f>BOR!B55+LUMCON!B55+LOSFA!B55+ULSummary!B55+'LSU Summary'!B55+'SU Summary'!B55+'LCTCS Summary'!B55</f>
        <v>0</v>
      </c>
      <c r="C55" s="77">
        <f>BOR!C55+LUMCON!C55+LOSFA!C55+ULSummary!C55+'LSU Summary'!C55+'SU Summary'!C55+'LCTCS Summary'!C55</f>
        <v>0</v>
      </c>
      <c r="D55" s="77">
        <f>BOR!D55+LUMCON!D55+LOSFA!D55+ULSummary!D55+'LSU Summary'!D55+'SU Summary'!D55+'LCTCS Summary'!D55</f>
        <v>0</v>
      </c>
      <c r="E55" s="77">
        <f>D55-C55</f>
        <v>0</v>
      </c>
      <c r="F55" s="71">
        <f>IF(ISBLANK(E55),"  ",IF(C55&gt;0,E55/C55,IF(E55&gt;0,1,0)))</f>
        <v>0</v>
      </c>
    </row>
    <row r="56" spans="1:9" ht="15" customHeight="1" x14ac:dyDescent="0.25">
      <c r="A56" s="66"/>
      <c r="B56" s="65"/>
      <c r="C56" s="65"/>
      <c r="D56" s="65"/>
      <c r="E56" s="65"/>
      <c r="F56" s="58"/>
      <c r="I56" s="151"/>
    </row>
    <row r="57" spans="1:9" s="103" customFormat="1" ht="15" customHeight="1" x14ac:dyDescent="0.25">
      <c r="A57" s="81" t="s">
        <v>47</v>
      </c>
      <c r="B57" s="77">
        <f>BOR!B57+LUMCON!B57+LOSFA!B57+ULSummary!B57+'LSU Summary'!B57+'SU Summary'!B57+'LCTCS Summary'!B57</f>
        <v>2974090033.4700003</v>
      </c>
      <c r="C57" s="77">
        <f>BOR!C57+LUMCON!C57+LOSFA!C57+ULSummary!C57+'LSU Summary'!C57+'SU Summary'!C57+'LCTCS Summary'!C57-1</f>
        <v>3123486229.4000001</v>
      </c>
      <c r="D57" s="77">
        <f>BOR!D57+LUMCON!D57+LOSFA!D57+ULSummary!D57+'LSU Summary'!D57+'SU Summary'!D57+'LCTCS Summary'!D57+1</f>
        <v>3272965721.4246068</v>
      </c>
      <c r="E57" s="77">
        <f>D57-C57</f>
        <v>149479492.0246067</v>
      </c>
      <c r="F57" s="71">
        <f>IF(ISBLANK(E57),"  ",IF(C57&gt;0,E57/C57,IF(E57&gt;0,1,0)))</f>
        <v>4.7856619509835545E-2</v>
      </c>
      <c r="I57" s="153"/>
    </row>
    <row r="58" spans="1:9" ht="15" customHeight="1" x14ac:dyDescent="0.25">
      <c r="A58" s="82"/>
      <c r="B58" s="65"/>
      <c r="C58" s="65"/>
      <c r="D58" s="65"/>
      <c r="E58" s="65"/>
      <c r="F58" s="58" t="s">
        <v>41</v>
      </c>
      <c r="I58" s="151"/>
    </row>
    <row r="59" spans="1:9" ht="15" customHeight="1" x14ac:dyDescent="0.25">
      <c r="A59" s="83"/>
      <c r="B59" s="57"/>
      <c r="C59" s="57"/>
      <c r="D59" s="57"/>
      <c r="E59" s="57"/>
      <c r="F59" s="59" t="s">
        <v>41</v>
      </c>
    </row>
    <row r="60" spans="1:9" ht="15" customHeight="1" x14ac:dyDescent="0.25">
      <c r="A60" s="81" t="s">
        <v>48</v>
      </c>
      <c r="B60" s="57"/>
      <c r="C60" s="57"/>
      <c r="D60" s="57"/>
      <c r="E60" s="57"/>
      <c r="F60" s="59"/>
    </row>
    <row r="61" spans="1:9" ht="15" customHeight="1" x14ac:dyDescent="0.25">
      <c r="A61" s="64" t="s">
        <v>49</v>
      </c>
      <c r="B61" s="61">
        <f>BOR!B61+LUMCON!B61+LOSFA!B61+ULSummary!B61+'LSU Summary'!B61+'SU Summary'!B61+'LCTCS Summary'!B61</f>
        <v>958244316</v>
      </c>
      <c r="C61" s="61">
        <f>BOR!C61+LUMCON!C61+LOSFA!C61+ULSummary!C61+'LSU Summary'!C61+'SU Summary'!C61+'LCTCS Summary'!C61</f>
        <v>1021735817.730311</v>
      </c>
      <c r="D61" s="61">
        <f>BOR!D61+LUMCON!D61+LOSFA!D61+ULSummary!D61+'LSU Summary'!D61+'SU Summary'!D61+'LCTCS Summary'!D61</f>
        <v>1067190293.6708399</v>
      </c>
      <c r="E61" s="61">
        <f t="shared" ref="E61:E74" si="4">D61-C61</f>
        <v>45454475.94052887</v>
      </c>
      <c r="F61" s="62">
        <f t="shared" ref="F61:F74" si="5">IF(ISBLANK(E61),"  ",IF(C61&gt;0,E61/C61,IF(E61&gt;0,1,0)))</f>
        <v>4.4487503669492244E-2</v>
      </c>
    </row>
    <row r="62" spans="1:9" ht="15" customHeight="1" x14ac:dyDescent="0.25">
      <c r="A62" s="66" t="s">
        <v>50</v>
      </c>
      <c r="B62" s="61">
        <f>BOR!B62+LUMCON!B62+LOSFA!B62+ULSummary!B62+'LSU Summary'!B62+'SU Summary'!B62+'LCTCS Summary'!B62</f>
        <v>185958752.35000002</v>
      </c>
      <c r="C62" s="61">
        <f>BOR!C62+LUMCON!C62+LOSFA!C62+ULSummary!C62+'LSU Summary'!C62+'SU Summary'!C62+'LCTCS Summary'!C62</f>
        <v>201911928</v>
      </c>
      <c r="D62" s="61">
        <f>BOR!D62+LUMCON!D62+LOSFA!D62+ULSummary!D62+'LSU Summary'!D62+'SU Summary'!D62+'LCTCS Summary'!D62</f>
        <v>194141570.12</v>
      </c>
      <c r="E62" s="61">
        <f t="shared" si="4"/>
        <v>-7770357.8799999952</v>
      </c>
      <c r="F62" s="62">
        <f t="shared" si="5"/>
        <v>-3.8483897196999649E-2</v>
      </c>
    </row>
    <row r="63" spans="1:9" ht="15" customHeight="1" x14ac:dyDescent="0.25">
      <c r="A63" s="66" t="s">
        <v>51</v>
      </c>
      <c r="B63" s="61">
        <f>BOR!B63+LUMCON!B63+LOSFA!B63+ULSummary!B63+'LSU Summary'!B63+'SU Summary'!B63+'LCTCS Summary'!B63</f>
        <v>47308320.840000004</v>
      </c>
      <c r="C63" s="61">
        <f>BOR!C63+LUMCON!C63+LOSFA!C63+ULSummary!C63+'LSU Summary'!C63+'SU Summary'!C63+'LCTCS Summary'!C63</f>
        <v>62416990</v>
      </c>
      <c r="D63" s="61">
        <f>BOR!D63+LUMCON!D63+LOSFA!D63+ULSummary!D63+'LSU Summary'!D63+'SU Summary'!D63+'LCTCS Summary'!D63</f>
        <v>64551867.200000003</v>
      </c>
      <c r="E63" s="61">
        <f t="shared" si="4"/>
        <v>2134877.200000003</v>
      </c>
      <c r="F63" s="62">
        <f t="shared" si="5"/>
        <v>3.420346287124712E-2</v>
      </c>
    </row>
    <row r="64" spans="1:9" ht="15" customHeight="1" x14ac:dyDescent="0.25">
      <c r="A64" s="66" t="s">
        <v>52</v>
      </c>
      <c r="B64" s="61">
        <f>BOR!B64+LUMCON!B64+LOSFA!B64+ULSummary!B64+'LSU Summary'!B64+'SU Summary'!B64+'LCTCS Summary'!B64</f>
        <v>265746079.99927711</v>
      </c>
      <c r="C64" s="61">
        <f>BOR!C64+LUMCON!C64+LOSFA!C64+ULSummary!C64+'LSU Summary'!C64+'SU Summary'!C64+'LCTCS Summary'!C64</f>
        <v>278417082.4220311</v>
      </c>
      <c r="D64" s="61">
        <f>BOR!D64+LUMCON!D64+LOSFA!D64+ULSummary!D64+'LSU Summary'!D64+'SU Summary'!D64+'LCTCS Summary'!D64</f>
        <v>300583329.25031996</v>
      </c>
      <c r="E64" s="61">
        <f t="shared" si="4"/>
        <v>22166246.828288853</v>
      </c>
      <c r="F64" s="62">
        <f t="shared" si="5"/>
        <v>7.9615254335180269E-2</v>
      </c>
    </row>
    <row r="65" spans="1:9" ht="15" customHeight="1" x14ac:dyDescent="0.25">
      <c r="A65" s="66" t="s">
        <v>53</v>
      </c>
      <c r="B65" s="61">
        <f>BOR!B65+LUMCON!B65+LOSFA!B65+ULSummary!B65+'LSU Summary'!B65+'SU Summary'!B65+'LCTCS Summary'!B65</f>
        <v>122469912.48</v>
      </c>
      <c r="C65" s="61">
        <f>BOR!C65+LUMCON!C65+LOSFA!C65+ULSummary!C65+'LSU Summary'!C65+'SU Summary'!C65+'LCTCS Summary'!C65</f>
        <v>133519311.308</v>
      </c>
      <c r="D65" s="61">
        <f>BOR!D65+LUMCON!D65+LOSFA!D65+ULSummary!D65+'LSU Summary'!D65+'SU Summary'!D65+'LCTCS Summary'!D65</f>
        <v>142686650.79784</v>
      </c>
      <c r="E65" s="61">
        <f t="shared" si="4"/>
        <v>9167339.4898400009</v>
      </c>
      <c r="F65" s="62">
        <f t="shared" si="5"/>
        <v>6.8659277823062942E-2</v>
      </c>
    </row>
    <row r="66" spans="1:9" ht="15" customHeight="1" x14ac:dyDescent="0.25">
      <c r="A66" s="66" t="s">
        <v>54</v>
      </c>
      <c r="B66" s="61">
        <f>BOR!B66+LUMCON!B66+LOSFA!B66+ULSummary!B66+'LSU Summary'!B66+'SU Summary'!B66+'LCTCS Summary'!B66</f>
        <v>429690871.29000002</v>
      </c>
      <c r="C66" s="61">
        <f>BOR!C66+LUMCON!C66+LOSFA!C66+ULSummary!C66+'LSU Summary'!C66+'SU Summary'!C66+'LCTCS Summary'!C66</f>
        <v>418227113.57170004</v>
      </c>
      <c r="D66" s="61">
        <f>BOR!D66+LUMCON!D66+LOSFA!D66+ULSummary!D66+'LSU Summary'!D66+'SU Summary'!D66+'LCTCS Summary'!D66</f>
        <v>426852790.05726188</v>
      </c>
      <c r="E66" s="61">
        <f t="shared" si="4"/>
        <v>8625676.4855618477</v>
      </c>
      <c r="F66" s="62">
        <f t="shared" si="5"/>
        <v>2.0624383751444843E-2</v>
      </c>
    </row>
    <row r="67" spans="1:9" ht="15" customHeight="1" x14ac:dyDescent="0.25">
      <c r="A67" s="66" t="s">
        <v>55</v>
      </c>
      <c r="B67" s="61">
        <f>BOR!B67+LUMCON!B67+LOSFA!B67+ULSummary!B67+'LSU Summary'!B67+'SU Summary'!B67+'LCTCS Summary'!B67</f>
        <v>626845461.30000007</v>
      </c>
      <c r="C67" s="61">
        <f>BOR!C67+LUMCON!C67+LOSFA!C67+ULSummary!C67+'LSU Summary'!C67+'SU Summary'!C67+'LCTCS Summary'!C67</f>
        <v>646068654.10000002</v>
      </c>
      <c r="D67" s="61">
        <f>BOR!D67+LUMCON!D67+LOSFA!D67+ULSummary!D67+'LSU Summary'!D67+'SU Summary'!D67+'LCTCS Summary'!D67</f>
        <v>676982764</v>
      </c>
      <c r="E67" s="61">
        <f t="shared" si="4"/>
        <v>30914109.899999976</v>
      </c>
      <c r="F67" s="62">
        <f t="shared" si="5"/>
        <v>4.7849574041112695E-2</v>
      </c>
    </row>
    <row r="68" spans="1:9" ht="15" customHeight="1" x14ac:dyDescent="0.25">
      <c r="A68" s="66" t="s">
        <v>56</v>
      </c>
      <c r="B68" s="61">
        <f>BOR!B68+LUMCON!B68+LOSFA!B68+ULSummary!B68+'LSU Summary'!B68+'SU Summary'!B68+'LCTCS Summary'!B68</f>
        <v>270315333.54000002</v>
      </c>
      <c r="C68" s="61">
        <f>BOR!C68+LUMCON!C68+LOSFA!C68+ULSummary!C68+'LSU Summary'!C68+'SU Summary'!C68+'LCTCS Summary'!C68</f>
        <v>273033975.88716</v>
      </c>
      <c r="D68" s="61">
        <f>BOR!D68+LUMCON!D68+LOSFA!D68+ULSummary!D68+'LSU Summary'!D68+'SU Summary'!D68+'LCTCS Summary'!D68</f>
        <v>287760493.50327998</v>
      </c>
      <c r="E68" s="61">
        <f t="shared" si="4"/>
        <v>14726517.616119981</v>
      </c>
      <c r="F68" s="62">
        <f t="shared" si="5"/>
        <v>5.3936575359420411E-2</v>
      </c>
    </row>
    <row r="69" spans="1:9" s="103" customFormat="1" ht="15" customHeight="1" x14ac:dyDescent="0.25">
      <c r="A69" s="84" t="s">
        <v>57</v>
      </c>
      <c r="B69" s="77">
        <f>BOR!B69+LUMCON!B69+LOSFA!B69+ULSummary!B69+'LSU Summary'!B69+'SU Summary'!B69+'LCTCS Summary'!B69</f>
        <v>2906579047.7992768</v>
      </c>
      <c r="C69" s="77">
        <f>BOR!C69+LUMCON!C69+LOSFA!C69+ULSummary!C69+'LSU Summary'!C69+'SU Summary'!C69+'LCTCS Summary'!C69</f>
        <v>3035330873.0192022</v>
      </c>
      <c r="D69" s="77">
        <f>BOR!D69+LUMCON!D69+LOSFA!D69+ULSummary!D69+'LSU Summary'!D69+'SU Summary'!D69+'LCTCS Summary'!D69</f>
        <v>3160749758.5995421</v>
      </c>
      <c r="E69" s="77">
        <f t="shared" si="4"/>
        <v>125418885.58033991</v>
      </c>
      <c r="F69" s="71">
        <f t="shared" si="5"/>
        <v>4.1319675128394635E-2</v>
      </c>
    </row>
    <row r="70" spans="1:9" ht="15" customHeight="1" x14ac:dyDescent="0.25">
      <c r="A70" s="66" t="s">
        <v>58</v>
      </c>
      <c r="B70" s="61">
        <f>BOR!B70+LUMCON!B70+LOSFA!B70+ULSummary!B70+'LSU Summary'!B70+'SU Summary'!B70+'LCTCS Summary'!B70</f>
        <v>3640093.8800000004</v>
      </c>
      <c r="C70" s="61">
        <f>BOR!C70+LUMCON!C70+LOSFA!C70+ULSummary!C70+'LSU Summary'!C70+'SU Summary'!C70+'LCTCS Summary'!C70</f>
        <v>4230790</v>
      </c>
      <c r="D70" s="61">
        <f>BOR!D70+LUMCON!D70+LOSFA!D70+ULSummary!D70+'LSU Summary'!D70+'SU Summary'!D70+'LCTCS Summary'!D70</f>
        <v>3982741</v>
      </c>
      <c r="E70" s="61">
        <f t="shared" si="4"/>
        <v>-248049</v>
      </c>
      <c r="F70" s="62">
        <f t="shared" si="5"/>
        <v>-5.8629475818936891E-2</v>
      </c>
    </row>
    <row r="71" spans="1:9" ht="15" customHeight="1" x14ac:dyDescent="0.25">
      <c r="A71" s="66" t="s">
        <v>59</v>
      </c>
      <c r="B71" s="61">
        <f>BOR!B71+LUMCON!B71+LOSFA!B71+ULSummary!B71+'LSU Summary'!B71+'SU Summary'!B71+'LCTCS Summary'!B71</f>
        <v>13482136.670000002</v>
      </c>
      <c r="C71" s="61">
        <f>BOR!C71+LUMCON!C71+LOSFA!C71+ULSummary!C71+'LSU Summary'!C71+'SU Summary'!C71+'LCTCS Summary'!C71</f>
        <v>10523670</v>
      </c>
      <c r="D71" s="61">
        <f>BOR!D71+LUMCON!D71+LOSFA!D71+ULSummary!D71+'LSU Summary'!D71+'SU Summary'!D71+'LCTCS Summary'!D71</f>
        <v>38781913</v>
      </c>
      <c r="E71" s="61">
        <f t="shared" si="4"/>
        <v>28258243</v>
      </c>
      <c r="F71" s="62">
        <f t="shared" si="5"/>
        <v>2.6852080120338249</v>
      </c>
    </row>
    <row r="72" spans="1:9" ht="15" customHeight="1" x14ac:dyDescent="0.25">
      <c r="A72" s="66" t="s">
        <v>60</v>
      </c>
      <c r="B72" s="61">
        <f>BOR!B72+LUMCON!B72+LOSFA!B72+ULSummary!B72+'LSU Summary'!B72+'SU Summary'!B72+'LCTCS Summary'!B72</f>
        <v>30385595.530000001</v>
      </c>
      <c r="C72" s="61">
        <f>BOR!C72+LUMCON!C72+LOSFA!C72+ULSummary!C72+'LSU Summary'!C72+'SU Summary'!C72+'LCTCS Summary'!C72</f>
        <v>29362423</v>
      </c>
      <c r="D72" s="61">
        <f>BOR!D72+LUMCON!D72+LOSFA!D72+ULSummary!D72+'LSU Summary'!D72+'SU Summary'!D72+'LCTCS Summary'!D72</f>
        <v>27813770</v>
      </c>
      <c r="E72" s="61">
        <f t="shared" si="4"/>
        <v>-1548653</v>
      </c>
      <c r="F72" s="62">
        <f t="shared" si="5"/>
        <v>-5.2742684076174502E-2</v>
      </c>
    </row>
    <row r="73" spans="1:9" ht="15" customHeight="1" x14ac:dyDescent="0.25">
      <c r="A73" s="66" t="s">
        <v>61</v>
      </c>
      <c r="B73" s="61">
        <f>BOR!B73+LUMCON!B73+LOSFA!B73+ULSummary!B73+'LSU Summary'!B73+'SU Summary'!B73+'LCTCS Summary'!B73</f>
        <v>20003160.409999996</v>
      </c>
      <c r="C73" s="61">
        <f>BOR!C73+LUMCON!C73+LOSFA!C73+ULSummary!C73+'LSU Summary'!C73+'SU Summary'!C73+'LCTCS Summary'!C73</f>
        <v>44038475</v>
      </c>
      <c r="D73" s="61">
        <f>BOR!D73+LUMCON!D73+LOSFA!D73+ULSummary!D73+'LSU Summary'!D73+'SU Summary'!D73+'LCTCS Summary'!D73</f>
        <v>41637539.200000003</v>
      </c>
      <c r="E73" s="61">
        <f t="shared" si="4"/>
        <v>-2400935.799999997</v>
      </c>
      <c r="F73" s="62">
        <f t="shared" si="5"/>
        <v>-5.4519049535661647E-2</v>
      </c>
    </row>
    <row r="74" spans="1:9" s="103" customFormat="1" ht="15" customHeight="1" x14ac:dyDescent="0.25">
      <c r="A74" s="85" t="s">
        <v>62</v>
      </c>
      <c r="B74" s="77">
        <f>BOR!B74+LUMCON!B74+LOSFA!B74+ULSummary!B74+'LSU Summary'!B74+'SU Summary'!B74+'LCTCS Summary'!B74</f>
        <v>2974090033.2892776</v>
      </c>
      <c r="C74" s="77">
        <f>BOR!C74+LUMCON!C74+LOSFA!C74+ULSummary!C74+'LSU Summary'!C74+'SU Summary'!C74+'LCTCS Summary'!C74</f>
        <v>3123486229.0192022</v>
      </c>
      <c r="D74" s="77">
        <f>BOR!D74+LUMCON!D74+LOSFA!D74+ULSummary!D74+'LSU Summary'!D74+'SU Summary'!D74+'LCTCS Summary'!D74</f>
        <v>3272965720.799542</v>
      </c>
      <c r="E74" s="77">
        <f t="shared" si="4"/>
        <v>149479491.78033972</v>
      </c>
      <c r="F74" s="71">
        <f t="shared" si="5"/>
        <v>4.7856619437466635E-2</v>
      </c>
      <c r="I74" s="153"/>
    </row>
    <row r="75" spans="1:9" ht="15" customHeight="1" x14ac:dyDescent="0.25">
      <c r="A75" s="83"/>
      <c r="B75" s="57"/>
      <c r="C75" s="57"/>
      <c r="D75" s="57"/>
      <c r="E75" s="57"/>
      <c r="F75" s="59"/>
    </row>
    <row r="76" spans="1:9" ht="15" customHeight="1" x14ac:dyDescent="0.25">
      <c r="A76" s="81" t="s">
        <v>63</v>
      </c>
      <c r="B76" s="57"/>
      <c r="C76" s="57"/>
      <c r="D76" s="57"/>
      <c r="E76" s="57"/>
      <c r="F76" s="59"/>
    </row>
    <row r="77" spans="1:9" ht="15" customHeight="1" x14ac:dyDescent="0.25">
      <c r="A77" s="64" t="s">
        <v>64</v>
      </c>
      <c r="B77" s="61">
        <f>BOR!B77+LUMCON!B77+LOSFA!B77+ULSummary!B77+'LSU Summary'!B77+'SU Summary'!B77+'LCTCS Summary'!B77</f>
        <v>1169505223.8179996</v>
      </c>
      <c r="C77" s="61">
        <f>BOR!C77+LUMCON!C77+LOSFA!C77+ULSummary!C77+'LSU Summary'!C77+'SU Summary'!C77+'LCTCS Summary'!C77</f>
        <v>1206694963.0332439</v>
      </c>
      <c r="D77" s="61">
        <f>BOR!D77+LUMCON!D77+LOSFA!D77+ULSummary!D77+'LSU Summary'!D77+'SU Summary'!D77+'LCTCS Summary'!D77</f>
        <v>1256578809.5316811</v>
      </c>
      <c r="E77" s="61">
        <f t="shared" ref="E77:E95" si="6">D77-C77</f>
        <v>49883846.498437166</v>
      </c>
      <c r="F77" s="62">
        <f t="shared" ref="F77:F95" si="7">IF(ISBLANK(E77),"  ",IF(C77&gt;0,E77/C77,IF(E77&gt;0,1,0)))</f>
        <v>4.1339234874276085E-2</v>
      </c>
      <c r="H77" s="151"/>
    </row>
    <row r="78" spans="1:9" ht="15" customHeight="1" x14ac:dyDescent="0.25">
      <c r="A78" s="66" t="s">
        <v>65</v>
      </c>
      <c r="B78" s="61">
        <f>BOR!B78+LUMCON!B78+LOSFA!B78+ULSummary!B78+'LSU Summary'!B78+'SU Summary'!B78+'LCTCS Summary'!B78</f>
        <v>55451082.515944213</v>
      </c>
      <c r="C78" s="61">
        <f>BOR!C78+LUMCON!C78+LOSFA!C78+ULSummary!C78+'LSU Summary'!C78+'SU Summary'!C78+'LCTCS Summary'!C78</f>
        <v>54601239</v>
      </c>
      <c r="D78" s="61">
        <f>BOR!D78+LUMCON!D78+LOSFA!D78+ULSummary!D78+'LSU Summary'!D78+'SU Summary'!D78+'LCTCS Summary'!D78</f>
        <v>56587442.200000003</v>
      </c>
      <c r="E78" s="61">
        <f t="shared" si="6"/>
        <v>1986203.200000003</v>
      </c>
      <c r="F78" s="62">
        <f t="shared" si="7"/>
        <v>3.6376522518106282E-2</v>
      </c>
      <c r="H78" s="151"/>
    </row>
    <row r="79" spans="1:9" ht="15" customHeight="1" x14ac:dyDescent="0.25">
      <c r="A79" s="66" t="s">
        <v>66</v>
      </c>
      <c r="B79" s="61">
        <f>BOR!B79+LUMCON!B79+LOSFA!B79+ULSummary!B79+'LSU Summary'!B79+'SU Summary'!B79+'LCTCS Summary'!B79</f>
        <v>517129257.88326669</v>
      </c>
      <c r="C79" s="61">
        <f>BOR!C79+LUMCON!C79+LOSFA!C79+ULSummary!C79+'LSU Summary'!C79+'SU Summary'!C79+'LCTCS Summary'!C79</f>
        <v>541650667.20595837</v>
      </c>
      <c r="D79" s="61">
        <f>BOR!D79+LUMCON!D79+LOSFA!D79+ULSummary!D79+'LSU Summary'!D79+'SU Summary'!D79+'LCTCS Summary'!D79</f>
        <v>562883317.54810417</v>
      </c>
      <c r="E79" s="61">
        <f t="shared" si="6"/>
        <v>21232650.342145801</v>
      </c>
      <c r="F79" s="62">
        <f t="shared" si="7"/>
        <v>3.9199896958812853E-2</v>
      </c>
      <c r="H79" s="151"/>
    </row>
    <row r="80" spans="1:9" s="103" customFormat="1" ht="15" customHeight="1" x14ac:dyDescent="0.25">
      <c r="A80" s="84" t="s">
        <v>67</v>
      </c>
      <c r="B80" s="77">
        <f>BOR!B80+LUMCON!B80+LOSFA!B80+ULSummary!B80+'LSU Summary'!B80+'SU Summary'!B80+'LCTCS Summary'!B80</f>
        <v>1742085564.2172103</v>
      </c>
      <c r="C80" s="77">
        <f>BOR!C80+LUMCON!C80+LOSFA!C80+ULSummary!C80+'LSU Summary'!C80+'SU Summary'!C80+'LCTCS Summary'!C80</f>
        <v>1802946869.239202</v>
      </c>
      <c r="D80" s="77">
        <f>BOR!D80+LUMCON!D80+LOSFA!D80+ULSummary!D80+'LSU Summary'!D80+'SU Summary'!D80+'LCTCS Summary'!D80</f>
        <v>1876049569.2797852</v>
      </c>
      <c r="E80" s="77">
        <f t="shared" si="6"/>
        <v>73102700.040583134</v>
      </c>
      <c r="F80" s="71">
        <f t="shared" si="7"/>
        <v>4.0546230888895037E-2</v>
      </c>
      <c r="H80" s="151"/>
    </row>
    <row r="81" spans="1:11" ht="15" customHeight="1" x14ac:dyDescent="0.25">
      <c r="A81" s="66" t="s">
        <v>68</v>
      </c>
      <c r="B81" s="61">
        <f>BOR!B81+LUMCON!B81+LOSFA!B81+ULSummary!B81+'LSU Summary'!B81+'SU Summary'!B81+'LCTCS Summary'!B81</f>
        <v>7543928.7862846497</v>
      </c>
      <c r="C81" s="61">
        <f>BOR!C81+LUMCON!C81+LOSFA!C81+ULSummary!C81+'LSU Summary'!C81+'SU Summary'!C81+'LCTCS Summary'!C81</f>
        <v>10834012.709999999</v>
      </c>
      <c r="D81" s="61">
        <f>BOR!D81+LUMCON!D81+LOSFA!D81+ULSummary!D81+'LSU Summary'!D81+'SU Summary'!D81+'LCTCS Summary'!D81</f>
        <v>12447347.74</v>
      </c>
      <c r="E81" s="61">
        <f t="shared" si="6"/>
        <v>1613335.0300000012</v>
      </c>
      <c r="F81" s="62">
        <f t="shared" si="7"/>
        <v>0.1489138948961046</v>
      </c>
      <c r="H81" s="151"/>
    </row>
    <row r="82" spans="1:11" ht="15" customHeight="1" x14ac:dyDescent="0.25">
      <c r="A82" s="66" t="s">
        <v>69</v>
      </c>
      <c r="B82" s="61">
        <f>BOR!B82+LUMCON!B82+LOSFA!B82+ULSummary!B82+'LSU Summary'!B82+'SU Summary'!B82+'LCTCS Summary'!B82</f>
        <v>226756772.10547024</v>
      </c>
      <c r="C82" s="61">
        <f>BOR!C82+LUMCON!C82+LOSFA!C82+ULSummary!C82+'LSU Summary'!C82+'SU Summary'!C82+'LCTCS Summary'!C82</f>
        <v>238804459.69</v>
      </c>
      <c r="D82" s="61">
        <f>BOR!D82+LUMCON!D82+LOSFA!D82+ULSummary!D82+'LSU Summary'!D82+'SU Summary'!D82+'LCTCS Summary'!D82</f>
        <v>267008827.88999999</v>
      </c>
      <c r="E82" s="61">
        <f t="shared" si="6"/>
        <v>28204368.199999988</v>
      </c>
      <c r="F82" s="62">
        <f t="shared" si="7"/>
        <v>0.11810653886704216</v>
      </c>
      <c r="H82" s="151"/>
    </row>
    <row r="83" spans="1:11" ht="15" customHeight="1" x14ac:dyDescent="0.25">
      <c r="A83" s="66" t="s">
        <v>70</v>
      </c>
      <c r="B83" s="61">
        <f>BOR!B83+LUMCON!B83+LOSFA!B83+ULSummary!B83+'LSU Summary'!B83+'SU Summary'!B83+'LCTCS Summary'!B83</f>
        <v>54943704.105771631</v>
      </c>
      <c r="C83" s="61">
        <f>BOR!C83+LUMCON!C83+LOSFA!C83+ULSummary!C83+'LSU Summary'!C83+'SU Summary'!C83+'LCTCS Summary'!C83</f>
        <v>55511738.649999999</v>
      </c>
      <c r="D83" s="61">
        <f>BOR!D83+LUMCON!D83+LOSFA!D83+ULSummary!D83+'LSU Summary'!D83+'SU Summary'!D83+'LCTCS Summary'!D83</f>
        <v>58334165.730000004</v>
      </c>
      <c r="E83" s="61">
        <f t="shared" si="6"/>
        <v>2822427.0800000057</v>
      </c>
      <c r="F83" s="62">
        <f t="shared" si="7"/>
        <v>5.0843788154345725E-2</v>
      </c>
      <c r="H83" s="151"/>
    </row>
    <row r="84" spans="1:11" s="103" customFormat="1" ht="15" customHeight="1" x14ac:dyDescent="0.25">
      <c r="A84" s="68" t="s">
        <v>71</v>
      </c>
      <c r="B84" s="77">
        <f>BOR!B84+LUMCON!B84+LOSFA!B84+ULSummary!B84+'LSU Summary'!B84+'SU Summary'!B84+'LCTCS Summary'!B84</f>
        <v>289244404.99752653</v>
      </c>
      <c r="C84" s="77">
        <f>BOR!C84+LUMCON!C84+LOSFA!C84+ULSummary!C84+'LSU Summary'!C84+'SU Summary'!C84+'LCTCS Summary'!C84</f>
        <v>305150211.05000001</v>
      </c>
      <c r="D84" s="77">
        <f>BOR!D84+LUMCON!D84+LOSFA!D84+ULSummary!D84+'LSU Summary'!D84+'SU Summary'!D84+'LCTCS Summary'!D84</f>
        <v>337790341.36000001</v>
      </c>
      <c r="E84" s="77">
        <f t="shared" si="6"/>
        <v>32640130.310000002</v>
      </c>
      <c r="F84" s="71">
        <f t="shared" si="7"/>
        <v>0.10696414135742412</v>
      </c>
      <c r="H84" s="151"/>
    </row>
    <row r="85" spans="1:11" ht="15" customHeight="1" x14ac:dyDescent="0.25">
      <c r="A85" s="66" t="s">
        <v>72</v>
      </c>
      <c r="B85" s="61">
        <f>BOR!B85+LUMCON!B85+LOSFA!B85+ULSummary!B85+'LSU Summary'!B85+'SU Summary'!B85+'LCTCS Summary'!B85</f>
        <v>52457028.213383466</v>
      </c>
      <c r="C85" s="61">
        <f>BOR!C85+LUMCON!C85+LOSFA!C85+ULSummary!C85+'LSU Summary'!C85+'SU Summary'!C85+'LCTCS Summary'!C85</f>
        <v>55295224.060000002</v>
      </c>
      <c r="D85" s="61">
        <f>BOR!D85+LUMCON!D85+LOSFA!D85+ULSummary!D85+'LSU Summary'!D85+'SU Summary'!D85+'LCTCS Summary'!D85</f>
        <v>60153600.239756644</v>
      </c>
      <c r="E85" s="61">
        <f t="shared" si="6"/>
        <v>4858376.1797566414</v>
      </c>
      <c r="F85" s="62">
        <f t="shared" si="7"/>
        <v>8.7862491966483242E-2</v>
      </c>
      <c r="H85" s="151"/>
    </row>
    <row r="86" spans="1:11" ht="15" customHeight="1" x14ac:dyDescent="0.25">
      <c r="A86" s="66" t="s">
        <v>73</v>
      </c>
      <c r="B86" s="61">
        <f>BOR!B86+LUMCON!B86+LOSFA!B86+ULSummary!B86+'LSU Summary'!B86+'SU Summary'!B86+'LCTCS Summary'!B86</f>
        <v>800299818.78620994</v>
      </c>
      <c r="C86" s="61">
        <f>BOR!C86+LUMCON!C86+LOSFA!C86+ULSummary!C86+'LSU Summary'!C86+'SU Summary'!C86+'LCTCS Summary'!C86</f>
        <v>842418093.17999995</v>
      </c>
      <c r="D86" s="61">
        <f>BOR!D86+LUMCON!D86+LOSFA!D86+ULSummary!D86+'LSU Summary'!D86+'SU Summary'!D86+'LCTCS Summary'!D86</f>
        <v>908789272.69000006</v>
      </c>
      <c r="E86" s="61">
        <f t="shared" si="6"/>
        <v>66371179.51000011</v>
      </c>
      <c r="F86" s="62">
        <f t="shared" si="7"/>
        <v>7.8786507611035533E-2</v>
      </c>
      <c r="H86" s="151"/>
    </row>
    <row r="87" spans="1:11" ht="15" customHeight="1" x14ac:dyDescent="0.25">
      <c r="A87" s="66" t="s">
        <v>74</v>
      </c>
      <c r="B87" s="61">
        <f>BOR!B87+LUMCON!B87+LOSFA!B87+ULSummary!B87+'LSU Summary'!B87+'SU Summary'!B87+'LCTCS Summary'!B87</f>
        <v>263891.5</v>
      </c>
      <c r="C87" s="61">
        <f>BOR!C87+LUMCON!C87+LOSFA!C87+ULSummary!C87+'LSU Summary'!C87+'SU Summary'!C87+'LCTCS Summary'!C87</f>
        <v>263884</v>
      </c>
      <c r="D87" s="61">
        <f>BOR!D87+LUMCON!D87+LOSFA!D87+ULSummary!D87+'LSU Summary'!D87+'SU Summary'!D87+'LCTCS Summary'!D87</f>
        <v>263928</v>
      </c>
      <c r="E87" s="61">
        <f t="shared" si="6"/>
        <v>44</v>
      </c>
      <c r="F87" s="62">
        <f t="shared" si="7"/>
        <v>1.6673993118188296E-4</v>
      </c>
      <c r="H87" s="151"/>
    </row>
    <row r="88" spans="1:11" ht="15" customHeight="1" x14ac:dyDescent="0.25">
      <c r="A88" s="66" t="s">
        <v>75</v>
      </c>
      <c r="B88" s="61">
        <f>BOR!B88+LUMCON!B88+LOSFA!B88+ULSummary!B88+'LSU Summary'!B88+'SU Summary'!B88+'LCTCS Summary'!B88</f>
        <v>52454648.400000006</v>
      </c>
      <c r="C88" s="61">
        <f>BOR!C88+LUMCON!C88+LOSFA!C88+ULSummary!C88+'LSU Summary'!C88+'SU Summary'!C88+'LCTCS Summary'!C88</f>
        <v>51522100</v>
      </c>
      <c r="D88" s="61">
        <f>BOR!D88+LUMCON!D88+LOSFA!D88+ULSummary!D88+'LSU Summary'!D88+'SU Summary'!D88+'LCTCS Summary'!D88</f>
        <v>58128339.870000005</v>
      </c>
      <c r="E88" s="61">
        <f t="shared" si="6"/>
        <v>6606239.8700000048</v>
      </c>
      <c r="F88" s="62">
        <f t="shared" si="7"/>
        <v>0.12822147913225596</v>
      </c>
      <c r="H88" s="151"/>
    </row>
    <row r="89" spans="1:11" s="103" customFormat="1" ht="15" customHeight="1" x14ac:dyDescent="0.25">
      <c r="A89" s="68" t="s">
        <v>76</v>
      </c>
      <c r="B89" s="77">
        <f>BOR!B89+LUMCON!B89+LOSFA!B89+ULSummary!B89+'LSU Summary'!B89+'SU Summary'!B89+'LCTCS Summary'!B89</f>
        <v>905475386.89959347</v>
      </c>
      <c r="C89" s="77">
        <f>BOR!C89+LUMCON!C89+LOSFA!C89+ULSummary!C89+'LSU Summary'!C89+'SU Summary'!C89+'LCTCS Summary'!C89</f>
        <v>949499301.24000001</v>
      </c>
      <c r="D89" s="77">
        <f>BOR!D89+LUMCON!D89+LOSFA!D89+ULSummary!D89+'LSU Summary'!D89+'SU Summary'!D89+'LCTCS Summary'!D89</f>
        <v>1027335140.7997566</v>
      </c>
      <c r="E89" s="77">
        <f t="shared" si="6"/>
        <v>77835839.559756637</v>
      </c>
      <c r="F89" s="71">
        <f t="shared" si="7"/>
        <v>8.1975668079067365E-2</v>
      </c>
      <c r="H89" s="151"/>
    </row>
    <row r="90" spans="1:11" ht="15" customHeight="1" x14ac:dyDescent="0.25">
      <c r="A90" s="66" t="s">
        <v>77</v>
      </c>
      <c r="B90" s="61">
        <f>BOR!B90+LUMCON!B90+LOSFA!B90+ULSummary!B90+'LSU Summary'!B90+'SU Summary'!B90+'LCTCS Summary'!B90</f>
        <v>27181325.004946873</v>
      </c>
      <c r="C90" s="61">
        <f>BOR!C90+LUMCON!C90+LOSFA!C90+ULSummary!C90+'LSU Summary'!C90+'SU Summary'!C90+'LCTCS Summary'!C90</f>
        <v>50782136.490000002</v>
      </c>
      <c r="D90" s="61">
        <f>BOR!D90+LUMCON!D90+LOSFA!D90+ULSummary!D90+'LSU Summary'!D90+'SU Summary'!D90+'LCTCS Summary'!D90</f>
        <v>22523564.359999999</v>
      </c>
      <c r="E90" s="61">
        <f t="shared" si="6"/>
        <v>-28258572.130000003</v>
      </c>
      <c r="F90" s="62">
        <f t="shared" si="7"/>
        <v>-0.55646678306976449</v>
      </c>
      <c r="H90" s="151"/>
    </row>
    <row r="91" spans="1:11" ht="15" customHeight="1" x14ac:dyDescent="0.25">
      <c r="A91" s="66" t="s">
        <v>78</v>
      </c>
      <c r="B91" s="61">
        <f>BOR!B91+LUMCON!B91+LOSFA!B91+ULSummary!B91+'LSU Summary'!B91+'SU Summary'!B91+'LCTCS Summary'!B91</f>
        <v>5400819.8399999989</v>
      </c>
      <c r="C91" s="61">
        <f>BOR!C91+LUMCON!C91+LOSFA!C91+ULSummary!C91+'LSU Summary'!C91+'SU Summary'!C91+'LCTCS Summary'!C91</f>
        <v>6274824</v>
      </c>
      <c r="D91" s="61">
        <f>BOR!D91+LUMCON!D91+LOSFA!D91+ULSummary!D91+'LSU Summary'!D91+'SU Summary'!D91+'LCTCS Summary'!D91</f>
        <v>6209388</v>
      </c>
      <c r="E91" s="61">
        <f t="shared" si="6"/>
        <v>-65436</v>
      </c>
      <c r="F91" s="62">
        <f t="shared" si="7"/>
        <v>-1.0428340300859434E-2</v>
      </c>
      <c r="H91" s="151"/>
    </row>
    <row r="92" spans="1:11" ht="15" customHeight="1" x14ac:dyDescent="0.25">
      <c r="A92" s="73" t="s">
        <v>79</v>
      </c>
      <c r="B92" s="61">
        <f>BOR!B92+LUMCON!B92+LOSFA!B92+ULSummary!B92+'LSU Summary'!B92+'SU Summary'!B92+'LCTCS Summary'!B92</f>
        <v>4062239.33</v>
      </c>
      <c r="C92" s="61">
        <f>BOR!C92+LUMCON!C92+LOSFA!C92+ULSummary!C92+'LSU Summary'!C92+'SU Summary'!C92+'LCTCS Summary'!C92</f>
        <v>8832888</v>
      </c>
      <c r="D92" s="61">
        <f>BOR!D92+LUMCON!D92+LOSFA!D92+ULSummary!D92+'LSU Summary'!D92+'SU Summary'!D92+'LCTCS Summary'!D92</f>
        <v>3057718</v>
      </c>
      <c r="E92" s="61">
        <f t="shared" si="6"/>
        <v>-5775170</v>
      </c>
      <c r="F92" s="62">
        <f t="shared" si="7"/>
        <v>-0.65382579287770881</v>
      </c>
      <c r="H92" s="151"/>
    </row>
    <row r="93" spans="1:11" s="103" customFormat="1" ht="15" customHeight="1" x14ac:dyDescent="0.25">
      <c r="A93" s="87" t="s">
        <v>80</v>
      </c>
      <c r="B93" s="77">
        <f>BOR!B93+LUMCON!B93+LOSFA!B93+ULSummary!B93+'LSU Summary'!B93+'SU Summary'!B93+'LCTCS Summary'!B93</f>
        <v>36644384.174946867</v>
      </c>
      <c r="C93" s="77">
        <f>BOR!C93+LUMCON!C93+LOSFA!C93+ULSummary!C93+'LSU Summary'!C93+'SU Summary'!C93+'LCTCS Summary'!C93</f>
        <v>65889848.490000002</v>
      </c>
      <c r="D93" s="77">
        <f>BOR!D93+LUMCON!D93+LOSFA!D93+ULSummary!D93+'LSU Summary'!D93+'SU Summary'!D93+'LCTCS Summary'!D93</f>
        <v>31790670.359999999</v>
      </c>
      <c r="E93" s="77">
        <f t="shared" si="6"/>
        <v>-34099178.130000003</v>
      </c>
      <c r="F93" s="71">
        <f t="shared" si="7"/>
        <v>-0.5175179319948684</v>
      </c>
      <c r="H93" s="151"/>
      <c r="K93" s="153"/>
    </row>
    <row r="94" spans="1:11" ht="15" customHeight="1" x14ac:dyDescent="0.25">
      <c r="A94" s="73" t="s">
        <v>81</v>
      </c>
      <c r="B94" s="61">
        <f>BOR!B94+LUMCON!B94+LOSFA!B94+ULSummary!B94+'LSU Summary'!B94+'SU Summary'!B94+'LCTCS Summary'!B94</f>
        <v>640294</v>
      </c>
      <c r="C94" s="61">
        <f>BOR!C94+LUMCON!C94+LOSFA!C94+ULSummary!C94+'LSU Summary'!C94+'SU Summary'!C94+'LCTCS Summary'!C94</f>
        <v>0</v>
      </c>
      <c r="D94" s="61">
        <f>BOR!D94+LUMCON!D94+LOSFA!D94+ULSummary!D94+'LSU Summary'!D94+'SU Summary'!D94+'LCTCS Summary'!D94</f>
        <v>0</v>
      </c>
      <c r="E94" s="61">
        <f t="shared" si="6"/>
        <v>0</v>
      </c>
      <c r="F94" s="62">
        <f t="shared" si="7"/>
        <v>0</v>
      </c>
      <c r="H94" s="151"/>
    </row>
    <row r="95" spans="1:11" s="103" customFormat="1" ht="15" customHeight="1" thickBot="1" x14ac:dyDescent="0.3">
      <c r="A95" s="159" t="s">
        <v>62</v>
      </c>
      <c r="B95" s="160">
        <f>BOR!B95+LUMCON!B95+LOSFA!B95+ULSummary!B95+'LSU Summary'!B95+'SU Summary'!B95+'LCTCS Summary'!B95</f>
        <v>2974090033.2892776</v>
      </c>
      <c r="C95" s="160">
        <f>BOR!C95+LUMCON!C95+LOSFA!C95+ULSummary!C95+'LSU Summary'!C95+'SU Summary'!C95+'LCTCS Summary'!C95</f>
        <v>3123486229.0192022</v>
      </c>
      <c r="D95" s="160">
        <f>BOR!D95+LUMCON!D95+LOSFA!D95+ULSummary!D95+'LSU Summary'!D95+'SU Summary'!D95+'LCTCS Summary'!D95</f>
        <v>3272965720.799542</v>
      </c>
      <c r="E95" s="161">
        <f t="shared" si="6"/>
        <v>149479491.78033972</v>
      </c>
      <c r="F95" s="162">
        <f t="shared" si="7"/>
        <v>4.7856619437466635E-2</v>
      </c>
      <c r="H95" s="151"/>
    </row>
    <row r="96" spans="1:11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H2" location="Home!A1" tooltip="Home" display="Home" xr:uid="{00000000-0004-0000-01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H9" sqref="H9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94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23043328</v>
      </c>
      <c r="C8" s="61">
        <v>23043328</v>
      </c>
      <c r="D8" s="61">
        <v>25371145</v>
      </c>
      <c r="E8" s="61">
        <f t="shared" ref="E8:E32" si="0">D8-C8</f>
        <v>2327817</v>
      </c>
      <c r="F8" s="62">
        <f t="shared" ref="F8:F32" si="1">IF(ISBLANK(E8),"  ",IF(C8&gt;0,E8/C8,IF(E8&gt;0,1,0)))</f>
        <v>0.10101913230588914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1123369</v>
      </c>
      <c r="C10" s="63">
        <v>1123369</v>
      </c>
      <c r="D10" s="63">
        <v>1251529</v>
      </c>
      <c r="E10" s="61">
        <f t="shared" si="0"/>
        <v>128160</v>
      </c>
      <c r="F10" s="62">
        <f t="shared" si="1"/>
        <v>0.11408539847547867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1123369</v>
      </c>
      <c r="C12" s="65">
        <v>1123369</v>
      </c>
      <c r="D12" s="65">
        <v>1251529</v>
      </c>
      <c r="E12" s="61">
        <f t="shared" si="0"/>
        <v>128160</v>
      </c>
      <c r="F12" s="62">
        <f t="shared" si="1"/>
        <v>0.11408539847547867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24166697</v>
      </c>
      <c r="C38" s="70">
        <v>24166697</v>
      </c>
      <c r="D38" s="70">
        <v>26622674</v>
      </c>
      <c r="E38" s="70">
        <f>D38-C38</f>
        <v>2455977</v>
      </c>
      <c r="F38" s="71">
        <f>IF(ISBLANK(E38),"  ",IF(C38&gt;0,E38/C38,IF(E38&gt;0,1,0)))</f>
        <v>0.10162650692397061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39000</v>
      </c>
      <c r="C47" s="77">
        <v>74923</v>
      </c>
      <c r="D47" s="77">
        <v>74923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9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9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9" s="103" customFormat="1" ht="15" customHeight="1" x14ac:dyDescent="0.25">
      <c r="A51" s="67" t="s">
        <v>44</v>
      </c>
      <c r="B51" s="75">
        <v>58590317</v>
      </c>
      <c r="C51" s="75">
        <v>60551127</v>
      </c>
      <c r="D51" s="75">
        <v>60551128</v>
      </c>
      <c r="E51" s="75">
        <f>D51-C51</f>
        <v>1</v>
      </c>
      <c r="F51" s="71">
        <f>IF(ISBLANK(E51),"  ",IF(C51&gt;0,E51/C51,IF(E51&gt;0,1,0)))</f>
        <v>1.6514969242438709E-8</v>
      </c>
      <c r="H51" s="179"/>
    </row>
    <row r="52" spans="1:9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9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9" ht="15" customHeight="1" x14ac:dyDescent="0.25">
      <c r="A54" s="67"/>
      <c r="B54" s="57"/>
      <c r="C54" s="57"/>
      <c r="D54" s="57"/>
      <c r="E54" s="57"/>
      <c r="F54" s="80"/>
      <c r="H54" s="178"/>
    </row>
    <row r="55" spans="1:9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9" ht="15" customHeight="1" x14ac:dyDescent="0.25">
      <c r="A56" s="66"/>
      <c r="B56" s="65"/>
      <c r="C56" s="65"/>
      <c r="D56" s="65"/>
      <c r="E56" s="65"/>
      <c r="F56" s="58"/>
      <c r="H56" s="178"/>
    </row>
    <row r="57" spans="1:9" s="103" customFormat="1" ht="15" customHeight="1" x14ac:dyDescent="0.25">
      <c r="A57" s="81" t="s">
        <v>47</v>
      </c>
      <c r="B57" s="75">
        <v>82796014</v>
      </c>
      <c r="C57" s="75">
        <v>84792747</v>
      </c>
      <c r="D57" s="75">
        <v>87248725</v>
      </c>
      <c r="E57" s="75">
        <f>D57-C57</f>
        <v>2455978</v>
      </c>
      <c r="F57" s="71">
        <f>IF(ISBLANK(E57),"  ",IF(C57&gt;0,E57/C57,IF(E57&gt;0,1,0)))</f>
        <v>2.8964482068259918E-2</v>
      </c>
      <c r="H57" s="179"/>
      <c r="I57" s="153"/>
    </row>
    <row r="58" spans="1:9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9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9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9" ht="15" customHeight="1" x14ac:dyDescent="0.25">
      <c r="A61" s="64" t="s">
        <v>49</v>
      </c>
      <c r="B61" s="57">
        <v>40125015</v>
      </c>
      <c r="C61" s="57">
        <v>41123381</v>
      </c>
      <c r="D61" s="57">
        <v>41675419</v>
      </c>
      <c r="E61" s="57">
        <f t="shared" ref="E61:E74" si="4">D61-C61</f>
        <v>552038</v>
      </c>
      <c r="F61" s="62">
        <f t="shared" ref="F61:F74" si="5">IF(ISBLANK(E61),"  ",IF(C61&gt;0,E61/C61,IF(E61&gt;0,1,0)))</f>
        <v>1.3423944884298301E-2</v>
      </c>
      <c r="H61" s="178"/>
    </row>
    <row r="62" spans="1:9" ht="15" customHeight="1" x14ac:dyDescent="0.25">
      <c r="A62" s="66" t="s">
        <v>50</v>
      </c>
      <c r="B62" s="65">
        <v>182613</v>
      </c>
      <c r="C62" s="65">
        <v>182613</v>
      </c>
      <c r="D62" s="65">
        <v>209136</v>
      </c>
      <c r="E62" s="65">
        <f t="shared" si="4"/>
        <v>26523</v>
      </c>
      <c r="F62" s="62">
        <f t="shared" si="5"/>
        <v>0.14524157644855515</v>
      </c>
      <c r="H62" s="178"/>
    </row>
    <row r="63" spans="1:9" ht="15" customHeight="1" x14ac:dyDescent="0.25">
      <c r="A63" s="66" t="s">
        <v>51</v>
      </c>
      <c r="B63" s="65">
        <v>85474</v>
      </c>
      <c r="C63" s="65">
        <v>85474</v>
      </c>
      <c r="D63" s="65">
        <v>89431</v>
      </c>
      <c r="E63" s="65">
        <f t="shared" si="4"/>
        <v>3957</v>
      </c>
      <c r="F63" s="62">
        <f t="shared" si="5"/>
        <v>4.629477969908978E-2</v>
      </c>
      <c r="H63" s="178"/>
    </row>
    <row r="64" spans="1:9" ht="15" customHeight="1" x14ac:dyDescent="0.25">
      <c r="A64" s="66" t="s">
        <v>52</v>
      </c>
      <c r="B64" s="65">
        <v>6208189</v>
      </c>
      <c r="C64" s="65">
        <v>6208189</v>
      </c>
      <c r="D64" s="65">
        <v>6580103</v>
      </c>
      <c r="E64" s="65">
        <f t="shared" si="4"/>
        <v>371914</v>
      </c>
      <c r="F64" s="62">
        <f t="shared" si="5"/>
        <v>5.9907003475570736E-2</v>
      </c>
      <c r="H64" s="178"/>
    </row>
    <row r="65" spans="1:8" ht="15" customHeight="1" x14ac:dyDescent="0.25">
      <c r="A65" s="66" t="s">
        <v>53</v>
      </c>
      <c r="B65" s="65">
        <v>5517779</v>
      </c>
      <c r="C65" s="65">
        <v>5517779</v>
      </c>
      <c r="D65" s="65">
        <v>5992886</v>
      </c>
      <c r="E65" s="65">
        <f t="shared" si="4"/>
        <v>475107</v>
      </c>
      <c r="F65" s="62">
        <f t="shared" si="5"/>
        <v>8.6104753379937837E-2</v>
      </c>
      <c r="H65" s="178"/>
    </row>
    <row r="66" spans="1:8" ht="15" customHeight="1" x14ac:dyDescent="0.25">
      <c r="A66" s="66" t="s">
        <v>54</v>
      </c>
      <c r="B66" s="65">
        <v>10552401</v>
      </c>
      <c r="C66" s="65">
        <v>11550768</v>
      </c>
      <c r="D66" s="65">
        <v>12124160</v>
      </c>
      <c r="E66" s="65">
        <f t="shared" si="4"/>
        <v>573392</v>
      </c>
      <c r="F66" s="62">
        <f t="shared" si="5"/>
        <v>4.9641028198298159E-2</v>
      </c>
      <c r="H66" s="178"/>
    </row>
    <row r="67" spans="1:8" ht="15" customHeight="1" x14ac:dyDescent="0.25">
      <c r="A67" s="66" t="s">
        <v>55</v>
      </c>
      <c r="B67" s="65">
        <v>10172156</v>
      </c>
      <c r="C67" s="65">
        <v>10172156</v>
      </c>
      <c r="D67" s="65">
        <v>10882736</v>
      </c>
      <c r="E67" s="65">
        <f t="shared" si="4"/>
        <v>710580</v>
      </c>
      <c r="F67" s="62">
        <f t="shared" si="5"/>
        <v>6.9855397420173271E-2</v>
      </c>
      <c r="H67" s="178"/>
    </row>
    <row r="68" spans="1:8" ht="15" customHeight="1" x14ac:dyDescent="0.25">
      <c r="A68" s="66" t="s">
        <v>56</v>
      </c>
      <c r="B68" s="65">
        <v>6073625</v>
      </c>
      <c r="C68" s="65">
        <v>6073625</v>
      </c>
      <c r="D68" s="65">
        <v>5773110</v>
      </c>
      <c r="E68" s="65">
        <f t="shared" si="4"/>
        <v>-300515</v>
      </c>
      <c r="F68" s="62">
        <f t="shared" si="5"/>
        <v>-4.9478688592068165E-2</v>
      </c>
      <c r="H68" s="178"/>
    </row>
    <row r="69" spans="1:8" s="103" customFormat="1" ht="15" customHeight="1" x14ac:dyDescent="0.25">
      <c r="A69" s="84" t="s">
        <v>57</v>
      </c>
      <c r="B69" s="70">
        <v>78917252</v>
      </c>
      <c r="C69" s="70">
        <v>80913985</v>
      </c>
      <c r="D69" s="70">
        <v>83326981</v>
      </c>
      <c r="E69" s="65">
        <f t="shared" si="4"/>
        <v>2412996</v>
      </c>
      <c r="F69" s="71">
        <f t="shared" si="5"/>
        <v>2.9821742187089165E-2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134135</v>
      </c>
      <c r="C71" s="65">
        <v>134135</v>
      </c>
      <c r="D71" s="65">
        <v>177117</v>
      </c>
      <c r="E71" s="65">
        <f t="shared" si="4"/>
        <v>42982</v>
      </c>
      <c r="F71" s="62">
        <f t="shared" si="5"/>
        <v>0.32043836433443917</v>
      </c>
      <c r="H71" s="178"/>
    </row>
    <row r="72" spans="1:8" ht="15" customHeight="1" x14ac:dyDescent="0.25">
      <c r="A72" s="66" t="s">
        <v>60</v>
      </c>
      <c r="B72" s="65">
        <v>3744627</v>
      </c>
      <c r="C72" s="65">
        <v>3744627</v>
      </c>
      <c r="D72" s="65">
        <v>3744627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82796014</v>
      </c>
      <c r="C74" s="86">
        <v>84792747</v>
      </c>
      <c r="D74" s="86">
        <v>87248725</v>
      </c>
      <c r="E74" s="182">
        <f t="shared" si="4"/>
        <v>2455978</v>
      </c>
      <c r="F74" s="71">
        <f t="shared" si="5"/>
        <v>2.8964482068259918E-2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41836644</v>
      </c>
      <c r="C77" s="61">
        <v>41836644</v>
      </c>
      <c r="D77" s="61">
        <v>41829284</v>
      </c>
      <c r="E77" s="57">
        <f t="shared" ref="E77:E95" si="6">D77-C77</f>
        <v>-7360</v>
      </c>
      <c r="F77" s="62">
        <f t="shared" ref="F77:F95" si="7">IF(ISBLANK(E77),"  ",IF(C77&gt;0,E77/C77,IF(E77&gt;0,1,0)))</f>
        <v>-1.7592233258480292E-4</v>
      </c>
      <c r="H77" s="178"/>
    </row>
    <row r="78" spans="1:8" ht="15" customHeight="1" x14ac:dyDescent="0.25">
      <c r="A78" s="66" t="s">
        <v>65</v>
      </c>
      <c r="B78" s="63">
        <v>569121</v>
      </c>
      <c r="C78" s="63">
        <v>569121</v>
      </c>
      <c r="D78" s="63">
        <v>642013</v>
      </c>
      <c r="E78" s="65">
        <f t="shared" si="6"/>
        <v>72892</v>
      </c>
      <c r="F78" s="62">
        <f t="shared" si="7"/>
        <v>0.12807821183895868</v>
      </c>
      <c r="H78" s="178"/>
    </row>
    <row r="79" spans="1:8" ht="15" customHeight="1" x14ac:dyDescent="0.25">
      <c r="A79" s="66" t="s">
        <v>66</v>
      </c>
      <c r="B79" s="57">
        <v>17620402</v>
      </c>
      <c r="C79" s="57">
        <v>17620402</v>
      </c>
      <c r="D79" s="57">
        <v>19029998</v>
      </c>
      <c r="E79" s="65">
        <f t="shared" si="6"/>
        <v>1409596</v>
      </c>
      <c r="F79" s="62">
        <f t="shared" si="7"/>
        <v>7.9997947833426272E-2</v>
      </c>
      <c r="H79" s="178"/>
    </row>
    <row r="80" spans="1:8" s="103" customFormat="1" ht="15" customHeight="1" x14ac:dyDescent="0.25">
      <c r="A80" s="84" t="s">
        <v>67</v>
      </c>
      <c r="B80" s="86">
        <v>60026167</v>
      </c>
      <c r="C80" s="86">
        <v>60026167</v>
      </c>
      <c r="D80" s="86">
        <v>61501295</v>
      </c>
      <c r="E80" s="70">
        <f t="shared" si="6"/>
        <v>1475128</v>
      </c>
      <c r="F80" s="71">
        <f t="shared" si="7"/>
        <v>2.4574749208957487E-2</v>
      </c>
      <c r="H80" s="179"/>
    </row>
    <row r="81" spans="1:8" ht="15" customHeight="1" x14ac:dyDescent="0.25">
      <c r="A81" s="66" t="s">
        <v>68</v>
      </c>
      <c r="B81" s="63">
        <v>169975</v>
      </c>
      <c r="C81" s="63">
        <v>169975</v>
      </c>
      <c r="D81" s="63">
        <v>184422</v>
      </c>
      <c r="E81" s="65">
        <f t="shared" si="6"/>
        <v>14447</v>
      </c>
      <c r="F81" s="62">
        <f t="shared" si="7"/>
        <v>8.4994852184144723E-2</v>
      </c>
      <c r="H81" s="178"/>
    </row>
    <row r="82" spans="1:8" ht="15" customHeight="1" x14ac:dyDescent="0.25">
      <c r="A82" s="66" t="s">
        <v>69</v>
      </c>
      <c r="B82" s="61">
        <v>5994736</v>
      </c>
      <c r="C82" s="61">
        <v>6993103</v>
      </c>
      <c r="D82" s="61">
        <v>7895923</v>
      </c>
      <c r="E82" s="65">
        <f t="shared" si="6"/>
        <v>902820</v>
      </c>
      <c r="F82" s="62">
        <f t="shared" si="7"/>
        <v>0.12910148756567721</v>
      </c>
      <c r="H82" s="178"/>
    </row>
    <row r="83" spans="1:8" ht="15" customHeight="1" x14ac:dyDescent="0.25">
      <c r="A83" s="66" t="s">
        <v>70</v>
      </c>
      <c r="B83" s="57">
        <v>535606</v>
      </c>
      <c r="C83" s="57">
        <v>1533972</v>
      </c>
      <c r="D83" s="57">
        <v>1736538</v>
      </c>
      <c r="E83" s="65">
        <f t="shared" si="6"/>
        <v>202566</v>
      </c>
      <c r="F83" s="62">
        <f t="shared" si="7"/>
        <v>0.13205325781696145</v>
      </c>
      <c r="H83" s="178"/>
    </row>
    <row r="84" spans="1:8" s="103" customFormat="1" ht="15" customHeight="1" x14ac:dyDescent="0.25">
      <c r="A84" s="68" t="s">
        <v>71</v>
      </c>
      <c r="B84" s="86">
        <v>6700317</v>
      </c>
      <c r="C84" s="86">
        <v>8697050</v>
      </c>
      <c r="D84" s="86">
        <v>9816883</v>
      </c>
      <c r="E84" s="70">
        <f t="shared" si="6"/>
        <v>1119833</v>
      </c>
      <c r="F84" s="71">
        <f t="shared" si="7"/>
        <v>0.12876009681443709</v>
      </c>
      <c r="H84" s="179"/>
    </row>
    <row r="85" spans="1:8" ht="15" customHeight="1" x14ac:dyDescent="0.25">
      <c r="A85" s="66" t="s">
        <v>72</v>
      </c>
      <c r="B85" s="57">
        <v>617579</v>
      </c>
      <c r="C85" s="57">
        <v>617579</v>
      </c>
      <c r="D85" s="57">
        <v>512506</v>
      </c>
      <c r="E85" s="65">
        <f t="shared" si="6"/>
        <v>-105073</v>
      </c>
      <c r="F85" s="62">
        <f t="shared" si="7"/>
        <v>-0.17013693794640039</v>
      </c>
      <c r="H85" s="178"/>
    </row>
    <row r="86" spans="1:8" ht="15" customHeight="1" x14ac:dyDescent="0.25">
      <c r="A86" s="66" t="s">
        <v>73</v>
      </c>
      <c r="B86" s="65">
        <v>14517636</v>
      </c>
      <c r="C86" s="65">
        <v>14517636</v>
      </c>
      <c r="D86" s="65">
        <v>15084250</v>
      </c>
      <c r="E86" s="65">
        <f t="shared" si="6"/>
        <v>566614</v>
      </c>
      <c r="F86" s="62">
        <f t="shared" si="7"/>
        <v>3.9029357121228278E-2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s="103" customFormat="1" ht="15" customHeight="1" x14ac:dyDescent="0.25">
      <c r="A89" s="68" t="s">
        <v>76</v>
      </c>
      <c r="B89" s="70">
        <v>15135215</v>
      </c>
      <c r="C89" s="70">
        <v>15135215</v>
      </c>
      <c r="D89" s="70">
        <v>15596756</v>
      </c>
      <c r="E89" s="70">
        <f t="shared" si="6"/>
        <v>461541</v>
      </c>
      <c r="F89" s="71">
        <f t="shared" si="7"/>
        <v>3.049451230127884E-2</v>
      </c>
      <c r="H89" s="179"/>
    </row>
    <row r="90" spans="1:8" ht="15" customHeight="1" x14ac:dyDescent="0.25">
      <c r="A90" s="66" t="s">
        <v>77</v>
      </c>
      <c r="B90" s="65">
        <v>120022</v>
      </c>
      <c r="C90" s="65">
        <v>120022</v>
      </c>
      <c r="D90" s="65">
        <v>0</v>
      </c>
      <c r="E90" s="65">
        <f t="shared" si="6"/>
        <v>-120022</v>
      </c>
      <c r="F90" s="62">
        <f t="shared" si="7"/>
        <v>-1</v>
      </c>
      <c r="H90" s="178"/>
    </row>
    <row r="91" spans="1:8" ht="15" customHeight="1" x14ac:dyDescent="0.25">
      <c r="A91" s="66" t="s">
        <v>78</v>
      </c>
      <c r="B91" s="65">
        <v>314394</v>
      </c>
      <c r="C91" s="65">
        <v>314394</v>
      </c>
      <c r="D91" s="65">
        <v>333791</v>
      </c>
      <c r="E91" s="65">
        <f t="shared" si="6"/>
        <v>19397</v>
      </c>
      <c r="F91" s="62">
        <f t="shared" si="7"/>
        <v>6.1696470034415418E-2</v>
      </c>
      <c r="H91" s="178"/>
    </row>
    <row r="92" spans="1:8" ht="15" customHeight="1" x14ac:dyDescent="0.25">
      <c r="A92" s="73" t="s">
        <v>79</v>
      </c>
      <c r="B92" s="65">
        <v>499899</v>
      </c>
      <c r="C92" s="65">
        <v>499899</v>
      </c>
      <c r="D92" s="65">
        <v>0</v>
      </c>
      <c r="E92" s="65">
        <f t="shared" si="6"/>
        <v>-499899</v>
      </c>
      <c r="F92" s="62">
        <f t="shared" si="7"/>
        <v>-1</v>
      </c>
      <c r="H92" s="178"/>
    </row>
    <row r="93" spans="1:8" s="103" customFormat="1" ht="15" customHeight="1" x14ac:dyDescent="0.25">
      <c r="A93" s="87" t="s">
        <v>80</v>
      </c>
      <c r="B93" s="86">
        <v>934315</v>
      </c>
      <c r="C93" s="86">
        <v>934315</v>
      </c>
      <c r="D93" s="86">
        <v>333791</v>
      </c>
      <c r="E93" s="65">
        <f t="shared" si="6"/>
        <v>-600524</v>
      </c>
      <c r="F93" s="71">
        <f t="shared" si="7"/>
        <v>-0.6427425440028256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82796014</v>
      </c>
      <c r="C95" s="160">
        <v>84792747</v>
      </c>
      <c r="D95" s="160">
        <v>87248725</v>
      </c>
      <c r="E95" s="160">
        <f t="shared" si="6"/>
        <v>2455978</v>
      </c>
      <c r="F95" s="162">
        <f t="shared" si="7"/>
        <v>2.8964482068259918E-2</v>
      </c>
      <c r="H95" s="179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1" x14ac:dyDescent="0.25">
      <c r="A97" t="s">
        <v>198</v>
      </c>
    </row>
    <row r="98" spans="1:1" x14ac:dyDescent="0.25">
      <c r="A98" t="s">
        <v>184</v>
      </c>
    </row>
  </sheetData>
  <hyperlinks>
    <hyperlink ref="I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95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195</v>
      </c>
      <c r="C5" s="114" t="s">
        <v>197</v>
      </c>
      <c r="D5" s="114" t="s">
        <v>196</v>
      </c>
      <c r="E5" s="114" t="s">
        <v>195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31788767</v>
      </c>
      <c r="C8" s="121">
        <v>31788767</v>
      </c>
      <c r="D8" s="121">
        <v>32769990.676541895</v>
      </c>
      <c r="E8" s="121">
        <f t="shared" ref="E8:E32" si="0">D8-C8</f>
        <v>981223.67654189467</v>
      </c>
      <c r="F8" s="122">
        <f t="shared" ref="F8:F32" si="1">IF(ISBLANK(E8),"  ",IF(C8&gt;0,E8/C8,IF(E8&gt;0,1,0)))</f>
        <v>3.0866993883150444E-2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1780120</v>
      </c>
      <c r="C10" s="123">
        <v>1780120</v>
      </c>
      <c r="D10" s="123">
        <v>1983204</v>
      </c>
      <c r="E10" s="121">
        <f t="shared" si="0"/>
        <v>203084</v>
      </c>
      <c r="F10" s="122">
        <f t="shared" si="1"/>
        <v>0.11408444374536549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1780120</v>
      </c>
      <c r="C12" s="125">
        <v>1780120</v>
      </c>
      <c r="D12" s="125">
        <v>1983204</v>
      </c>
      <c r="E12" s="121">
        <f t="shared" si="0"/>
        <v>203084</v>
      </c>
      <c r="F12" s="122">
        <f t="shared" si="1"/>
        <v>0.11408444374536549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21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199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22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23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24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25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200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26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201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27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82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202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203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188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204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205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27" t="s">
        <v>28</v>
      </c>
      <c r="B33" s="125"/>
      <c r="C33" s="125"/>
      <c r="D33" s="125"/>
      <c r="E33" s="125"/>
      <c r="F33" s="118"/>
      <c r="H33" s="149"/>
    </row>
    <row r="34" spans="1:13" ht="15" customHeight="1" x14ac:dyDescent="0.25">
      <c r="A34" s="124" t="s">
        <v>29</v>
      </c>
      <c r="B34" s="121">
        <v>0</v>
      </c>
      <c r="C34" s="121">
        <v>0</v>
      </c>
      <c r="D34" s="121">
        <v>0</v>
      </c>
      <c r="E34" s="121">
        <f>D34-C34</f>
        <v>0</v>
      </c>
      <c r="F34" s="122">
        <f>IF(ISBLANK(E34),"  ",IF(C34&gt;0,E34/C34,IF(E34&gt;0,1,0)))</f>
        <v>0</v>
      </c>
      <c r="H34" s="149"/>
    </row>
    <row r="35" spans="1:13" ht="15" customHeight="1" x14ac:dyDescent="0.25">
      <c r="A35" s="128" t="s">
        <v>30</v>
      </c>
      <c r="B35" s="125"/>
      <c r="C35" s="125"/>
      <c r="D35" s="125"/>
      <c r="E35" s="125"/>
      <c r="F35" s="118"/>
      <c r="H35" s="149"/>
    </row>
    <row r="36" spans="1:13" ht="15" customHeight="1" x14ac:dyDescent="0.25">
      <c r="A36" s="124" t="s">
        <v>29</v>
      </c>
      <c r="B36" s="117">
        <v>0</v>
      </c>
      <c r="C36" s="117">
        <v>0</v>
      </c>
      <c r="D36" s="117">
        <v>0</v>
      </c>
      <c r="E36" s="121">
        <f>D36-C36</f>
        <v>0</v>
      </c>
      <c r="F36" s="122">
        <f>IF(ISBLANK(E36),"  ",IF(C36&gt;0,E36/C36,IF(E36&gt;0,1,0)))</f>
        <v>0</v>
      </c>
      <c r="H36" s="149"/>
    </row>
    <row r="37" spans="1:13" ht="15" customHeight="1" x14ac:dyDescent="0.25">
      <c r="A37" s="126" t="s">
        <v>31</v>
      </c>
      <c r="B37" s="125"/>
      <c r="C37" s="125"/>
      <c r="D37" s="125"/>
      <c r="E37" s="123"/>
      <c r="F37" s="122" t="str">
        <f>IF(ISBLANK(E37),"  ",IF(C37&gt;0,E37/C37,IF(E37&gt;0,1,0)))</f>
        <v xml:space="preserve">  </v>
      </c>
      <c r="H37" s="149"/>
    </row>
    <row r="38" spans="1:13" s="103" customFormat="1" ht="15" customHeight="1" x14ac:dyDescent="0.25">
      <c r="A38" s="129" t="s">
        <v>33</v>
      </c>
      <c r="B38" s="130">
        <v>33568887</v>
      </c>
      <c r="C38" s="130">
        <v>33568887</v>
      </c>
      <c r="D38" s="130">
        <v>34753194.676541895</v>
      </c>
      <c r="E38" s="130">
        <f>D38-C38</f>
        <v>1184307.6765418947</v>
      </c>
      <c r="F38" s="131">
        <f>IF(ISBLANK(E38),"  ",IF(C38&gt;0,E38/C38,IF(E38&gt;0,1,0)))</f>
        <v>3.5279920854745489E-2</v>
      </c>
      <c r="H38" s="174"/>
    </row>
    <row r="39" spans="1:13" ht="15" customHeight="1" x14ac:dyDescent="0.25">
      <c r="A39" s="127" t="s">
        <v>34</v>
      </c>
      <c r="B39" s="125"/>
      <c r="C39" s="125"/>
      <c r="D39" s="125"/>
      <c r="E39" s="125"/>
      <c r="F39" s="118"/>
      <c r="H39" s="149"/>
    </row>
    <row r="40" spans="1:13" ht="15" customHeight="1" x14ac:dyDescent="0.25">
      <c r="A40" s="132" t="s">
        <v>35</v>
      </c>
      <c r="B40" s="121">
        <v>0</v>
      </c>
      <c r="C40" s="121">
        <v>0</v>
      </c>
      <c r="D40" s="121">
        <v>0</v>
      </c>
      <c r="E40" s="121">
        <f t="shared" ref="E40:E45" si="2">D40-C40</f>
        <v>0</v>
      </c>
      <c r="F40" s="122">
        <f t="shared" ref="F40:F45" si="3">IF(ISBLANK(E40),"  ",IF(C40&gt;0,E40/C40,IF(E40&gt;0,1,0)))</f>
        <v>0</v>
      </c>
      <c r="H40" s="149"/>
    </row>
    <row r="41" spans="1:13" ht="15" customHeight="1" x14ac:dyDescent="0.25">
      <c r="A41" s="133" t="s">
        <v>36</v>
      </c>
      <c r="B41" s="121">
        <v>0</v>
      </c>
      <c r="C41" s="121">
        <v>0</v>
      </c>
      <c r="D41" s="121">
        <v>0</v>
      </c>
      <c r="E41" s="121">
        <f t="shared" si="2"/>
        <v>0</v>
      </c>
      <c r="F41" s="122">
        <f t="shared" si="3"/>
        <v>0</v>
      </c>
      <c r="H41" s="149"/>
    </row>
    <row r="42" spans="1:13" ht="15" customHeight="1" x14ac:dyDescent="0.25">
      <c r="A42" s="133" t="s">
        <v>37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38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4" t="s">
        <v>39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s="103" customFormat="1" ht="15" customHeight="1" x14ac:dyDescent="0.25">
      <c r="A45" s="127" t="s">
        <v>40</v>
      </c>
      <c r="B45" s="135">
        <v>0</v>
      </c>
      <c r="C45" s="135">
        <v>0</v>
      </c>
      <c r="D45" s="135">
        <v>0</v>
      </c>
      <c r="E45" s="137">
        <f t="shared" si="2"/>
        <v>0</v>
      </c>
      <c r="F45" s="131">
        <f t="shared" si="3"/>
        <v>0</v>
      </c>
      <c r="H45" s="174"/>
      <c r="M45" s="103" t="s">
        <v>41</v>
      </c>
    </row>
    <row r="46" spans="1:13" ht="15" customHeight="1" x14ac:dyDescent="0.25">
      <c r="A46" s="126" t="s">
        <v>41</v>
      </c>
      <c r="B46" s="125"/>
      <c r="C46" s="125"/>
      <c r="D46" s="125"/>
      <c r="E46" s="125"/>
      <c r="F46" s="118"/>
      <c r="H46" s="149"/>
    </row>
    <row r="47" spans="1:13" s="103" customFormat="1" ht="15" customHeight="1" x14ac:dyDescent="0.25">
      <c r="A47" s="136" t="s">
        <v>42</v>
      </c>
      <c r="B47" s="137">
        <v>0</v>
      </c>
      <c r="C47" s="137">
        <v>0</v>
      </c>
      <c r="D47" s="137">
        <v>0</v>
      </c>
      <c r="E47" s="137">
        <f>D47-C47</f>
        <v>0</v>
      </c>
      <c r="F47" s="131">
        <f>IF(ISBLANK(E47),"  ",IF(C47&gt;0,E47/C47,IF(E47&gt;0,1,0)))</f>
        <v>0</v>
      </c>
      <c r="H47" s="174"/>
    </row>
    <row r="48" spans="1:13" ht="15" customHeight="1" x14ac:dyDescent="0.25">
      <c r="A48" s="124"/>
      <c r="B48" s="117"/>
      <c r="C48" s="117"/>
      <c r="D48" s="117"/>
      <c r="E48" s="117"/>
      <c r="F48" s="119"/>
      <c r="H48" s="149"/>
    </row>
    <row r="49" spans="1:8" s="103" customFormat="1" ht="15" customHeight="1" x14ac:dyDescent="0.25">
      <c r="A49" s="136" t="s">
        <v>43</v>
      </c>
      <c r="B49" s="137">
        <v>0</v>
      </c>
      <c r="C49" s="137">
        <v>0</v>
      </c>
      <c r="D49" s="137">
        <v>0</v>
      </c>
      <c r="E49" s="137">
        <f>D49-C49</f>
        <v>0</v>
      </c>
      <c r="F49" s="131">
        <f>IF(ISBLANK(E49),"  ",IF(C49&gt;0,E49/C49,IF(E49&gt;0,1,0)))</f>
        <v>0</v>
      </c>
      <c r="H49" s="174"/>
    </row>
    <row r="50" spans="1:8" ht="15" customHeight="1" x14ac:dyDescent="0.25">
      <c r="A50" s="126" t="s">
        <v>41</v>
      </c>
      <c r="B50" s="125"/>
      <c r="C50" s="125"/>
      <c r="D50" s="125"/>
      <c r="E50" s="125"/>
      <c r="F50" s="118"/>
      <c r="H50" s="149"/>
    </row>
    <row r="51" spans="1:8" s="103" customFormat="1" ht="15" customHeight="1" x14ac:dyDescent="0.25">
      <c r="A51" s="127" t="s">
        <v>44</v>
      </c>
      <c r="B51" s="135">
        <v>95729970.62999998</v>
      </c>
      <c r="C51" s="135">
        <v>96872098.999999985</v>
      </c>
      <c r="D51" s="135">
        <v>96872098</v>
      </c>
      <c r="E51" s="135">
        <f>D51-C51</f>
        <v>-0.99999998509883881</v>
      </c>
      <c r="F51" s="131">
        <f>IF(ISBLANK(E51),"  ",IF(C51&gt;0,E51/C51,IF(E51&gt;0,1,0)))</f>
        <v>-1.0322889618597393E-8</v>
      </c>
      <c r="H51" s="174"/>
    </row>
    <row r="52" spans="1:8" ht="15" customHeight="1" x14ac:dyDescent="0.25">
      <c r="A52" s="126" t="s">
        <v>41</v>
      </c>
      <c r="B52" s="125"/>
      <c r="C52" s="125"/>
      <c r="D52" s="125"/>
      <c r="E52" s="125"/>
      <c r="F52" s="118"/>
      <c r="H52" s="149"/>
    </row>
    <row r="53" spans="1:8" s="103" customFormat="1" ht="15" customHeight="1" x14ac:dyDescent="0.25">
      <c r="A53" s="138" t="s">
        <v>45</v>
      </c>
      <c r="B53" s="139">
        <v>0</v>
      </c>
      <c r="C53" s="139">
        <v>0</v>
      </c>
      <c r="D53" s="139">
        <v>0</v>
      </c>
      <c r="E53" s="139">
        <f>D53-C53</f>
        <v>0</v>
      </c>
      <c r="F53" s="131">
        <f>IF(ISBLANK(E53),"  ",IF(C53&gt;0,E53/C53,IF(E53&gt;0,1,0)))</f>
        <v>0</v>
      </c>
      <c r="H53" s="174"/>
    </row>
    <row r="54" spans="1:8" ht="15" customHeight="1" x14ac:dyDescent="0.25">
      <c r="A54" s="127"/>
      <c r="B54" s="117"/>
      <c r="C54" s="117"/>
      <c r="D54" s="117"/>
      <c r="E54" s="117"/>
      <c r="F54" s="140"/>
      <c r="H54" s="149"/>
    </row>
    <row r="55" spans="1:8" s="103" customFormat="1" ht="15" customHeight="1" x14ac:dyDescent="0.25">
      <c r="A55" s="127" t="s">
        <v>46</v>
      </c>
      <c r="B55" s="135">
        <v>0</v>
      </c>
      <c r="C55" s="135">
        <v>0</v>
      </c>
      <c r="D55" s="135">
        <v>0</v>
      </c>
      <c r="E55" s="139">
        <f>D55-C55</f>
        <v>0</v>
      </c>
      <c r="F55" s="131">
        <f>IF(ISBLANK(E55),"  ",IF(C55&gt;0,E55/C55,IF(E55&gt;0,1,0)))</f>
        <v>0</v>
      </c>
      <c r="H55" s="174"/>
    </row>
    <row r="56" spans="1:8" ht="15" customHeight="1" x14ac:dyDescent="0.25">
      <c r="A56" s="126"/>
      <c r="B56" s="125"/>
      <c r="C56" s="125"/>
      <c r="D56" s="125"/>
      <c r="E56" s="125"/>
      <c r="F56" s="118"/>
      <c r="H56" s="149"/>
    </row>
    <row r="57" spans="1:8" s="103" customFormat="1" ht="15" customHeight="1" x14ac:dyDescent="0.25">
      <c r="A57" s="141" t="s">
        <v>47</v>
      </c>
      <c r="B57" s="135">
        <v>129298857.62999998</v>
      </c>
      <c r="C57" s="135">
        <v>130440985.99999999</v>
      </c>
      <c r="D57" s="135">
        <v>131625292.67654189</v>
      </c>
      <c r="E57" s="135">
        <f>D57-C57</f>
        <v>1184306.6765419096</v>
      </c>
      <c r="F57" s="131">
        <f>IF(ISBLANK(E57),"  ",IF(C57&gt;0,E57/C57,IF(E57&gt;0,1,0)))</f>
        <v>9.0792527169482589E-3</v>
      </c>
      <c r="H57" s="174"/>
    </row>
    <row r="58" spans="1:8" ht="15" customHeight="1" x14ac:dyDescent="0.25">
      <c r="A58" s="142"/>
      <c r="B58" s="125"/>
      <c r="C58" s="125"/>
      <c r="D58" s="125"/>
      <c r="E58" s="125"/>
      <c r="F58" s="118" t="s">
        <v>41</v>
      </c>
      <c r="H58" s="149"/>
    </row>
    <row r="59" spans="1:8" ht="15" customHeight="1" x14ac:dyDescent="0.25">
      <c r="A59" s="143"/>
      <c r="B59" s="117"/>
      <c r="C59" s="117"/>
      <c r="D59" s="117"/>
      <c r="E59" s="117"/>
      <c r="F59" s="119" t="s">
        <v>41</v>
      </c>
      <c r="H59" s="149"/>
    </row>
    <row r="60" spans="1:8" ht="15" customHeight="1" x14ac:dyDescent="0.25">
      <c r="A60" s="141" t="s">
        <v>48</v>
      </c>
      <c r="B60" s="117"/>
      <c r="C60" s="117"/>
      <c r="D60" s="117"/>
      <c r="E60" s="117"/>
      <c r="F60" s="119"/>
      <c r="H60" s="149"/>
    </row>
    <row r="61" spans="1:8" ht="15" customHeight="1" x14ac:dyDescent="0.25">
      <c r="A61" s="124" t="s">
        <v>49</v>
      </c>
      <c r="B61" s="117">
        <v>62171826.960000016</v>
      </c>
      <c r="C61" s="117">
        <v>62181957.329999998</v>
      </c>
      <c r="D61" s="117">
        <v>65306019</v>
      </c>
      <c r="E61" s="117">
        <f t="shared" ref="E61:E74" si="4">D61-C61</f>
        <v>3124061.6700000018</v>
      </c>
      <c r="F61" s="122">
        <f t="shared" ref="F61:F74" si="5">IF(ISBLANK(E61),"  ",IF(C61&gt;0,E61/C61,IF(E61&gt;0,1,0)))</f>
        <v>5.0240645424211867E-2</v>
      </c>
      <c r="H61" s="149"/>
    </row>
    <row r="62" spans="1:8" ht="15" customHeight="1" x14ac:dyDescent="0.25">
      <c r="A62" s="126" t="s">
        <v>50</v>
      </c>
      <c r="B62" s="125">
        <v>329067</v>
      </c>
      <c r="C62" s="125">
        <v>329067</v>
      </c>
      <c r="D62" s="125">
        <v>385196</v>
      </c>
      <c r="E62" s="125">
        <f t="shared" si="4"/>
        <v>56129</v>
      </c>
      <c r="F62" s="122">
        <f t="shared" si="5"/>
        <v>0.17057012705619221</v>
      </c>
      <c r="H62" s="149"/>
    </row>
    <row r="63" spans="1:8" ht="15" customHeight="1" x14ac:dyDescent="0.25">
      <c r="A63" s="126" t="s">
        <v>51</v>
      </c>
      <c r="B63" s="125">
        <v>1658598</v>
      </c>
      <c r="C63" s="125">
        <v>1658598</v>
      </c>
      <c r="D63" s="125">
        <v>1897606</v>
      </c>
      <c r="E63" s="125">
        <f t="shared" si="4"/>
        <v>239008</v>
      </c>
      <c r="F63" s="122">
        <f t="shared" si="5"/>
        <v>0.14410242867771456</v>
      </c>
      <c r="H63" s="149"/>
    </row>
    <row r="64" spans="1:8" ht="15" customHeight="1" x14ac:dyDescent="0.25">
      <c r="A64" s="126" t="s">
        <v>52</v>
      </c>
      <c r="B64" s="125">
        <v>10460389</v>
      </c>
      <c r="C64" s="125">
        <v>10460389</v>
      </c>
      <c r="D64" s="125">
        <v>13387903</v>
      </c>
      <c r="E64" s="125">
        <f t="shared" si="4"/>
        <v>2927514</v>
      </c>
      <c r="F64" s="122">
        <f t="shared" si="5"/>
        <v>0.27986664740670736</v>
      </c>
      <c r="H64" s="149"/>
    </row>
    <row r="65" spans="1:8" ht="15" customHeight="1" x14ac:dyDescent="0.25">
      <c r="A65" s="126" t="s">
        <v>53</v>
      </c>
      <c r="B65" s="125">
        <v>7289590.2699999996</v>
      </c>
      <c r="C65" s="125">
        <v>7289590.2699999996</v>
      </c>
      <c r="D65" s="125">
        <v>8517470</v>
      </c>
      <c r="E65" s="125">
        <f t="shared" si="4"/>
        <v>1227879.7300000004</v>
      </c>
      <c r="F65" s="122">
        <f t="shared" si="5"/>
        <v>0.16844290070091972</v>
      </c>
      <c r="H65" s="149"/>
    </row>
    <row r="66" spans="1:8" ht="15" customHeight="1" x14ac:dyDescent="0.25">
      <c r="A66" s="126" t="s">
        <v>54</v>
      </c>
      <c r="B66" s="125">
        <v>18334098.75</v>
      </c>
      <c r="C66" s="125">
        <v>18334342</v>
      </c>
      <c r="D66" s="125">
        <v>16453691</v>
      </c>
      <c r="E66" s="125">
        <f t="shared" si="4"/>
        <v>-1880651</v>
      </c>
      <c r="F66" s="122">
        <f t="shared" si="5"/>
        <v>-0.10257532012875073</v>
      </c>
      <c r="H66" s="149"/>
    </row>
    <row r="67" spans="1:8" ht="15" customHeight="1" x14ac:dyDescent="0.25">
      <c r="A67" s="126" t="s">
        <v>55</v>
      </c>
      <c r="B67" s="125">
        <v>12541140</v>
      </c>
      <c r="C67" s="125">
        <v>12541140</v>
      </c>
      <c r="D67" s="125">
        <v>7852115</v>
      </c>
      <c r="E67" s="125">
        <f t="shared" si="4"/>
        <v>-4689025</v>
      </c>
      <c r="F67" s="122">
        <f t="shared" si="5"/>
        <v>-0.37389144846481259</v>
      </c>
      <c r="H67" s="149"/>
    </row>
    <row r="68" spans="1:8" ht="15" customHeight="1" x14ac:dyDescent="0.25">
      <c r="A68" s="126" t="s">
        <v>56</v>
      </c>
      <c r="B68" s="125">
        <v>13464437.25</v>
      </c>
      <c r="C68" s="125">
        <v>14596191</v>
      </c>
      <c r="D68" s="125">
        <v>14901082</v>
      </c>
      <c r="E68" s="125">
        <f t="shared" si="4"/>
        <v>304891</v>
      </c>
      <c r="F68" s="122">
        <f t="shared" si="5"/>
        <v>2.0888394787379805E-2</v>
      </c>
      <c r="H68" s="149"/>
    </row>
    <row r="69" spans="1:8" s="103" customFormat="1" ht="15" customHeight="1" x14ac:dyDescent="0.25">
      <c r="A69" s="144" t="s">
        <v>57</v>
      </c>
      <c r="B69" s="130">
        <v>126249147.23</v>
      </c>
      <c r="C69" s="130">
        <v>127391274.59999999</v>
      </c>
      <c r="D69" s="130">
        <v>128701082</v>
      </c>
      <c r="E69" s="125">
        <f t="shared" si="4"/>
        <v>1309807.400000006</v>
      </c>
      <c r="F69" s="131">
        <f t="shared" si="5"/>
        <v>1.0281766974329386E-2</v>
      </c>
      <c r="H69" s="174"/>
    </row>
    <row r="70" spans="1:8" ht="15" customHeight="1" x14ac:dyDescent="0.25">
      <c r="A70" s="126" t="s">
        <v>58</v>
      </c>
      <c r="B70" s="125">
        <v>0</v>
      </c>
      <c r="C70" s="125">
        <v>0</v>
      </c>
      <c r="D70" s="125">
        <v>0</v>
      </c>
      <c r="E70" s="125">
        <f t="shared" si="4"/>
        <v>0</v>
      </c>
      <c r="F70" s="122">
        <f t="shared" si="5"/>
        <v>0</v>
      </c>
      <c r="H70" s="149"/>
    </row>
    <row r="71" spans="1:8" ht="15" customHeight="1" x14ac:dyDescent="0.25">
      <c r="A71" s="126" t="s">
        <v>59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60</v>
      </c>
      <c r="B72" s="125">
        <v>3049711</v>
      </c>
      <c r="C72" s="125">
        <v>3049711</v>
      </c>
      <c r="D72" s="125">
        <v>2924211</v>
      </c>
      <c r="E72" s="125">
        <f t="shared" si="4"/>
        <v>-125500</v>
      </c>
      <c r="F72" s="122">
        <f t="shared" si="5"/>
        <v>-4.1151440251223803E-2</v>
      </c>
      <c r="H72" s="149"/>
    </row>
    <row r="73" spans="1:8" ht="15" customHeight="1" x14ac:dyDescent="0.25">
      <c r="A73" s="126" t="s">
        <v>61</v>
      </c>
      <c r="B73" s="125">
        <v>0</v>
      </c>
      <c r="C73" s="125">
        <v>0</v>
      </c>
      <c r="D73" s="125">
        <v>0</v>
      </c>
      <c r="E73" s="125">
        <f t="shared" si="4"/>
        <v>0</v>
      </c>
      <c r="F73" s="122">
        <f t="shared" si="5"/>
        <v>0</v>
      </c>
      <c r="H73" s="149"/>
    </row>
    <row r="74" spans="1:8" s="103" customFormat="1" ht="15" customHeight="1" x14ac:dyDescent="0.25">
      <c r="A74" s="145" t="s">
        <v>62</v>
      </c>
      <c r="B74" s="146">
        <v>129298858.23</v>
      </c>
      <c r="C74" s="146">
        <v>130440985.59999999</v>
      </c>
      <c r="D74" s="146">
        <v>131625293</v>
      </c>
      <c r="E74" s="185">
        <f t="shared" si="4"/>
        <v>1184307.400000006</v>
      </c>
      <c r="F74" s="131">
        <f t="shared" si="5"/>
        <v>9.0792582910382887E-3</v>
      </c>
      <c r="H74" s="174"/>
    </row>
    <row r="75" spans="1:8" ht="15" customHeight="1" x14ac:dyDescent="0.25">
      <c r="A75" s="143"/>
      <c r="B75" s="117"/>
      <c r="C75" s="117"/>
      <c r="D75" s="117"/>
      <c r="E75" s="117"/>
      <c r="F75" s="119"/>
      <c r="H75" s="149"/>
    </row>
    <row r="76" spans="1:8" ht="15" customHeight="1" x14ac:dyDescent="0.25">
      <c r="A76" s="141" t="s">
        <v>63</v>
      </c>
      <c r="B76" s="117"/>
      <c r="C76" s="117"/>
      <c r="D76" s="117"/>
      <c r="E76" s="117"/>
      <c r="F76" s="119"/>
      <c r="H76" s="149"/>
    </row>
    <row r="77" spans="1:8" ht="15" customHeight="1" x14ac:dyDescent="0.25">
      <c r="A77" s="124" t="s">
        <v>64</v>
      </c>
      <c r="B77" s="121">
        <v>63211348.850000009</v>
      </c>
      <c r="C77" s="121">
        <v>63212989</v>
      </c>
      <c r="D77" s="121">
        <v>66017814</v>
      </c>
      <c r="E77" s="117">
        <f t="shared" ref="E77:E95" si="6">D77-C77</f>
        <v>2804825</v>
      </c>
      <c r="F77" s="122">
        <f t="shared" ref="F77:F95" si="7">IF(ISBLANK(E77),"  ",IF(C77&gt;0,E77/C77,IF(E77&gt;0,1,0)))</f>
        <v>4.4371023176898026E-2</v>
      </c>
      <c r="H77" s="149"/>
    </row>
    <row r="78" spans="1:8" ht="15" customHeight="1" x14ac:dyDescent="0.25">
      <c r="A78" s="126" t="s">
        <v>65</v>
      </c>
      <c r="B78" s="123">
        <v>5123447.9800000004</v>
      </c>
      <c r="C78" s="123">
        <v>5123448</v>
      </c>
      <c r="D78" s="123">
        <v>5649372</v>
      </c>
      <c r="E78" s="125">
        <f t="shared" si="6"/>
        <v>525924</v>
      </c>
      <c r="F78" s="122">
        <f t="shared" si="7"/>
        <v>0.10265040261948594</v>
      </c>
      <c r="H78" s="149"/>
    </row>
    <row r="79" spans="1:8" ht="15" customHeight="1" x14ac:dyDescent="0.25">
      <c r="A79" s="126" t="s">
        <v>66</v>
      </c>
      <c r="B79" s="117">
        <v>29157550.230000004</v>
      </c>
      <c r="C79" s="117">
        <v>29157550</v>
      </c>
      <c r="D79" s="117">
        <v>30682619</v>
      </c>
      <c r="E79" s="125">
        <f t="shared" si="6"/>
        <v>1525069</v>
      </c>
      <c r="F79" s="122">
        <f t="shared" si="7"/>
        <v>5.2304428870052523E-2</v>
      </c>
      <c r="H79" s="149"/>
    </row>
    <row r="80" spans="1:8" s="103" customFormat="1" ht="15" customHeight="1" x14ac:dyDescent="0.25">
      <c r="A80" s="144" t="s">
        <v>67</v>
      </c>
      <c r="B80" s="146">
        <v>97492347.060000017</v>
      </c>
      <c r="C80" s="146">
        <v>97493987</v>
      </c>
      <c r="D80" s="146">
        <v>102349805</v>
      </c>
      <c r="E80" s="130">
        <f t="shared" si="6"/>
        <v>4855818</v>
      </c>
      <c r="F80" s="131">
        <f t="shared" si="7"/>
        <v>4.9806333184425004E-2</v>
      </c>
      <c r="H80" s="174"/>
    </row>
    <row r="81" spans="1:8" ht="15" customHeight="1" x14ac:dyDescent="0.25">
      <c r="A81" s="126" t="s">
        <v>68</v>
      </c>
      <c r="B81" s="123">
        <v>692104.1</v>
      </c>
      <c r="C81" s="123">
        <v>692347.1</v>
      </c>
      <c r="D81" s="123">
        <v>976569</v>
      </c>
      <c r="E81" s="125">
        <f t="shared" si="6"/>
        <v>284221.90000000002</v>
      </c>
      <c r="F81" s="122">
        <f t="shared" si="7"/>
        <v>0.41051937676925349</v>
      </c>
      <c r="H81" s="149"/>
    </row>
    <row r="82" spans="1:8" ht="15" customHeight="1" x14ac:dyDescent="0.25">
      <c r="A82" s="126" t="s">
        <v>69</v>
      </c>
      <c r="B82" s="121">
        <v>7862936</v>
      </c>
      <c r="C82" s="121">
        <v>9003182</v>
      </c>
      <c r="D82" s="121">
        <v>11418214</v>
      </c>
      <c r="E82" s="125">
        <f t="shared" si="6"/>
        <v>2415032</v>
      </c>
      <c r="F82" s="122">
        <f t="shared" si="7"/>
        <v>0.26824205042172866</v>
      </c>
      <c r="H82" s="149"/>
    </row>
    <row r="83" spans="1:8" ht="15" customHeight="1" x14ac:dyDescent="0.25">
      <c r="A83" s="126" t="s">
        <v>70</v>
      </c>
      <c r="B83" s="117">
        <v>1583365.57</v>
      </c>
      <c r="C83" s="117">
        <v>1583366</v>
      </c>
      <c r="D83" s="117">
        <v>1756967</v>
      </c>
      <c r="E83" s="125">
        <f t="shared" si="6"/>
        <v>173601</v>
      </c>
      <c r="F83" s="122">
        <f t="shared" si="7"/>
        <v>0.10964047478599388</v>
      </c>
      <c r="H83" s="149"/>
    </row>
    <row r="84" spans="1:8" s="103" customFormat="1" ht="15" customHeight="1" x14ac:dyDescent="0.25">
      <c r="A84" s="128" t="s">
        <v>71</v>
      </c>
      <c r="B84" s="146">
        <v>10138405.67</v>
      </c>
      <c r="C84" s="146">
        <v>11278895.1</v>
      </c>
      <c r="D84" s="146">
        <v>14151750</v>
      </c>
      <c r="E84" s="130">
        <f t="shared" si="6"/>
        <v>2872854.9000000004</v>
      </c>
      <c r="F84" s="131">
        <f t="shared" si="7"/>
        <v>0.25471066753692928</v>
      </c>
      <c r="H84" s="174"/>
    </row>
    <row r="85" spans="1:8" ht="15" customHeight="1" x14ac:dyDescent="0.25">
      <c r="A85" s="126" t="s">
        <v>72</v>
      </c>
      <c r="B85" s="117">
        <v>478594.67</v>
      </c>
      <c r="C85" s="117">
        <v>478594.67</v>
      </c>
      <c r="D85" s="117">
        <v>2288974</v>
      </c>
      <c r="E85" s="125">
        <f t="shared" si="6"/>
        <v>1810379.33</v>
      </c>
      <c r="F85" s="122">
        <f t="shared" si="7"/>
        <v>3.7826984784431472</v>
      </c>
      <c r="H85" s="149"/>
    </row>
    <row r="86" spans="1:8" ht="15" customHeight="1" x14ac:dyDescent="0.25">
      <c r="A86" s="126" t="s">
        <v>73</v>
      </c>
      <c r="B86" s="125">
        <v>18783338.829999998</v>
      </c>
      <c r="C86" s="125">
        <v>18783335.829999998</v>
      </c>
      <c r="D86" s="125">
        <v>11465783</v>
      </c>
      <c r="E86" s="125">
        <f t="shared" si="6"/>
        <v>-7317552.8299999982</v>
      </c>
      <c r="F86" s="122">
        <f t="shared" si="7"/>
        <v>-0.38957685132332531</v>
      </c>
      <c r="H86" s="149"/>
    </row>
    <row r="87" spans="1:8" ht="15" customHeight="1" x14ac:dyDescent="0.25">
      <c r="A87" s="126" t="s">
        <v>74</v>
      </c>
      <c r="B87" s="125">
        <v>0</v>
      </c>
      <c r="C87" s="125">
        <v>0</v>
      </c>
      <c r="D87" s="125">
        <v>0</v>
      </c>
      <c r="E87" s="125">
        <f t="shared" si="6"/>
        <v>0</v>
      </c>
      <c r="F87" s="122">
        <f t="shared" si="7"/>
        <v>0</v>
      </c>
      <c r="H87" s="149"/>
    </row>
    <row r="88" spans="1:8" ht="15" customHeight="1" x14ac:dyDescent="0.25">
      <c r="A88" s="126" t="s">
        <v>75</v>
      </c>
      <c r="B88" s="125">
        <v>460630</v>
      </c>
      <c r="C88" s="125">
        <v>460630</v>
      </c>
      <c r="D88" s="125">
        <v>77080</v>
      </c>
      <c r="E88" s="125">
        <f t="shared" si="6"/>
        <v>-383550</v>
      </c>
      <c r="F88" s="122">
        <f t="shared" si="7"/>
        <v>-0.83266396022838285</v>
      </c>
      <c r="H88" s="149"/>
    </row>
    <row r="89" spans="1:8" s="103" customFormat="1" ht="15" customHeight="1" x14ac:dyDescent="0.25">
      <c r="A89" s="128" t="s">
        <v>76</v>
      </c>
      <c r="B89" s="130">
        <v>19722563.5</v>
      </c>
      <c r="C89" s="130">
        <v>19722560.5</v>
      </c>
      <c r="D89" s="130">
        <v>13831837</v>
      </c>
      <c r="E89" s="130">
        <f t="shared" si="6"/>
        <v>-5890723.5</v>
      </c>
      <c r="F89" s="131">
        <f t="shared" si="7"/>
        <v>-0.29867944884742526</v>
      </c>
      <c r="H89" s="174"/>
    </row>
    <row r="90" spans="1:8" ht="15" customHeight="1" x14ac:dyDescent="0.25">
      <c r="A90" s="126" t="s">
        <v>77</v>
      </c>
      <c r="B90" s="125">
        <v>523334</v>
      </c>
      <c r="C90" s="125">
        <v>523335</v>
      </c>
      <c r="D90" s="125">
        <v>636341</v>
      </c>
      <c r="E90" s="125">
        <f t="shared" si="6"/>
        <v>113006</v>
      </c>
      <c r="F90" s="122">
        <f t="shared" si="7"/>
        <v>0.21593434415813961</v>
      </c>
      <c r="H90" s="149"/>
    </row>
    <row r="91" spans="1:8" ht="15" customHeight="1" x14ac:dyDescent="0.25">
      <c r="A91" s="126" t="s">
        <v>78</v>
      </c>
      <c r="B91" s="125">
        <v>289314</v>
      </c>
      <c r="C91" s="125">
        <v>289314</v>
      </c>
      <c r="D91" s="125">
        <v>469836</v>
      </c>
      <c r="E91" s="125">
        <f t="shared" si="6"/>
        <v>180522</v>
      </c>
      <c r="F91" s="122">
        <f t="shared" si="7"/>
        <v>0.62396565669134574</v>
      </c>
      <c r="H91" s="149"/>
    </row>
    <row r="92" spans="1:8" ht="15" customHeight="1" x14ac:dyDescent="0.25">
      <c r="A92" s="133" t="s">
        <v>79</v>
      </c>
      <c r="B92" s="125">
        <v>1132894</v>
      </c>
      <c r="C92" s="125">
        <v>1132894</v>
      </c>
      <c r="D92" s="125">
        <v>185724</v>
      </c>
      <c r="E92" s="125">
        <f t="shared" si="6"/>
        <v>-947170</v>
      </c>
      <c r="F92" s="122">
        <f t="shared" si="7"/>
        <v>-0.836062332398265</v>
      </c>
      <c r="H92" s="149"/>
    </row>
    <row r="93" spans="1:8" s="103" customFormat="1" ht="15" customHeight="1" x14ac:dyDescent="0.25">
      <c r="A93" s="147" t="s">
        <v>80</v>
      </c>
      <c r="B93" s="146">
        <v>1945542</v>
      </c>
      <c r="C93" s="146">
        <v>1945543</v>
      </c>
      <c r="D93" s="146">
        <v>1291901</v>
      </c>
      <c r="E93" s="125">
        <f t="shared" si="6"/>
        <v>-653642</v>
      </c>
      <c r="F93" s="131">
        <f t="shared" si="7"/>
        <v>-0.33596893001079903</v>
      </c>
      <c r="H93" s="174"/>
    </row>
    <row r="94" spans="1:8" ht="15" customHeight="1" x14ac:dyDescent="0.25">
      <c r="A94" s="133" t="s">
        <v>81</v>
      </c>
      <c r="B94" s="125">
        <v>0</v>
      </c>
      <c r="C94" s="125">
        <v>0</v>
      </c>
      <c r="D94" s="125">
        <v>0</v>
      </c>
      <c r="E94" s="125">
        <f t="shared" si="6"/>
        <v>0</v>
      </c>
      <c r="F94" s="122">
        <f t="shared" si="7"/>
        <v>0</v>
      </c>
      <c r="H94" s="149"/>
    </row>
    <row r="95" spans="1:8" s="103" customFormat="1" ht="15" customHeight="1" thickBot="1" x14ac:dyDescent="0.3">
      <c r="A95" s="165" t="s">
        <v>62</v>
      </c>
      <c r="B95" s="166">
        <v>129298858.23000002</v>
      </c>
      <c r="C95" s="166">
        <v>130440985.59999999</v>
      </c>
      <c r="D95" s="166">
        <v>131625293</v>
      </c>
      <c r="E95" s="166">
        <f t="shared" si="6"/>
        <v>1184307.400000006</v>
      </c>
      <c r="F95" s="167">
        <f t="shared" si="7"/>
        <v>9.0792582910382887E-3</v>
      </c>
      <c r="H95" s="174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1" x14ac:dyDescent="0.25">
      <c r="A97" t="s">
        <v>198</v>
      </c>
    </row>
    <row r="98" spans="1:1" x14ac:dyDescent="0.25">
      <c r="A98" t="s">
        <v>184</v>
      </c>
    </row>
  </sheetData>
  <hyperlinks>
    <hyperlink ref="I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155" t="s">
        <v>119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195</v>
      </c>
      <c r="C5" s="114" t="s">
        <v>197</v>
      </c>
      <c r="D5" s="114" t="s">
        <v>196</v>
      </c>
      <c r="E5" s="114" t="s">
        <v>195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54625544</v>
      </c>
      <c r="C8" s="121">
        <v>54625544</v>
      </c>
      <c r="D8" s="121">
        <v>62708727</v>
      </c>
      <c r="E8" s="121">
        <f t="shared" ref="E8:E32" si="0">D8-C8</f>
        <v>8083183</v>
      </c>
      <c r="F8" s="122">
        <f t="shared" ref="F8:F32" si="1">IF(ISBLANK(E8),"  ",IF(C8&gt;0,E8/C8,IF(E8&gt;0,1,0)))</f>
        <v>0.14797441651107401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2293053</v>
      </c>
      <c r="C10" s="123">
        <v>2293053</v>
      </c>
      <c r="D10" s="123">
        <v>2554655</v>
      </c>
      <c r="E10" s="121">
        <f t="shared" si="0"/>
        <v>261602</v>
      </c>
      <c r="F10" s="122">
        <f t="shared" si="1"/>
        <v>0.114084585048841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2293053</v>
      </c>
      <c r="C12" s="125">
        <v>2293053</v>
      </c>
      <c r="D12" s="125">
        <v>2554655</v>
      </c>
      <c r="E12" s="121">
        <f t="shared" si="0"/>
        <v>261602</v>
      </c>
      <c r="F12" s="122">
        <f t="shared" si="1"/>
        <v>0.114084585048841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21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199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22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23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24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25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200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26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201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27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82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202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203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188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204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205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27" t="s">
        <v>28</v>
      </c>
      <c r="B33" s="125"/>
      <c r="C33" s="125"/>
      <c r="D33" s="125"/>
      <c r="E33" s="125"/>
      <c r="F33" s="118"/>
      <c r="H33" s="149"/>
    </row>
    <row r="34" spans="1:13" ht="15" customHeight="1" x14ac:dyDescent="0.25">
      <c r="A34" s="124" t="s">
        <v>29</v>
      </c>
      <c r="B34" s="121">
        <v>0</v>
      </c>
      <c r="C34" s="121">
        <v>0</v>
      </c>
      <c r="D34" s="121">
        <v>0</v>
      </c>
      <c r="E34" s="121">
        <f>D34-C34</f>
        <v>0</v>
      </c>
      <c r="F34" s="122">
        <f>IF(ISBLANK(E34),"  ",IF(C34&gt;0,E34/C34,IF(E34&gt;0,1,0)))</f>
        <v>0</v>
      </c>
      <c r="H34" s="149"/>
    </row>
    <row r="35" spans="1:13" ht="15" customHeight="1" x14ac:dyDescent="0.25">
      <c r="A35" s="128" t="s">
        <v>30</v>
      </c>
      <c r="B35" s="125"/>
      <c r="C35" s="125"/>
      <c r="D35" s="125"/>
      <c r="E35" s="125"/>
      <c r="F35" s="118"/>
      <c r="H35" s="149"/>
    </row>
    <row r="36" spans="1:13" ht="15" customHeight="1" x14ac:dyDescent="0.25">
      <c r="A36" s="124" t="s">
        <v>29</v>
      </c>
      <c r="B36" s="117">
        <v>0</v>
      </c>
      <c r="C36" s="117">
        <v>0</v>
      </c>
      <c r="D36" s="117">
        <v>0</v>
      </c>
      <c r="E36" s="121">
        <f>D36-C36</f>
        <v>0</v>
      </c>
      <c r="F36" s="122">
        <f>IF(ISBLANK(E36),"  ",IF(C36&gt;0,E36/C36,IF(E36&gt;0,1,0)))</f>
        <v>0</v>
      </c>
      <c r="H36" s="149"/>
    </row>
    <row r="37" spans="1:13" ht="15" customHeight="1" x14ac:dyDescent="0.25">
      <c r="A37" s="126" t="s">
        <v>31</v>
      </c>
      <c r="B37" s="125"/>
      <c r="C37" s="125"/>
      <c r="D37" s="125"/>
      <c r="E37" s="123"/>
      <c r="F37" s="122" t="str">
        <f>IF(ISBLANK(E37),"  ",IF(C37&gt;0,E37/C37,IF(E37&gt;0,1,0)))</f>
        <v xml:space="preserve">  </v>
      </c>
      <c r="H37" s="149"/>
    </row>
    <row r="38" spans="1:13" s="103" customFormat="1" ht="15" customHeight="1" x14ac:dyDescent="0.25">
      <c r="A38" s="129" t="s">
        <v>33</v>
      </c>
      <c r="B38" s="130">
        <v>56918597</v>
      </c>
      <c r="C38" s="130">
        <v>56918597</v>
      </c>
      <c r="D38" s="130">
        <v>65263382</v>
      </c>
      <c r="E38" s="130">
        <f>D38-C38</f>
        <v>8344785</v>
      </c>
      <c r="F38" s="131">
        <f>IF(ISBLANK(E38),"  ",IF(C38&gt;0,E38/C38,IF(E38&gt;0,1,0)))</f>
        <v>0.14660911265961105</v>
      </c>
      <c r="H38" s="174"/>
    </row>
    <row r="39" spans="1:13" ht="15" customHeight="1" x14ac:dyDescent="0.25">
      <c r="A39" s="127" t="s">
        <v>34</v>
      </c>
      <c r="B39" s="125"/>
      <c r="C39" s="125"/>
      <c r="D39" s="125"/>
      <c r="E39" s="125"/>
      <c r="F39" s="118"/>
      <c r="H39" s="149"/>
    </row>
    <row r="40" spans="1:13" ht="15" customHeight="1" x14ac:dyDescent="0.25">
      <c r="A40" s="132" t="s">
        <v>35</v>
      </c>
      <c r="B40" s="121">
        <v>0</v>
      </c>
      <c r="C40" s="121">
        <v>0</v>
      </c>
      <c r="D40" s="121">
        <v>0</v>
      </c>
      <c r="E40" s="121">
        <f t="shared" ref="E40:E45" si="2">D40-C40</f>
        <v>0</v>
      </c>
      <c r="F40" s="122">
        <f t="shared" ref="F40:F45" si="3">IF(ISBLANK(E40),"  ",IF(C40&gt;0,E40/C40,IF(E40&gt;0,1,0)))</f>
        <v>0</v>
      </c>
      <c r="H40" s="149"/>
    </row>
    <row r="41" spans="1:13" ht="15" customHeight="1" x14ac:dyDescent="0.25">
      <c r="A41" s="133" t="s">
        <v>36</v>
      </c>
      <c r="B41" s="121">
        <v>0</v>
      </c>
      <c r="C41" s="121">
        <v>0</v>
      </c>
      <c r="D41" s="121">
        <v>0</v>
      </c>
      <c r="E41" s="121">
        <f t="shared" si="2"/>
        <v>0</v>
      </c>
      <c r="F41" s="122">
        <f t="shared" si="3"/>
        <v>0</v>
      </c>
      <c r="H41" s="149"/>
    </row>
    <row r="42" spans="1:13" ht="15" customHeight="1" x14ac:dyDescent="0.25">
      <c r="A42" s="133" t="s">
        <v>37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38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4" t="s">
        <v>39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s="103" customFormat="1" ht="15" customHeight="1" x14ac:dyDescent="0.25">
      <c r="A45" s="127" t="s">
        <v>40</v>
      </c>
      <c r="B45" s="135">
        <v>0</v>
      </c>
      <c r="C45" s="135">
        <v>0</v>
      </c>
      <c r="D45" s="135">
        <v>0</v>
      </c>
      <c r="E45" s="137">
        <f t="shared" si="2"/>
        <v>0</v>
      </c>
      <c r="F45" s="131">
        <f t="shared" si="3"/>
        <v>0</v>
      </c>
      <c r="H45" s="174"/>
      <c r="M45" s="103" t="s">
        <v>41</v>
      </c>
    </row>
    <row r="46" spans="1:13" ht="15" customHeight="1" x14ac:dyDescent="0.25">
      <c r="A46" s="126" t="s">
        <v>41</v>
      </c>
      <c r="B46" s="125"/>
      <c r="C46" s="125"/>
      <c r="D46" s="125"/>
      <c r="E46" s="125"/>
      <c r="F46" s="118"/>
      <c r="H46" s="149"/>
    </row>
    <row r="47" spans="1:13" s="103" customFormat="1" ht="15" customHeight="1" x14ac:dyDescent="0.25">
      <c r="A47" s="136" t="s">
        <v>42</v>
      </c>
      <c r="B47" s="137">
        <v>185000</v>
      </c>
      <c r="C47" s="137">
        <v>185000</v>
      </c>
      <c r="D47" s="137">
        <v>185000</v>
      </c>
      <c r="E47" s="137">
        <f>D47-C47</f>
        <v>0</v>
      </c>
      <c r="F47" s="131">
        <f>IF(ISBLANK(E47),"  ",IF(C47&gt;0,E47/C47,IF(E47&gt;0,1,0)))</f>
        <v>0</v>
      </c>
      <c r="H47" s="174"/>
    </row>
    <row r="48" spans="1:13" ht="15" customHeight="1" x14ac:dyDescent="0.25">
      <c r="A48" s="124"/>
      <c r="B48" s="117"/>
      <c r="C48" s="117"/>
      <c r="D48" s="117"/>
      <c r="E48" s="117"/>
      <c r="F48" s="119"/>
      <c r="H48" s="149"/>
    </row>
    <row r="49" spans="1:8" s="103" customFormat="1" ht="15" customHeight="1" x14ac:dyDescent="0.25">
      <c r="A49" s="136" t="s">
        <v>43</v>
      </c>
      <c r="B49" s="137">
        <v>0</v>
      </c>
      <c r="C49" s="137">
        <v>0</v>
      </c>
      <c r="D49" s="137">
        <v>0</v>
      </c>
      <c r="E49" s="137">
        <f>D49-C49</f>
        <v>0</v>
      </c>
      <c r="F49" s="131">
        <f>IF(ISBLANK(E49),"  ",IF(C49&gt;0,E49/C49,IF(E49&gt;0,1,0)))</f>
        <v>0</v>
      </c>
      <c r="H49" s="174"/>
    </row>
    <row r="50" spans="1:8" ht="15" customHeight="1" x14ac:dyDescent="0.25">
      <c r="A50" s="126" t="s">
        <v>41</v>
      </c>
      <c r="B50" s="125"/>
      <c r="C50" s="125"/>
      <c r="D50" s="125"/>
      <c r="E50" s="125"/>
      <c r="F50" s="118"/>
      <c r="H50" s="149"/>
    </row>
    <row r="51" spans="1:8" s="103" customFormat="1" ht="15" customHeight="1" x14ac:dyDescent="0.25">
      <c r="A51" s="127" t="s">
        <v>44</v>
      </c>
      <c r="B51" s="135">
        <v>128460022</v>
      </c>
      <c r="C51" s="135">
        <v>136939525</v>
      </c>
      <c r="D51" s="135">
        <v>136939525</v>
      </c>
      <c r="E51" s="135">
        <f>D51-C51</f>
        <v>0</v>
      </c>
      <c r="F51" s="131">
        <f>IF(ISBLANK(E51),"  ",IF(C51&gt;0,E51/C51,IF(E51&gt;0,1,0)))</f>
        <v>0</v>
      </c>
      <c r="H51" s="174"/>
    </row>
    <row r="52" spans="1:8" ht="15" customHeight="1" x14ac:dyDescent="0.25">
      <c r="A52" s="126" t="s">
        <v>41</v>
      </c>
      <c r="B52" s="125"/>
      <c r="C52" s="125"/>
      <c r="D52" s="125"/>
      <c r="E52" s="125"/>
      <c r="F52" s="118"/>
      <c r="H52" s="149"/>
    </row>
    <row r="53" spans="1:8" s="103" customFormat="1" ht="15" customHeight="1" x14ac:dyDescent="0.25">
      <c r="A53" s="138" t="s">
        <v>45</v>
      </c>
      <c r="B53" s="139">
        <v>0</v>
      </c>
      <c r="C53" s="139">
        <v>0</v>
      </c>
      <c r="D53" s="139">
        <v>0</v>
      </c>
      <c r="E53" s="139">
        <f>D53-C53</f>
        <v>0</v>
      </c>
      <c r="F53" s="131">
        <f>IF(ISBLANK(E53),"  ",IF(C53&gt;0,E53/C53,IF(E53&gt;0,1,0)))</f>
        <v>0</v>
      </c>
      <c r="H53" s="174"/>
    </row>
    <row r="54" spans="1:8" ht="15" customHeight="1" x14ac:dyDescent="0.25">
      <c r="A54" s="127"/>
      <c r="B54" s="117"/>
      <c r="C54" s="117"/>
      <c r="D54" s="117"/>
      <c r="E54" s="117"/>
      <c r="F54" s="140"/>
      <c r="H54" s="149"/>
    </row>
    <row r="55" spans="1:8" s="103" customFormat="1" ht="15" customHeight="1" x14ac:dyDescent="0.25">
      <c r="A55" s="127" t="s">
        <v>46</v>
      </c>
      <c r="B55" s="135">
        <v>0</v>
      </c>
      <c r="C55" s="135">
        <v>0</v>
      </c>
      <c r="D55" s="135">
        <v>0</v>
      </c>
      <c r="E55" s="139">
        <f>D55-C55</f>
        <v>0</v>
      </c>
      <c r="F55" s="131">
        <f>IF(ISBLANK(E55),"  ",IF(C55&gt;0,E55/C55,IF(E55&gt;0,1,0)))</f>
        <v>0</v>
      </c>
      <c r="H55" s="174"/>
    </row>
    <row r="56" spans="1:8" ht="15" customHeight="1" x14ac:dyDescent="0.25">
      <c r="A56" s="126"/>
      <c r="B56" s="125"/>
      <c r="C56" s="125"/>
      <c r="D56" s="125"/>
      <c r="E56" s="125"/>
      <c r="F56" s="118"/>
      <c r="H56" s="149"/>
    </row>
    <row r="57" spans="1:8" s="103" customFormat="1" ht="15" customHeight="1" x14ac:dyDescent="0.25">
      <c r="A57" s="141" t="s">
        <v>47</v>
      </c>
      <c r="B57" s="135">
        <v>185563619</v>
      </c>
      <c r="C57" s="135">
        <v>194043122</v>
      </c>
      <c r="D57" s="135">
        <v>202387907</v>
      </c>
      <c r="E57" s="135">
        <f>D57-C57</f>
        <v>8344785</v>
      </c>
      <c r="F57" s="131">
        <f>IF(ISBLANK(E57),"  ",IF(C57&gt;0,E57/C57,IF(E57&gt;0,1,0)))</f>
        <v>4.300479663484285E-2</v>
      </c>
      <c r="H57" s="174"/>
    </row>
    <row r="58" spans="1:8" ht="15" customHeight="1" x14ac:dyDescent="0.25">
      <c r="A58" s="142"/>
      <c r="B58" s="125"/>
      <c r="C58" s="125"/>
      <c r="D58" s="125"/>
      <c r="E58" s="125"/>
      <c r="F58" s="118" t="s">
        <v>41</v>
      </c>
      <c r="H58" s="149"/>
    </row>
    <row r="59" spans="1:8" ht="15" customHeight="1" x14ac:dyDescent="0.25">
      <c r="A59" s="143"/>
      <c r="B59" s="117"/>
      <c r="C59" s="117"/>
      <c r="D59" s="117"/>
      <c r="E59" s="117"/>
      <c r="F59" s="119" t="s">
        <v>41</v>
      </c>
      <c r="H59" s="149"/>
    </row>
    <row r="60" spans="1:8" ht="15" customHeight="1" x14ac:dyDescent="0.25">
      <c r="A60" s="141" t="s">
        <v>48</v>
      </c>
      <c r="B60" s="117"/>
      <c r="C60" s="117"/>
      <c r="D60" s="117"/>
      <c r="E60" s="117"/>
      <c r="F60" s="119"/>
      <c r="H60" s="149"/>
    </row>
    <row r="61" spans="1:8" ht="15" customHeight="1" x14ac:dyDescent="0.25">
      <c r="A61" s="124" t="s">
        <v>49</v>
      </c>
      <c r="B61" s="117">
        <v>76183759</v>
      </c>
      <c r="C61" s="117">
        <v>83627809</v>
      </c>
      <c r="D61" s="117">
        <v>90539200</v>
      </c>
      <c r="E61" s="117">
        <f t="shared" ref="E61:E74" si="4">D61-C61</f>
        <v>6911391</v>
      </c>
      <c r="F61" s="122">
        <f t="shared" ref="F61:F74" si="5">IF(ISBLANK(E61),"  ",IF(C61&gt;0,E61/C61,IF(E61&gt;0,1,0)))</f>
        <v>8.2644649939352111E-2</v>
      </c>
      <c r="H61" s="149"/>
    </row>
    <row r="62" spans="1:8" ht="15" customHeight="1" x14ac:dyDescent="0.25">
      <c r="A62" s="126" t="s">
        <v>50</v>
      </c>
      <c r="B62" s="125">
        <v>14923180</v>
      </c>
      <c r="C62" s="125">
        <v>14594604</v>
      </c>
      <c r="D62" s="125">
        <v>14430724</v>
      </c>
      <c r="E62" s="125">
        <f t="shared" si="4"/>
        <v>-163880</v>
      </c>
      <c r="F62" s="122">
        <f t="shared" si="5"/>
        <v>-1.1228807578472152E-2</v>
      </c>
      <c r="H62" s="149"/>
    </row>
    <row r="63" spans="1:8" ht="15" customHeight="1" x14ac:dyDescent="0.25">
      <c r="A63" s="126" t="s">
        <v>51</v>
      </c>
      <c r="B63" s="125">
        <v>185000</v>
      </c>
      <c r="C63" s="125">
        <v>185000</v>
      </c>
      <c r="D63" s="125">
        <v>185000</v>
      </c>
      <c r="E63" s="125">
        <f t="shared" si="4"/>
        <v>0</v>
      </c>
      <c r="F63" s="122">
        <f t="shared" si="5"/>
        <v>0</v>
      </c>
      <c r="H63" s="149"/>
    </row>
    <row r="64" spans="1:8" ht="15" customHeight="1" x14ac:dyDescent="0.25">
      <c r="A64" s="126" t="s">
        <v>52</v>
      </c>
      <c r="B64" s="125">
        <v>18221514</v>
      </c>
      <c r="C64" s="125">
        <v>19776764</v>
      </c>
      <c r="D64" s="125">
        <v>19214244</v>
      </c>
      <c r="E64" s="125">
        <f t="shared" si="4"/>
        <v>-562520</v>
      </c>
      <c r="F64" s="122">
        <f t="shared" si="5"/>
        <v>-2.8443480439974911E-2</v>
      </c>
      <c r="H64" s="149"/>
    </row>
    <row r="65" spans="1:8" ht="15" customHeight="1" x14ac:dyDescent="0.25">
      <c r="A65" s="126" t="s">
        <v>53</v>
      </c>
      <c r="B65" s="125">
        <v>9201770</v>
      </c>
      <c r="C65" s="125">
        <v>9881611</v>
      </c>
      <c r="D65" s="125">
        <v>10038121</v>
      </c>
      <c r="E65" s="125">
        <f t="shared" si="4"/>
        <v>156510</v>
      </c>
      <c r="F65" s="122">
        <f t="shared" si="5"/>
        <v>1.5838510542461142E-2</v>
      </c>
      <c r="H65" s="149"/>
    </row>
    <row r="66" spans="1:8" ht="15" customHeight="1" x14ac:dyDescent="0.25">
      <c r="A66" s="126" t="s">
        <v>54</v>
      </c>
      <c r="B66" s="125">
        <v>31915917</v>
      </c>
      <c r="C66" s="125">
        <v>32133675</v>
      </c>
      <c r="D66" s="125">
        <v>31575029</v>
      </c>
      <c r="E66" s="125">
        <f t="shared" si="4"/>
        <v>-558646</v>
      </c>
      <c r="F66" s="122">
        <f t="shared" si="5"/>
        <v>-1.7385064111092179E-2</v>
      </c>
      <c r="H66" s="149"/>
    </row>
    <row r="67" spans="1:8" ht="15" customHeight="1" x14ac:dyDescent="0.25">
      <c r="A67" s="126" t="s">
        <v>55</v>
      </c>
      <c r="B67" s="125">
        <v>18851669</v>
      </c>
      <c r="C67" s="125">
        <v>18833961</v>
      </c>
      <c r="D67" s="125">
        <v>19718260</v>
      </c>
      <c r="E67" s="125">
        <f t="shared" si="4"/>
        <v>884299</v>
      </c>
      <c r="F67" s="122">
        <f t="shared" si="5"/>
        <v>4.6952364401731533E-2</v>
      </c>
      <c r="H67" s="149"/>
    </row>
    <row r="68" spans="1:8" ht="15" customHeight="1" x14ac:dyDescent="0.25">
      <c r="A68" s="126" t="s">
        <v>56</v>
      </c>
      <c r="B68" s="125">
        <v>15611465</v>
      </c>
      <c r="C68" s="125">
        <v>14535250</v>
      </c>
      <c r="D68" s="125">
        <v>16202842</v>
      </c>
      <c r="E68" s="125">
        <f t="shared" si="4"/>
        <v>1667592</v>
      </c>
      <c r="F68" s="122">
        <f t="shared" si="5"/>
        <v>0.11472743846855059</v>
      </c>
      <c r="H68" s="149"/>
    </row>
    <row r="69" spans="1:8" s="103" customFormat="1" ht="15" customHeight="1" x14ac:dyDescent="0.25">
      <c r="A69" s="144" t="s">
        <v>57</v>
      </c>
      <c r="B69" s="130">
        <v>185094274</v>
      </c>
      <c r="C69" s="130">
        <v>193568674</v>
      </c>
      <c r="D69" s="130">
        <v>201903420</v>
      </c>
      <c r="E69" s="125">
        <f t="shared" si="4"/>
        <v>8334746</v>
      </c>
      <c r="F69" s="131">
        <f t="shared" si="5"/>
        <v>4.3058341144600699E-2</v>
      </c>
      <c r="H69" s="174"/>
    </row>
    <row r="70" spans="1:8" ht="15" customHeight="1" x14ac:dyDescent="0.25">
      <c r="A70" s="126" t="s">
        <v>58</v>
      </c>
      <c r="B70" s="125">
        <v>0</v>
      </c>
      <c r="C70" s="125">
        <v>0</v>
      </c>
      <c r="D70" s="125">
        <v>0</v>
      </c>
      <c r="E70" s="125">
        <f t="shared" si="4"/>
        <v>0</v>
      </c>
      <c r="F70" s="122">
        <f t="shared" si="5"/>
        <v>0</v>
      </c>
      <c r="H70" s="149"/>
    </row>
    <row r="71" spans="1:8" ht="15" customHeight="1" x14ac:dyDescent="0.25">
      <c r="A71" s="126" t="s">
        <v>59</v>
      </c>
      <c r="B71" s="125">
        <v>469345</v>
      </c>
      <c r="C71" s="125">
        <v>474448</v>
      </c>
      <c r="D71" s="125">
        <v>484487</v>
      </c>
      <c r="E71" s="125">
        <f t="shared" si="4"/>
        <v>10039</v>
      </c>
      <c r="F71" s="122">
        <f t="shared" si="5"/>
        <v>2.1159326206454658E-2</v>
      </c>
      <c r="H71" s="149"/>
    </row>
    <row r="72" spans="1:8" ht="15" customHeight="1" x14ac:dyDescent="0.25">
      <c r="A72" s="126" t="s">
        <v>60</v>
      </c>
      <c r="B72" s="125">
        <v>0</v>
      </c>
      <c r="C72" s="125">
        <v>0</v>
      </c>
      <c r="D72" s="125">
        <v>0</v>
      </c>
      <c r="E72" s="125">
        <f t="shared" si="4"/>
        <v>0</v>
      </c>
      <c r="F72" s="122">
        <f t="shared" si="5"/>
        <v>0</v>
      </c>
      <c r="H72" s="149"/>
    </row>
    <row r="73" spans="1:8" ht="15" customHeight="1" x14ac:dyDescent="0.25">
      <c r="A73" s="126" t="s">
        <v>61</v>
      </c>
      <c r="B73" s="125">
        <v>0</v>
      </c>
      <c r="C73" s="125">
        <v>0</v>
      </c>
      <c r="D73" s="125">
        <v>0</v>
      </c>
      <c r="E73" s="125">
        <f t="shared" si="4"/>
        <v>0</v>
      </c>
      <c r="F73" s="122">
        <f t="shared" si="5"/>
        <v>0</v>
      </c>
      <c r="H73" s="149"/>
    </row>
    <row r="74" spans="1:8" s="103" customFormat="1" ht="15" customHeight="1" x14ac:dyDescent="0.25">
      <c r="A74" s="145" t="s">
        <v>62</v>
      </c>
      <c r="B74" s="146">
        <v>185563619</v>
      </c>
      <c r="C74" s="146">
        <v>194043122</v>
      </c>
      <c r="D74" s="146">
        <v>202387907</v>
      </c>
      <c r="E74" s="125">
        <f t="shared" si="4"/>
        <v>8344785</v>
      </c>
      <c r="F74" s="131">
        <f t="shared" si="5"/>
        <v>4.300479663484285E-2</v>
      </c>
      <c r="H74" s="174"/>
    </row>
    <row r="75" spans="1:8" ht="15" customHeight="1" x14ac:dyDescent="0.25">
      <c r="A75" s="143"/>
      <c r="B75" s="117"/>
      <c r="C75" s="117"/>
      <c r="D75" s="117"/>
      <c r="E75" s="117"/>
      <c r="F75" s="119"/>
      <c r="H75" s="149"/>
    </row>
    <row r="76" spans="1:8" ht="15" customHeight="1" x14ac:dyDescent="0.25">
      <c r="A76" s="141" t="s">
        <v>63</v>
      </c>
      <c r="B76" s="117"/>
      <c r="C76" s="117"/>
      <c r="D76" s="117"/>
      <c r="E76" s="117"/>
      <c r="F76" s="119"/>
      <c r="H76" s="149"/>
    </row>
    <row r="77" spans="1:8" ht="15" customHeight="1" x14ac:dyDescent="0.25">
      <c r="A77" s="124" t="s">
        <v>64</v>
      </c>
      <c r="B77" s="121">
        <v>102303808</v>
      </c>
      <c r="C77" s="121">
        <v>108229805</v>
      </c>
      <c r="D77" s="121">
        <v>113571212</v>
      </c>
      <c r="E77" s="117">
        <f t="shared" ref="E77:E95" si="6">D77-C77</f>
        <v>5341407</v>
      </c>
      <c r="F77" s="122">
        <f t="shared" ref="F77:F95" si="7">IF(ISBLANK(E77),"  ",IF(C77&gt;0,E77/C77,IF(E77&gt;0,1,0)))</f>
        <v>4.9352458872119379E-2</v>
      </c>
      <c r="H77" s="149"/>
    </row>
    <row r="78" spans="1:8" ht="15" customHeight="1" x14ac:dyDescent="0.25">
      <c r="A78" s="126" t="s">
        <v>65</v>
      </c>
      <c r="B78" s="123">
        <v>1077050</v>
      </c>
      <c r="C78" s="123">
        <v>1619995</v>
      </c>
      <c r="D78" s="123">
        <v>1669520</v>
      </c>
      <c r="E78" s="125">
        <f t="shared" si="6"/>
        <v>49525</v>
      </c>
      <c r="F78" s="122">
        <f t="shared" si="7"/>
        <v>3.0571082009512376E-2</v>
      </c>
      <c r="H78" s="149"/>
    </row>
    <row r="79" spans="1:8" ht="15" customHeight="1" x14ac:dyDescent="0.25">
      <c r="A79" s="126" t="s">
        <v>66</v>
      </c>
      <c r="B79" s="117">
        <v>40146996</v>
      </c>
      <c r="C79" s="117">
        <v>43380812</v>
      </c>
      <c r="D79" s="117">
        <v>45455308</v>
      </c>
      <c r="E79" s="125">
        <f t="shared" si="6"/>
        <v>2074496</v>
      </c>
      <c r="F79" s="122">
        <f t="shared" si="7"/>
        <v>4.782058943479435E-2</v>
      </c>
      <c r="H79" s="149"/>
    </row>
    <row r="80" spans="1:8" s="103" customFormat="1" ht="15" customHeight="1" x14ac:dyDescent="0.25">
      <c r="A80" s="144" t="s">
        <v>67</v>
      </c>
      <c r="B80" s="146">
        <v>143527854</v>
      </c>
      <c r="C80" s="146">
        <v>153230612</v>
      </c>
      <c r="D80" s="146">
        <v>160696040</v>
      </c>
      <c r="E80" s="130">
        <f t="shared" si="6"/>
        <v>7465428</v>
      </c>
      <c r="F80" s="131">
        <f t="shared" si="7"/>
        <v>4.8720212642627832E-2</v>
      </c>
      <c r="H80" s="174"/>
    </row>
    <row r="81" spans="1:8" ht="15" customHeight="1" x14ac:dyDescent="0.25">
      <c r="A81" s="126" t="s">
        <v>68</v>
      </c>
      <c r="B81" s="123">
        <v>157036</v>
      </c>
      <c r="C81" s="123">
        <v>260766</v>
      </c>
      <c r="D81" s="123">
        <v>264811</v>
      </c>
      <c r="E81" s="125">
        <f t="shared" si="6"/>
        <v>4045</v>
      </c>
      <c r="F81" s="122">
        <f t="shared" si="7"/>
        <v>1.551199159399615E-2</v>
      </c>
      <c r="H81" s="149"/>
    </row>
    <row r="82" spans="1:8" ht="15" customHeight="1" x14ac:dyDescent="0.25">
      <c r="A82" s="126" t="s">
        <v>69</v>
      </c>
      <c r="B82" s="121">
        <v>17218501</v>
      </c>
      <c r="C82" s="121">
        <v>16195568</v>
      </c>
      <c r="D82" s="121">
        <v>17545476</v>
      </c>
      <c r="E82" s="125">
        <f t="shared" si="6"/>
        <v>1349908</v>
      </c>
      <c r="F82" s="122">
        <f t="shared" si="7"/>
        <v>8.3350457359692473E-2</v>
      </c>
      <c r="H82" s="149"/>
    </row>
    <row r="83" spans="1:8" ht="15" customHeight="1" x14ac:dyDescent="0.25">
      <c r="A83" s="126" t="s">
        <v>70</v>
      </c>
      <c r="B83" s="117">
        <v>1480152</v>
      </c>
      <c r="C83" s="117">
        <v>1797015</v>
      </c>
      <c r="D83" s="117">
        <v>1812586</v>
      </c>
      <c r="E83" s="125">
        <f t="shared" si="6"/>
        <v>15571</v>
      </c>
      <c r="F83" s="122">
        <f t="shared" si="7"/>
        <v>8.664924889330362E-3</v>
      </c>
      <c r="H83" s="149"/>
    </row>
    <row r="84" spans="1:8" s="103" customFormat="1" ht="15" customHeight="1" x14ac:dyDescent="0.25">
      <c r="A84" s="128" t="s">
        <v>71</v>
      </c>
      <c r="B84" s="146">
        <v>18855689</v>
      </c>
      <c r="C84" s="146">
        <v>18253349</v>
      </c>
      <c r="D84" s="146">
        <v>19622873</v>
      </c>
      <c r="E84" s="130">
        <f t="shared" si="6"/>
        <v>1369524</v>
      </c>
      <c r="F84" s="131">
        <f t="shared" si="7"/>
        <v>7.5028642689075845E-2</v>
      </c>
      <c r="H84" s="174"/>
    </row>
    <row r="85" spans="1:8" ht="15" customHeight="1" x14ac:dyDescent="0.25">
      <c r="A85" s="126" t="s">
        <v>72</v>
      </c>
      <c r="B85" s="117">
        <v>793883</v>
      </c>
      <c r="C85" s="117">
        <v>722184</v>
      </c>
      <c r="D85" s="117">
        <v>722184</v>
      </c>
      <c r="E85" s="125">
        <f t="shared" si="6"/>
        <v>0</v>
      </c>
      <c r="F85" s="122">
        <f t="shared" si="7"/>
        <v>0</v>
      </c>
      <c r="H85" s="149"/>
    </row>
    <row r="86" spans="1:8" ht="15" customHeight="1" x14ac:dyDescent="0.25">
      <c r="A86" s="126" t="s">
        <v>73</v>
      </c>
      <c r="B86" s="125">
        <v>20395458</v>
      </c>
      <c r="C86" s="125">
        <v>20243319</v>
      </c>
      <c r="D86" s="125">
        <v>20737073</v>
      </c>
      <c r="E86" s="125">
        <f t="shared" si="6"/>
        <v>493754</v>
      </c>
      <c r="F86" s="122">
        <f t="shared" si="7"/>
        <v>2.4390960790569967E-2</v>
      </c>
      <c r="H86" s="149"/>
    </row>
    <row r="87" spans="1:8" ht="15" customHeight="1" x14ac:dyDescent="0.25">
      <c r="A87" s="126" t="s">
        <v>74</v>
      </c>
      <c r="B87" s="125">
        <v>0</v>
      </c>
      <c r="C87" s="125">
        <v>0</v>
      </c>
      <c r="D87" s="125">
        <v>0</v>
      </c>
      <c r="E87" s="125">
        <f t="shared" si="6"/>
        <v>0</v>
      </c>
      <c r="F87" s="122">
        <f t="shared" si="7"/>
        <v>0</v>
      </c>
      <c r="H87" s="149"/>
    </row>
    <row r="88" spans="1:8" ht="15" customHeight="1" x14ac:dyDescent="0.25">
      <c r="A88" s="126" t="s">
        <v>75</v>
      </c>
      <c r="B88" s="125">
        <v>469345</v>
      </c>
      <c r="C88" s="125">
        <v>474448</v>
      </c>
      <c r="D88" s="125">
        <v>484487</v>
      </c>
      <c r="E88" s="125">
        <f t="shared" si="6"/>
        <v>10039</v>
      </c>
      <c r="F88" s="122">
        <f t="shared" si="7"/>
        <v>2.1159326206454658E-2</v>
      </c>
      <c r="H88" s="149"/>
    </row>
    <row r="89" spans="1:8" s="103" customFormat="1" ht="15" customHeight="1" x14ac:dyDescent="0.25">
      <c r="A89" s="128" t="s">
        <v>76</v>
      </c>
      <c r="B89" s="130">
        <v>21658686</v>
      </c>
      <c r="C89" s="130">
        <v>21439951</v>
      </c>
      <c r="D89" s="130">
        <v>21943744</v>
      </c>
      <c r="E89" s="130">
        <f t="shared" si="6"/>
        <v>503793</v>
      </c>
      <c r="F89" s="131">
        <f t="shared" si="7"/>
        <v>2.3497861538955944E-2</v>
      </c>
      <c r="H89" s="174"/>
    </row>
    <row r="90" spans="1:8" ht="15" customHeight="1" x14ac:dyDescent="0.25">
      <c r="A90" s="126" t="s">
        <v>77</v>
      </c>
      <c r="B90" s="125">
        <v>1521390</v>
      </c>
      <c r="C90" s="125">
        <v>1069210</v>
      </c>
      <c r="D90" s="125">
        <v>75250</v>
      </c>
      <c r="E90" s="125">
        <f t="shared" si="6"/>
        <v>-993960</v>
      </c>
      <c r="F90" s="122">
        <f t="shared" si="7"/>
        <v>-0.92962093508291166</v>
      </c>
      <c r="H90" s="149"/>
    </row>
    <row r="91" spans="1:8" ht="15" customHeight="1" x14ac:dyDescent="0.25">
      <c r="A91" s="126" t="s">
        <v>78</v>
      </c>
      <c r="B91" s="125">
        <v>0</v>
      </c>
      <c r="C91" s="125">
        <v>50000</v>
      </c>
      <c r="D91" s="125">
        <v>50000</v>
      </c>
      <c r="E91" s="125">
        <f t="shared" si="6"/>
        <v>0</v>
      </c>
      <c r="F91" s="122">
        <f t="shared" si="7"/>
        <v>0</v>
      </c>
      <c r="H91" s="149"/>
    </row>
    <row r="92" spans="1:8" ht="15" customHeight="1" x14ac:dyDescent="0.25">
      <c r="A92" s="133" t="s">
        <v>79</v>
      </c>
      <c r="B92" s="125">
        <v>0</v>
      </c>
      <c r="C92" s="125">
        <v>0</v>
      </c>
      <c r="D92" s="125">
        <v>0</v>
      </c>
      <c r="E92" s="125">
        <f t="shared" si="6"/>
        <v>0</v>
      </c>
      <c r="F92" s="122">
        <f t="shared" si="7"/>
        <v>0</v>
      </c>
      <c r="H92" s="149"/>
    </row>
    <row r="93" spans="1:8" s="103" customFormat="1" ht="15" customHeight="1" x14ac:dyDescent="0.25">
      <c r="A93" s="147" t="s">
        <v>80</v>
      </c>
      <c r="B93" s="146">
        <v>1521390</v>
      </c>
      <c r="C93" s="146">
        <v>1119210</v>
      </c>
      <c r="D93" s="146">
        <v>125250</v>
      </c>
      <c r="E93" s="125">
        <f t="shared" si="6"/>
        <v>-993960</v>
      </c>
      <c r="F93" s="131">
        <f t="shared" si="7"/>
        <v>-0.88809070683785885</v>
      </c>
      <c r="H93" s="174"/>
    </row>
    <row r="94" spans="1:8" ht="15" customHeight="1" x14ac:dyDescent="0.25">
      <c r="A94" s="133" t="s">
        <v>81</v>
      </c>
      <c r="B94" s="125">
        <v>0</v>
      </c>
      <c r="C94" s="125">
        <v>0</v>
      </c>
      <c r="D94" s="125">
        <v>0</v>
      </c>
      <c r="E94" s="125">
        <f t="shared" si="6"/>
        <v>0</v>
      </c>
      <c r="F94" s="122">
        <f t="shared" si="7"/>
        <v>0</v>
      </c>
      <c r="H94" s="149"/>
    </row>
    <row r="95" spans="1:8" s="103" customFormat="1" ht="15" customHeight="1" thickBot="1" x14ac:dyDescent="0.3">
      <c r="A95" s="165" t="s">
        <v>62</v>
      </c>
      <c r="B95" s="166">
        <v>185563619</v>
      </c>
      <c r="C95" s="166">
        <v>194043122</v>
      </c>
      <c r="D95" s="166">
        <v>202387907</v>
      </c>
      <c r="E95" s="166">
        <f t="shared" si="6"/>
        <v>8344785</v>
      </c>
      <c r="F95" s="167">
        <f t="shared" si="7"/>
        <v>4.300479663484285E-2</v>
      </c>
      <c r="H95" s="174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1" x14ac:dyDescent="0.25">
      <c r="A97" t="s">
        <v>198</v>
      </c>
    </row>
    <row r="98" spans="1:1" x14ac:dyDescent="0.25">
      <c r="A98" t="s">
        <v>184</v>
      </c>
    </row>
  </sheetData>
  <hyperlinks>
    <hyperlink ref="I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J23" sqref="J2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96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195</v>
      </c>
      <c r="C5" s="114" t="s">
        <v>197</v>
      </c>
      <c r="D5" s="114" t="s">
        <v>196</v>
      </c>
      <c r="E5" s="114" t="s">
        <v>195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28758036</v>
      </c>
      <c r="C8" s="121">
        <v>28758036</v>
      </c>
      <c r="D8" s="121">
        <v>30475622</v>
      </c>
      <c r="E8" s="121">
        <f t="shared" ref="E8:E32" si="0">D8-C8</f>
        <v>1717586</v>
      </c>
      <c r="F8" s="122">
        <f t="shared" ref="F8:F32" si="1">IF(ISBLANK(E8),"  ",IF(C8&gt;0,E8/C8,IF(E8&gt;0,1,0)))</f>
        <v>5.9725427703060115E-2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1622908</v>
      </c>
      <c r="C10" s="123">
        <v>1622908</v>
      </c>
      <c r="D10" s="123">
        <v>1808057</v>
      </c>
      <c r="E10" s="121">
        <f t="shared" si="0"/>
        <v>185149</v>
      </c>
      <c r="F10" s="122">
        <f t="shared" si="1"/>
        <v>0.11408471706344414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1622908</v>
      </c>
      <c r="C12" s="125">
        <v>1622908</v>
      </c>
      <c r="D12" s="125">
        <v>1808057</v>
      </c>
      <c r="E12" s="121">
        <f t="shared" si="0"/>
        <v>185149</v>
      </c>
      <c r="F12" s="122">
        <f t="shared" si="1"/>
        <v>0.11408471706344414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21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199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22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23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24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25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200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26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201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27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82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202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203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188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204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205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27" t="s">
        <v>28</v>
      </c>
      <c r="B33" s="125"/>
      <c r="C33" s="125"/>
      <c r="D33" s="125"/>
      <c r="E33" s="125"/>
      <c r="F33" s="118"/>
      <c r="H33" s="149"/>
    </row>
    <row r="34" spans="1:13" ht="15" customHeight="1" x14ac:dyDescent="0.25">
      <c r="A34" s="124" t="s">
        <v>29</v>
      </c>
      <c r="B34" s="121">
        <v>0</v>
      </c>
      <c r="C34" s="121">
        <v>0</v>
      </c>
      <c r="D34" s="121">
        <v>0</v>
      </c>
      <c r="E34" s="121">
        <f>D34-C34</f>
        <v>0</v>
      </c>
      <c r="F34" s="122">
        <f>IF(ISBLANK(E34),"  ",IF(C34&gt;0,E34/C34,IF(E34&gt;0,1,0)))</f>
        <v>0</v>
      </c>
      <c r="H34" s="149"/>
    </row>
    <row r="35" spans="1:13" ht="15" customHeight="1" x14ac:dyDescent="0.25">
      <c r="A35" s="128" t="s">
        <v>30</v>
      </c>
      <c r="B35" s="125"/>
      <c r="C35" s="125"/>
      <c r="D35" s="125"/>
      <c r="E35" s="125"/>
      <c r="F35" s="118"/>
      <c r="H35" s="149"/>
    </row>
    <row r="36" spans="1:13" ht="15" customHeight="1" x14ac:dyDescent="0.25">
      <c r="A36" s="124" t="s">
        <v>29</v>
      </c>
      <c r="B36" s="117">
        <v>0</v>
      </c>
      <c r="C36" s="117">
        <v>0</v>
      </c>
      <c r="D36" s="117">
        <v>0</v>
      </c>
      <c r="E36" s="121">
        <f>D36-C36</f>
        <v>0</v>
      </c>
      <c r="F36" s="122">
        <f>IF(ISBLANK(E36),"  ",IF(C36&gt;0,E36/C36,IF(E36&gt;0,1,0)))</f>
        <v>0</v>
      </c>
      <c r="H36" s="149"/>
    </row>
    <row r="37" spans="1:13" ht="15" customHeight="1" x14ac:dyDescent="0.25">
      <c r="A37" s="126" t="s">
        <v>31</v>
      </c>
      <c r="B37" s="125"/>
      <c r="C37" s="125"/>
      <c r="D37" s="125"/>
      <c r="E37" s="123"/>
      <c r="F37" s="122" t="str">
        <f>IF(ISBLANK(E37),"  ",IF(C37&gt;0,E37/C37,IF(E37&gt;0,1,0)))</f>
        <v xml:space="preserve">  </v>
      </c>
      <c r="H37" s="149"/>
    </row>
    <row r="38" spans="1:13" s="103" customFormat="1" ht="15" customHeight="1" x14ac:dyDescent="0.25">
      <c r="A38" s="129" t="s">
        <v>33</v>
      </c>
      <c r="B38" s="130">
        <v>30380944</v>
      </c>
      <c r="C38" s="130">
        <v>30380944</v>
      </c>
      <c r="D38" s="130">
        <v>32283679</v>
      </c>
      <c r="E38" s="130">
        <f>D38-C38</f>
        <v>1902735</v>
      </c>
      <c r="F38" s="131">
        <f>IF(ISBLANK(E38),"  ",IF(C38&gt;0,E38/C38,IF(E38&gt;0,1,0)))</f>
        <v>6.2629225740977637E-2</v>
      </c>
      <c r="H38" s="174"/>
    </row>
    <row r="39" spans="1:13" ht="15" customHeight="1" x14ac:dyDescent="0.25">
      <c r="A39" s="127" t="s">
        <v>34</v>
      </c>
      <c r="B39" s="125"/>
      <c r="C39" s="125"/>
      <c r="D39" s="125"/>
      <c r="E39" s="125"/>
      <c r="F39" s="118"/>
      <c r="H39" s="149"/>
    </row>
    <row r="40" spans="1:13" ht="15" customHeight="1" x14ac:dyDescent="0.25">
      <c r="A40" s="132" t="s">
        <v>35</v>
      </c>
      <c r="B40" s="121">
        <v>0</v>
      </c>
      <c r="C40" s="121">
        <v>0</v>
      </c>
      <c r="D40" s="121">
        <v>0</v>
      </c>
      <c r="E40" s="121">
        <f t="shared" ref="E40:E45" si="2">D40-C40</f>
        <v>0</v>
      </c>
      <c r="F40" s="122">
        <f t="shared" ref="F40:F45" si="3">IF(ISBLANK(E40),"  ",IF(C40&gt;0,E40/C40,IF(E40&gt;0,1,0)))</f>
        <v>0</v>
      </c>
      <c r="H40" s="149"/>
    </row>
    <row r="41" spans="1:13" ht="15" customHeight="1" x14ac:dyDescent="0.25">
      <c r="A41" s="133" t="s">
        <v>36</v>
      </c>
      <c r="B41" s="121">
        <v>0</v>
      </c>
      <c r="C41" s="121">
        <v>0</v>
      </c>
      <c r="D41" s="121">
        <v>0</v>
      </c>
      <c r="E41" s="121">
        <f t="shared" si="2"/>
        <v>0</v>
      </c>
      <c r="F41" s="122">
        <f t="shared" si="3"/>
        <v>0</v>
      </c>
      <c r="H41" s="149"/>
    </row>
    <row r="42" spans="1:13" ht="15" customHeight="1" x14ac:dyDescent="0.25">
      <c r="A42" s="133" t="s">
        <v>37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38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4" t="s">
        <v>39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s="103" customFormat="1" ht="15" customHeight="1" x14ac:dyDescent="0.25">
      <c r="A45" s="127" t="s">
        <v>40</v>
      </c>
      <c r="B45" s="135">
        <v>0</v>
      </c>
      <c r="C45" s="135">
        <v>0</v>
      </c>
      <c r="D45" s="135">
        <v>0</v>
      </c>
      <c r="E45" s="137">
        <f t="shared" si="2"/>
        <v>0</v>
      </c>
      <c r="F45" s="131">
        <f t="shared" si="3"/>
        <v>0</v>
      </c>
      <c r="H45" s="174"/>
      <c r="M45" s="103" t="s">
        <v>41</v>
      </c>
    </row>
    <row r="46" spans="1:13" ht="15" customHeight="1" x14ac:dyDescent="0.25">
      <c r="A46" s="126" t="s">
        <v>41</v>
      </c>
      <c r="B46" s="125"/>
      <c r="C46" s="125"/>
      <c r="D46" s="125"/>
      <c r="E46" s="125"/>
      <c r="F46" s="118"/>
      <c r="H46" s="149"/>
    </row>
    <row r="47" spans="1:13" s="103" customFormat="1" ht="15" customHeight="1" x14ac:dyDescent="0.25">
      <c r="A47" s="136" t="s">
        <v>42</v>
      </c>
      <c r="B47" s="137">
        <v>0</v>
      </c>
      <c r="C47" s="137">
        <v>0</v>
      </c>
      <c r="D47" s="137">
        <v>0</v>
      </c>
      <c r="E47" s="137">
        <f>D47-C47</f>
        <v>0</v>
      </c>
      <c r="F47" s="131">
        <f>IF(ISBLANK(E47),"  ",IF(C47&gt;0,E47/C47,IF(E47&gt;0,1,0)))</f>
        <v>0</v>
      </c>
      <c r="H47" s="174"/>
    </row>
    <row r="48" spans="1:13" ht="15" customHeight="1" x14ac:dyDescent="0.25">
      <c r="A48" s="124"/>
      <c r="B48" s="117"/>
      <c r="C48" s="117"/>
      <c r="D48" s="117"/>
      <c r="E48" s="117"/>
      <c r="F48" s="119"/>
      <c r="H48" s="149"/>
    </row>
    <row r="49" spans="1:8" s="103" customFormat="1" ht="15" customHeight="1" x14ac:dyDescent="0.25">
      <c r="A49" s="136" t="s">
        <v>43</v>
      </c>
      <c r="B49" s="137">
        <v>0</v>
      </c>
      <c r="C49" s="137">
        <v>0</v>
      </c>
      <c r="D49" s="137">
        <v>0</v>
      </c>
      <c r="E49" s="137">
        <f>D49-C49</f>
        <v>0</v>
      </c>
      <c r="F49" s="131">
        <f>IF(ISBLANK(E49),"  ",IF(C49&gt;0,E49/C49,IF(E49&gt;0,1,0)))</f>
        <v>0</v>
      </c>
      <c r="H49" s="174"/>
    </row>
    <row r="50" spans="1:8" ht="15" customHeight="1" x14ac:dyDescent="0.25">
      <c r="A50" s="126" t="s">
        <v>41</v>
      </c>
      <c r="B50" s="125"/>
      <c r="C50" s="125"/>
      <c r="D50" s="125"/>
      <c r="E50" s="125"/>
      <c r="F50" s="118"/>
      <c r="H50" s="149"/>
    </row>
    <row r="51" spans="1:8" s="103" customFormat="1" ht="15" customHeight="1" x14ac:dyDescent="0.25">
      <c r="A51" s="127" t="s">
        <v>44</v>
      </c>
      <c r="B51" s="135">
        <v>68569885</v>
      </c>
      <c r="C51" s="135">
        <v>68227710</v>
      </c>
      <c r="D51" s="135">
        <v>68227710</v>
      </c>
      <c r="E51" s="135">
        <f>D51-C51</f>
        <v>0</v>
      </c>
      <c r="F51" s="131">
        <f>IF(ISBLANK(E51),"  ",IF(C51&gt;0,E51/C51,IF(E51&gt;0,1,0)))</f>
        <v>0</v>
      </c>
      <c r="H51" s="174"/>
    </row>
    <row r="52" spans="1:8" ht="15" customHeight="1" x14ac:dyDescent="0.25">
      <c r="A52" s="126" t="s">
        <v>41</v>
      </c>
      <c r="B52" s="125"/>
      <c r="C52" s="125"/>
      <c r="D52" s="125"/>
      <c r="E52" s="125"/>
      <c r="F52" s="118"/>
      <c r="H52" s="149"/>
    </row>
    <row r="53" spans="1:8" s="103" customFormat="1" ht="15" customHeight="1" x14ac:dyDescent="0.25">
      <c r="A53" s="138" t="s">
        <v>45</v>
      </c>
      <c r="B53" s="139">
        <v>0</v>
      </c>
      <c r="C53" s="139">
        <v>0</v>
      </c>
      <c r="D53" s="139">
        <v>0</v>
      </c>
      <c r="E53" s="139">
        <f>D53-C53</f>
        <v>0</v>
      </c>
      <c r="F53" s="131">
        <f>IF(ISBLANK(E53),"  ",IF(C53&gt;0,E53/C53,IF(E53&gt;0,1,0)))</f>
        <v>0</v>
      </c>
      <c r="H53" s="174"/>
    </row>
    <row r="54" spans="1:8" ht="15" customHeight="1" x14ac:dyDescent="0.25">
      <c r="A54" s="127"/>
      <c r="B54" s="117"/>
      <c r="C54" s="117"/>
      <c r="D54" s="117"/>
      <c r="E54" s="117"/>
      <c r="F54" s="140"/>
      <c r="H54" s="149"/>
    </row>
    <row r="55" spans="1:8" s="103" customFormat="1" ht="15" customHeight="1" x14ac:dyDescent="0.25">
      <c r="A55" s="127" t="s">
        <v>46</v>
      </c>
      <c r="B55" s="135">
        <v>0</v>
      </c>
      <c r="C55" s="135">
        <v>0</v>
      </c>
      <c r="D55" s="135">
        <v>0</v>
      </c>
      <c r="E55" s="139">
        <f>D55-C55</f>
        <v>0</v>
      </c>
      <c r="F55" s="131">
        <f>IF(ISBLANK(E55),"  ",IF(C55&gt;0,E55/C55,IF(E55&gt;0,1,0)))</f>
        <v>0</v>
      </c>
      <c r="H55" s="174"/>
    </row>
    <row r="56" spans="1:8" ht="15" customHeight="1" x14ac:dyDescent="0.25">
      <c r="A56" s="126"/>
      <c r="B56" s="125"/>
      <c r="C56" s="125"/>
      <c r="D56" s="125"/>
      <c r="E56" s="125"/>
      <c r="F56" s="118"/>
      <c r="H56" s="149"/>
    </row>
    <row r="57" spans="1:8" s="103" customFormat="1" ht="15" customHeight="1" x14ac:dyDescent="0.25">
      <c r="A57" s="141" t="s">
        <v>47</v>
      </c>
      <c r="B57" s="135">
        <v>98950829</v>
      </c>
      <c r="C57" s="135">
        <v>98608654</v>
      </c>
      <c r="D57" s="135">
        <v>100511389</v>
      </c>
      <c r="E57" s="135">
        <f>D57-C57</f>
        <v>1902735</v>
      </c>
      <c r="F57" s="131">
        <f>IF(ISBLANK(E57),"  ",IF(C57&gt;0,E57/C57,IF(E57&gt;0,1,0)))</f>
        <v>1.9295821642591329E-2</v>
      </c>
      <c r="H57" s="174"/>
    </row>
    <row r="58" spans="1:8" ht="15" customHeight="1" x14ac:dyDescent="0.25">
      <c r="A58" s="142"/>
      <c r="B58" s="125"/>
      <c r="C58" s="125"/>
      <c r="D58" s="125"/>
      <c r="E58" s="125"/>
      <c r="F58" s="118" t="s">
        <v>41</v>
      </c>
      <c r="H58" s="149"/>
    </row>
    <row r="59" spans="1:8" ht="15" customHeight="1" x14ac:dyDescent="0.25">
      <c r="A59" s="143"/>
      <c r="B59" s="117"/>
      <c r="C59" s="117"/>
      <c r="D59" s="117"/>
      <c r="E59" s="117"/>
      <c r="F59" s="119" t="s">
        <v>41</v>
      </c>
      <c r="H59" s="149"/>
    </row>
    <row r="60" spans="1:8" ht="15" customHeight="1" x14ac:dyDescent="0.25">
      <c r="A60" s="141" t="s">
        <v>48</v>
      </c>
      <c r="B60" s="117"/>
      <c r="C60" s="117"/>
      <c r="D60" s="117"/>
      <c r="E60" s="117"/>
      <c r="F60" s="119"/>
      <c r="H60" s="149"/>
    </row>
    <row r="61" spans="1:8" ht="15" customHeight="1" x14ac:dyDescent="0.25">
      <c r="A61" s="124" t="s">
        <v>49</v>
      </c>
      <c r="B61" s="117">
        <v>39769658</v>
      </c>
      <c r="C61" s="117">
        <v>40361497</v>
      </c>
      <c r="D61" s="117">
        <v>40580068</v>
      </c>
      <c r="E61" s="117">
        <f t="shared" ref="E61:E74" si="4">D61-C61</f>
        <v>218571</v>
      </c>
      <c r="F61" s="122">
        <f t="shared" ref="F61:F74" si="5">IF(ISBLANK(E61),"  ",IF(C61&gt;0,E61/C61,IF(E61&gt;0,1,0)))</f>
        <v>5.4153343222130739E-3</v>
      </c>
      <c r="H61" s="149"/>
    </row>
    <row r="62" spans="1:8" ht="15" customHeight="1" x14ac:dyDescent="0.25">
      <c r="A62" s="126" t="s">
        <v>50</v>
      </c>
      <c r="B62" s="125">
        <v>4714691</v>
      </c>
      <c r="C62" s="125">
        <v>4770405</v>
      </c>
      <c r="D62" s="125">
        <v>4768563</v>
      </c>
      <c r="E62" s="125">
        <f t="shared" si="4"/>
        <v>-1842</v>
      </c>
      <c r="F62" s="122">
        <f t="shared" si="5"/>
        <v>-3.8613073732733384E-4</v>
      </c>
      <c r="H62" s="149"/>
    </row>
    <row r="63" spans="1:8" ht="15" customHeight="1" x14ac:dyDescent="0.25">
      <c r="A63" s="126" t="s">
        <v>51</v>
      </c>
      <c r="B63" s="125">
        <v>176416</v>
      </c>
      <c r="C63" s="125">
        <v>153894</v>
      </c>
      <c r="D63" s="125">
        <v>154545</v>
      </c>
      <c r="E63" s="125">
        <f t="shared" si="4"/>
        <v>651</v>
      </c>
      <c r="F63" s="122">
        <f t="shared" si="5"/>
        <v>4.2301844126476666E-3</v>
      </c>
      <c r="H63" s="149"/>
    </row>
    <row r="64" spans="1:8" ht="15" customHeight="1" x14ac:dyDescent="0.25">
      <c r="A64" s="126" t="s">
        <v>52</v>
      </c>
      <c r="B64" s="125">
        <v>5232090</v>
      </c>
      <c r="C64" s="125">
        <v>5592038</v>
      </c>
      <c r="D64" s="125">
        <v>5783318</v>
      </c>
      <c r="E64" s="125">
        <f t="shared" si="4"/>
        <v>191280</v>
      </c>
      <c r="F64" s="122">
        <f t="shared" si="5"/>
        <v>3.4205776141006193E-2</v>
      </c>
      <c r="H64" s="149"/>
    </row>
    <row r="65" spans="1:8" ht="15" customHeight="1" x14ac:dyDescent="0.25">
      <c r="A65" s="126" t="s">
        <v>53</v>
      </c>
      <c r="B65" s="125">
        <v>5238032</v>
      </c>
      <c r="C65" s="125">
        <v>5019195</v>
      </c>
      <c r="D65" s="125">
        <v>5433668</v>
      </c>
      <c r="E65" s="125">
        <f t="shared" si="4"/>
        <v>414473</v>
      </c>
      <c r="F65" s="122">
        <f t="shared" si="5"/>
        <v>8.2577584652518979E-2</v>
      </c>
      <c r="H65" s="149"/>
    </row>
    <row r="66" spans="1:8" ht="15" customHeight="1" x14ac:dyDescent="0.25">
      <c r="A66" s="126" t="s">
        <v>54</v>
      </c>
      <c r="B66" s="125">
        <v>14545698</v>
      </c>
      <c r="C66" s="125">
        <v>14697655</v>
      </c>
      <c r="D66" s="125">
        <v>15466311</v>
      </c>
      <c r="E66" s="125">
        <f t="shared" si="4"/>
        <v>768656</v>
      </c>
      <c r="F66" s="122">
        <f t="shared" si="5"/>
        <v>5.2297866564428135E-2</v>
      </c>
      <c r="H66" s="149"/>
    </row>
    <row r="67" spans="1:8" ht="15" customHeight="1" x14ac:dyDescent="0.25">
      <c r="A67" s="126" t="s">
        <v>55</v>
      </c>
      <c r="B67" s="125">
        <v>15392618</v>
      </c>
      <c r="C67" s="125">
        <v>15152017</v>
      </c>
      <c r="D67" s="125">
        <v>15571949</v>
      </c>
      <c r="E67" s="125">
        <f t="shared" si="4"/>
        <v>419932</v>
      </c>
      <c r="F67" s="122">
        <f t="shared" si="5"/>
        <v>2.7714594037216298E-2</v>
      </c>
      <c r="H67" s="149"/>
    </row>
    <row r="68" spans="1:8" ht="15" customHeight="1" x14ac:dyDescent="0.25">
      <c r="A68" s="126" t="s">
        <v>56</v>
      </c>
      <c r="B68" s="125">
        <v>8423745</v>
      </c>
      <c r="C68" s="125">
        <v>7401873</v>
      </c>
      <c r="D68" s="125">
        <v>8790349</v>
      </c>
      <c r="E68" s="125">
        <f t="shared" si="4"/>
        <v>1388476</v>
      </c>
      <c r="F68" s="122">
        <f t="shared" si="5"/>
        <v>0.18758441275606863</v>
      </c>
      <c r="H68" s="149"/>
    </row>
    <row r="69" spans="1:8" s="103" customFormat="1" ht="15" customHeight="1" x14ac:dyDescent="0.25">
      <c r="A69" s="144" t="s">
        <v>57</v>
      </c>
      <c r="B69" s="130">
        <v>93492948</v>
      </c>
      <c r="C69" s="130">
        <v>93148574</v>
      </c>
      <c r="D69" s="130">
        <v>96548771</v>
      </c>
      <c r="E69" s="125">
        <f t="shared" si="4"/>
        <v>3400197</v>
      </c>
      <c r="F69" s="131">
        <f t="shared" si="5"/>
        <v>3.6502942063289127E-2</v>
      </c>
      <c r="H69" s="174"/>
    </row>
    <row r="70" spans="1:8" ht="15" customHeight="1" x14ac:dyDescent="0.25">
      <c r="A70" s="126" t="s">
        <v>58</v>
      </c>
      <c r="B70" s="125">
        <v>0</v>
      </c>
      <c r="C70" s="125">
        <v>0</v>
      </c>
      <c r="D70" s="125">
        <v>0</v>
      </c>
      <c r="E70" s="125">
        <f t="shared" si="4"/>
        <v>0</v>
      </c>
      <c r="F70" s="122">
        <f t="shared" si="5"/>
        <v>0</v>
      </c>
      <c r="H70" s="149"/>
    </row>
    <row r="71" spans="1:8" ht="15" customHeight="1" x14ac:dyDescent="0.25">
      <c r="A71" s="126" t="s">
        <v>59</v>
      </c>
      <c r="B71" s="125">
        <v>43869</v>
      </c>
      <c r="C71" s="125">
        <v>46068</v>
      </c>
      <c r="D71" s="125">
        <v>48606</v>
      </c>
      <c r="E71" s="125">
        <f t="shared" si="4"/>
        <v>2538</v>
      </c>
      <c r="F71" s="122">
        <f t="shared" si="5"/>
        <v>5.5092471997916122E-2</v>
      </c>
      <c r="H71" s="149"/>
    </row>
    <row r="72" spans="1:8" ht="15" customHeight="1" x14ac:dyDescent="0.25">
      <c r="A72" s="126" t="s">
        <v>60</v>
      </c>
      <c r="B72" s="125">
        <v>5414012</v>
      </c>
      <c r="C72" s="125">
        <v>5414012</v>
      </c>
      <c r="D72" s="125">
        <v>3914012</v>
      </c>
      <c r="E72" s="125">
        <f t="shared" si="4"/>
        <v>-1500000</v>
      </c>
      <c r="F72" s="122">
        <f t="shared" si="5"/>
        <v>-0.27705886133979757</v>
      </c>
      <c r="H72" s="149"/>
    </row>
    <row r="73" spans="1:8" ht="15" customHeight="1" x14ac:dyDescent="0.25">
      <c r="A73" s="126" t="s">
        <v>61</v>
      </c>
      <c r="B73" s="125">
        <v>0</v>
      </c>
      <c r="C73" s="125">
        <v>0</v>
      </c>
      <c r="D73" s="125">
        <v>0</v>
      </c>
      <c r="E73" s="125">
        <f t="shared" si="4"/>
        <v>0</v>
      </c>
      <c r="F73" s="122">
        <f t="shared" si="5"/>
        <v>0</v>
      </c>
      <c r="H73" s="149"/>
    </row>
    <row r="74" spans="1:8" s="103" customFormat="1" ht="15" customHeight="1" x14ac:dyDescent="0.25">
      <c r="A74" s="145" t="s">
        <v>62</v>
      </c>
      <c r="B74" s="146">
        <v>98950829</v>
      </c>
      <c r="C74" s="146">
        <v>98608654</v>
      </c>
      <c r="D74" s="146">
        <v>100511389</v>
      </c>
      <c r="E74" s="125">
        <f t="shared" si="4"/>
        <v>1902735</v>
      </c>
      <c r="F74" s="131">
        <f t="shared" si="5"/>
        <v>1.9295821642591329E-2</v>
      </c>
      <c r="H74" s="174"/>
    </row>
    <row r="75" spans="1:8" ht="15" customHeight="1" x14ac:dyDescent="0.25">
      <c r="A75" s="143"/>
      <c r="B75" s="117"/>
      <c r="C75" s="117"/>
      <c r="D75" s="117"/>
      <c r="E75" s="117"/>
      <c r="F75" s="119"/>
      <c r="H75" s="149"/>
    </row>
    <row r="76" spans="1:8" ht="15" customHeight="1" x14ac:dyDescent="0.25">
      <c r="A76" s="141" t="s">
        <v>63</v>
      </c>
      <c r="B76" s="117"/>
      <c r="C76" s="117"/>
      <c r="D76" s="117"/>
      <c r="E76" s="117"/>
      <c r="F76" s="119"/>
      <c r="H76" s="149"/>
    </row>
    <row r="77" spans="1:8" ht="15" customHeight="1" x14ac:dyDescent="0.25">
      <c r="A77" s="124" t="s">
        <v>64</v>
      </c>
      <c r="B77" s="121">
        <v>44703945</v>
      </c>
      <c r="C77" s="121">
        <v>44719175</v>
      </c>
      <c r="D77" s="121">
        <v>45248925</v>
      </c>
      <c r="E77" s="117">
        <f t="shared" ref="E77:E95" si="6">D77-C77</f>
        <v>529750</v>
      </c>
      <c r="F77" s="122">
        <f t="shared" ref="F77:F95" si="7">IF(ISBLANK(E77),"  ",IF(C77&gt;0,E77/C77,IF(E77&gt;0,1,0)))</f>
        <v>1.1846148771751715E-2</v>
      </c>
      <c r="H77" s="149"/>
    </row>
    <row r="78" spans="1:8" ht="15" customHeight="1" x14ac:dyDescent="0.25">
      <c r="A78" s="126" t="s">
        <v>65</v>
      </c>
      <c r="B78" s="123">
        <v>510577</v>
      </c>
      <c r="C78" s="123">
        <v>721441</v>
      </c>
      <c r="D78" s="123">
        <v>718717</v>
      </c>
      <c r="E78" s="125">
        <f t="shared" si="6"/>
        <v>-2724</v>
      </c>
      <c r="F78" s="122">
        <f t="shared" si="7"/>
        <v>-3.7757765361270015E-3</v>
      </c>
      <c r="H78" s="149"/>
    </row>
    <row r="79" spans="1:8" ht="15" customHeight="1" x14ac:dyDescent="0.25">
      <c r="A79" s="126" t="s">
        <v>66</v>
      </c>
      <c r="B79" s="117">
        <v>20418297</v>
      </c>
      <c r="C79" s="117">
        <v>20283917</v>
      </c>
      <c r="D79" s="117">
        <v>21081561</v>
      </c>
      <c r="E79" s="125">
        <f t="shared" si="6"/>
        <v>797644</v>
      </c>
      <c r="F79" s="122">
        <f t="shared" si="7"/>
        <v>3.9323962920968368E-2</v>
      </c>
      <c r="H79" s="149"/>
    </row>
    <row r="80" spans="1:8" s="103" customFormat="1" ht="15" customHeight="1" x14ac:dyDescent="0.25">
      <c r="A80" s="144" t="s">
        <v>67</v>
      </c>
      <c r="B80" s="146">
        <v>65632819</v>
      </c>
      <c r="C80" s="146">
        <v>65724533</v>
      </c>
      <c r="D80" s="146">
        <v>67049203</v>
      </c>
      <c r="E80" s="130">
        <f t="shared" si="6"/>
        <v>1324670</v>
      </c>
      <c r="F80" s="131">
        <f t="shared" si="7"/>
        <v>2.015487884866371E-2</v>
      </c>
      <c r="H80" s="174"/>
    </row>
    <row r="81" spans="1:8" ht="15" customHeight="1" x14ac:dyDescent="0.25">
      <c r="A81" s="126" t="s">
        <v>68</v>
      </c>
      <c r="B81" s="123">
        <v>248339</v>
      </c>
      <c r="C81" s="123">
        <v>392933</v>
      </c>
      <c r="D81" s="123">
        <v>390493</v>
      </c>
      <c r="E81" s="125">
        <f t="shared" si="6"/>
        <v>-2440</v>
      </c>
      <c r="F81" s="122">
        <f t="shared" si="7"/>
        <v>-6.209710052349892E-3</v>
      </c>
      <c r="H81" s="149"/>
    </row>
    <row r="82" spans="1:8" ht="15" customHeight="1" x14ac:dyDescent="0.25">
      <c r="A82" s="126" t="s">
        <v>69</v>
      </c>
      <c r="B82" s="121">
        <v>8427107</v>
      </c>
      <c r="C82" s="121">
        <v>8035974</v>
      </c>
      <c r="D82" s="121">
        <v>10194405</v>
      </c>
      <c r="E82" s="125">
        <f t="shared" si="6"/>
        <v>2158431</v>
      </c>
      <c r="F82" s="122">
        <f t="shared" si="7"/>
        <v>0.26859606564182514</v>
      </c>
      <c r="H82" s="149"/>
    </row>
    <row r="83" spans="1:8" ht="15" customHeight="1" x14ac:dyDescent="0.25">
      <c r="A83" s="126" t="s">
        <v>70</v>
      </c>
      <c r="B83" s="117">
        <v>1171309</v>
      </c>
      <c r="C83" s="117">
        <v>1227829</v>
      </c>
      <c r="D83" s="117">
        <v>1227159</v>
      </c>
      <c r="E83" s="125">
        <f t="shared" si="6"/>
        <v>-670</v>
      </c>
      <c r="F83" s="122">
        <f t="shared" si="7"/>
        <v>-5.4567859205149904E-4</v>
      </c>
      <c r="H83" s="149"/>
    </row>
    <row r="84" spans="1:8" s="103" customFormat="1" ht="15" customHeight="1" x14ac:dyDescent="0.25">
      <c r="A84" s="128" t="s">
        <v>71</v>
      </c>
      <c r="B84" s="146">
        <v>9846755</v>
      </c>
      <c r="C84" s="146">
        <v>9656736</v>
      </c>
      <c r="D84" s="146">
        <v>11812057</v>
      </c>
      <c r="E84" s="130">
        <f t="shared" si="6"/>
        <v>2155321</v>
      </c>
      <c r="F84" s="131">
        <f t="shared" si="7"/>
        <v>0.22319353040199091</v>
      </c>
      <c r="H84" s="174"/>
    </row>
    <row r="85" spans="1:8" ht="15" customHeight="1" x14ac:dyDescent="0.25">
      <c r="A85" s="126" t="s">
        <v>72</v>
      </c>
      <c r="B85" s="117">
        <v>913275</v>
      </c>
      <c r="C85" s="117">
        <v>714697</v>
      </c>
      <c r="D85" s="117">
        <v>729101</v>
      </c>
      <c r="E85" s="125">
        <f t="shared" si="6"/>
        <v>14404</v>
      </c>
      <c r="F85" s="122">
        <f t="shared" si="7"/>
        <v>2.0153995329489281E-2</v>
      </c>
      <c r="H85" s="149"/>
    </row>
    <row r="86" spans="1:8" ht="15" customHeight="1" x14ac:dyDescent="0.25">
      <c r="A86" s="126" t="s">
        <v>73</v>
      </c>
      <c r="B86" s="125">
        <v>21626689</v>
      </c>
      <c r="C86" s="125">
        <v>21376255</v>
      </c>
      <c r="D86" s="125">
        <v>19827687</v>
      </c>
      <c r="E86" s="125">
        <f t="shared" si="6"/>
        <v>-1548568</v>
      </c>
      <c r="F86" s="122">
        <f t="shared" si="7"/>
        <v>-7.2443372330653802E-2</v>
      </c>
      <c r="H86" s="149"/>
    </row>
    <row r="87" spans="1:8" ht="15" customHeight="1" x14ac:dyDescent="0.25">
      <c r="A87" s="126" t="s">
        <v>74</v>
      </c>
      <c r="B87" s="125">
        <v>0</v>
      </c>
      <c r="C87" s="125">
        <v>0</v>
      </c>
      <c r="D87" s="125">
        <v>0</v>
      </c>
      <c r="E87" s="125">
        <f t="shared" si="6"/>
        <v>0</v>
      </c>
      <c r="F87" s="122">
        <f t="shared" si="7"/>
        <v>0</v>
      </c>
      <c r="H87" s="149"/>
    </row>
    <row r="88" spans="1:8" ht="15" customHeight="1" x14ac:dyDescent="0.25">
      <c r="A88" s="126" t="s">
        <v>75</v>
      </c>
      <c r="B88" s="125">
        <v>43869</v>
      </c>
      <c r="C88" s="125">
        <v>46068</v>
      </c>
      <c r="D88" s="125">
        <v>48606</v>
      </c>
      <c r="E88" s="125">
        <f t="shared" si="6"/>
        <v>2538</v>
      </c>
      <c r="F88" s="122">
        <f t="shared" si="7"/>
        <v>5.5092471997916122E-2</v>
      </c>
      <c r="H88" s="149"/>
    </row>
    <row r="89" spans="1:8" s="103" customFormat="1" ht="15" customHeight="1" x14ac:dyDescent="0.25">
      <c r="A89" s="128" t="s">
        <v>76</v>
      </c>
      <c r="B89" s="130">
        <v>22583833</v>
      </c>
      <c r="C89" s="130">
        <v>22137020</v>
      </c>
      <c r="D89" s="130">
        <v>20605394</v>
      </c>
      <c r="E89" s="130">
        <f t="shared" si="6"/>
        <v>-1531626</v>
      </c>
      <c r="F89" s="131">
        <f t="shared" si="7"/>
        <v>-6.9188445418579381E-2</v>
      </c>
      <c r="H89" s="174"/>
    </row>
    <row r="90" spans="1:8" ht="15" customHeight="1" x14ac:dyDescent="0.25">
      <c r="A90" s="126" t="s">
        <v>77</v>
      </c>
      <c r="B90" s="125">
        <v>281687</v>
      </c>
      <c r="C90" s="125">
        <v>714900</v>
      </c>
      <c r="D90" s="125">
        <v>594735</v>
      </c>
      <c r="E90" s="125">
        <f t="shared" si="6"/>
        <v>-120165</v>
      </c>
      <c r="F90" s="122">
        <f t="shared" si="7"/>
        <v>-0.16808644565673519</v>
      </c>
      <c r="H90" s="149"/>
    </row>
    <row r="91" spans="1:8" ht="15" customHeight="1" x14ac:dyDescent="0.25">
      <c r="A91" s="126" t="s">
        <v>78</v>
      </c>
      <c r="B91" s="125">
        <v>605735</v>
      </c>
      <c r="C91" s="125">
        <v>375465</v>
      </c>
      <c r="D91" s="125">
        <v>450000</v>
      </c>
      <c r="E91" s="125">
        <f t="shared" si="6"/>
        <v>74535</v>
      </c>
      <c r="F91" s="122">
        <f t="shared" si="7"/>
        <v>0.19851384283488474</v>
      </c>
      <c r="H91" s="149"/>
    </row>
    <row r="92" spans="1:8" ht="15" customHeight="1" x14ac:dyDescent="0.25">
      <c r="A92" s="133" t="s">
        <v>79</v>
      </c>
      <c r="B92" s="125">
        <v>0</v>
      </c>
      <c r="C92" s="125">
        <v>0</v>
      </c>
      <c r="D92" s="125">
        <v>0</v>
      </c>
      <c r="E92" s="125">
        <f t="shared" si="6"/>
        <v>0</v>
      </c>
      <c r="F92" s="122">
        <f t="shared" si="7"/>
        <v>0</v>
      </c>
      <c r="H92" s="149"/>
    </row>
    <row r="93" spans="1:8" s="103" customFormat="1" ht="15" customHeight="1" x14ac:dyDescent="0.25">
      <c r="A93" s="147" t="s">
        <v>80</v>
      </c>
      <c r="B93" s="146">
        <v>887422</v>
      </c>
      <c r="C93" s="146">
        <v>1090365</v>
      </c>
      <c r="D93" s="146">
        <v>1044735</v>
      </c>
      <c r="E93" s="125">
        <f t="shared" si="6"/>
        <v>-45630</v>
      </c>
      <c r="F93" s="131">
        <f t="shared" si="7"/>
        <v>-4.1848371875472891E-2</v>
      </c>
      <c r="H93" s="174"/>
    </row>
    <row r="94" spans="1:8" ht="15" customHeight="1" x14ac:dyDescent="0.25">
      <c r="A94" s="133" t="s">
        <v>81</v>
      </c>
      <c r="B94" s="125">
        <v>0</v>
      </c>
      <c r="C94" s="125">
        <v>0</v>
      </c>
      <c r="D94" s="125">
        <v>0</v>
      </c>
      <c r="E94" s="125">
        <f t="shared" si="6"/>
        <v>0</v>
      </c>
      <c r="F94" s="122">
        <f t="shared" si="7"/>
        <v>0</v>
      </c>
      <c r="H94" s="149"/>
    </row>
    <row r="95" spans="1:8" s="103" customFormat="1" ht="15" customHeight="1" thickBot="1" x14ac:dyDescent="0.3">
      <c r="A95" s="165" t="s">
        <v>62</v>
      </c>
      <c r="B95" s="166">
        <v>98950829</v>
      </c>
      <c r="C95" s="166">
        <v>98608654</v>
      </c>
      <c r="D95" s="166">
        <v>100511389</v>
      </c>
      <c r="E95" s="166">
        <f t="shared" si="6"/>
        <v>1902735</v>
      </c>
      <c r="F95" s="167">
        <f t="shared" si="7"/>
        <v>1.9295821642591329E-2</v>
      </c>
      <c r="H95" s="174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1" x14ac:dyDescent="0.25">
      <c r="A97" t="s">
        <v>198</v>
      </c>
    </row>
    <row r="98" spans="1:1" x14ac:dyDescent="0.25">
      <c r="A98" t="s">
        <v>184</v>
      </c>
    </row>
  </sheetData>
  <hyperlinks>
    <hyperlink ref="I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97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195</v>
      </c>
      <c r="C5" s="114" t="s">
        <v>197</v>
      </c>
      <c r="D5" s="114" t="s">
        <v>196</v>
      </c>
      <c r="E5" s="114" t="s">
        <v>195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25045929</v>
      </c>
      <c r="C8" s="121">
        <v>27545929</v>
      </c>
      <c r="D8" s="121">
        <v>26254660</v>
      </c>
      <c r="E8" s="121">
        <f t="shared" ref="E8:E32" si="0">D8-C8</f>
        <v>-1291269</v>
      </c>
      <c r="F8" s="122">
        <f t="shared" ref="F8:F32" si="1">IF(ISBLANK(E8),"  ",IF(C8&gt;0,E8/C8,IF(E8&gt;0,1,0)))</f>
        <v>-4.6876945046943237E-2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2200635</v>
      </c>
      <c r="C10" s="123">
        <v>2200635</v>
      </c>
      <c r="D10" s="123">
        <v>2451693</v>
      </c>
      <c r="E10" s="121">
        <f t="shared" si="0"/>
        <v>251058</v>
      </c>
      <c r="F10" s="122">
        <f t="shared" si="1"/>
        <v>0.11408434383711974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2200635</v>
      </c>
      <c r="C12" s="125">
        <v>2200635</v>
      </c>
      <c r="D12" s="125">
        <v>2451693</v>
      </c>
      <c r="E12" s="121">
        <f t="shared" si="0"/>
        <v>251058</v>
      </c>
      <c r="F12" s="122">
        <f t="shared" si="1"/>
        <v>0.11408434383711974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21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199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22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23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24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25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200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26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201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27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82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202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203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188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204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205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27" t="s">
        <v>28</v>
      </c>
      <c r="B33" s="125"/>
      <c r="C33" s="125"/>
      <c r="D33" s="125"/>
      <c r="E33" s="125"/>
      <c r="F33" s="118"/>
      <c r="H33" s="149"/>
    </row>
    <row r="34" spans="1:13" ht="15" customHeight="1" x14ac:dyDescent="0.25">
      <c r="A34" s="124" t="s">
        <v>29</v>
      </c>
      <c r="B34" s="121">
        <v>0</v>
      </c>
      <c r="C34" s="121">
        <v>0</v>
      </c>
      <c r="D34" s="121">
        <v>0</v>
      </c>
      <c r="E34" s="121">
        <f>D34-C34</f>
        <v>0</v>
      </c>
      <c r="F34" s="122">
        <f>IF(ISBLANK(E34),"  ",IF(C34&gt;0,E34/C34,IF(E34&gt;0,1,0)))</f>
        <v>0</v>
      </c>
      <c r="H34" s="149"/>
    </row>
    <row r="35" spans="1:13" ht="15" customHeight="1" x14ac:dyDescent="0.25">
      <c r="A35" s="128" t="s">
        <v>30</v>
      </c>
      <c r="B35" s="125"/>
      <c r="C35" s="125"/>
      <c r="D35" s="125"/>
      <c r="E35" s="125"/>
      <c r="F35" s="118"/>
      <c r="H35" s="149"/>
    </row>
    <row r="36" spans="1:13" ht="15" customHeight="1" x14ac:dyDescent="0.25">
      <c r="A36" s="124" t="s">
        <v>29</v>
      </c>
      <c r="B36" s="117">
        <v>0</v>
      </c>
      <c r="C36" s="117">
        <v>0</v>
      </c>
      <c r="D36" s="117">
        <v>0</v>
      </c>
      <c r="E36" s="121">
        <f>D36-C36</f>
        <v>0</v>
      </c>
      <c r="F36" s="122">
        <f>IF(ISBLANK(E36),"  ",IF(C36&gt;0,E36/C36,IF(E36&gt;0,1,0)))</f>
        <v>0</v>
      </c>
      <c r="H36" s="149"/>
    </row>
    <row r="37" spans="1:13" ht="15" customHeight="1" x14ac:dyDescent="0.25">
      <c r="A37" s="126" t="s">
        <v>31</v>
      </c>
      <c r="B37" s="125"/>
      <c r="C37" s="125"/>
      <c r="D37" s="125"/>
      <c r="E37" s="123"/>
      <c r="F37" s="122" t="str">
        <f>IF(ISBLANK(E37),"  ",IF(C37&gt;0,E37/C37,IF(E37&gt;0,1,0)))</f>
        <v xml:space="preserve">  </v>
      </c>
      <c r="H37" s="149"/>
    </row>
    <row r="38" spans="1:13" s="103" customFormat="1" ht="15" customHeight="1" x14ac:dyDescent="0.25">
      <c r="A38" s="129" t="s">
        <v>33</v>
      </c>
      <c r="B38" s="130">
        <v>27246564</v>
      </c>
      <c r="C38" s="130">
        <v>29746564</v>
      </c>
      <c r="D38" s="130">
        <v>28706353</v>
      </c>
      <c r="E38" s="130">
        <f>D38-C38</f>
        <v>-1040211</v>
      </c>
      <c r="F38" s="131">
        <f>IF(ISBLANK(E38),"  ",IF(C38&gt;0,E38/C38,IF(E38&gt;0,1,0)))</f>
        <v>-3.4969114416038102E-2</v>
      </c>
      <c r="H38" s="174"/>
    </row>
    <row r="39" spans="1:13" ht="15" customHeight="1" x14ac:dyDescent="0.25">
      <c r="A39" s="127" t="s">
        <v>34</v>
      </c>
      <c r="B39" s="125"/>
      <c r="C39" s="125"/>
      <c r="D39" s="125"/>
      <c r="E39" s="125"/>
      <c r="F39" s="118"/>
      <c r="H39" s="149"/>
    </row>
    <row r="40" spans="1:13" ht="15" customHeight="1" x14ac:dyDescent="0.25">
      <c r="A40" s="132" t="s">
        <v>35</v>
      </c>
      <c r="B40" s="121">
        <v>0</v>
      </c>
      <c r="C40" s="121">
        <v>0</v>
      </c>
      <c r="D40" s="121">
        <v>0</v>
      </c>
      <c r="E40" s="121">
        <f t="shared" ref="E40:E45" si="2">D40-C40</f>
        <v>0</v>
      </c>
      <c r="F40" s="122">
        <f t="shared" ref="F40:F45" si="3">IF(ISBLANK(E40),"  ",IF(C40&gt;0,E40/C40,IF(E40&gt;0,1,0)))</f>
        <v>0</v>
      </c>
      <c r="H40" s="149"/>
    </row>
    <row r="41" spans="1:13" ht="15" customHeight="1" x14ac:dyDescent="0.25">
      <c r="A41" s="133" t="s">
        <v>36</v>
      </c>
      <c r="B41" s="121">
        <v>0</v>
      </c>
      <c r="C41" s="121">
        <v>0</v>
      </c>
      <c r="D41" s="121">
        <v>0</v>
      </c>
      <c r="E41" s="121">
        <f t="shared" si="2"/>
        <v>0</v>
      </c>
      <c r="F41" s="122">
        <f t="shared" si="3"/>
        <v>0</v>
      </c>
      <c r="H41" s="149"/>
    </row>
    <row r="42" spans="1:13" ht="15" customHeight="1" x14ac:dyDescent="0.25">
      <c r="A42" s="133" t="s">
        <v>37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38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4" t="s">
        <v>39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s="103" customFormat="1" ht="15" customHeight="1" x14ac:dyDescent="0.25">
      <c r="A45" s="127" t="s">
        <v>40</v>
      </c>
      <c r="B45" s="135">
        <v>0</v>
      </c>
      <c r="C45" s="135">
        <v>0</v>
      </c>
      <c r="D45" s="135">
        <v>0</v>
      </c>
      <c r="E45" s="137">
        <f t="shared" si="2"/>
        <v>0</v>
      </c>
      <c r="F45" s="131">
        <f t="shared" si="3"/>
        <v>0</v>
      </c>
      <c r="H45" s="174"/>
      <c r="M45" s="103" t="s">
        <v>41</v>
      </c>
    </row>
    <row r="46" spans="1:13" ht="15" customHeight="1" x14ac:dyDescent="0.25">
      <c r="A46" s="126" t="s">
        <v>41</v>
      </c>
      <c r="B46" s="125"/>
      <c r="C46" s="125"/>
      <c r="D46" s="125"/>
      <c r="E46" s="125"/>
      <c r="F46" s="118"/>
      <c r="H46" s="149"/>
    </row>
    <row r="47" spans="1:13" s="103" customFormat="1" ht="15" customHeight="1" x14ac:dyDescent="0.25">
      <c r="A47" s="136" t="s">
        <v>42</v>
      </c>
      <c r="B47" s="137">
        <v>0</v>
      </c>
      <c r="C47" s="137">
        <v>0</v>
      </c>
      <c r="D47" s="137">
        <v>0</v>
      </c>
      <c r="E47" s="137">
        <f>D47-C47</f>
        <v>0</v>
      </c>
      <c r="F47" s="131">
        <f>IF(ISBLANK(E47),"  ",IF(C47&gt;0,E47/C47,IF(E47&gt;0,1,0)))</f>
        <v>0</v>
      </c>
      <c r="H47" s="174"/>
    </row>
    <row r="48" spans="1:13" ht="15" customHeight="1" x14ac:dyDescent="0.25">
      <c r="A48" s="124"/>
      <c r="B48" s="117"/>
      <c r="C48" s="117"/>
      <c r="D48" s="117"/>
      <c r="E48" s="117"/>
      <c r="F48" s="119"/>
      <c r="H48" s="149"/>
    </row>
    <row r="49" spans="1:8" s="103" customFormat="1" ht="15" customHeight="1" x14ac:dyDescent="0.25">
      <c r="A49" s="136" t="s">
        <v>43</v>
      </c>
      <c r="B49" s="137">
        <v>0</v>
      </c>
      <c r="C49" s="137">
        <v>0</v>
      </c>
      <c r="D49" s="137">
        <v>0</v>
      </c>
      <c r="E49" s="137">
        <f>D49-C49</f>
        <v>0</v>
      </c>
      <c r="F49" s="131">
        <f>IF(ISBLANK(E49),"  ",IF(C49&gt;0,E49/C49,IF(E49&gt;0,1,0)))</f>
        <v>0</v>
      </c>
      <c r="H49" s="174"/>
    </row>
    <row r="50" spans="1:8" ht="15" customHeight="1" x14ac:dyDescent="0.25">
      <c r="A50" s="126" t="s">
        <v>41</v>
      </c>
      <c r="B50" s="125"/>
      <c r="C50" s="125"/>
      <c r="D50" s="125"/>
      <c r="E50" s="125"/>
      <c r="F50" s="118"/>
      <c r="H50" s="149"/>
    </row>
    <row r="51" spans="1:8" s="103" customFormat="1" ht="15" customHeight="1" x14ac:dyDescent="0.25">
      <c r="A51" s="127" t="s">
        <v>44</v>
      </c>
      <c r="B51" s="135">
        <v>69080041.879999995</v>
      </c>
      <c r="C51" s="135">
        <v>69746142</v>
      </c>
      <c r="D51" s="135">
        <v>72187256</v>
      </c>
      <c r="E51" s="135">
        <f>D51-C51</f>
        <v>2441114</v>
      </c>
      <c r="F51" s="131">
        <f>IF(ISBLANK(E51),"  ",IF(C51&gt;0,E51/C51,IF(E51&gt;0,1,0)))</f>
        <v>3.4999986092420714E-2</v>
      </c>
      <c r="H51" s="174"/>
    </row>
    <row r="52" spans="1:8" ht="15" customHeight="1" x14ac:dyDescent="0.25">
      <c r="A52" s="126" t="s">
        <v>41</v>
      </c>
      <c r="B52" s="125"/>
      <c r="C52" s="125"/>
      <c r="D52" s="125"/>
      <c r="E52" s="125"/>
      <c r="F52" s="118"/>
      <c r="H52" s="149"/>
    </row>
    <row r="53" spans="1:8" s="103" customFormat="1" ht="15" customHeight="1" x14ac:dyDescent="0.25">
      <c r="A53" s="138" t="s">
        <v>45</v>
      </c>
      <c r="B53" s="139">
        <v>0</v>
      </c>
      <c r="C53" s="139">
        <v>0</v>
      </c>
      <c r="D53" s="139">
        <v>0</v>
      </c>
      <c r="E53" s="139">
        <f>D53-C53</f>
        <v>0</v>
      </c>
      <c r="F53" s="131">
        <f>IF(ISBLANK(E53),"  ",IF(C53&gt;0,E53/C53,IF(E53&gt;0,1,0)))</f>
        <v>0</v>
      </c>
      <c r="H53" s="174"/>
    </row>
    <row r="54" spans="1:8" ht="15" customHeight="1" x14ac:dyDescent="0.25">
      <c r="A54" s="127"/>
      <c r="B54" s="117"/>
      <c r="C54" s="117"/>
      <c r="D54" s="117"/>
      <c r="E54" s="117"/>
      <c r="F54" s="140"/>
      <c r="H54" s="149"/>
    </row>
    <row r="55" spans="1:8" s="103" customFormat="1" ht="15" customHeight="1" x14ac:dyDescent="0.25">
      <c r="A55" s="127" t="s">
        <v>46</v>
      </c>
      <c r="B55" s="135">
        <v>0</v>
      </c>
      <c r="C55" s="135">
        <v>0</v>
      </c>
      <c r="D55" s="135">
        <v>0</v>
      </c>
      <c r="E55" s="139">
        <f>D55-C55</f>
        <v>0</v>
      </c>
      <c r="F55" s="131">
        <f>IF(ISBLANK(E55),"  ",IF(C55&gt;0,E55/C55,IF(E55&gt;0,1,0)))</f>
        <v>0</v>
      </c>
      <c r="H55" s="174"/>
    </row>
    <row r="56" spans="1:8" ht="15" customHeight="1" x14ac:dyDescent="0.25">
      <c r="A56" s="126"/>
      <c r="B56" s="125"/>
      <c r="C56" s="125"/>
      <c r="D56" s="125"/>
      <c r="E56" s="125"/>
      <c r="F56" s="118"/>
      <c r="H56" s="149"/>
    </row>
    <row r="57" spans="1:8" s="103" customFormat="1" ht="15" customHeight="1" x14ac:dyDescent="0.25">
      <c r="A57" s="141" t="s">
        <v>47</v>
      </c>
      <c r="B57" s="135">
        <v>96326605.879999995</v>
      </c>
      <c r="C57" s="135">
        <v>99492706</v>
      </c>
      <c r="D57" s="135">
        <v>100893609</v>
      </c>
      <c r="E57" s="135">
        <f>D57-C57</f>
        <v>1400903</v>
      </c>
      <c r="F57" s="131">
        <f>IF(ISBLANK(E57),"  ",IF(C57&gt;0,E57/C57,IF(E57&gt;0,1,0)))</f>
        <v>1.4080459325329839E-2</v>
      </c>
      <c r="H57" s="174"/>
    </row>
    <row r="58" spans="1:8" ht="15" customHeight="1" x14ac:dyDescent="0.25">
      <c r="A58" s="142"/>
      <c r="B58" s="125"/>
      <c r="C58" s="125"/>
      <c r="D58" s="125"/>
      <c r="E58" s="125"/>
      <c r="F58" s="118" t="s">
        <v>41</v>
      </c>
      <c r="H58" s="149"/>
    </row>
    <row r="59" spans="1:8" ht="15" customHeight="1" x14ac:dyDescent="0.25">
      <c r="A59" s="143"/>
      <c r="B59" s="117"/>
      <c r="C59" s="117"/>
      <c r="D59" s="117"/>
      <c r="E59" s="117"/>
      <c r="F59" s="119" t="s">
        <v>41</v>
      </c>
      <c r="H59" s="149"/>
    </row>
    <row r="60" spans="1:8" ht="15" customHeight="1" x14ac:dyDescent="0.25">
      <c r="A60" s="141" t="s">
        <v>48</v>
      </c>
      <c r="B60" s="117"/>
      <c r="C60" s="117"/>
      <c r="D60" s="117"/>
      <c r="E60" s="117"/>
      <c r="F60" s="119"/>
      <c r="H60" s="149"/>
    </row>
    <row r="61" spans="1:8" ht="15" customHeight="1" x14ac:dyDescent="0.25">
      <c r="A61" s="124" t="s">
        <v>49</v>
      </c>
      <c r="B61" s="117">
        <v>31895484.079999998</v>
      </c>
      <c r="C61" s="117">
        <v>30086904</v>
      </c>
      <c r="D61" s="117">
        <v>32599078.359839998</v>
      </c>
      <c r="E61" s="117">
        <f t="shared" ref="E61:E74" si="4">D61-C61</f>
        <v>2512174.3598399982</v>
      </c>
      <c r="F61" s="122">
        <f t="shared" ref="F61:F74" si="5">IF(ISBLANK(E61),"  ",IF(C61&gt;0,E61/C61,IF(E61&gt;0,1,0)))</f>
        <v>8.3497270435003823E-2</v>
      </c>
      <c r="H61" s="149"/>
    </row>
    <row r="62" spans="1:8" ht="15" customHeight="1" x14ac:dyDescent="0.25">
      <c r="A62" s="126" t="s">
        <v>50</v>
      </c>
      <c r="B62" s="125">
        <v>7855090.5</v>
      </c>
      <c r="C62" s="125">
        <v>7175140</v>
      </c>
      <c r="D62" s="125">
        <v>7156144.1200000001</v>
      </c>
      <c r="E62" s="125">
        <f t="shared" si="4"/>
        <v>-18995.879999999888</v>
      </c>
      <c r="F62" s="122">
        <f t="shared" si="5"/>
        <v>-2.6474577499532954E-3</v>
      </c>
      <c r="H62" s="149"/>
    </row>
    <row r="63" spans="1:8" ht="15" customHeight="1" x14ac:dyDescent="0.25">
      <c r="A63" s="126" t="s">
        <v>51</v>
      </c>
      <c r="B63" s="125">
        <v>0</v>
      </c>
      <c r="C63" s="125">
        <v>660</v>
      </c>
      <c r="D63" s="125">
        <v>0</v>
      </c>
      <c r="E63" s="125">
        <f t="shared" si="4"/>
        <v>-660</v>
      </c>
      <c r="F63" s="122">
        <f t="shared" si="5"/>
        <v>-1</v>
      </c>
      <c r="H63" s="149"/>
    </row>
    <row r="64" spans="1:8" ht="15" customHeight="1" x14ac:dyDescent="0.25">
      <c r="A64" s="126" t="s">
        <v>52</v>
      </c>
      <c r="B64" s="125">
        <v>10124208</v>
      </c>
      <c r="C64" s="125">
        <v>10896731</v>
      </c>
      <c r="D64" s="125">
        <v>11902718.04032</v>
      </c>
      <c r="E64" s="125">
        <f t="shared" si="4"/>
        <v>1005987.0403199997</v>
      </c>
      <c r="F64" s="122">
        <f t="shared" si="5"/>
        <v>9.2320076573423684E-2</v>
      </c>
      <c r="H64" s="149"/>
    </row>
    <row r="65" spans="1:8" ht="15" customHeight="1" x14ac:dyDescent="0.25">
      <c r="A65" s="126" t="s">
        <v>53</v>
      </c>
      <c r="B65" s="125">
        <v>5799917</v>
      </c>
      <c r="C65" s="125">
        <v>6992079</v>
      </c>
      <c r="D65" s="125">
        <v>6463235.4578400003</v>
      </c>
      <c r="E65" s="125">
        <f t="shared" si="4"/>
        <v>-528843.54215999972</v>
      </c>
      <c r="F65" s="122">
        <f t="shared" si="5"/>
        <v>-7.5634663475627167E-2</v>
      </c>
      <c r="H65" s="149"/>
    </row>
    <row r="66" spans="1:8" ht="15" customHeight="1" x14ac:dyDescent="0.25">
      <c r="A66" s="126" t="s">
        <v>54</v>
      </c>
      <c r="B66" s="125">
        <v>19007866.519999996</v>
      </c>
      <c r="C66" s="125">
        <v>23510583</v>
      </c>
      <c r="D66" s="125">
        <v>20841509.38944</v>
      </c>
      <c r="E66" s="125">
        <f t="shared" si="4"/>
        <v>-2669073.6105599999</v>
      </c>
      <c r="F66" s="122">
        <f t="shared" si="5"/>
        <v>-0.11352647488835134</v>
      </c>
      <c r="H66" s="149"/>
    </row>
    <row r="67" spans="1:8" ht="15" customHeight="1" x14ac:dyDescent="0.25">
      <c r="A67" s="126" t="s">
        <v>55</v>
      </c>
      <c r="B67" s="125">
        <v>6066967</v>
      </c>
      <c r="C67" s="125">
        <v>5200000</v>
      </c>
      <c r="D67" s="125">
        <v>5500000</v>
      </c>
      <c r="E67" s="125">
        <f t="shared" si="4"/>
        <v>300000</v>
      </c>
      <c r="F67" s="122">
        <f t="shared" si="5"/>
        <v>5.7692307692307696E-2</v>
      </c>
      <c r="H67" s="149"/>
    </row>
    <row r="68" spans="1:8" ht="15" customHeight="1" x14ac:dyDescent="0.25">
      <c r="A68" s="126" t="s">
        <v>56</v>
      </c>
      <c r="B68" s="125">
        <v>11178254.42</v>
      </c>
      <c r="C68" s="125">
        <v>12030610</v>
      </c>
      <c r="D68" s="125">
        <v>12630923.483279999</v>
      </c>
      <c r="E68" s="125">
        <f t="shared" si="4"/>
        <v>600313.48327999935</v>
      </c>
      <c r="F68" s="122">
        <f t="shared" si="5"/>
        <v>4.9898839982344984E-2</v>
      </c>
      <c r="H68" s="149"/>
    </row>
    <row r="69" spans="1:8" s="103" customFormat="1" ht="15" customHeight="1" x14ac:dyDescent="0.25">
      <c r="A69" s="144" t="s">
        <v>57</v>
      </c>
      <c r="B69" s="130">
        <v>91927787.519999996</v>
      </c>
      <c r="C69" s="130">
        <v>95892706</v>
      </c>
      <c r="D69" s="130">
        <v>97093608.850720003</v>
      </c>
      <c r="E69" s="125">
        <f t="shared" si="4"/>
        <v>1200902.8507200032</v>
      </c>
      <c r="F69" s="131">
        <f t="shared" si="5"/>
        <v>1.2523401422418961E-2</v>
      </c>
      <c r="H69" s="174"/>
    </row>
    <row r="70" spans="1:8" ht="15" customHeight="1" x14ac:dyDescent="0.25">
      <c r="A70" s="126" t="s">
        <v>58</v>
      </c>
      <c r="B70" s="125">
        <v>0</v>
      </c>
      <c r="C70" s="125">
        <v>0</v>
      </c>
      <c r="D70" s="125">
        <v>0</v>
      </c>
      <c r="E70" s="125">
        <f t="shared" si="4"/>
        <v>0</v>
      </c>
      <c r="F70" s="122">
        <f t="shared" si="5"/>
        <v>0</v>
      </c>
      <c r="H70" s="149"/>
    </row>
    <row r="71" spans="1:8" ht="15" customHeight="1" x14ac:dyDescent="0.25">
      <c r="A71" s="126" t="s">
        <v>59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60</v>
      </c>
      <c r="B72" s="125">
        <v>4398818.62</v>
      </c>
      <c r="C72" s="125">
        <v>3600000</v>
      </c>
      <c r="D72" s="125">
        <v>3800000</v>
      </c>
      <c r="E72" s="125">
        <f t="shared" si="4"/>
        <v>200000</v>
      </c>
      <c r="F72" s="122">
        <f t="shared" si="5"/>
        <v>5.5555555555555552E-2</v>
      </c>
      <c r="H72" s="149"/>
    </row>
    <row r="73" spans="1:8" ht="15" customHeight="1" x14ac:dyDescent="0.25">
      <c r="A73" s="126" t="s">
        <v>61</v>
      </c>
      <c r="B73" s="125">
        <v>0</v>
      </c>
      <c r="C73" s="125">
        <v>0</v>
      </c>
      <c r="D73" s="125">
        <v>0</v>
      </c>
      <c r="E73" s="125">
        <f t="shared" si="4"/>
        <v>0</v>
      </c>
      <c r="F73" s="122">
        <f t="shared" si="5"/>
        <v>0</v>
      </c>
      <c r="H73" s="149"/>
    </row>
    <row r="74" spans="1:8" s="103" customFormat="1" ht="15" customHeight="1" x14ac:dyDescent="0.25">
      <c r="A74" s="145" t="s">
        <v>62</v>
      </c>
      <c r="B74" s="146">
        <v>96326606.140000001</v>
      </c>
      <c r="C74" s="146">
        <v>99492706</v>
      </c>
      <c r="D74" s="146">
        <v>100893608.85072</v>
      </c>
      <c r="E74" s="125">
        <f t="shared" si="4"/>
        <v>1400902.8507200032</v>
      </c>
      <c r="F74" s="131">
        <f t="shared" si="5"/>
        <v>1.4080457824918374E-2</v>
      </c>
      <c r="H74" s="174"/>
    </row>
    <row r="75" spans="1:8" ht="15" customHeight="1" x14ac:dyDescent="0.25">
      <c r="A75" s="143"/>
      <c r="B75" s="117"/>
      <c r="C75" s="117"/>
      <c r="D75" s="117"/>
      <c r="E75" s="117"/>
      <c r="F75" s="119"/>
      <c r="H75" s="149"/>
    </row>
    <row r="76" spans="1:8" ht="15" customHeight="1" x14ac:dyDescent="0.25">
      <c r="A76" s="141" t="s">
        <v>63</v>
      </c>
      <c r="B76" s="117"/>
      <c r="C76" s="117"/>
      <c r="D76" s="117"/>
      <c r="E76" s="117"/>
      <c r="F76" s="119"/>
      <c r="H76" s="149"/>
    </row>
    <row r="77" spans="1:8" ht="15" customHeight="1" x14ac:dyDescent="0.25">
      <c r="A77" s="124" t="s">
        <v>64</v>
      </c>
      <c r="B77" s="121">
        <v>43788830.519999996</v>
      </c>
      <c r="C77" s="121">
        <v>42568543</v>
      </c>
      <c r="D77" s="121">
        <v>43707006.130000003</v>
      </c>
      <c r="E77" s="117">
        <f t="shared" ref="E77:E95" si="6">D77-C77</f>
        <v>1138463.1300000027</v>
      </c>
      <c r="F77" s="122">
        <f t="shared" ref="F77:F95" si="7">IF(ISBLANK(E77),"  ",IF(C77&gt;0,E77/C77,IF(E77&gt;0,1,0)))</f>
        <v>2.6744235291304253E-2</v>
      </c>
      <c r="H77" s="149"/>
    </row>
    <row r="78" spans="1:8" ht="15" customHeight="1" x14ac:dyDescent="0.25">
      <c r="A78" s="126" t="s">
        <v>65</v>
      </c>
      <c r="B78" s="123">
        <v>694046.95</v>
      </c>
      <c r="C78" s="123">
        <v>3019314</v>
      </c>
      <c r="D78" s="123">
        <v>1685955</v>
      </c>
      <c r="E78" s="125">
        <f t="shared" si="6"/>
        <v>-1333359</v>
      </c>
      <c r="F78" s="122">
        <f t="shared" si="7"/>
        <v>-0.44160991536488092</v>
      </c>
      <c r="H78" s="149"/>
    </row>
    <row r="79" spans="1:8" ht="15" customHeight="1" x14ac:dyDescent="0.25">
      <c r="A79" s="126" t="s">
        <v>66</v>
      </c>
      <c r="B79" s="117">
        <v>17817156.609999999</v>
      </c>
      <c r="C79" s="117">
        <v>16601732</v>
      </c>
      <c r="D79" s="117">
        <v>20168863.720720001</v>
      </c>
      <c r="E79" s="125">
        <f t="shared" si="6"/>
        <v>3567131.7207200006</v>
      </c>
      <c r="F79" s="122">
        <f t="shared" si="7"/>
        <v>0.21486503460723258</v>
      </c>
      <c r="H79" s="149"/>
    </row>
    <row r="80" spans="1:8" s="103" customFormat="1" ht="15" customHeight="1" x14ac:dyDescent="0.25">
      <c r="A80" s="144" t="s">
        <v>67</v>
      </c>
      <c r="B80" s="146">
        <v>62300034.079999998</v>
      </c>
      <c r="C80" s="146">
        <v>62189589</v>
      </c>
      <c r="D80" s="146">
        <v>65561824.850720003</v>
      </c>
      <c r="E80" s="130">
        <f t="shared" si="6"/>
        <v>3372235.8507200032</v>
      </c>
      <c r="F80" s="131">
        <f t="shared" si="7"/>
        <v>5.4225086625351443E-2</v>
      </c>
      <c r="H80" s="174"/>
    </row>
    <row r="81" spans="1:8" ht="15" customHeight="1" x14ac:dyDescent="0.25">
      <c r="A81" s="126" t="s">
        <v>68</v>
      </c>
      <c r="B81" s="123">
        <v>142575.42000000001</v>
      </c>
      <c r="C81" s="123">
        <v>13927</v>
      </c>
      <c r="D81" s="123">
        <v>181981</v>
      </c>
      <c r="E81" s="125">
        <f t="shared" si="6"/>
        <v>168054</v>
      </c>
      <c r="F81" s="122">
        <f t="shared" si="7"/>
        <v>12.066776764558053</v>
      </c>
      <c r="H81" s="149"/>
    </row>
    <row r="82" spans="1:8" ht="15" customHeight="1" x14ac:dyDescent="0.25">
      <c r="A82" s="126" t="s">
        <v>69</v>
      </c>
      <c r="B82" s="121">
        <v>12077833</v>
      </c>
      <c r="C82" s="121">
        <v>15133147</v>
      </c>
      <c r="D82" s="121">
        <v>19507391</v>
      </c>
      <c r="E82" s="125">
        <f t="shared" si="6"/>
        <v>4374244</v>
      </c>
      <c r="F82" s="122">
        <f t="shared" si="7"/>
        <v>0.28905051936652698</v>
      </c>
      <c r="H82" s="149"/>
    </row>
    <row r="83" spans="1:8" ht="15" customHeight="1" x14ac:dyDescent="0.25">
      <c r="A83" s="126" t="s">
        <v>70</v>
      </c>
      <c r="B83" s="117">
        <v>1921739</v>
      </c>
      <c r="C83" s="117">
        <v>2061348</v>
      </c>
      <c r="D83" s="117">
        <v>1044414</v>
      </c>
      <c r="E83" s="125">
        <f t="shared" si="6"/>
        <v>-1016934</v>
      </c>
      <c r="F83" s="122">
        <f t="shared" si="7"/>
        <v>-0.4933344588104483</v>
      </c>
      <c r="H83" s="149"/>
    </row>
    <row r="84" spans="1:8" s="103" customFormat="1" ht="15" customHeight="1" x14ac:dyDescent="0.25">
      <c r="A84" s="128" t="s">
        <v>71</v>
      </c>
      <c r="B84" s="146">
        <v>14142147.42</v>
      </c>
      <c r="C84" s="146">
        <v>17208422</v>
      </c>
      <c r="D84" s="146">
        <v>20733786</v>
      </c>
      <c r="E84" s="130">
        <f t="shared" si="6"/>
        <v>3525364</v>
      </c>
      <c r="F84" s="131">
        <f t="shared" si="7"/>
        <v>0.20486271199067527</v>
      </c>
      <c r="H84" s="174"/>
    </row>
    <row r="85" spans="1:8" ht="15" customHeight="1" x14ac:dyDescent="0.25">
      <c r="A85" s="126" t="s">
        <v>72</v>
      </c>
      <c r="B85" s="117">
        <v>573858</v>
      </c>
      <c r="C85" s="117">
        <v>959506</v>
      </c>
      <c r="D85" s="117">
        <v>1466826</v>
      </c>
      <c r="E85" s="125">
        <f t="shared" si="6"/>
        <v>507320</v>
      </c>
      <c r="F85" s="122">
        <f t="shared" si="7"/>
        <v>0.52873040918972891</v>
      </c>
      <c r="H85" s="149"/>
    </row>
    <row r="86" spans="1:8" ht="15" customHeight="1" x14ac:dyDescent="0.25">
      <c r="A86" s="126" t="s">
        <v>73</v>
      </c>
      <c r="B86" s="125">
        <v>18081989.640000001</v>
      </c>
      <c r="C86" s="125">
        <v>17673356</v>
      </c>
      <c r="D86" s="125">
        <v>12032950</v>
      </c>
      <c r="E86" s="125">
        <f t="shared" si="6"/>
        <v>-5640406</v>
      </c>
      <c r="F86" s="122">
        <f t="shared" si="7"/>
        <v>-0.31914742168946292</v>
      </c>
      <c r="H86" s="149"/>
    </row>
    <row r="87" spans="1:8" ht="15" customHeight="1" x14ac:dyDescent="0.25">
      <c r="A87" s="126" t="s">
        <v>74</v>
      </c>
      <c r="B87" s="125">
        <v>0</v>
      </c>
      <c r="C87" s="125">
        <v>0</v>
      </c>
      <c r="D87" s="125">
        <v>0</v>
      </c>
      <c r="E87" s="125">
        <f t="shared" si="6"/>
        <v>0</v>
      </c>
      <c r="F87" s="122">
        <f t="shared" si="7"/>
        <v>0</v>
      </c>
      <c r="H87" s="149"/>
    </row>
    <row r="88" spans="1:8" ht="15" customHeight="1" x14ac:dyDescent="0.25">
      <c r="A88" s="126" t="s">
        <v>75</v>
      </c>
      <c r="B88" s="125">
        <v>0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s="103" customFormat="1" ht="15" customHeight="1" x14ac:dyDescent="0.25">
      <c r="A89" s="128" t="s">
        <v>76</v>
      </c>
      <c r="B89" s="130">
        <v>18655847.640000001</v>
      </c>
      <c r="C89" s="130">
        <v>18632862</v>
      </c>
      <c r="D89" s="130">
        <v>13499776</v>
      </c>
      <c r="E89" s="130">
        <f t="shared" si="6"/>
        <v>-5133086</v>
      </c>
      <c r="F89" s="131">
        <f t="shared" si="7"/>
        <v>-0.27548564466371295</v>
      </c>
      <c r="H89" s="174"/>
    </row>
    <row r="90" spans="1:8" ht="15" customHeight="1" x14ac:dyDescent="0.25">
      <c r="A90" s="126" t="s">
        <v>77</v>
      </c>
      <c r="B90" s="125">
        <v>448811</v>
      </c>
      <c r="C90" s="125">
        <v>471435</v>
      </c>
      <c r="D90" s="125">
        <v>340501</v>
      </c>
      <c r="E90" s="125">
        <f t="shared" si="6"/>
        <v>-130934</v>
      </c>
      <c r="F90" s="122">
        <f t="shared" si="7"/>
        <v>-0.2777350005833254</v>
      </c>
      <c r="H90" s="149"/>
    </row>
    <row r="91" spans="1:8" ht="15" customHeight="1" x14ac:dyDescent="0.25">
      <c r="A91" s="126" t="s">
        <v>78</v>
      </c>
      <c r="B91" s="125">
        <v>779766</v>
      </c>
      <c r="C91" s="125">
        <v>990398</v>
      </c>
      <c r="D91" s="125">
        <v>757721</v>
      </c>
      <c r="E91" s="125">
        <f t="shared" si="6"/>
        <v>-232677</v>
      </c>
      <c r="F91" s="122">
        <f t="shared" si="7"/>
        <v>-0.23493282498551088</v>
      </c>
      <c r="H91" s="149"/>
    </row>
    <row r="92" spans="1:8" ht="15" customHeight="1" x14ac:dyDescent="0.25">
      <c r="A92" s="133" t="s">
        <v>79</v>
      </c>
      <c r="B92" s="125">
        <v>0</v>
      </c>
      <c r="C92" s="125">
        <v>0</v>
      </c>
      <c r="D92" s="125">
        <v>0</v>
      </c>
      <c r="E92" s="125">
        <f t="shared" si="6"/>
        <v>0</v>
      </c>
      <c r="F92" s="122">
        <f t="shared" si="7"/>
        <v>0</v>
      </c>
      <c r="H92" s="149"/>
    </row>
    <row r="93" spans="1:8" s="103" customFormat="1" ht="15" customHeight="1" x14ac:dyDescent="0.25">
      <c r="A93" s="147" t="s">
        <v>80</v>
      </c>
      <c r="B93" s="146">
        <v>1228577</v>
      </c>
      <c r="C93" s="146">
        <v>1461833</v>
      </c>
      <c r="D93" s="146">
        <v>1098222</v>
      </c>
      <c r="E93" s="125">
        <f t="shared" si="6"/>
        <v>-363611</v>
      </c>
      <c r="F93" s="131">
        <f t="shared" si="7"/>
        <v>-0.24873634676464412</v>
      </c>
      <c r="H93" s="174"/>
    </row>
    <row r="94" spans="1:8" ht="15" customHeight="1" x14ac:dyDescent="0.25">
      <c r="A94" s="133" t="s">
        <v>81</v>
      </c>
      <c r="B94" s="125">
        <v>0</v>
      </c>
      <c r="C94" s="125">
        <v>0</v>
      </c>
      <c r="D94" s="125">
        <v>0</v>
      </c>
      <c r="E94" s="125">
        <f t="shared" si="6"/>
        <v>0</v>
      </c>
      <c r="F94" s="122">
        <f t="shared" si="7"/>
        <v>0</v>
      </c>
      <c r="H94" s="149"/>
    </row>
    <row r="95" spans="1:8" s="103" customFormat="1" ht="15" customHeight="1" thickBot="1" x14ac:dyDescent="0.3">
      <c r="A95" s="165" t="s">
        <v>62</v>
      </c>
      <c r="B95" s="166">
        <v>96326606.140000001</v>
      </c>
      <c r="C95" s="166">
        <v>99492706</v>
      </c>
      <c r="D95" s="166">
        <v>100893608.85072</v>
      </c>
      <c r="E95" s="166">
        <f t="shared" si="6"/>
        <v>1400902.8507200032</v>
      </c>
      <c r="F95" s="167">
        <f t="shared" si="7"/>
        <v>1.4080457824918374E-2</v>
      </c>
      <c r="H95" s="174"/>
    </row>
    <row r="96" spans="1:8" ht="15" customHeight="1" thickTop="1" x14ac:dyDescent="0.25">
      <c r="A96" s="148"/>
      <c r="B96" s="149"/>
      <c r="C96" s="149"/>
      <c r="D96" s="149"/>
      <c r="E96" s="149"/>
      <c r="F96" s="150" t="s">
        <v>41</v>
      </c>
    </row>
    <row r="97" spans="1:1" x14ac:dyDescent="0.25">
      <c r="A97" t="s">
        <v>198</v>
      </c>
    </row>
    <row r="98" spans="1:1" x14ac:dyDescent="0.25">
      <c r="A98" t="s">
        <v>184</v>
      </c>
    </row>
  </sheetData>
  <hyperlinks>
    <hyperlink ref="I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8" tint="0.79998168889431442"/>
    <pageSetUpPr fitToPage="1"/>
  </sheetPr>
  <dimension ref="A1:M100"/>
  <sheetViews>
    <sheetView zoomScale="90" zoomScaleNormal="90"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84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181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SUM(LSU:PBRC!B8)</f>
        <v>417278671</v>
      </c>
      <c r="C8" s="61">
        <f>SUM(LSU:PBRC!C8)</f>
        <v>417008672</v>
      </c>
      <c r="D8" s="61">
        <f>SUM(LSU:PBRC!D8)-0.23</f>
        <v>429998435.76999998</v>
      </c>
      <c r="E8" s="61">
        <f t="shared" ref="E8:E32" si="0">D8-C8</f>
        <v>12989763.769999981</v>
      </c>
      <c r="F8" s="62">
        <f t="shared" ref="F8:F32" si="1">IF(ISBLANK(E8),"  ",IF(C8&gt;0,E8/C8,IF(E8&gt;0,1,0)))</f>
        <v>3.114986484022083E-2</v>
      </c>
      <c r="H8" s="178"/>
    </row>
    <row r="9" spans="1:9" ht="15" customHeight="1" x14ac:dyDescent="0.25">
      <c r="A9" s="60" t="s">
        <v>13</v>
      </c>
      <c r="B9" s="61">
        <f>SUM(LSU:PBRC!B9)</f>
        <v>0</v>
      </c>
      <c r="C9" s="61">
        <f>SUM(LSU:PBRC!C9)</f>
        <v>0</v>
      </c>
      <c r="D9" s="61">
        <f>SUM(LSU:PBRC!D9)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SUM(LSU:PBRC!B10)</f>
        <v>26641724.719999999</v>
      </c>
      <c r="C10" s="61">
        <f>SUM(LSU:PBRC!C10)</f>
        <v>27311973</v>
      </c>
      <c r="D10" s="61">
        <f>SUM(LSU:PBRC!D10)</f>
        <v>25476072</v>
      </c>
      <c r="E10" s="61">
        <f t="shared" si="0"/>
        <v>-1835901</v>
      </c>
      <c r="F10" s="62">
        <f t="shared" si="1"/>
        <v>-6.7219640265461594E-2</v>
      </c>
      <c r="H10" s="178"/>
    </row>
    <row r="11" spans="1:9" ht="15" customHeight="1" x14ac:dyDescent="0.25">
      <c r="A11" s="189" t="s">
        <v>15</v>
      </c>
      <c r="B11" s="61">
        <f>SUM(LSU:PBRC!B11)</f>
        <v>0</v>
      </c>
      <c r="C11" s="61">
        <f>SUM(LSU:PBRC!C11)</f>
        <v>0</v>
      </c>
      <c r="D11" s="61">
        <f>SUM(LSU:PBRC!D11)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SUM(LSU:PBRC!B12)</f>
        <v>16898149</v>
      </c>
      <c r="C12" s="61">
        <f>SUM(LSU:PBRC!C12)</f>
        <v>16898148</v>
      </c>
      <c r="D12" s="61">
        <f>SUM(LSU:PBRC!D12)</f>
        <v>18825965</v>
      </c>
      <c r="E12" s="61">
        <f t="shared" si="0"/>
        <v>1927817</v>
      </c>
      <c r="F12" s="62">
        <f t="shared" si="1"/>
        <v>0.11408451387690532</v>
      </c>
      <c r="H12" s="178"/>
    </row>
    <row r="13" spans="1:9" ht="15" customHeight="1" x14ac:dyDescent="0.25">
      <c r="A13" s="190" t="s">
        <v>17</v>
      </c>
      <c r="B13" s="61">
        <f>SUM(LSU:PBRC!B13)</f>
        <v>4902184.72</v>
      </c>
      <c r="C13" s="61">
        <f>SUM(LSU:PBRC!C13)</f>
        <v>5572434</v>
      </c>
      <c r="D13" s="61">
        <f>SUM(LSU:PBRC!D13)</f>
        <v>5472753</v>
      </c>
      <c r="E13" s="61">
        <f t="shared" si="0"/>
        <v>-99681</v>
      </c>
      <c r="F13" s="62">
        <f t="shared" si="1"/>
        <v>-1.7888233400341753E-2</v>
      </c>
      <c r="H13" s="178"/>
    </row>
    <row r="14" spans="1:9" ht="15" customHeight="1" x14ac:dyDescent="0.25">
      <c r="A14" s="190" t="s">
        <v>18</v>
      </c>
      <c r="B14" s="61">
        <f>SUM(LSU:PBRC!B14)</f>
        <v>0</v>
      </c>
      <c r="C14" s="61">
        <f>SUM(LSU:PBRC!C14)</f>
        <v>0</v>
      </c>
      <c r="D14" s="61">
        <f>SUM(LSU:PBRC!D14)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SUM(LSU:PBRC!B15)</f>
        <v>0</v>
      </c>
      <c r="C15" s="61">
        <f>SUM(LSU:PBRC!C15)</f>
        <v>0</v>
      </c>
      <c r="D15" s="61">
        <f>SUM(LSU:PBRC!D15)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1">
        <f>SUM(LSU:PBRC!B16)</f>
        <v>0</v>
      </c>
      <c r="C16" s="61">
        <f>SUM(LSU:PBRC!C16)</f>
        <v>0</v>
      </c>
      <c r="D16" s="61">
        <f>SUM(LSU:PBRC!D16)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SUM(LSU:PBRC!B17)</f>
        <v>0</v>
      </c>
      <c r="C17" s="61">
        <f>SUM(LSU:PBRC!C17)</f>
        <v>0</v>
      </c>
      <c r="D17" s="61">
        <f>SUM(LSU:PBRC!D17)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SUM(LSU:PBRC!B18)</f>
        <v>750000</v>
      </c>
      <c r="C18" s="61">
        <f>SUM(LSU:PBRC!C18)</f>
        <v>750000</v>
      </c>
      <c r="D18" s="61">
        <f>SUM(LSU:PBRC!D18)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SUM(LSU:PBRC!B19)</f>
        <v>3655956</v>
      </c>
      <c r="C19" s="61">
        <f>SUM(LSU:PBRC!C19)</f>
        <v>3655956</v>
      </c>
      <c r="D19" s="61">
        <f>SUM(LSU:PBRC!D19)</f>
        <v>0</v>
      </c>
      <c r="E19" s="61">
        <f t="shared" si="0"/>
        <v>-3655956</v>
      </c>
      <c r="F19" s="62">
        <f t="shared" si="1"/>
        <v>-1</v>
      </c>
      <c r="H19" s="178"/>
    </row>
    <row r="20" spans="1:8" ht="15" customHeight="1" x14ac:dyDescent="0.25">
      <c r="A20" s="190" t="s">
        <v>23</v>
      </c>
      <c r="B20" s="61">
        <f>SUM(LSU:PBRC!B20)</f>
        <v>210000</v>
      </c>
      <c r="C20" s="61">
        <f>SUM(LSU:PBRC!C20)</f>
        <v>210000</v>
      </c>
      <c r="D20" s="61">
        <f>SUM(LSU:PBRC!D20)</f>
        <v>0</v>
      </c>
      <c r="E20" s="61">
        <f t="shared" si="0"/>
        <v>-210000</v>
      </c>
      <c r="F20" s="62">
        <f t="shared" si="1"/>
        <v>-1</v>
      </c>
      <c r="H20" s="178"/>
    </row>
    <row r="21" spans="1:8" ht="15" customHeight="1" x14ac:dyDescent="0.25">
      <c r="A21" s="190" t="s">
        <v>24</v>
      </c>
      <c r="B21" s="61">
        <f>SUM(LSU:PBRC!B21)</f>
        <v>0</v>
      </c>
      <c r="C21" s="61">
        <f>SUM(LSU:PBRC!C21)</f>
        <v>0</v>
      </c>
      <c r="D21" s="61">
        <f>SUM(LSU:PBRC!D21)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SUM(LSU:PBRC!B22)</f>
        <v>0</v>
      </c>
      <c r="C22" s="61">
        <f>SUM(LSU:PBRC!C22)</f>
        <v>0</v>
      </c>
      <c r="D22" s="61">
        <f>SUM(LSU:PBRC!D22)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1">
        <f>SUM(LSU:PBRC!B23)</f>
        <v>0</v>
      </c>
      <c r="C23" s="61">
        <f>SUM(LSU:PBRC!C23)</f>
        <v>0</v>
      </c>
      <c r="D23" s="61">
        <f>SUM(LSU:PBRC!D23)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1">
        <f>SUM(LSU:PBRC!B24)</f>
        <v>0</v>
      </c>
      <c r="C24" s="61">
        <f>SUM(LSU:PBRC!C24)</f>
        <v>0</v>
      </c>
      <c r="D24" s="61">
        <f>SUM(LSU:PBRC!D24)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SUM(LSU:PBRC!B25)</f>
        <v>0</v>
      </c>
      <c r="C25" s="61">
        <f>SUM(LSU:PBRC!C25)</f>
        <v>0</v>
      </c>
      <c r="D25" s="61">
        <f>SUM(LSU:PBRC!D25)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1">
        <f>SUM(LSU:PBRC!B26)</f>
        <v>0</v>
      </c>
      <c r="C26" s="61">
        <f>SUM(LSU:PBRC!C26)</f>
        <v>0</v>
      </c>
      <c r="D26" s="61">
        <f>SUM(LSU:PBRC!D26)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1">
        <f>SUM(LSU:PBRC!B27)</f>
        <v>0</v>
      </c>
      <c r="C27" s="61">
        <f>SUM(LSU:PBRC!C27)</f>
        <v>0</v>
      </c>
      <c r="D27" s="61">
        <f>SUM(LSU:PBRC!D27)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SUM(LSU:PBRC!B28)</f>
        <v>0</v>
      </c>
      <c r="C28" s="61">
        <f>SUM(LSU:PBRC!C28)</f>
        <v>0</v>
      </c>
      <c r="D28" s="61">
        <f>SUM(LSU:PBRC!D28)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SUM(LSU:PBRC!B29)</f>
        <v>0</v>
      </c>
      <c r="C29" s="61">
        <f>SUM(LSU:PBRC!C29)</f>
        <v>0</v>
      </c>
      <c r="D29" s="61">
        <f>SUM(LSU:PBRC!D29)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1">
        <f>SUM(LSU:PBRC!B30)</f>
        <v>25435</v>
      </c>
      <c r="C30" s="61">
        <f>SUM(LSU:PBRC!C30)</f>
        <v>25435</v>
      </c>
      <c r="D30" s="61">
        <f>SUM(LSU:PBRC!D30)</f>
        <v>27354</v>
      </c>
      <c r="E30" s="61">
        <f t="shared" si="0"/>
        <v>1919</v>
      </c>
      <c r="F30" s="62">
        <f t="shared" si="1"/>
        <v>7.5447218399842739E-2</v>
      </c>
      <c r="H30" s="178"/>
    </row>
    <row r="31" spans="1:8" ht="15" customHeight="1" x14ac:dyDescent="0.25">
      <c r="A31" s="191" t="s">
        <v>204</v>
      </c>
      <c r="B31" s="61">
        <f>SUM(LSU:PBRC!B31)</f>
        <v>200000</v>
      </c>
      <c r="C31" s="61">
        <f>SUM(LSU:PBRC!C31)</f>
        <v>200000</v>
      </c>
      <c r="D31" s="61">
        <f>SUM(LSU:PBRC!D31)</f>
        <v>400000</v>
      </c>
      <c r="E31" s="61">
        <f t="shared" si="0"/>
        <v>200000</v>
      </c>
      <c r="F31" s="62">
        <f t="shared" si="1"/>
        <v>1</v>
      </c>
      <c r="H31" s="178"/>
    </row>
    <row r="32" spans="1:8" ht="15" customHeight="1" x14ac:dyDescent="0.25">
      <c r="A32" s="193" t="s">
        <v>205</v>
      </c>
      <c r="B32" s="61">
        <f>SUM(LSU:PBRC!B32)</f>
        <v>0</v>
      </c>
      <c r="C32" s="61">
        <f>SUM(LSU:PBRC!C32)</f>
        <v>0</v>
      </c>
      <c r="D32" s="61">
        <f>SUM(LSU:PBRC!D32)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f>SUM(LSU:PBRC!B34)</f>
        <v>0</v>
      </c>
      <c r="C34" s="61">
        <f>SUM(LSU:PBRC!C34)</f>
        <v>0</v>
      </c>
      <c r="D34" s="61">
        <f>SUM(LSU:PBRC!D34)</f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61">
        <f>SUM(LSU:PBRC!B36)</f>
        <v>0</v>
      </c>
      <c r="C36" s="61">
        <f>SUM(LSU:PBRC!C36)</f>
        <v>0</v>
      </c>
      <c r="D36" s="61">
        <f>SUM(LSU:PBRC!D36)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101"/>
      <c r="C37" s="101"/>
      <c r="D37" s="101"/>
      <c r="E37" s="63"/>
      <c r="F37" s="62" t="s">
        <v>32</v>
      </c>
      <c r="H37" s="178"/>
    </row>
    <row r="38" spans="1:13" s="103" customFormat="1" ht="15" customHeight="1" x14ac:dyDescent="0.25">
      <c r="A38" s="69" t="s">
        <v>33</v>
      </c>
      <c r="B38" s="102">
        <f>SUM(B8,B9,B10,B34,B36,B37)</f>
        <v>443920395.72000003</v>
      </c>
      <c r="C38" s="102">
        <f t="shared" ref="C38:D38" si="2">SUM(C8,C9,C10,C34,C36,C37)</f>
        <v>444320645</v>
      </c>
      <c r="D38" s="102">
        <f t="shared" si="2"/>
        <v>455474507.76999998</v>
      </c>
      <c r="E38" s="77">
        <f>D38-C38</f>
        <v>11153862.769999981</v>
      </c>
      <c r="F38" s="71">
        <f>IF(ISBLANK(E38),"  ",IF(C38&gt;0,E38/C38,IF(E38&gt;0,1,0)))</f>
        <v>2.5103183692938645E-2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SUM(LSU:PBRC!B40)</f>
        <v>0</v>
      </c>
      <c r="C40" s="61">
        <f>SUM(LSU:PBRC!C40)</f>
        <v>0</v>
      </c>
      <c r="D40" s="61">
        <f>SUM(LSU:PBRC!D40)</f>
        <v>0</v>
      </c>
      <c r="E40" s="61">
        <f t="shared" ref="E40:E45" si="3">D40-C40</f>
        <v>0</v>
      </c>
      <c r="F40" s="62">
        <f t="shared" ref="F40:F45" si="4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SUM(LSU:PBRC!B41)</f>
        <v>0</v>
      </c>
      <c r="C41" s="61">
        <f>SUM(LSU:PBRC!C41)</f>
        <v>0</v>
      </c>
      <c r="D41" s="61">
        <f>SUM(LSU:PBRC!D41)</f>
        <v>0</v>
      </c>
      <c r="E41" s="61">
        <f t="shared" si="3"/>
        <v>0</v>
      </c>
      <c r="F41" s="62">
        <f t="shared" si="4"/>
        <v>0</v>
      </c>
      <c r="H41" s="178"/>
    </row>
    <row r="42" spans="1:13" ht="15" customHeight="1" x14ac:dyDescent="0.25">
      <c r="A42" s="73" t="s">
        <v>37</v>
      </c>
      <c r="B42" s="61">
        <f>SUM(LSU:PBRC!B42)</f>
        <v>0</v>
      </c>
      <c r="C42" s="61">
        <f>SUM(LSU:PBRC!C42)</f>
        <v>0</v>
      </c>
      <c r="D42" s="61">
        <f>SUM(LSU:PBRC!D42)</f>
        <v>0</v>
      </c>
      <c r="E42" s="61">
        <f t="shared" si="3"/>
        <v>0</v>
      </c>
      <c r="F42" s="62">
        <f t="shared" si="4"/>
        <v>0</v>
      </c>
      <c r="H42" s="178"/>
    </row>
    <row r="43" spans="1:13" ht="15" customHeight="1" x14ac:dyDescent="0.25">
      <c r="A43" s="73" t="s">
        <v>38</v>
      </c>
      <c r="B43" s="61">
        <f>SUM(LSU:PBRC!B43)</f>
        <v>0</v>
      </c>
      <c r="C43" s="61">
        <f>SUM(LSU:PBRC!C43)</f>
        <v>0</v>
      </c>
      <c r="D43" s="61">
        <f>SUM(LSU:PBRC!D43)</f>
        <v>0</v>
      </c>
      <c r="E43" s="61">
        <f t="shared" si="3"/>
        <v>0</v>
      </c>
      <c r="F43" s="62">
        <f t="shared" si="4"/>
        <v>0</v>
      </c>
      <c r="H43" s="178"/>
    </row>
    <row r="44" spans="1:13" ht="15" customHeight="1" x14ac:dyDescent="0.25">
      <c r="A44" s="74" t="s">
        <v>39</v>
      </c>
      <c r="B44" s="61">
        <f>SUM(LSU:PBRC!B44)</f>
        <v>0</v>
      </c>
      <c r="C44" s="61">
        <f>SUM(LSU:PBRC!C44)</f>
        <v>0</v>
      </c>
      <c r="D44" s="61">
        <f>SUM(LSU:PBRC!D44)</f>
        <v>0</v>
      </c>
      <c r="E44" s="61">
        <f t="shared" si="3"/>
        <v>0</v>
      </c>
      <c r="F44" s="62">
        <f t="shared" si="4"/>
        <v>0</v>
      </c>
      <c r="H44" s="178"/>
    </row>
    <row r="45" spans="1:13" s="103" customFormat="1" ht="15" customHeight="1" x14ac:dyDescent="0.25">
      <c r="A45" s="67" t="s">
        <v>40</v>
      </c>
      <c r="B45" s="77">
        <f>SUM(LSU:PBRC!B45)</f>
        <v>0</v>
      </c>
      <c r="C45" s="77">
        <f>SUM(LSU:PBRC!C45)</f>
        <v>0</v>
      </c>
      <c r="D45" s="77">
        <f>SUM(LSU:PBRC!D45)</f>
        <v>0</v>
      </c>
      <c r="E45" s="77">
        <f t="shared" si="3"/>
        <v>0</v>
      </c>
      <c r="F45" s="71">
        <f t="shared" si="4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SUM(LSU:PBRC!B47)</f>
        <v>8045708</v>
      </c>
      <c r="C47" s="77">
        <f>SUM(LSU:PBRC!C47)</f>
        <v>8088354</v>
      </c>
      <c r="D47" s="77">
        <f>SUM(LSU:PBRC!D47)</f>
        <v>7764963</v>
      </c>
      <c r="E47" s="77">
        <f>D47-C47</f>
        <v>-323391</v>
      </c>
      <c r="F47" s="71">
        <f>IF(ISBLANK(E47),"  ",IF(C47&gt;0,E47/C47,IF(E47&gt;0,1,0)))</f>
        <v>-3.9982300477946438E-2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10" s="103" customFormat="1" ht="15" customHeight="1" x14ac:dyDescent="0.25">
      <c r="A49" s="76" t="s">
        <v>43</v>
      </c>
      <c r="B49" s="77">
        <f>SUM(LSU:PBRC!B49)</f>
        <v>0</v>
      </c>
      <c r="C49" s="77">
        <f>SUM(LSU:PBRC!C49)</f>
        <v>0</v>
      </c>
      <c r="D49" s="77">
        <f>SUM(LSU:PBRC!D49)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10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10" s="103" customFormat="1" ht="15" customHeight="1" x14ac:dyDescent="0.25">
      <c r="A51" s="67" t="s">
        <v>44</v>
      </c>
      <c r="B51" s="77">
        <f>SUM(LSU:PBRC!B51)</f>
        <v>667058256.19000006</v>
      </c>
      <c r="C51" s="77">
        <f>SUM(LSU:PBRC!C51)</f>
        <v>687498245</v>
      </c>
      <c r="D51" s="77">
        <f>SUM(LSU:PBRC!D51)</f>
        <v>718046454</v>
      </c>
      <c r="E51" s="77">
        <f>D51-C51</f>
        <v>30548209</v>
      </c>
      <c r="F51" s="71">
        <f>IF(ISBLANK(E51),"  ",IF(C51&gt;0,E51/C51,IF(E51&gt;0,1,0)))</f>
        <v>4.4433871973011366E-2</v>
      </c>
      <c r="H51" s="179"/>
    </row>
    <row r="52" spans="1:10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10" s="103" customFormat="1" ht="15" customHeight="1" x14ac:dyDescent="0.25">
      <c r="A53" s="78" t="s">
        <v>45</v>
      </c>
      <c r="B53" s="77">
        <f>SUM(LSU:PBRC!B53)</f>
        <v>11046281.449999999</v>
      </c>
      <c r="C53" s="77">
        <f>SUM(LSU:PBRC!C53)</f>
        <v>13018275</v>
      </c>
      <c r="D53" s="77">
        <f>SUM(LSU:PBRC!D53)</f>
        <v>13018275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0" ht="15" customHeight="1" x14ac:dyDescent="0.25">
      <c r="A54" s="67"/>
      <c r="B54" s="57"/>
      <c r="C54" s="57"/>
      <c r="D54" s="57"/>
      <c r="E54" s="57"/>
      <c r="F54" s="80"/>
      <c r="H54" s="178"/>
    </row>
    <row r="55" spans="1:10" s="103" customFormat="1" ht="15" customHeight="1" x14ac:dyDescent="0.25">
      <c r="A55" s="67" t="s">
        <v>46</v>
      </c>
      <c r="B55" s="77">
        <f>SUM(LSU:PBRC!B55)</f>
        <v>0</v>
      </c>
      <c r="C55" s="77">
        <f>SUM(LSU:PBRC!C55)</f>
        <v>0</v>
      </c>
      <c r="D55" s="77">
        <f>SUM(LSU:PBRC!D55)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10" ht="15" customHeight="1" x14ac:dyDescent="0.25">
      <c r="A56" s="66"/>
      <c r="B56" s="65"/>
      <c r="C56" s="65"/>
      <c r="D56" s="65"/>
      <c r="E56" s="65"/>
      <c r="F56" s="58"/>
      <c r="H56" s="178"/>
    </row>
    <row r="57" spans="1:10" s="103" customFormat="1" ht="15" customHeight="1" x14ac:dyDescent="0.25">
      <c r="A57" s="81" t="s">
        <v>47</v>
      </c>
      <c r="B57" s="77">
        <f>SUM(B38,B47,B49,B51,B53,B55)-B45+1</f>
        <v>1130070642.3600001</v>
      </c>
      <c r="C57" s="77">
        <f>SUM(C38,C47,C49,C51,C53,C55)-C45</f>
        <v>1152925519</v>
      </c>
      <c r="D57" s="77">
        <f>SUM(D38,D47,D49,D51,D53,D55)-D45</f>
        <v>1194304199.77</v>
      </c>
      <c r="E57" s="77">
        <f>D57-C57</f>
        <v>41378680.769999981</v>
      </c>
      <c r="F57" s="71">
        <f>IF(ISBLANK(E57),"  ",IF(C57&gt;0,E57/C57,IF(E57&gt;0,1,0)))</f>
        <v>3.5890159501274756E-2</v>
      </c>
      <c r="H57" s="179"/>
    </row>
    <row r="58" spans="1:10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10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10" ht="15" customHeight="1" x14ac:dyDescent="0.25">
      <c r="A60" s="81" t="s">
        <v>48</v>
      </c>
      <c r="B60" s="57"/>
      <c r="C60" s="57"/>
      <c r="D60" s="57"/>
      <c r="E60" s="57"/>
      <c r="F60" s="59"/>
      <c r="H60" s="178"/>
      <c r="J60" s="151"/>
    </row>
    <row r="61" spans="1:10" ht="15" customHeight="1" x14ac:dyDescent="0.25">
      <c r="A61" s="64" t="s">
        <v>49</v>
      </c>
      <c r="B61" s="61">
        <f>SUM(LSU:PBRC!B61)</f>
        <v>345410602.50999999</v>
      </c>
      <c r="C61" s="61">
        <f>SUM(LSU:PBRC!C61)</f>
        <v>362625325</v>
      </c>
      <c r="D61" s="61">
        <f>SUM(LSU:PBRC!D61)</f>
        <v>369286607</v>
      </c>
      <c r="E61" s="61">
        <f t="shared" ref="E61:E74" si="5">D61-C61</f>
        <v>6661282</v>
      </c>
      <c r="F61" s="62">
        <f t="shared" ref="F61:F74" si="6">IF(ISBLANK(E61),"  ",IF(C61&gt;0,E61/C61,IF(E61&gt;0,1,0)))</f>
        <v>1.836959953086564E-2</v>
      </c>
      <c r="H61" s="178"/>
    </row>
    <row r="62" spans="1:10" ht="15" customHeight="1" x14ac:dyDescent="0.25">
      <c r="A62" s="66" t="s">
        <v>50</v>
      </c>
      <c r="B62" s="61">
        <f>SUM(LSU:PBRC!B62)</f>
        <v>131525993.05000001</v>
      </c>
      <c r="C62" s="61">
        <f>SUM(LSU:PBRC!C62)</f>
        <v>147149378</v>
      </c>
      <c r="D62" s="61">
        <f>SUM(LSU:PBRC!D62)</f>
        <v>143955759</v>
      </c>
      <c r="E62" s="61">
        <f t="shared" si="5"/>
        <v>-3193619</v>
      </c>
      <c r="F62" s="62">
        <f t="shared" si="6"/>
        <v>-2.170324498415481E-2</v>
      </c>
      <c r="H62" s="178"/>
    </row>
    <row r="63" spans="1:10" ht="15" customHeight="1" x14ac:dyDescent="0.25">
      <c r="A63" s="66" t="s">
        <v>51</v>
      </c>
      <c r="B63" s="61">
        <f>SUM(LSU:PBRC!B63)</f>
        <v>41502665.980000004</v>
      </c>
      <c r="C63" s="61">
        <f>SUM(LSU:PBRC!C63)</f>
        <v>55186125</v>
      </c>
      <c r="D63" s="61">
        <f>SUM(LSU:PBRC!D63)</f>
        <v>57845803</v>
      </c>
      <c r="E63" s="61">
        <f t="shared" si="5"/>
        <v>2659678</v>
      </c>
      <c r="F63" s="62">
        <f t="shared" si="6"/>
        <v>4.8194686617333615E-2</v>
      </c>
      <c r="H63" s="178"/>
    </row>
    <row r="64" spans="1:10" ht="15" customHeight="1" x14ac:dyDescent="0.25">
      <c r="A64" s="66" t="s">
        <v>52</v>
      </c>
      <c r="B64" s="61">
        <f>SUM(LSU:PBRC!B64)</f>
        <v>132939254.86927712</v>
      </c>
      <c r="C64" s="61">
        <f>SUM(LSU:PBRC!C64)</f>
        <v>135178950</v>
      </c>
      <c r="D64" s="61">
        <f>SUM(LSU:PBRC!D64)</f>
        <v>130213460</v>
      </c>
      <c r="E64" s="61">
        <f t="shared" si="5"/>
        <v>-4965490</v>
      </c>
      <c r="F64" s="62">
        <f t="shared" si="6"/>
        <v>-3.6732716151442218E-2</v>
      </c>
      <c r="H64" s="178"/>
    </row>
    <row r="65" spans="1:9" ht="15" customHeight="1" x14ac:dyDescent="0.25">
      <c r="A65" s="66" t="s">
        <v>53</v>
      </c>
      <c r="B65" s="61">
        <f>SUM(LSU:PBRC!B65)</f>
        <v>29618328.66</v>
      </c>
      <c r="C65" s="61">
        <f>SUM(LSU:PBRC!C65)</f>
        <v>30798434</v>
      </c>
      <c r="D65" s="61">
        <f>SUM(LSU:PBRC!D65)</f>
        <v>33099284</v>
      </c>
      <c r="E65" s="61">
        <f t="shared" si="5"/>
        <v>2300850</v>
      </c>
      <c r="F65" s="62">
        <f t="shared" si="6"/>
        <v>7.4706720478060665E-2</v>
      </c>
      <c r="H65" s="178"/>
    </row>
    <row r="66" spans="1:9" ht="15" customHeight="1" x14ac:dyDescent="0.25">
      <c r="A66" s="66" t="s">
        <v>54</v>
      </c>
      <c r="B66" s="61">
        <f>SUM(LSU:PBRC!B66)</f>
        <v>180904453.13000003</v>
      </c>
      <c r="C66" s="61">
        <f>SUM(LSU:PBRC!C66)</f>
        <v>154835542</v>
      </c>
      <c r="D66" s="61">
        <f>SUM(LSU:PBRC!D66)</f>
        <v>169605335</v>
      </c>
      <c r="E66" s="61">
        <f t="shared" si="5"/>
        <v>14769793</v>
      </c>
      <c r="F66" s="62">
        <f t="shared" si="6"/>
        <v>9.5390197943053673E-2</v>
      </c>
      <c r="H66" s="178"/>
    </row>
    <row r="67" spans="1:9" ht="15" customHeight="1" x14ac:dyDescent="0.25">
      <c r="A67" s="66" t="s">
        <v>55</v>
      </c>
      <c r="B67" s="61">
        <f>SUM(LSU:PBRC!B67)</f>
        <v>141493372.01999998</v>
      </c>
      <c r="C67" s="61">
        <f>SUM(LSU:PBRC!C67)</f>
        <v>153900891</v>
      </c>
      <c r="D67" s="61">
        <f>SUM(LSU:PBRC!D67)</f>
        <v>158272814</v>
      </c>
      <c r="E67" s="61">
        <f t="shared" si="5"/>
        <v>4371923</v>
      </c>
      <c r="F67" s="62">
        <f t="shared" si="6"/>
        <v>2.8407392391250029E-2</v>
      </c>
      <c r="H67" s="178"/>
    </row>
    <row r="68" spans="1:9" ht="15" customHeight="1" x14ac:dyDescent="0.25">
      <c r="A68" s="66" t="s">
        <v>56</v>
      </c>
      <c r="B68" s="61">
        <f>SUM(LSU:PBRC!B68)</f>
        <v>125337816.42</v>
      </c>
      <c r="C68" s="61">
        <f>SUM(LSU:PBRC!C68)</f>
        <v>116490244</v>
      </c>
      <c r="D68" s="61">
        <f>SUM(LSU:PBRC!D68)</f>
        <v>130374203</v>
      </c>
      <c r="E68" s="61">
        <f t="shared" si="5"/>
        <v>13883959</v>
      </c>
      <c r="F68" s="62">
        <f t="shared" si="6"/>
        <v>0.11918559463228526</v>
      </c>
      <c r="H68" s="178"/>
    </row>
    <row r="69" spans="1:9" s="103" customFormat="1" ht="15" customHeight="1" x14ac:dyDescent="0.25">
      <c r="A69" s="84" t="s">
        <v>57</v>
      </c>
      <c r="B69" s="77">
        <f>SUM(LSU:PBRC!B69)</f>
        <v>1128732486.639277</v>
      </c>
      <c r="C69" s="77">
        <f>SUM(LSU:PBRC!C69)</f>
        <v>1156164889</v>
      </c>
      <c r="D69" s="77">
        <f>SUM(LSU:PBRC!D69)</f>
        <v>1192653265</v>
      </c>
      <c r="E69" s="77">
        <f t="shared" si="5"/>
        <v>36488376</v>
      </c>
      <c r="F69" s="71">
        <f t="shared" si="6"/>
        <v>3.1559837482662043E-2</v>
      </c>
      <c r="H69" s="179"/>
    </row>
    <row r="70" spans="1:9" ht="15" customHeight="1" x14ac:dyDescent="0.25">
      <c r="A70" s="66" t="s">
        <v>58</v>
      </c>
      <c r="B70" s="61">
        <f>SUM(LSU:PBRC!B70)</f>
        <v>3640093.8800000004</v>
      </c>
      <c r="C70" s="61">
        <f>SUM(LSU:PBRC!C70)</f>
        <v>4230790</v>
      </c>
      <c r="D70" s="61">
        <f>SUM(LSU:PBRC!D70)</f>
        <v>3982741</v>
      </c>
      <c r="E70" s="61">
        <f t="shared" si="5"/>
        <v>-248049</v>
      </c>
      <c r="F70" s="62">
        <f t="shared" si="6"/>
        <v>-5.8629475818936891E-2</v>
      </c>
      <c r="H70" s="178"/>
    </row>
    <row r="71" spans="1:9" ht="15" customHeight="1" x14ac:dyDescent="0.25">
      <c r="A71" s="66" t="s">
        <v>59</v>
      </c>
      <c r="B71" s="61">
        <f>SUM(LSU:PBRC!B71)</f>
        <v>-2301938.34</v>
      </c>
      <c r="C71" s="61">
        <f>SUM(LSU:PBRC!C71)</f>
        <v>-7470160</v>
      </c>
      <c r="D71" s="61">
        <f>SUM(LSU:PBRC!D71)</f>
        <v>-2331806</v>
      </c>
      <c r="E71" s="61">
        <f t="shared" si="5"/>
        <v>5138354</v>
      </c>
      <c r="F71" s="62">
        <f t="shared" si="6"/>
        <v>1</v>
      </c>
      <c r="H71" s="178"/>
    </row>
    <row r="72" spans="1:9" ht="15" customHeight="1" x14ac:dyDescent="0.25">
      <c r="A72" s="66" t="s">
        <v>60</v>
      </c>
      <c r="B72" s="61">
        <f>SUM(LSU:PBRC!B72)</f>
        <v>0</v>
      </c>
      <c r="C72" s="61">
        <f>SUM(LSU:PBRC!C72)</f>
        <v>0</v>
      </c>
      <c r="D72" s="61">
        <f>SUM(LSU:PBRC!D72)</f>
        <v>0</v>
      </c>
      <c r="E72" s="61">
        <f t="shared" si="5"/>
        <v>0</v>
      </c>
      <c r="F72" s="62">
        <f t="shared" si="6"/>
        <v>0</v>
      </c>
      <c r="H72" s="178"/>
    </row>
    <row r="73" spans="1:9" ht="15" customHeight="1" x14ac:dyDescent="0.25">
      <c r="A73" s="66" t="s">
        <v>61</v>
      </c>
      <c r="B73" s="61">
        <f>SUM(LSU:PBRC!B73)</f>
        <v>0</v>
      </c>
      <c r="C73" s="61">
        <f>SUM(LSU:PBRC!C73)</f>
        <v>0</v>
      </c>
      <c r="D73" s="61">
        <f>SUM(LSU:PBRC!D73)</f>
        <v>0</v>
      </c>
      <c r="E73" s="61">
        <f t="shared" si="5"/>
        <v>0</v>
      </c>
      <c r="F73" s="62">
        <f t="shared" si="6"/>
        <v>0</v>
      </c>
      <c r="H73" s="178"/>
    </row>
    <row r="74" spans="1:9" s="103" customFormat="1" ht="15" customHeight="1" x14ac:dyDescent="0.25">
      <c r="A74" s="85" t="s">
        <v>62</v>
      </c>
      <c r="B74" s="77">
        <f>SUM(B69:B73)</f>
        <v>1130070642.1792772</v>
      </c>
      <c r="C74" s="77">
        <f t="shared" ref="C74:D74" si="7">SUM(C69:C73)</f>
        <v>1152925519</v>
      </c>
      <c r="D74" s="77">
        <f t="shared" si="7"/>
        <v>1194304200</v>
      </c>
      <c r="E74" s="77">
        <f t="shared" si="5"/>
        <v>41378681</v>
      </c>
      <c r="F74" s="71">
        <f t="shared" si="6"/>
        <v>3.5890159700767282E-2</v>
      </c>
      <c r="H74" s="179"/>
    </row>
    <row r="75" spans="1:9" ht="15" customHeight="1" x14ac:dyDescent="0.25">
      <c r="A75" s="83"/>
      <c r="B75" s="57"/>
      <c r="C75" s="57"/>
      <c r="D75" s="57"/>
      <c r="E75" s="57"/>
      <c r="F75" s="59"/>
      <c r="H75" s="178"/>
      <c r="I75" s="151"/>
    </row>
    <row r="76" spans="1:9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9" ht="15" customHeight="1" x14ac:dyDescent="0.25">
      <c r="A77" s="64" t="s">
        <v>64</v>
      </c>
      <c r="B77" s="61">
        <f>SUM(LSU:PBRC!B77)</f>
        <v>475472701.59999996</v>
      </c>
      <c r="C77" s="61">
        <f>SUM(LSU:PBRC!C77)</f>
        <v>491805058.67000002</v>
      </c>
      <c r="D77" s="61">
        <f>SUM(LSU:PBRC!D77)</f>
        <v>516578624.61000001</v>
      </c>
      <c r="E77" s="61">
        <f t="shared" ref="E77:E95" si="8">D77-C77</f>
        <v>24773565.939999998</v>
      </c>
      <c r="F77" s="62">
        <f t="shared" ref="F77:F95" si="9">IF(ISBLANK(E77),"  ",IF(C77&gt;0,E77/C77,IF(E77&gt;0,1,0)))</f>
        <v>5.0372735097511473E-2</v>
      </c>
      <c r="H77" s="178"/>
    </row>
    <row r="78" spans="1:9" ht="15" customHeight="1" x14ac:dyDescent="0.25">
      <c r="A78" s="66" t="s">
        <v>65</v>
      </c>
      <c r="B78" s="61">
        <f>SUM(LSU:PBRC!B78)</f>
        <v>40656340.845944218</v>
      </c>
      <c r="C78" s="61">
        <f>SUM(LSU:PBRC!C78)</f>
        <v>36099794</v>
      </c>
      <c r="D78" s="61">
        <f>SUM(LSU:PBRC!D78)</f>
        <v>37296422</v>
      </c>
      <c r="E78" s="61">
        <f t="shared" si="8"/>
        <v>1196628</v>
      </c>
      <c r="F78" s="62">
        <f t="shared" si="9"/>
        <v>3.3147779181233003E-2</v>
      </c>
      <c r="H78" s="178"/>
    </row>
    <row r="79" spans="1:9" ht="15" customHeight="1" x14ac:dyDescent="0.25">
      <c r="A79" s="66" t="s">
        <v>66</v>
      </c>
      <c r="B79" s="61">
        <f>SUM(LSU:PBRC!B79)</f>
        <v>216332774.2112661</v>
      </c>
      <c r="C79" s="61">
        <f>SUM(LSU:PBRC!C79)</f>
        <v>227420854.33000001</v>
      </c>
      <c r="D79" s="61">
        <f>SUM(LSU:PBRC!D79)</f>
        <v>235499848.38999999</v>
      </c>
      <c r="E79" s="61">
        <f t="shared" si="8"/>
        <v>8078994.0599999726</v>
      </c>
      <c r="F79" s="62">
        <f t="shared" si="9"/>
        <v>3.5524420501371057E-2</v>
      </c>
      <c r="H79" s="178"/>
    </row>
    <row r="80" spans="1:9" s="103" customFormat="1" ht="15" customHeight="1" x14ac:dyDescent="0.25">
      <c r="A80" s="84" t="s">
        <v>67</v>
      </c>
      <c r="B80" s="77">
        <f>SUM(B77:B79)</f>
        <v>732461816.65721035</v>
      </c>
      <c r="C80" s="77">
        <f t="shared" ref="C80:D80" si="10">SUM(C77:C79)</f>
        <v>755325707</v>
      </c>
      <c r="D80" s="77">
        <f t="shared" si="10"/>
        <v>789374895</v>
      </c>
      <c r="E80" s="77">
        <f t="shared" si="8"/>
        <v>34049188</v>
      </c>
      <c r="F80" s="71">
        <f t="shared" si="9"/>
        <v>4.5078815250756452E-2</v>
      </c>
      <c r="H80" s="179"/>
    </row>
    <row r="81" spans="1:9" ht="15" customHeight="1" x14ac:dyDescent="0.25">
      <c r="A81" s="66" t="s">
        <v>68</v>
      </c>
      <c r="B81" s="61">
        <f>SUM(LSU:PBRC!B81)</f>
        <v>3529973.6262846501</v>
      </c>
      <c r="C81" s="61">
        <f>SUM(LSU:PBRC!C81)</f>
        <v>5078628</v>
      </c>
      <c r="D81" s="61">
        <f>SUM(LSU:PBRC!D81)</f>
        <v>5764264</v>
      </c>
      <c r="E81" s="61">
        <f t="shared" si="8"/>
        <v>685636</v>
      </c>
      <c r="F81" s="62">
        <f t="shared" si="9"/>
        <v>0.13500417829382266</v>
      </c>
      <c r="H81" s="178"/>
    </row>
    <row r="82" spans="1:9" ht="15" customHeight="1" x14ac:dyDescent="0.25">
      <c r="A82" s="66" t="s">
        <v>69</v>
      </c>
      <c r="B82" s="61">
        <f>SUM(LSU:PBRC!B82)</f>
        <v>91787570.565470248</v>
      </c>
      <c r="C82" s="61">
        <f>SUM(LSU:PBRC!C82)</f>
        <v>97304133</v>
      </c>
      <c r="D82" s="61">
        <f>SUM(LSU:PBRC!D82)</f>
        <v>114711011</v>
      </c>
      <c r="E82" s="61">
        <f t="shared" si="8"/>
        <v>17406878</v>
      </c>
      <c r="F82" s="62">
        <f t="shared" si="9"/>
        <v>0.17889145572059104</v>
      </c>
      <c r="H82" s="178"/>
    </row>
    <row r="83" spans="1:9" ht="15" customHeight="1" x14ac:dyDescent="0.25">
      <c r="A83" s="66" t="s">
        <v>70</v>
      </c>
      <c r="B83" s="61">
        <f>SUM(LSU:PBRC!B83)</f>
        <v>39311302.485771634</v>
      </c>
      <c r="C83" s="61">
        <f>SUM(LSU:PBRC!C83)</f>
        <v>35299152</v>
      </c>
      <c r="D83" s="61">
        <f>SUM(LSU:PBRC!D83)</f>
        <v>37658505</v>
      </c>
      <c r="E83" s="61">
        <f t="shared" si="8"/>
        <v>2359353</v>
      </c>
      <c r="F83" s="62">
        <f t="shared" si="9"/>
        <v>6.6838801113409188E-2</v>
      </c>
      <c r="H83" s="178"/>
    </row>
    <row r="84" spans="1:9" s="103" customFormat="1" ht="15" customHeight="1" x14ac:dyDescent="0.25">
      <c r="A84" s="68" t="s">
        <v>71</v>
      </c>
      <c r="B84" s="77">
        <f>SUM(B81:B83)</f>
        <v>134628846.67752653</v>
      </c>
      <c r="C84" s="77">
        <f t="shared" ref="C84:D84" si="11">SUM(C81:C83)</f>
        <v>137681913</v>
      </c>
      <c r="D84" s="77">
        <f t="shared" si="11"/>
        <v>158133780</v>
      </c>
      <c r="E84" s="77">
        <f t="shared" si="8"/>
        <v>20451867</v>
      </c>
      <c r="F84" s="71">
        <f t="shared" si="9"/>
        <v>0.14854432622533362</v>
      </c>
      <c r="H84" s="179"/>
    </row>
    <row r="85" spans="1:9" ht="15" customHeight="1" x14ac:dyDescent="0.25">
      <c r="A85" s="66" t="s">
        <v>72</v>
      </c>
      <c r="B85" s="61">
        <f>SUM(LSU:PBRC!B85)</f>
        <v>33213420.643383462</v>
      </c>
      <c r="C85" s="61">
        <f>SUM(LSU:PBRC!C85)</f>
        <v>30103257</v>
      </c>
      <c r="D85" s="61">
        <f>SUM(LSU:PBRC!D85)</f>
        <v>33642176</v>
      </c>
      <c r="E85" s="61">
        <f t="shared" si="8"/>
        <v>3538919</v>
      </c>
      <c r="F85" s="62">
        <f t="shared" si="9"/>
        <v>0.11755933917715282</v>
      </c>
      <c r="H85" s="178"/>
    </row>
    <row r="86" spans="1:9" ht="15" customHeight="1" x14ac:dyDescent="0.25">
      <c r="A86" s="66" t="s">
        <v>73</v>
      </c>
      <c r="B86" s="61">
        <f>SUM(LSU:PBRC!B86)</f>
        <v>186511991.83620992</v>
      </c>
      <c r="C86" s="61">
        <f>SUM(LSU:PBRC!C86)</f>
        <v>169504683</v>
      </c>
      <c r="D86" s="61">
        <f>SUM(LSU:PBRC!D86)</f>
        <v>175316764</v>
      </c>
      <c r="E86" s="61">
        <f t="shared" si="8"/>
        <v>5812081</v>
      </c>
      <c r="F86" s="62">
        <f t="shared" si="9"/>
        <v>3.4288616085019902E-2</v>
      </c>
      <c r="H86" s="178"/>
    </row>
    <row r="87" spans="1:9" ht="15" customHeight="1" x14ac:dyDescent="0.25">
      <c r="A87" s="66" t="s">
        <v>74</v>
      </c>
      <c r="B87" s="61">
        <f>SUM(LSU:PBRC!B87)</f>
        <v>263884.65999999997</v>
      </c>
      <c r="C87" s="61">
        <f>SUM(LSU:PBRC!C87)</f>
        <v>263884</v>
      </c>
      <c r="D87" s="61">
        <f>SUM(LSU:PBRC!D87)</f>
        <v>263928</v>
      </c>
      <c r="E87" s="61">
        <f t="shared" si="8"/>
        <v>44</v>
      </c>
      <c r="F87" s="62">
        <f t="shared" si="9"/>
        <v>1.6673993118188296E-4</v>
      </c>
      <c r="H87" s="178"/>
    </row>
    <row r="88" spans="1:9" ht="15" customHeight="1" x14ac:dyDescent="0.25">
      <c r="A88" s="66" t="s">
        <v>75</v>
      </c>
      <c r="B88" s="61">
        <f>SUM(LSU:PBRC!B88)</f>
        <v>27530348.43</v>
      </c>
      <c r="C88" s="61">
        <f>SUM(LSU:PBRC!C88)</f>
        <v>24624396</v>
      </c>
      <c r="D88" s="61">
        <f>SUM(LSU:PBRC!D88)</f>
        <v>25488082</v>
      </c>
      <c r="E88" s="61">
        <f t="shared" si="8"/>
        <v>863686</v>
      </c>
      <c r="F88" s="62">
        <f t="shared" si="9"/>
        <v>3.5074403449327246E-2</v>
      </c>
      <c r="H88" s="178"/>
    </row>
    <row r="89" spans="1:9" s="103" customFormat="1" ht="15" customHeight="1" x14ac:dyDescent="0.25">
      <c r="A89" s="68" t="s">
        <v>76</v>
      </c>
      <c r="B89" s="77">
        <f>SUM(B85:B88)</f>
        <v>247519645.5695934</v>
      </c>
      <c r="C89" s="77">
        <f t="shared" ref="C89:D89" si="12">SUM(C85:C88)</f>
        <v>224496220</v>
      </c>
      <c r="D89" s="77">
        <f t="shared" si="12"/>
        <v>234710950</v>
      </c>
      <c r="E89" s="77">
        <f t="shared" si="8"/>
        <v>10214730</v>
      </c>
      <c r="F89" s="71">
        <f t="shared" si="9"/>
        <v>4.5500677026989587E-2</v>
      </c>
      <c r="H89" s="179"/>
    </row>
    <row r="90" spans="1:9" ht="15" customHeight="1" x14ac:dyDescent="0.25">
      <c r="A90" s="66" t="s">
        <v>77</v>
      </c>
      <c r="B90" s="61">
        <f>SUM(LSU:PBRC!B90)</f>
        <v>15033346.264946871</v>
      </c>
      <c r="C90" s="61">
        <f>SUM(LSU:PBRC!C90)</f>
        <v>34295529</v>
      </c>
      <c r="D90" s="61">
        <f>SUM(LSU:PBRC!D90)</f>
        <v>11028425</v>
      </c>
      <c r="E90" s="61">
        <f t="shared" si="8"/>
        <v>-23267104</v>
      </c>
      <c r="F90" s="62">
        <f t="shared" si="9"/>
        <v>-0.67842965769678021</v>
      </c>
      <c r="H90" s="178"/>
    </row>
    <row r="91" spans="1:9" ht="15" customHeight="1" x14ac:dyDescent="0.25">
      <c r="A91" s="66" t="s">
        <v>78</v>
      </c>
      <c r="B91" s="61">
        <f>SUM(LSU:PBRC!B91)</f>
        <v>376619.05</v>
      </c>
      <c r="C91" s="61">
        <f>SUM(LSU:PBRC!C91)</f>
        <v>1126150</v>
      </c>
      <c r="D91" s="61">
        <f>SUM(LSU:PBRC!D91)</f>
        <v>1056150</v>
      </c>
      <c r="E91" s="61">
        <f t="shared" si="8"/>
        <v>-70000</v>
      </c>
      <c r="F91" s="62">
        <f t="shared" si="9"/>
        <v>-6.2158682235936596E-2</v>
      </c>
      <c r="H91" s="178"/>
    </row>
    <row r="92" spans="1:9" ht="15" customHeight="1" x14ac:dyDescent="0.25">
      <c r="A92" s="73" t="s">
        <v>79</v>
      </c>
      <c r="B92" s="61">
        <f>SUM(LSU:PBRC!B92)</f>
        <v>50367.96</v>
      </c>
      <c r="C92" s="61">
        <f>SUM(LSU:PBRC!C92)</f>
        <v>0</v>
      </c>
      <c r="D92" s="61">
        <f>SUM(LSU:PBRC!D92)</f>
        <v>0</v>
      </c>
      <c r="E92" s="61">
        <f t="shared" si="8"/>
        <v>0</v>
      </c>
      <c r="F92" s="62">
        <f t="shared" si="9"/>
        <v>0</v>
      </c>
      <c r="H92" s="178"/>
    </row>
    <row r="93" spans="1:9" s="103" customFormat="1" ht="15" customHeight="1" x14ac:dyDescent="0.25">
      <c r="A93" s="87" t="s">
        <v>80</v>
      </c>
      <c r="B93" s="77">
        <f>SUM(B90:B92)</f>
        <v>15460333.274946872</v>
      </c>
      <c r="C93" s="77">
        <f t="shared" ref="C93:D93" si="13">SUM(C90:C92)</f>
        <v>35421679</v>
      </c>
      <c r="D93" s="77">
        <f t="shared" si="13"/>
        <v>12084575</v>
      </c>
      <c r="E93" s="77">
        <f t="shared" si="8"/>
        <v>-23337104</v>
      </c>
      <c r="F93" s="71">
        <f t="shared" si="9"/>
        <v>-0.65883675361633764</v>
      </c>
      <c r="H93" s="179"/>
    </row>
    <row r="94" spans="1:9" ht="15" customHeight="1" x14ac:dyDescent="0.25">
      <c r="A94" s="73" t="s">
        <v>81</v>
      </c>
      <c r="B94" s="61">
        <f>SUM(LSU:PBRC!B94)</f>
        <v>0</v>
      </c>
      <c r="C94" s="61">
        <f>SUM(LSU:PBRC!C94)</f>
        <v>0</v>
      </c>
      <c r="D94" s="61">
        <f>SUM(LSU:PBRC!D94)</f>
        <v>0</v>
      </c>
      <c r="E94" s="61">
        <f t="shared" si="8"/>
        <v>0</v>
      </c>
      <c r="F94" s="62">
        <f t="shared" si="9"/>
        <v>0</v>
      </c>
      <c r="H94" s="178"/>
    </row>
    <row r="95" spans="1:9" s="103" customFormat="1" ht="15" customHeight="1" thickBot="1" x14ac:dyDescent="0.3">
      <c r="A95" s="159" t="s">
        <v>62</v>
      </c>
      <c r="B95" s="160">
        <f>SUM(B80,B84,B89,B93,B94)</f>
        <v>1130070642.1792772</v>
      </c>
      <c r="C95" s="160">
        <f>SUM(C80,C84,C89,C93,C94)</f>
        <v>1152925519</v>
      </c>
      <c r="D95" s="160">
        <f>SUM(D80,D84,D89,D93,D94)</f>
        <v>1194304200</v>
      </c>
      <c r="E95" s="161">
        <f t="shared" si="8"/>
        <v>41378681</v>
      </c>
      <c r="F95" s="162">
        <f t="shared" si="9"/>
        <v>3.5890159700767282E-2</v>
      </c>
      <c r="H95" s="179"/>
      <c r="I95" s="153"/>
    </row>
    <row r="96" spans="1:9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  <row r="100" spans="1:1" x14ac:dyDescent="0.25">
      <c r="A100" s="1" t="s">
        <v>41</v>
      </c>
    </row>
  </sheetData>
  <hyperlinks>
    <hyperlink ref="I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9" tint="0.79998168889431442"/>
    <pageSetUpPr fitToPage="1"/>
  </sheetPr>
  <dimension ref="A1:M98"/>
  <sheetViews>
    <sheetView workbookViewId="0">
      <pane xSplit="1" ySplit="5" topLeftCell="B50" activePane="bottomRight" state="frozen"/>
      <selection activeCell="I29" sqref="I29"/>
      <selection pane="topRight" activeCell="I29" sqref="I29"/>
      <selection pane="bottomLeft" activeCell="I29" sqref="I29"/>
      <selection pane="bottomRight" activeCell="I17" sqref="I17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112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139069854</v>
      </c>
      <c r="C8" s="61">
        <v>139069854</v>
      </c>
      <c r="D8" s="61">
        <v>135744107</v>
      </c>
      <c r="E8" s="61">
        <f t="shared" ref="E8:E32" si="0">D8-C8</f>
        <v>-3325747</v>
      </c>
      <c r="F8" s="62">
        <f t="shared" ref="F8:F32" si="1">IF(ISBLANK(E8),"  ",IF(C8&gt;0,E8/C8,IF(E8&gt;0,1,0)))</f>
        <v>-2.3914219396534347E-2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12099636</v>
      </c>
      <c r="C10" s="63">
        <v>12099636</v>
      </c>
      <c r="D10" s="63">
        <v>9086469</v>
      </c>
      <c r="E10" s="61">
        <f t="shared" si="0"/>
        <v>-3013167</v>
      </c>
      <c r="F10" s="62">
        <f t="shared" si="1"/>
        <v>-0.24902955758338516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7458245</v>
      </c>
      <c r="C12" s="65">
        <v>7458245</v>
      </c>
      <c r="D12" s="65">
        <v>8309115</v>
      </c>
      <c r="E12" s="61">
        <f t="shared" si="0"/>
        <v>850870</v>
      </c>
      <c r="F12" s="62">
        <f t="shared" si="1"/>
        <v>0.1140844796597591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750000</v>
      </c>
      <c r="C18" s="65">
        <v>750000</v>
      </c>
      <c r="D18" s="65"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3655956</v>
      </c>
      <c r="C19" s="65">
        <v>3655956</v>
      </c>
      <c r="D19" s="65">
        <v>0</v>
      </c>
      <c r="E19" s="61">
        <f t="shared" si="0"/>
        <v>-3655956</v>
      </c>
      <c r="F19" s="62">
        <f t="shared" si="1"/>
        <v>-1</v>
      </c>
      <c r="H19" s="178"/>
    </row>
    <row r="20" spans="1:8" ht="15" customHeight="1" x14ac:dyDescent="0.25">
      <c r="A20" s="190" t="s">
        <v>23</v>
      </c>
      <c r="B20" s="65">
        <v>210000</v>
      </c>
      <c r="C20" s="65">
        <v>210000</v>
      </c>
      <c r="D20" s="65">
        <v>0</v>
      </c>
      <c r="E20" s="61">
        <f t="shared" si="0"/>
        <v>-210000</v>
      </c>
      <c r="F20" s="62">
        <f t="shared" si="1"/>
        <v>-1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25435</v>
      </c>
      <c r="C30" s="65">
        <v>25435</v>
      </c>
      <c r="D30" s="65">
        <v>27354</v>
      </c>
      <c r="E30" s="61">
        <f t="shared" si="0"/>
        <v>1919</v>
      </c>
      <c r="F30" s="62">
        <f t="shared" si="1"/>
        <v>7.5447218399842739E-2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151169490</v>
      </c>
      <c r="C38" s="70">
        <v>151169490</v>
      </c>
      <c r="D38" s="70">
        <v>144830576</v>
      </c>
      <c r="E38" s="70">
        <f>D38-C38</f>
        <v>-6338914</v>
      </c>
      <c r="F38" s="71">
        <f>IF(ISBLANK(E38),"  ",IF(C38&gt;0,E38/C38,IF(E38&gt;0,1,0)))</f>
        <v>-4.1932495770145156E-2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8045708</v>
      </c>
      <c r="C47" s="77">
        <v>8088354</v>
      </c>
      <c r="D47" s="77">
        <v>7764963</v>
      </c>
      <c r="E47" s="77">
        <f>D47-C47</f>
        <v>-323391</v>
      </c>
      <c r="F47" s="71">
        <f>IF(ISBLANK(E47),"  ",IF(C47&gt;0,E47/C47,IF(E47&gt;0,1,0)))</f>
        <v>-3.9982300477946438E-2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486803962.94999999</v>
      </c>
      <c r="C51" s="75">
        <v>498870309</v>
      </c>
      <c r="D51" s="75">
        <v>528425309</v>
      </c>
      <c r="E51" s="75">
        <f>D51-C51</f>
        <v>29555000</v>
      </c>
      <c r="F51" s="71">
        <f>IF(ISBLANK(E51),"  ",IF(C51&gt;0,E51/C51,IF(E51&gt;0,1,0)))</f>
        <v>5.9243854498464449E-2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646019160.95000005</v>
      </c>
      <c r="C57" s="75">
        <v>658128153</v>
      </c>
      <c r="D57" s="75">
        <v>681020848</v>
      </c>
      <c r="E57" s="75">
        <f>D57-C57</f>
        <v>22892695</v>
      </c>
      <c r="F57" s="71">
        <f>IF(ISBLANK(E57),"  ",IF(C57&gt;0,E57/C57,IF(E57&gt;0,1,0)))</f>
        <v>3.4784555098648091E-2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217680423.66</v>
      </c>
      <c r="C61" s="57">
        <v>231571724</v>
      </c>
      <c r="D61" s="57">
        <v>235479772</v>
      </c>
      <c r="E61" s="57">
        <f t="shared" ref="E61:E74" si="4">D61-C61</f>
        <v>3908048</v>
      </c>
      <c r="F61" s="62">
        <f t="shared" ref="F61:F74" si="5">IF(ISBLANK(E61),"  ",IF(C61&gt;0,E61/C61,IF(E61&gt;0,1,0)))</f>
        <v>1.6876188217176291E-2</v>
      </c>
      <c r="H61" s="178"/>
    </row>
    <row r="62" spans="1:8" ht="15" customHeight="1" x14ac:dyDescent="0.25">
      <c r="A62" s="66" t="s">
        <v>50</v>
      </c>
      <c r="B62" s="65">
        <v>70806585.350000009</v>
      </c>
      <c r="C62" s="65">
        <v>72714611</v>
      </c>
      <c r="D62" s="65">
        <v>69347237</v>
      </c>
      <c r="E62" s="65">
        <f t="shared" si="4"/>
        <v>-3367374</v>
      </c>
      <c r="F62" s="62">
        <f t="shared" si="5"/>
        <v>-4.6309454918214442E-2</v>
      </c>
      <c r="H62" s="178"/>
    </row>
    <row r="63" spans="1:8" ht="15" customHeight="1" x14ac:dyDescent="0.25">
      <c r="A63" s="66" t="s">
        <v>51</v>
      </c>
      <c r="B63" s="65">
        <v>5232285.71</v>
      </c>
      <c r="C63" s="65">
        <v>3942341</v>
      </c>
      <c r="D63" s="65">
        <v>3951224</v>
      </c>
      <c r="E63" s="65">
        <f t="shared" si="4"/>
        <v>8883</v>
      </c>
      <c r="F63" s="62">
        <f t="shared" si="5"/>
        <v>2.2532297434443137E-3</v>
      </c>
      <c r="H63" s="178"/>
    </row>
    <row r="64" spans="1:8" ht="15" customHeight="1" x14ac:dyDescent="0.25">
      <c r="A64" s="66" t="s">
        <v>52</v>
      </c>
      <c r="B64" s="65">
        <v>92941683.839999989</v>
      </c>
      <c r="C64" s="65">
        <v>91300544</v>
      </c>
      <c r="D64" s="65">
        <v>82760847</v>
      </c>
      <c r="E64" s="65">
        <f t="shared" si="4"/>
        <v>-8539697</v>
      </c>
      <c r="F64" s="62">
        <f t="shared" si="5"/>
        <v>-9.3533911473736672E-2</v>
      </c>
      <c r="H64" s="178"/>
    </row>
    <row r="65" spans="1:8" ht="15" customHeight="1" x14ac:dyDescent="0.25">
      <c r="A65" s="66" t="s">
        <v>53</v>
      </c>
      <c r="B65" s="65">
        <v>18540222.489999998</v>
      </c>
      <c r="C65" s="65">
        <v>18496287</v>
      </c>
      <c r="D65" s="65">
        <v>20106356</v>
      </c>
      <c r="E65" s="65">
        <f t="shared" si="4"/>
        <v>1610069</v>
      </c>
      <c r="F65" s="62">
        <f t="shared" si="5"/>
        <v>8.7048227571295794E-2</v>
      </c>
      <c r="H65" s="178"/>
    </row>
    <row r="66" spans="1:8" ht="15" customHeight="1" x14ac:dyDescent="0.25">
      <c r="A66" s="66" t="s">
        <v>54</v>
      </c>
      <c r="B66" s="65">
        <v>47000611.899999999</v>
      </c>
      <c r="C66" s="65">
        <v>42618589</v>
      </c>
      <c r="D66" s="65">
        <v>51719588</v>
      </c>
      <c r="E66" s="65">
        <f t="shared" si="4"/>
        <v>9100999</v>
      </c>
      <c r="F66" s="62">
        <f t="shared" si="5"/>
        <v>0.21354529123430155</v>
      </c>
      <c r="H66" s="178"/>
    </row>
    <row r="67" spans="1:8" ht="15" customHeight="1" x14ac:dyDescent="0.25">
      <c r="A67" s="66" t="s">
        <v>55</v>
      </c>
      <c r="B67" s="65">
        <v>129465553.09999999</v>
      </c>
      <c r="C67" s="65">
        <v>140959924</v>
      </c>
      <c r="D67" s="65">
        <v>145222312</v>
      </c>
      <c r="E67" s="65">
        <f t="shared" si="4"/>
        <v>4262388</v>
      </c>
      <c r="F67" s="62">
        <f t="shared" si="5"/>
        <v>3.0238296666505012E-2</v>
      </c>
      <c r="H67" s="178"/>
    </row>
    <row r="68" spans="1:8" ht="15" customHeight="1" x14ac:dyDescent="0.25">
      <c r="A68" s="66" t="s">
        <v>56</v>
      </c>
      <c r="B68" s="65">
        <v>66755243.900000006</v>
      </c>
      <c r="C68" s="65">
        <v>59049117</v>
      </c>
      <c r="D68" s="65">
        <v>75029246</v>
      </c>
      <c r="E68" s="65">
        <f t="shared" si="4"/>
        <v>15980129</v>
      </c>
      <c r="F68" s="62">
        <f t="shared" si="5"/>
        <v>0.27062435158852588</v>
      </c>
      <c r="H68" s="178"/>
    </row>
    <row r="69" spans="1:8" s="103" customFormat="1" ht="15" customHeight="1" x14ac:dyDescent="0.25">
      <c r="A69" s="84" t="s">
        <v>57</v>
      </c>
      <c r="B69" s="70">
        <v>648422609.94999993</v>
      </c>
      <c r="C69" s="70">
        <v>660653137</v>
      </c>
      <c r="D69" s="70">
        <v>683616582</v>
      </c>
      <c r="E69" s="70">
        <f t="shared" si="4"/>
        <v>22963445</v>
      </c>
      <c r="F69" s="71">
        <f t="shared" si="5"/>
        <v>3.4758701221455031E-2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-2403449</v>
      </c>
      <c r="C71" s="65">
        <v>-2524984</v>
      </c>
      <c r="D71" s="65">
        <v>-2595734</v>
      </c>
      <c r="E71" s="65">
        <f t="shared" si="4"/>
        <v>-70750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646019160.94999993</v>
      </c>
      <c r="C74" s="86">
        <v>658128153</v>
      </c>
      <c r="D74" s="86">
        <v>681020848</v>
      </c>
      <c r="E74" s="182">
        <f t="shared" si="4"/>
        <v>22892695</v>
      </c>
      <c r="F74" s="71">
        <f t="shared" si="5"/>
        <v>3.4784555098648091E-2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275302787.35999995</v>
      </c>
      <c r="C77" s="61">
        <v>287851335</v>
      </c>
      <c r="D77" s="61">
        <v>296437109</v>
      </c>
      <c r="E77" s="57">
        <f t="shared" ref="E77:E95" si="6">D77-C77</f>
        <v>8585774</v>
      </c>
      <c r="F77" s="62">
        <f t="shared" ref="F77:F95" si="7">IF(ISBLANK(E77),"  ",IF(C77&gt;0,E77/C77,IF(E77&gt;0,1,0)))</f>
        <v>2.9827111970837306E-2</v>
      </c>
      <c r="H77" s="178"/>
    </row>
    <row r="78" spans="1:8" ht="15" customHeight="1" x14ac:dyDescent="0.25">
      <c r="A78" s="66" t="s">
        <v>65</v>
      </c>
      <c r="B78" s="63">
        <v>29724408.510000002</v>
      </c>
      <c r="C78" s="63">
        <v>28494304</v>
      </c>
      <c r="D78" s="63">
        <v>28990238</v>
      </c>
      <c r="E78" s="65">
        <f t="shared" si="6"/>
        <v>495934</v>
      </c>
      <c r="F78" s="62">
        <f t="shared" si="7"/>
        <v>1.7404671473990031E-2</v>
      </c>
      <c r="H78" s="178"/>
    </row>
    <row r="79" spans="1:8" ht="15" customHeight="1" x14ac:dyDescent="0.25">
      <c r="A79" s="66" t="s">
        <v>66</v>
      </c>
      <c r="B79" s="57">
        <v>117064910.58</v>
      </c>
      <c r="C79" s="57">
        <v>125111127</v>
      </c>
      <c r="D79" s="57">
        <v>123275066</v>
      </c>
      <c r="E79" s="65">
        <f t="shared" si="6"/>
        <v>-1836061</v>
      </c>
      <c r="F79" s="62">
        <f t="shared" si="7"/>
        <v>-1.4675441297879125E-2</v>
      </c>
      <c r="H79" s="178"/>
    </row>
    <row r="80" spans="1:8" s="103" customFormat="1" ht="15" customHeight="1" x14ac:dyDescent="0.25">
      <c r="A80" s="84" t="s">
        <v>67</v>
      </c>
      <c r="B80" s="86">
        <v>422092106.44999993</v>
      </c>
      <c r="C80" s="86">
        <v>441456766</v>
      </c>
      <c r="D80" s="86">
        <v>448702413</v>
      </c>
      <c r="E80" s="70">
        <f t="shared" si="6"/>
        <v>7245647</v>
      </c>
      <c r="F80" s="71">
        <f t="shared" si="7"/>
        <v>1.6413038734579052E-2</v>
      </c>
      <c r="H80" s="179"/>
    </row>
    <row r="81" spans="1:8" ht="15" customHeight="1" x14ac:dyDescent="0.25">
      <c r="A81" s="66" t="s">
        <v>68</v>
      </c>
      <c r="B81" s="63">
        <v>1859164.6900000002</v>
      </c>
      <c r="C81" s="63">
        <v>2578225</v>
      </c>
      <c r="D81" s="63">
        <v>3078689</v>
      </c>
      <c r="E81" s="65">
        <f t="shared" si="6"/>
        <v>500464</v>
      </c>
      <c r="F81" s="62">
        <f t="shared" si="7"/>
        <v>0.19411184051042868</v>
      </c>
      <c r="H81" s="178"/>
    </row>
    <row r="82" spans="1:8" ht="15" customHeight="1" x14ac:dyDescent="0.25">
      <c r="A82" s="66" t="s">
        <v>69</v>
      </c>
      <c r="B82" s="61">
        <v>30319295.170000002</v>
      </c>
      <c r="C82" s="61">
        <v>30041789</v>
      </c>
      <c r="D82" s="61">
        <v>48860820</v>
      </c>
      <c r="E82" s="65">
        <f t="shared" si="6"/>
        <v>18819031</v>
      </c>
      <c r="F82" s="62">
        <f t="shared" si="7"/>
        <v>0.62642843939819959</v>
      </c>
      <c r="H82" s="178"/>
    </row>
    <row r="83" spans="1:8" ht="15" customHeight="1" x14ac:dyDescent="0.25">
      <c r="A83" s="66" t="s">
        <v>70</v>
      </c>
      <c r="B83" s="57">
        <v>25818954.280000001</v>
      </c>
      <c r="C83" s="57">
        <v>17278732</v>
      </c>
      <c r="D83" s="57">
        <v>19494780</v>
      </c>
      <c r="E83" s="65">
        <f t="shared" si="6"/>
        <v>2216048</v>
      </c>
      <c r="F83" s="62">
        <f t="shared" si="7"/>
        <v>0.12825292967099669</v>
      </c>
      <c r="H83" s="178"/>
    </row>
    <row r="84" spans="1:8" s="103" customFormat="1" ht="15" customHeight="1" x14ac:dyDescent="0.25">
      <c r="A84" s="68" t="s">
        <v>71</v>
      </c>
      <c r="B84" s="86">
        <v>57997414.140000001</v>
      </c>
      <c r="C84" s="86">
        <v>49898746</v>
      </c>
      <c r="D84" s="86">
        <v>71434289</v>
      </c>
      <c r="E84" s="70">
        <f t="shared" si="6"/>
        <v>21535543</v>
      </c>
      <c r="F84" s="71">
        <f t="shared" si="7"/>
        <v>0.43158485385584638</v>
      </c>
      <c r="H84" s="179"/>
    </row>
    <row r="85" spans="1:8" ht="15" customHeight="1" x14ac:dyDescent="0.25">
      <c r="A85" s="66" t="s">
        <v>72</v>
      </c>
      <c r="B85" s="57">
        <v>7413202.6200000001</v>
      </c>
      <c r="C85" s="57">
        <v>2772436</v>
      </c>
      <c r="D85" s="57">
        <v>7302709</v>
      </c>
      <c r="E85" s="65">
        <f t="shared" si="6"/>
        <v>4530273</v>
      </c>
      <c r="F85" s="62">
        <f t="shared" si="7"/>
        <v>1.6340406054458967</v>
      </c>
      <c r="H85" s="178"/>
    </row>
    <row r="86" spans="1:8" ht="15" customHeight="1" x14ac:dyDescent="0.25">
      <c r="A86" s="66" t="s">
        <v>73</v>
      </c>
      <c r="B86" s="65">
        <v>148614360.44</v>
      </c>
      <c r="C86" s="65">
        <v>142322238</v>
      </c>
      <c r="D86" s="65">
        <v>144974466</v>
      </c>
      <c r="E86" s="65">
        <f t="shared" si="6"/>
        <v>2652228</v>
      </c>
      <c r="F86" s="62">
        <f t="shared" si="7"/>
        <v>1.8635373060954818E-2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961346</v>
      </c>
      <c r="C88" s="65">
        <v>972792</v>
      </c>
      <c r="D88" s="65">
        <v>1060881</v>
      </c>
      <c r="E88" s="65">
        <f t="shared" si="6"/>
        <v>88089</v>
      </c>
      <c r="F88" s="62">
        <f t="shared" si="7"/>
        <v>9.055275947992994E-2</v>
      </c>
      <c r="H88" s="178"/>
    </row>
    <row r="89" spans="1:8" s="103" customFormat="1" ht="15" customHeight="1" x14ac:dyDescent="0.25">
      <c r="A89" s="68" t="s">
        <v>76</v>
      </c>
      <c r="B89" s="70">
        <v>156988909.06</v>
      </c>
      <c r="C89" s="70">
        <v>146067466</v>
      </c>
      <c r="D89" s="70">
        <v>153338056</v>
      </c>
      <c r="E89" s="70">
        <f t="shared" si="6"/>
        <v>7270590</v>
      </c>
      <c r="F89" s="71">
        <f t="shared" si="7"/>
        <v>4.9775560561857078E-2</v>
      </c>
      <c r="H89" s="179"/>
    </row>
    <row r="90" spans="1:8" ht="15" customHeight="1" x14ac:dyDescent="0.25">
      <c r="A90" s="66" t="s">
        <v>77</v>
      </c>
      <c r="B90" s="65">
        <v>8569401.1000000015</v>
      </c>
      <c r="C90" s="65">
        <v>19589025</v>
      </c>
      <c r="D90" s="65">
        <v>6499940</v>
      </c>
      <c r="E90" s="65">
        <f t="shared" si="6"/>
        <v>-13089085</v>
      </c>
      <c r="F90" s="62">
        <f t="shared" si="7"/>
        <v>-0.66818460847336714</v>
      </c>
      <c r="H90" s="178"/>
    </row>
    <row r="91" spans="1:8" ht="15" customHeight="1" x14ac:dyDescent="0.25">
      <c r="A91" s="66" t="s">
        <v>78</v>
      </c>
      <c r="B91" s="65">
        <v>371330.2</v>
      </c>
      <c r="C91" s="65">
        <v>1116150</v>
      </c>
      <c r="D91" s="65">
        <v>1046150</v>
      </c>
      <c r="E91" s="65">
        <f t="shared" si="6"/>
        <v>-70000</v>
      </c>
      <c r="F91" s="62">
        <f t="shared" si="7"/>
        <v>-6.2715584822828477E-2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8940731.3000000007</v>
      </c>
      <c r="C93" s="86">
        <v>20705175</v>
      </c>
      <c r="D93" s="86">
        <v>7546090</v>
      </c>
      <c r="E93" s="70">
        <f t="shared" si="6"/>
        <v>-13159085</v>
      </c>
      <c r="F93" s="71">
        <f t="shared" si="7"/>
        <v>-0.63554570294624413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646019160.94999993</v>
      </c>
      <c r="C95" s="160">
        <v>658128153</v>
      </c>
      <c r="D95" s="160">
        <v>681020848</v>
      </c>
      <c r="E95" s="160">
        <f t="shared" si="6"/>
        <v>22892695</v>
      </c>
      <c r="F95" s="162">
        <f t="shared" si="7"/>
        <v>3.4784555098648091E-2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9" tint="0.79998168889431442"/>
    <pageSetUpPr fitToPage="1"/>
  </sheetPr>
  <dimension ref="A1:M98"/>
  <sheetViews>
    <sheetView workbookViewId="0">
      <pane xSplit="1" ySplit="5" topLeftCell="B37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114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6138185</v>
      </c>
      <c r="C8" s="61">
        <v>5868185</v>
      </c>
      <c r="D8" s="61">
        <v>7003258</v>
      </c>
      <c r="E8" s="61">
        <f t="shared" ref="E8:E32" si="0">D8-C8</f>
        <v>1135073</v>
      </c>
      <c r="F8" s="62">
        <f t="shared" ref="F8:F32" si="1">IF(ISBLANK(E8),"  ",IF(C8&gt;0,E8/C8,IF(E8&gt;0,1,0)))</f>
        <v>0.19342829171200293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230930</v>
      </c>
      <c r="C10" s="63">
        <v>230930</v>
      </c>
      <c r="D10" s="63">
        <v>257275</v>
      </c>
      <c r="E10" s="61">
        <f t="shared" si="0"/>
        <v>26345</v>
      </c>
      <c r="F10" s="62">
        <f t="shared" si="1"/>
        <v>0.11408218940804572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230930</v>
      </c>
      <c r="C12" s="65">
        <v>230930</v>
      </c>
      <c r="D12" s="65">
        <v>257275</v>
      </c>
      <c r="E12" s="61">
        <f t="shared" si="0"/>
        <v>26345</v>
      </c>
      <c r="F12" s="62">
        <f t="shared" si="1"/>
        <v>0.11408218940804572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6369115</v>
      </c>
      <c r="C38" s="70">
        <v>6099115</v>
      </c>
      <c r="D38" s="70">
        <v>7260533</v>
      </c>
      <c r="E38" s="70">
        <f>D38-C38</f>
        <v>1161418</v>
      </c>
      <c r="F38" s="71">
        <f>IF(ISBLANK(E38),"  ",IF(C38&gt;0,E38/C38,IF(E38&gt;0,1,0)))</f>
        <v>0.19042402053412666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20723892</v>
      </c>
      <c r="C51" s="75">
        <v>21785025</v>
      </c>
      <c r="D51" s="75">
        <v>21785025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27093007</v>
      </c>
      <c r="C57" s="75">
        <v>27884140</v>
      </c>
      <c r="D57" s="75">
        <v>29045558</v>
      </c>
      <c r="E57" s="75">
        <f>D57-C57</f>
        <v>1161418</v>
      </c>
      <c r="F57" s="71">
        <f>IF(ISBLANK(E57),"  ",IF(C57&gt;0,E57/C57,IF(E57&gt;0,1,0)))</f>
        <v>4.1651562501120711E-2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12934863.4</v>
      </c>
      <c r="C61" s="57">
        <v>10127340</v>
      </c>
      <c r="D61" s="57">
        <v>10704606</v>
      </c>
      <c r="E61" s="57">
        <f t="shared" ref="E61:E74" si="4">D61-C61</f>
        <v>577266</v>
      </c>
      <c r="F61" s="62">
        <f t="shared" ref="F61:F74" si="5">IF(ISBLANK(E61),"  ",IF(C61&gt;0,E61/C61,IF(E61&gt;0,1,0)))</f>
        <v>5.7000752418700271E-2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65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2692709</v>
      </c>
      <c r="C64" s="65">
        <v>1922885</v>
      </c>
      <c r="D64" s="65">
        <v>1966683</v>
      </c>
      <c r="E64" s="65">
        <f t="shared" si="4"/>
        <v>43798</v>
      </c>
      <c r="F64" s="62">
        <f t="shared" si="5"/>
        <v>2.2777233167870153E-2</v>
      </c>
      <c r="H64" s="178"/>
    </row>
    <row r="65" spans="1:8" ht="15" customHeight="1" x14ac:dyDescent="0.25">
      <c r="A65" s="66" t="s">
        <v>53</v>
      </c>
      <c r="B65" s="65">
        <v>2259033</v>
      </c>
      <c r="C65" s="65">
        <v>1513892</v>
      </c>
      <c r="D65" s="65">
        <v>1689735</v>
      </c>
      <c r="E65" s="65">
        <f t="shared" si="4"/>
        <v>175843</v>
      </c>
      <c r="F65" s="62">
        <f t="shared" si="5"/>
        <v>0.11615293561231581</v>
      </c>
      <c r="H65" s="178"/>
    </row>
    <row r="66" spans="1:8" ht="15" customHeight="1" x14ac:dyDescent="0.25">
      <c r="A66" s="66" t="s">
        <v>54</v>
      </c>
      <c r="B66" s="65">
        <v>3721778</v>
      </c>
      <c r="C66" s="65">
        <v>9836893</v>
      </c>
      <c r="D66" s="65">
        <v>9991409</v>
      </c>
      <c r="E66" s="65">
        <f t="shared" si="4"/>
        <v>154516</v>
      </c>
      <c r="F66" s="62">
        <f t="shared" si="5"/>
        <v>1.5707805299905162E-2</v>
      </c>
      <c r="H66" s="178"/>
    </row>
    <row r="67" spans="1:8" ht="15" customHeight="1" x14ac:dyDescent="0.25">
      <c r="A67" s="66" t="s">
        <v>55</v>
      </c>
      <c r="B67" s="65">
        <v>1683270</v>
      </c>
      <c r="C67" s="65">
        <v>1772000</v>
      </c>
      <c r="D67" s="65">
        <v>1772000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3513093</v>
      </c>
      <c r="C68" s="65">
        <v>2711130</v>
      </c>
      <c r="D68" s="65">
        <v>2921125</v>
      </c>
      <c r="E68" s="65">
        <f t="shared" si="4"/>
        <v>209995</v>
      </c>
      <c r="F68" s="62">
        <f t="shared" si="5"/>
        <v>7.7456632474281945E-2</v>
      </c>
      <c r="H68" s="178"/>
    </row>
    <row r="69" spans="1:8" s="103" customFormat="1" ht="15" customHeight="1" x14ac:dyDescent="0.25">
      <c r="A69" s="84" t="s">
        <v>57</v>
      </c>
      <c r="B69" s="70">
        <v>26804746.399999999</v>
      </c>
      <c r="C69" s="70">
        <v>27884140</v>
      </c>
      <c r="D69" s="70">
        <v>29045558</v>
      </c>
      <c r="E69" s="70">
        <f t="shared" si="4"/>
        <v>1161418</v>
      </c>
      <c r="F69" s="71">
        <f t="shared" si="5"/>
        <v>4.1651562501120711E-2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288261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27093007.399999999</v>
      </c>
      <c r="C74" s="86">
        <v>27884140</v>
      </c>
      <c r="D74" s="86">
        <v>29045558</v>
      </c>
      <c r="E74" s="182">
        <f t="shared" si="4"/>
        <v>1161418</v>
      </c>
      <c r="F74" s="71">
        <f t="shared" si="5"/>
        <v>4.1651562501120711E-2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11244931</v>
      </c>
      <c r="C77" s="61">
        <v>12456691</v>
      </c>
      <c r="D77" s="61">
        <v>13649574</v>
      </c>
      <c r="E77" s="57">
        <f t="shared" ref="E77:E95" si="6">D77-C77</f>
        <v>1192883</v>
      </c>
      <c r="F77" s="62">
        <f t="shared" ref="F77:F95" si="7">IF(ISBLANK(E77),"  ",IF(C77&gt;0,E77/C77,IF(E77&gt;0,1,0)))</f>
        <v>9.5762430006492094E-2</v>
      </c>
      <c r="H77" s="178"/>
    </row>
    <row r="78" spans="1:8" ht="15" customHeight="1" x14ac:dyDescent="0.25">
      <c r="A78" s="66" t="s">
        <v>65</v>
      </c>
      <c r="B78" s="63">
        <v>230169.4</v>
      </c>
      <c r="C78" s="61">
        <v>227150</v>
      </c>
      <c r="D78" s="61">
        <v>231500</v>
      </c>
      <c r="E78" s="65">
        <f t="shared" si="6"/>
        <v>4350</v>
      </c>
      <c r="F78" s="62">
        <f t="shared" si="7"/>
        <v>1.915034118423949E-2</v>
      </c>
      <c r="H78" s="178"/>
    </row>
    <row r="79" spans="1:8" ht="15" customHeight="1" x14ac:dyDescent="0.25">
      <c r="A79" s="66" t="s">
        <v>66</v>
      </c>
      <c r="B79" s="57">
        <v>6021674</v>
      </c>
      <c r="C79" s="61">
        <v>6140420</v>
      </c>
      <c r="D79" s="61">
        <v>6164029</v>
      </c>
      <c r="E79" s="65">
        <f t="shared" si="6"/>
        <v>23609</v>
      </c>
      <c r="F79" s="62">
        <f t="shared" si="7"/>
        <v>3.8448510036772727E-3</v>
      </c>
      <c r="H79" s="178"/>
    </row>
    <row r="80" spans="1:8" s="103" customFormat="1" ht="15" customHeight="1" x14ac:dyDescent="0.25">
      <c r="A80" s="84" t="s">
        <v>67</v>
      </c>
      <c r="B80" s="86">
        <v>17496774.399999999</v>
      </c>
      <c r="C80" s="86">
        <v>18824261</v>
      </c>
      <c r="D80" s="86">
        <v>20045103</v>
      </c>
      <c r="E80" s="70">
        <f t="shared" si="6"/>
        <v>1220842</v>
      </c>
      <c r="F80" s="71">
        <f t="shared" si="7"/>
        <v>6.4854710631137125E-2</v>
      </c>
      <c r="H80" s="179"/>
    </row>
    <row r="81" spans="1:8" ht="15" customHeight="1" x14ac:dyDescent="0.25">
      <c r="A81" s="66" t="s">
        <v>68</v>
      </c>
      <c r="B81" s="63">
        <v>84622</v>
      </c>
      <c r="C81" s="63">
        <v>168700</v>
      </c>
      <c r="D81" s="63">
        <v>172000</v>
      </c>
      <c r="E81" s="65">
        <f t="shared" si="6"/>
        <v>3300</v>
      </c>
      <c r="F81" s="62">
        <f t="shared" si="7"/>
        <v>1.956135151155898E-2</v>
      </c>
      <c r="H81" s="178"/>
    </row>
    <row r="82" spans="1:8" ht="15" customHeight="1" x14ac:dyDescent="0.25">
      <c r="A82" s="66" t="s">
        <v>69</v>
      </c>
      <c r="B82" s="61">
        <v>2157554</v>
      </c>
      <c r="C82" s="61">
        <v>2582929</v>
      </c>
      <c r="D82" s="61">
        <v>2282205</v>
      </c>
      <c r="E82" s="65">
        <f t="shared" si="6"/>
        <v>-300724</v>
      </c>
      <c r="F82" s="62">
        <f t="shared" si="7"/>
        <v>-0.11642751310624488</v>
      </c>
      <c r="H82" s="178"/>
    </row>
    <row r="83" spans="1:8" ht="15" customHeight="1" x14ac:dyDescent="0.25">
      <c r="A83" s="66" t="s">
        <v>70</v>
      </c>
      <c r="B83" s="57">
        <v>993485</v>
      </c>
      <c r="C83" s="57">
        <v>380500</v>
      </c>
      <c r="D83" s="57">
        <v>378000</v>
      </c>
      <c r="E83" s="65">
        <f t="shared" si="6"/>
        <v>-2500</v>
      </c>
      <c r="F83" s="62">
        <f t="shared" si="7"/>
        <v>-6.5703022339027592E-3</v>
      </c>
      <c r="H83" s="178"/>
    </row>
    <row r="84" spans="1:8" s="103" customFormat="1" ht="15" customHeight="1" x14ac:dyDescent="0.25">
      <c r="A84" s="68" t="s">
        <v>71</v>
      </c>
      <c r="B84" s="86">
        <v>3235661</v>
      </c>
      <c r="C84" s="86">
        <v>3132129</v>
      </c>
      <c r="D84" s="86">
        <v>2832205</v>
      </c>
      <c r="E84" s="70">
        <f t="shared" si="6"/>
        <v>-299924</v>
      </c>
      <c r="F84" s="71">
        <f t="shared" si="7"/>
        <v>-9.575723094419164E-2</v>
      </c>
      <c r="H84" s="179"/>
    </row>
    <row r="85" spans="1:8" ht="15" customHeight="1" x14ac:dyDescent="0.25">
      <c r="A85" s="66" t="s">
        <v>72</v>
      </c>
      <c r="B85" s="57">
        <v>3129795</v>
      </c>
      <c r="C85" s="57">
        <v>3911000</v>
      </c>
      <c r="D85" s="57">
        <v>4237500</v>
      </c>
      <c r="E85" s="65">
        <f t="shared" si="6"/>
        <v>326500</v>
      </c>
      <c r="F85" s="62">
        <f t="shared" si="7"/>
        <v>8.3482485297877787E-2</v>
      </c>
      <c r="H85" s="178"/>
    </row>
    <row r="86" spans="1:8" ht="15" customHeight="1" x14ac:dyDescent="0.25">
      <c r="A86" s="66" t="s">
        <v>73</v>
      </c>
      <c r="B86" s="65">
        <v>3167856</v>
      </c>
      <c r="C86" s="65">
        <v>1888250</v>
      </c>
      <c r="D86" s="65">
        <v>1872250</v>
      </c>
      <c r="E86" s="65">
        <f t="shared" si="6"/>
        <v>-16000</v>
      </c>
      <c r="F86" s="62">
        <f t="shared" si="7"/>
        <v>-8.4734542565867866E-3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s="103" customFormat="1" ht="15" customHeight="1" x14ac:dyDescent="0.25">
      <c r="A89" s="68" t="s">
        <v>76</v>
      </c>
      <c r="B89" s="70">
        <v>6297651</v>
      </c>
      <c r="C89" s="70">
        <v>5799250</v>
      </c>
      <c r="D89" s="70">
        <v>6109750</v>
      </c>
      <c r="E89" s="70">
        <f t="shared" si="6"/>
        <v>310500</v>
      </c>
      <c r="F89" s="71">
        <f t="shared" si="7"/>
        <v>5.3541406216321079E-2</v>
      </c>
      <c r="H89" s="179"/>
    </row>
    <row r="90" spans="1:8" ht="15" customHeight="1" x14ac:dyDescent="0.25">
      <c r="A90" s="66" t="s">
        <v>77</v>
      </c>
      <c r="B90" s="65">
        <v>62921</v>
      </c>
      <c r="C90" s="65">
        <v>128500</v>
      </c>
      <c r="D90" s="65">
        <v>58500</v>
      </c>
      <c r="E90" s="65">
        <f t="shared" si="6"/>
        <v>-70000</v>
      </c>
      <c r="F90" s="62">
        <f t="shared" si="7"/>
        <v>-0.54474708171206221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62921</v>
      </c>
      <c r="C93" s="86">
        <v>128500</v>
      </c>
      <c r="D93" s="86">
        <v>58500</v>
      </c>
      <c r="E93" s="70">
        <f t="shared" si="6"/>
        <v>-70000</v>
      </c>
      <c r="F93" s="71">
        <f t="shared" si="7"/>
        <v>-0.54474708171206221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27093007.399999999</v>
      </c>
      <c r="C95" s="160">
        <v>27884140</v>
      </c>
      <c r="D95" s="160">
        <v>29045558</v>
      </c>
      <c r="E95" s="160">
        <f t="shared" si="6"/>
        <v>1161418</v>
      </c>
      <c r="F95" s="162">
        <f t="shared" si="7"/>
        <v>4.1651562501120711E-2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9" tint="0.79998168889431442"/>
    <pageSetUpPr fitToPage="1"/>
  </sheetPr>
  <dimension ref="A1:M98"/>
  <sheetViews>
    <sheetView zoomScale="82" zoomScaleNormal="82"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116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11269981</v>
      </c>
      <c r="C8" s="61">
        <v>11269981</v>
      </c>
      <c r="D8" s="61">
        <v>14498602</v>
      </c>
      <c r="E8" s="61">
        <f t="shared" ref="E8:E32" si="0">D8-C8</f>
        <v>3228621</v>
      </c>
      <c r="F8" s="62">
        <f t="shared" ref="F8:F32" si="1">IF(ISBLANK(E8),"  ",IF(C8&gt;0,E8/C8,IF(E8&gt;0,1,0)))</f>
        <v>0.28647971988595189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543538</v>
      </c>
      <c r="C10" s="63">
        <v>543538</v>
      </c>
      <c r="D10" s="63">
        <v>605547</v>
      </c>
      <c r="E10" s="61">
        <f t="shared" si="0"/>
        <v>62009</v>
      </c>
      <c r="F10" s="62">
        <f t="shared" si="1"/>
        <v>0.11408401988453429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543538</v>
      </c>
      <c r="C12" s="65">
        <v>543538</v>
      </c>
      <c r="D12" s="65">
        <v>605547</v>
      </c>
      <c r="E12" s="61">
        <f t="shared" si="0"/>
        <v>62009</v>
      </c>
      <c r="F12" s="62">
        <f t="shared" si="1"/>
        <v>0.11408401988453429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11813519</v>
      </c>
      <c r="C38" s="70">
        <v>11813519</v>
      </c>
      <c r="D38" s="70">
        <v>15104149</v>
      </c>
      <c r="E38" s="70">
        <f>D38-C38</f>
        <v>3290630</v>
      </c>
      <c r="F38" s="71">
        <f>IF(ISBLANK(E38),"  ",IF(C38&gt;0,E38/C38,IF(E38&gt;0,1,0)))</f>
        <v>0.27854782304916936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54503580</v>
      </c>
      <c r="C51" s="75">
        <v>55994397</v>
      </c>
      <c r="D51" s="75">
        <v>55994397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66317099</v>
      </c>
      <c r="C57" s="75">
        <v>67807916</v>
      </c>
      <c r="D57" s="75">
        <v>71098546</v>
      </c>
      <c r="E57" s="75">
        <f>D57-C57</f>
        <v>3290630</v>
      </c>
      <c r="F57" s="71">
        <f>IF(ISBLANK(E57),"  ",IF(C57&gt;0,E57/C57,IF(E57&gt;0,1,0)))</f>
        <v>4.8528699805491737E-2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33467282.379999995</v>
      </c>
      <c r="C61" s="57">
        <v>36834243</v>
      </c>
      <c r="D61" s="57">
        <v>38431173</v>
      </c>
      <c r="E61" s="57">
        <f t="shared" ref="E61:E74" si="4">D61-C61</f>
        <v>1596930</v>
      </c>
      <c r="F61" s="62">
        <f t="shared" ref="F61:F74" si="5">IF(ISBLANK(E61),"  ",IF(C61&gt;0,E61/C61,IF(E61&gt;0,1,0)))</f>
        <v>4.335449489215782E-2</v>
      </c>
      <c r="H61" s="178"/>
    </row>
    <row r="62" spans="1:8" ht="15" customHeight="1" x14ac:dyDescent="0.25">
      <c r="A62" s="66" t="s">
        <v>50</v>
      </c>
      <c r="B62" s="65">
        <v>118936</v>
      </c>
      <c r="C62" s="65">
        <v>192678</v>
      </c>
      <c r="D62" s="65">
        <v>173931</v>
      </c>
      <c r="E62" s="65">
        <f t="shared" si="4"/>
        <v>-18747</v>
      </c>
      <c r="F62" s="62">
        <f t="shared" si="5"/>
        <v>-9.7297044810512878E-2</v>
      </c>
      <c r="H62" s="178"/>
    </row>
    <row r="63" spans="1:8" ht="15" customHeight="1" x14ac:dyDescent="0.25">
      <c r="A63" s="66" t="s">
        <v>51</v>
      </c>
      <c r="B63" s="65">
        <v>3794</v>
      </c>
      <c r="C63" s="65">
        <v>102000</v>
      </c>
      <c r="D63" s="65">
        <v>22000</v>
      </c>
      <c r="E63" s="65">
        <f t="shared" si="4"/>
        <v>-80000</v>
      </c>
      <c r="F63" s="62">
        <f t="shared" si="5"/>
        <v>-0.78431372549019607</v>
      </c>
      <c r="H63" s="178"/>
    </row>
    <row r="64" spans="1:8" ht="15" customHeight="1" x14ac:dyDescent="0.25">
      <c r="A64" s="66" t="s">
        <v>52</v>
      </c>
      <c r="B64" s="65">
        <v>3501603.04</v>
      </c>
      <c r="C64" s="65">
        <v>5328663</v>
      </c>
      <c r="D64" s="65">
        <v>4541516</v>
      </c>
      <c r="E64" s="65">
        <f t="shared" si="4"/>
        <v>-787147</v>
      </c>
      <c r="F64" s="62">
        <f t="shared" si="5"/>
        <v>-0.14771941854833004</v>
      </c>
      <c r="H64" s="178"/>
    </row>
    <row r="65" spans="1:8" ht="15" customHeight="1" x14ac:dyDescent="0.25">
      <c r="A65" s="66" t="s">
        <v>53</v>
      </c>
      <c r="B65" s="65">
        <v>1790636</v>
      </c>
      <c r="C65" s="65">
        <v>2444919</v>
      </c>
      <c r="D65" s="65">
        <v>2759396</v>
      </c>
      <c r="E65" s="65">
        <f t="shared" si="4"/>
        <v>314477</v>
      </c>
      <c r="F65" s="62">
        <f t="shared" si="5"/>
        <v>0.12862471108449811</v>
      </c>
      <c r="H65" s="178"/>
    </row>
    <row r="66" spans="1:8" ht="15" customHeight="1" x14ac:dyDescent="0.25">
      <c r="A66" s="66" t="s">
        <v>54</v>
      </c>
      <c r="B66" s="65">
        <v>18402080.93</v>
      </c>
      <c r="C66" s="65">
        <v>18863498</v>
      </c>
      <c r="D66" s="65">
        <v>17170998</v>
      </c>
      <c r="E66" s="65">
        <f t="shared" si="4"/>
        <v>-1692500</v>
      </c>
      <c r="F66" s="62">
        <f t="shared" si="5"/>
        <v>-8.9723549683096954E-2</v>
      </c>
      <c r="H66" s="178"/>
    </row>
    <row r="67" spans="1:8" ht="15" customHeight="1" x14ac:dyDescent="0.25">
      <c r="A67" s="66" t="s">
        <v>55</v>
      </c>
      <c r="B67" s="65">
        <v>1801278</v>
      </c>
      <c r="C67" s="65">
        <v>1807500</v>
      </c>
      <c r="D67" s="65">
        <v>1707500</v>
      </c>
      <c r="E67" s="65">
        <f t="shared" si="4"/>
        <v>-100000</v>
      </c>
      <c r="F67" s="62">
        <f t="shared" si="5"/>
        <v>-5.5325034578146609E-2</v>
      </c>
      <c r="H67" s="178"/>
    </row>
    <row r="68" spans="1:8" ht="15" customHeight="1" x14ac:dyDescent="0.25">
      <c r="A68" s="66" t="s">
        <v>56</v>
      </c>
      <c r="B68" s="65">
        <v>7231489</v>
      </c>
      <c r="C68" s="65">
        <v>8234415</v>
      </c>
      <c r="D68" s="65">
        <v>6292032</v>
      </c>
      <c r="E68" s="65">
        <f t="shared" si="4"/>
        <v>-1942383</v>
      </c>
      <c r="F68" s="62">
        <f t="shared" si="5"/>
        <v>-0.23588597368483372</v>
      </c>
      <c r="H68" s="178"/>
    </row>
    <row r="69" spans="1:8" s="103" customFormat="1" ht="15" customHeight="1" x14ac:dyDescent="0.25">
      <c r="A69" s="84" t="s">
        <v>57</v>
      </c>
      <c r="B69" s="70">
        <v>66317099.349999994</v>
      </c>
      <c r="C69" s="70">
        <v>73807916</v>
      </c>
      <c r="D69" s="70">
        <v>71098546</v>
      </c>
      <c r="E69" s="70">
        <f t="shared" si="4"/>
        <v>-2709370</v>
      </c>
      <c r="F69" s="71">
        <f t="shared" si="5"/>
        <v>-3.6708393175604634E-2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-6000000</v>
      </c>
      <c r="D71" s="65">
        <v>0</v>
      </c>
      <c r="E71" s="65">
        <f t="shared" si="4"/>
        <v>6000000</v>
      </c>
      <c r="F71" s="62">
        <f t="shared" si="5"/>
        <v>1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66317099.349999994</v>
      </c>
      <c r="C74" s="86">
        <v>67807916</v>
      </c>
      <c r="D74" s="86">
        <v>71098546</v>
      </c>
      <c r="E74" s="182">
        <f t="shared" si="4"/>
        <v>3290630</v>
      </c>
      <c r="F74" s="71">
        <f t="shared" si="5"/>
        <v>4.8528699805491737E-2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23858641</v>
      </c>
      <c r="C77" s="61">
        <v>26833926</v>
      </c>
      <c r="D77" s="61">
        <v>28281514</v>
      </c>
      <c r="E77" s="57">
        <f t="shared" ref="E77:E95" si="6">D77-C77</f>
        <v>1447588</v>
      </c>
      <c r="F77" s="62">
        <f t="shared" ref="F77:F95" si="7">IF(ISBLANK(E77),"  ",IF(C77&gt;0,E77/C77,IF(E77&gt;0,1,0)))</f>
        <v>5.3946187374892512E-2</v>
      </c>
      <c r="H77" s="178"/>
    </row>
    <row r="78" spans="1:8" ht="15" customHeight="1" x14ac:dyDescent="0.25">
      <c r="A78" s="66" t="s">
        <v>65</v>
      </c>
      <c r="B78" s="63">
        <v>510474</v>
      </c>
      <c r="C78" s="61">
        <v>572000</v>
      </c>
      <c r="D78" s="61">
        <v>646500</v>
      </c>
      <c r="E78" s="65">
        <f t="shared" si="6"/>
        <v>74500</v>
      </c>
      <c r="F78" s="62">
        <f t="shared" si="7"/>
        <v>0.13024475524475523</v>
      </c>
      <c r="H78" s="178"/>
    </row>
    <row r="79" spans="1:8" ht="15" customHeight="1" x14ac:dyDescent="0.25">
      <c r="A79" s="66" t="s">
        <v>66</v>
      </c>
      <c r="B79" s="57">
        <v>11231834</v>
      </c>
      <c r="C79" s="61">
        <v>9758000</v>
      </c>
      <c r="D79" s="61">
        <v>9410167</v>
      </c>
      <c r="E79" s="65">
        <f t="shared" si="6"/>
        <v>-347833</v>
      </c>
      <c r="F79" s="62">
        <f t="shared" si="7"/>
        <v>-3.5645931543349045E-2</v>
      </c>
      <c r="H79" s="178"/>
    </row>
    <row r="80" spans="1:8" s="103" customFormat="1" ht="15" customHeight="1" x14ac:dyDescent="0.25">
      <c r="A80" s="84" t="s">
        <v>67</v>
      </c>
      <c r="B80" s="86">
        <v>35600949</v>
      </c>
      <c r="C80" s="86">
        <v>37163926</v>
      </c>
      <c r="D80" s="86">
        <v>38338181</v>
      </c>
      <c r="E80" s="70">
        <f t="shared" si="6"/>
        <v>1174255</v>
      </c>
      <c r="F80" s="71">
        <f t="shared" si="7"/>
        <v>3.1596634865756645E-2</v>
      </c>
      <c r="H80" s="179"/>
    </row>
    <row r="81" spans="1:8" ht="15" customHeight="1" x14ac:dyDescent="0.25">
      <c r="A81" s="66" t="s">
        <v>68</v>
      </c>
      <c r="B81" s="63">
        <v>161044</v>
      </c>
      <c r="C81" s="63">
        <v>149338</v>
      </c>
      <c r="D81" s="63">
        <v>176638</v>
      </c>
      <c r="E81" s="65">
        <f t="shared" si="6"/>
        <v>27300</v>
      </c>
      <c r="F81" s="62">
        <f t="shared" si="7"/>
        <v>0.18280678728789726</v>
      </c>
      <c r="H81" s="178"/>
    </row>
    <row r="82" spans="1:8" ht="15" customHeight="1" x14ac:dyDescent="0.25">
      <c r="A82" s="66" t="s">
        <v>69</v>
      </c>
      <c r="B82" s="61">
        <v>6488871</v>
      </c>
      <c r="C82" s="61">
        <v>9180910</v>
      </c>
      <c r="D82" s="61">
        <v>7181063</v>
      </c>
      <c r="E82" s="65">
        <f t="shared" si="6"/>
        <v>-1999847</v>
      </c>
      <c r="F82" s="62">
        <f t="shared" si="7"/>
        <v>-0.21782666424134428</v>
      </c>
      <c r="H82" s="178"/>
    </row>
    <row r="83" spans="1:8" ht="15" customHeight="1" x14ac:dyDescent="0.25">
      <c r="A83" s="66" t="s">
        <v>70</v>
      </c>
      <c r="B83" s="57">
        <v>1806170</v>
      </c>
      <c r="C83" s="57">
        <v>2271199</v>
      </c>
      <c r="D83" s="57">
        <v>1965281</v>
      </c>
      <c r="E83" s="65">
        <f t="shared" si="6"/>
        <v>-305918</v>
      </c>
      <c r="F83" s="62">
        <f t="shared" si="7"/>
        <v>-0.13469449396552219</v>
      </c>
      <c r="H83" s="178"/>
    </row>
    <row r="84" spans="1:8" s="103" customFormat="1" ht="15" customHeight="1" x14ac:dyDescent="0.25">
      <c r="A84" s="68" t="s">
        <v>71</v>
      </c>
      <c r="B84" s="86">
        <v>8456085</v>
      </c>
      <c r="C84" s="86">
        <v>11601447</v>
      </c>
      <c r="D84" s="86">
        <v>9322982</v>
      </c>
      <c r="E84" s="70">
        <f t="shared" si="6"/>
        <v>-2278465</v>
      </c>
      <c r="F84" s="71">
        <f t="shared" si="7"/>
        <v>-0.19639489798126045</v>
      </c>
      <c r="H84" s="179"/>
    </row>
    <row r="85" spans="1:8" ht="15" customHeight="1" x14ac:dyDescent="0.25">
      <c r="A85" s="66" t="s">
        <v>72</v>
      </c>
      <c r="B85" s="57">
        <v>18339594.349999998</v>
      </c>
      <c r="C85" s="57">
        <v>20554286</v>
      </c>
      <c r="D85" s="57">
        <v>17869786</v>
      </c>
      <c r="E85" s="65">
        <f t="shared" si="6"/>
        <v>-2684500</v>
      </c>
      <c r="F85" s="62">
        <f t="shared" si="7"/>
        <v>-0.13060536376695353</v>
      </c>
      <c r="H85" s="178"/>
    </row>
    <row r="86" spans="1:8" ht="15" customHeight="1" x14ac:dyDescent="0.25">
      <c r="A86" s="66" t="s">
        <v>73</v>
      </c>
      <c r="B86" s="65">
        <v>2995085</v>
      </c>
      <c r="C86" s="65">
        <v>-3252854</v>
      </c>
      <c r="D86" s="65">
        <v>2867049</v>
      </c>
      <c r="E86" s="65">
        <f t="shared" si="6"/>
        <v>6119903</v>
      </c>
      <c r="F86" s="62">
        <f t="shared" si="7"/>
        <v>1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s="103" customFormat="1" ht="15" customHeight="1" x14ac:dyDescent="0.25">
      <c r="A89" s="68" t="s">
        <v>76</v>
      </c>
      <c r="B89" s="70">
        <v>21334679.349999998</v>
      </c>
      <c r="C89" s="70">
        <v>17301432</v>
      </c>
      <c r="D89" s="70">
        <v>20736835</v>
      </c>
      <c r="E89" s="70">
        <f t="shared" si="6"/>
        <v>3435403</v>
      </c>
      <c r="F89" s="71">
        <f t="shared" si="7"/>
        <v>0.19856177222787108</v>
      </c>
      <c r="H89" s="179"/>
    </row>
    <row r="90" spans="1:8" ht="15" customHeight="1" x14ac:dyDescent="0.25">
      <c r="A90" s="66" t="s">
        <v>77</v>
      </c>
      <c r="B90" s="65">
        <v>925386</v>
      </c>
      <c r="C90" s="65">
        <v>1741111</v>
      </c>
      <c r="D90" s="65">
        <v>2700548</v>
      </c>
      <c r="E90" s="65">
        <f t="shared" si="6"/>
        <v>959437</v>
      </c>
      <c r="F90" s="62">
        <f t="shared" si="7"/>
        <v>0.55104872693354989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925386</v>
      </c>
      <c r="C93" s="86">
        <v>1741111</v>
      </c>
      <c r="D93" s="86">
        <v>2700548</v>
      </c>
      <c r="E93" s="70">
        <f t="shared" si="6"/>
        <v>959437</v>
      </c>
      <c r="F93" s="71">
        <f t="shared" si="7"/>
        <v>0.55104872693354989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66317099.349999994</v>
      </c>
      <c r="C95" s="160">
        <v>67807916</v>
      </c>
      <c r="D95" s="160">
        <v>71098546</v>
      </c>
      <c r="E95" s="160">
        <f t="shared" si="6"/>
        <v>3290630</v>
      </c>
      <c r="F95" s="162">
        <f t="shared" si="7"/>
        <v>4.8528699805491737E-2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9" tint="0.79998168889431442"/>
    <pageSetUpPr fitToPage="1"/>
  </sheetPr>
  <dimension ref="A1:M98"/>
  <sheetViews>
    <sheetView workbookViewId="0">
      <pane xSplit="1" ySplit="5" topLeftCell="B53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14.710937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115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4978053</v>
      </c>
      <c r="C8" s="61">
        <v>4978053</v>
      </c>
      <c r="D8" s="61">
        <v>5645852</v>
      </c>
      <c r="E8" s="61">
        <f t="shared" ref="E8:E32" si="0">D8-C8</f>
        <v>667799</v>
      </c>
      <c r="F8" s="62">
        <f t="shared" ref="F8:F32" si="1">IF(ISBLANK(E8),"  ",IF(C8&gt;0,E8/C8,IF(E8&gt;0,1,0)))</f>
        <v>0.13414863200532418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214940</v>
      </c>
      <c r="C10" s="63">
        <v>214940</v>
      </c>
      <c r="D10" s="63">
        <v>239462</v>
      </c>
      <c r="E10" s="61">
        <f t="shared" si="0"/>
        <v>24522</v>
      </c>
      <c r="F10" s="62">
        <f t="shared" si="1"/>
        <v>0.11408765236810273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214940</v>
      </c>
      <c r="C12" s="65">
        <v>214940</v>
      </c>
      <c r="D12" s="65">
        <v>239462</v>
      </c>
      <c r="E12" s="61">
        <f t="shared" si="0"/>
        <v>24522</v>
      </c>
      <c r="F12" s="62">
        <f t="shared" si="1"/>
        <v>0.11408765236810273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5192993</v>
      </c>
      <c r="C38" s="70">
        <v>5192993</v>
      </c>
      <c r="D38" s="70">
        <v>5885314</v>
      </c>
      <c r="E38" s="70">
        <f>D38-C38</f>
        <v>692321</v>
      </c>
      <c r="F38" s="71">
        <f>IF(ISBLANK(E38),"  ",IF(C38&gt;0,E38/C38,IF(E38&gt;0,1,0)))</f>
        <v>0.13331830025574848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9559838.5999999996</v>
      </c>
      <c r="C51" s="75">
        <v>10628383</v>
      </c>
      <c r="D51" s="75">
        <v>10628383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14752831.6</v>
      </c>
      <c r="C57" s="75">
        <v>15821376</v>
      </c>
      <c r="D57" s="75">
        <v>16513697</v>
      </c>
      <c r="E57" s="75">
        <f>D57-C57</f>
        <v>692321</v>
      </c>
      <c r="F57" s="71">
        <f>IF(ISBLANK(E57),"  ",IF(C57&gt;0,E57/C57,IF(E57&gt;0,1,0)))</f>
        <v>4.3758583324231722E-2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7250364.3299999991</v>
      </c>
      <c r="C61" s="57">
        <v>7276346</v>
      </c>
      <c r="D61" s="57">
        <v>7307646</v>
      </c>
      <c r="E61" s="57">
        <f t="shared" ref="E61:E74" si="4">D61-C61</f>
        <v>31300</v>
      </c>
      <c r="F61" s="62">
        <f t="shared" ref="F61:F74" si="5">IF(ISBLANK(E61),"  ",IF(C61&gt;0,E61/C61,IF(E61&gt;0,1,0)))</f>
        <v>4.3016096265900495E-3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65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580421.57000000007</v>
      </c>
      <c r="C64" s="65">
        <v>587468</v>
      </c>
      <c r="D64" s="65">
        <v>591968</v>
      </c>
      <c r="E64" s="65">
        <f t="shared" si="4"/>
        <v>4500</v>
      </c>
      <c r="F64" s="62">
        <f t="shared" si="5"/>
        <v>7.6599916931645636E-3</v>
      </c>
      <c r="H64" s="178"/>
    </row>
    <row r="65" spans="1:8" ht="15" customHeight="1" x14ac:dyDescent="0.25">
      <c r="A65" s="66" t="s">
        <v>53</v>
      </c>
      <c r="B65" s="65">
        <v>1135581.6599999997</v>
      </c>
      <c r="C65" s="65">
        <v>1315500</v>
      </c>
      <c r="D65" s="65">
        <v>1326500</v>
      </c>
      <c r="E65" s="65">
        <f t="shared" si="4"/>
        <v>11000</v>
      </c>
      <c r="F65" s="62">
        <f t="shared" si="5"/>
        <v>8.3618396047130377E-3</v>
      </c>
      <c r="H65" s="178"/>
    </row>
    <row r="66" spans="1:8" ht="15" customHeight="1" x14ac:dyDescent="0.25">
      <c r="A66" s="66" t="s">
        <v>54</v>
      </c>
      <c r="B66" s="65">
        <v>1929499.5500000003</v>
      </c>
      <c r="C66" s="65">
        <v>3117124</v>
      </c>
      <c r="D66" s="65">
        <v>3339247</v>
      </c>
      <c r="E66" s="65">
        <f t="shared" si="4"/>
        <v>222123</v>
      </c>
      <c r="F66" s="62">
        <f t="shared" si="5"/>
        <v>7.1258955370399127E-2</v>
      </c>
      <c r="H66" s="178"/>
    </row>
    <row r="67" spans="1:8" ht="15" customHeight="1" x14ac:dyDescent="0.25">
      <c r="A67" s="66" t="s">
        <v>55</v>
      </c>
      <c r="B67" s="65">
        <v>1333977.03</v>
      </c>
      <c r="C67" s="65">
        <v>1224720</v>
      </c>
      <c r="D67" s="65">
        <v>1336761</v>
      </c>
      <c r="E67" s="65">
        <f t="shared" si="4"/>
        <v>112041</v>
      </c>
      <c r="F67" s="62">
        <f t="shared" si="5"/>
        <v>9.1482951205173427E-2</v>
      </c>
      <c r="H67" s="178"/>
    </row>
    <row r="68" spans="1:8" ht="15" customHeight="1" x14ac:dyDescent="0.25">
      <c r="A68" s="66" t="s">
        <v>56</v>
      </c>
      <c r="B68" s="65">
        <v>2560490.0900000003</v>
      </c>
      <c r="C68" s="65">
        <v>2300218</v>
      </c>
      <c r="D68" s="65">
        <v>2611575</v>
      </c>
      <c r="E68" s="65">
        <f t="shared" si="4"/>
        <v>311357</v>
      </c>
      <c r="F68" s="62">
        <f t="shared" si="5"/>
        <v>0.13535977894269152</v>
      </c>
      <c r="H68" s="178"/>
    </row>
    <row r="69" spans="1:8" s="103" customFormat="1" ht="15" customHeight="1" x14ac:dyDescent="0.25">
      <c r="A69" s="84" t="s">
        <v>57</v>
      </c>
      <c r="B69" s="70">
        <v>14790334.229999999</v>
      </c>
      <c r="C69" s="70">
        <v>15821376</v>
      </c>
      <c r="D69" s="70">
        <v>16513697</v>
      </c>
      <c r="E69" s="70">
        <f t="shared" si="4"/>
        <v>692321</v>
      </c>
      <c r="F69" s="71">
        <f t="shared" si="5"/>
        <v>4.3758583324231722E-2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-37502.480000000003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14752831.749999998</v>
      </c>
      <c r="C74" s="86">
        <v>15821376</v>
      </c>
      <c r="D74" s="86">
        <v>16513697</v>
      </c>
      <c r="E74" s="182">
        <f t="shared" si="4"/>
        <v>692321</v>
      </c>
      <c r="F74" s="71">
        <f t="shared" si="5"/>
        <v>4.3758583324231722E-2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7631017.8200000012</v>
      </c>
      <c r="C77" s="61">
        <v>8129861</v>
      </c>
      <c r="D77" s="61">
        <v>8181861</v>
      </c>
      <c r="E77" s="57">
        <f t="shared" ref="E77:E95" si="6">D77-C77</f>
        <v>52000</v>
      </c>
      <c r="F77" s="62">
        <f t="shared" ref="F77:F95" si="7">IF(ISBLANK(E77),"  ",IF(C77&gt;0,E77/C77,IF(E77&gt;0,1,0)))</f>
        <v>6.3961733171083741E-3</v>
      </c>
      <c r="H77" s="178"/>
    </row>
    <row r="78" spans="1:8" ht="15" customHeight="1" x14ac:dyDescent="0.25">
      <c r="A78" s="66" t="s">
        <v>65</v>
      </c>
      <c r="B78" s="63">
        <v>67087.350000000006</v>
      </c>
      <c r="C78" s="63">
        <v>85000</v>
      </c>
      <c r="D78" s="63">
        <v>85000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4064036</v>
      </c>
      <c r="C79" s="57">
        <v>3989649</v>
      </c>
      <c r="D79" s="57">
        <v>4109983</v>
      </c>
      <c r="E79" s="65">
        <f t="shared" si="6"/>
        <v>120334</v>
      </c>
      <c r="F79" s="62">
        <f t="shared" si="7"/>
        <v>3.016155055244208E-2</v>
      </c>
      <c r="H79" s="178"/>
    </row>
    <row r="80" spans="1:8" s="103" customFormat="1" ht="15" customHeight="1" x14ac:dyDescent="0.25">
      <c r="A80" s="84" t="s">
        <v>67</v>
      </c>
      <c r="B80" s="86">
        <v>11762141.170000002</v>
      </c>
      <c r="C80" s="86">
        <v>12204510</v>
      </c>
      <c r="D80" s="86">
        <v>12376844</v>
      </c>
      <c r="E80" s="70">
        <f t="shared" si="6"/>
        <v>172334</v>
      </c>
      <c r="F80" s="71">
        <f t="shared" si="7"/>
        <v>1.4120517743031059E-2</v>
      </c>
      <c r="H80" s="179"/>
    </row>
    <row r="81" spans="1:8" ht="15" customHeight="1" x14ac:dyDescent="0.25">
      <c r="A81" s="66" t="s">
        <v>68</v>
      </c>
      <c r="B81" s="63">
        <v>52960.99</v>
      </c>
      <c r="C81" s="63">
        <v>104975</v>
      </c>
      <c r="D81" s="63">
        <v>115989</v>
      </c>
      <c r="E81" s="65">
        <f t="shared" si="6"/>
        <v>11014</v>
      </c>
      <c r="F81" s="62">
        <f t="shared" si="7"/>
        <v>0.10492021909978566</v>
      </c>
      <c r="H81" s="178"/>
    </row>
    <row r="82" spans="1:8" ht="15" customHeight="1" x14ac:dyDescent="0.25">
      <c r="A82" s="66" t="s">
        <v>69</v>
      </c>
      <c r="B82" s="61">
        <v>1482622.27</v>
      </c>
      <c r="C82" s="61">
        <v>1443916</v>
      </c>
      <c r="D82" s="61">
        <v>1815098</v>
      </c>
      <c r="E82" s="65">
        <f t="shared" si="6"/>
        <v>371182</v>
      </c>
      <c r="F82" s="62">
        <f t="shared" si="7"/>
        <v>0.25706620052690043</v>
      </c>
      <c r="H82" s="178"/>
    </row>
    <row r="83" spans="1:8" ht="15" customHeight="1" x14ac:dyDescent="0.25">
      <c r="A83" s="66" t="s">
        <v>70</v>
      </c>
      <c r="B83" s="57">
        <v>542636.05000000005</v>
      </c>
      <c r="C83" s="57">
        <v>722109</v>
      </c>
      <c r="D83" s="57">
        <v>743109</v>
      </c>
      <c r="E83" s="65">
        <f t="shared" si="6"/>
        <v>21000</v>
      </c>
      <c r="F83" s="62">
        <f t="shared" si="7"/>
        <v>2.9081482158510696E-2</v>
      </c>
      <c r="H83" s="178"/>
    </row>
    <row r="84" spans="1:8" s="103" customFormat="1" ht="15" customHeight="1" x14ac:dyDescent="0.25">
      <c r="A84" s="68" t="s">
        <v>71</v>
      </c>
      <c r="B84" s="86">
        <v>2078219.31</v>
      </c>
      <c r="C84" s="86">
        <v>2271000</v>
      </c>
      <c r="D84" s="86">
        <v>2674196</v>
      </c>
      <c r="E84" s="70">
        <f t="shared" si="6"/>
        <v>403196</v>
      </c>
      <c r="F84" s="71">
        <f t="shared" si="7"/>
        <v>0.17754117129018054</v>
      </c>
      <c r="H84" s="179"/>
    </row>
    <row r="85" spans="1:8" ht="15" customHeight="1" x14ac:dyDescent="0.25">
      <c r="A85" s="66" t="s">
        <v>72</v>
      </c>
      <c r="B85" s="57">
        <v>136564.68</v>
      </c>
      <c r="C85" s="57">
        <v>70505</v>
      </c>
      <c r="D85" s="57">
        <v>71255</v>
      </c>
      <c r="E85" s="65">
        <f t="shared" si="6"/>
        <v>750</v>
      </c>
      <c r="F85" s="62">
        <f t="shared" si="7"/>
        <v>1.0637543436635699E-2</v>
      </c>
      <c r="H85" s="178"/>
    </row>
    <row r="86" spans="1:8" ht="15" customHeight="1" x14ac:dyDescent="0.25">
      <c r="A86" s="66" t="s">
        <v>73</v>
      </c>
      <c r="B86" s="65">
        <v>760249.8600000001</v>
      </c>
      <c r="C86" s="65">
        <v>1243970</v>
      </c>
      <c r="D86" s="65">
        <v>1360011</v>
      </c>
      <c r="E86" s="65">
        <f t="shared" si="6"/>
        <v>116041</v>
      </c>
      <c r="F86" s="62">
        <f t="shared" si="7"/>
        <v>9.3282796208911792E-2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s="103" customFormat="1" ht="15" customHeight="1" x14ac:dyDescent="0.25">
      <c r="A89" s="68" t="s">
        <v>76</v>
      </c>
      <c r="B89" s="70">
        <v>896814.54</v>
      </c>
      <c r="C89" s="70">
        <v>1314475</v>
      </c>
      <c r="D89" s="70">
        <v>1431266</v>
      </c>
      <c r="E89" s="70">
        <f t="shared" si="6"/>
        <v>116791</v>
      </c>
      <c r="F89" s="71">
        <f t="shared" si="7"/>
        <v>8.8849921071150084E-2</v>
      </c>
      <c r="H89" s="179"/>
    </row>
    <row r="90" spans="1:8" ht="15" customHeight="1" x14ac:dyDescent="0.25">
      <c r="A90" s="66" t="s">
        <v>77</v>
      </c>
      <c r="B90" s="65">
        <v>15656.73</v>
      </c>
      <c r="C90" s="65">
        <v>31391</v>
      </c>
      <c r="D90" s="65">
        <v>31391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15656.73</v>
      </c>
      <c r="C93" s="86">
        <v>31391</v>
      </c>
      <c r="D93" s="86">
        <v>31391</v>
      </c>
      <c r="E93" s="70">
        <f t="shared" si="6"/>
        <v>0</v>
      </c>
      <c r="F93" s="71">
        <f t="shared" si="7"/>
        <v>0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14752831.750000002</v>
      </c>
      <c r="C95" s="160">
        <v>15821376</v>
      </c>
      <c r="D95" s="160">
        <v>16513697</v>
      </c>
      <c r="E95" s="160">
        <f t="shared" si="6"/>
        <v>692321</v>
      </c>
      <c r="F95" s="162">
        <f t="shared" si="7"/>
        <v>4.3758583324231722E-2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60" sqref="I60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1.5703125" bestFit="1" customWidth="1"/>
  </cols>
  <sheetData>
    <row r="1" spans="1:9" ht="19.5" customHeight="1" thickBot="1" x14ac:dyDescent="0.35">
      <c r="A1" s="27" t="s">
        <v>0</v>
      </c>
      <c r="B1" s="31"/>
      <c r="D1" s="176" t="s">
        <v>1</v>
      </c>
      <c r="E1" s="26" t="s">
        <v>88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181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LSUE!B8+SUSLA!B8+'LCTCS Summary'!B8-LCTCBoard!B8-Online!B8-AE!B8-RR!B8</f>
        <v>137191938</v>
      </c>
      <c r="C8" s="61">
        <f>LSUE!C8+SUSLA!C8+'LCTCS Summary'!C8-LCTCBoard!C8-Online!C8-AE!C8-RR!C8</f>
        <v>137191938</v>
      </c>
      <c r="D8" s="61">
        <f>LSUE!D8+SUSLA!D8+'LCTCS Summary'!D8-LCTCBoard!D8-Online!D8-AE!D8-RR!D8</f>
        <v>149733654.81999999</v>
      </c>
      <c r="E8" s="61">
        <f t="shared" ref="E8:E32" si="0">D8-C8</f>
        <v>12541716.819999993</v>
      </c>
      <c r="F8" s="62">
        <f t="shared" ref="F8:F32" si="1">IF(ISBLANK(E8),"  ",IF(C8&gt;0,E8/C8,IF(E8&gt;0,1,0)))</f>
        <v>9.1417301940876383E-2</v>
      </c>
      <c r="H8" s="178"/>
    </row>
    <row r="9" spans="1:9" ht="15" customHeight="1" x14ac:dyDescent="0.25">
      <c r="A9" s="60" t="s">
        <v>13</v>
      </c>
      <c r="B9" s="61">
        <f>LSUE!B9+SUSLA!B9+'LCTCS Summary'!B9-LCTCBoard!B9-Online!B9-AE!B9-RR!B9</f>
        <v>0</v>
      </c>
      <c r="C9" s="61">
        <f>LSUE!C9+SUSLA!C9+'LCTCS Summary'!C9-LCTCBoard!C9-Online!C9-AE!C9-RR!C9</f>
        <v>0</v>
      </c>
      <c r="D9" s="61">
        <f>LSUE!D9+SUSLA!D9+'LCTCS Summary'!D9-LCTCBoard!D9-Online!D9-AE!D9-RR!D9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LSUE!B10+SUSLA!B10+'LCTCS Summary'!B10-LCTCBoard!B10-Online!B10-AE!B10-RR!B10</f>
        <v>5520249</v>
      </c>
      <c r="C10" s="61">
        <f>LSUE!C10+SUSLA!C10+'LCTCS Summary'!C10-LCTCBoard!C10-Online!C10-AE!C10-RR!C10</f>
        <v>5520249</v>
      </c>
      <c r="D10" s="61">
        <f>LSUE!D10+SUSLA!D10+'LCTCS Summary'!D10-LCTCBoard!D10-Online!D10-AE!D10-RR!D10</f>
        <v>6743704</v>
      </c>
      <c r="E10" s="61">
        <f t="shared" si="0"/>
        <v>1223455</v>
      </c>
      <c r="F10" s="62">
        <f t="shared" si="1"/>
        <v>0.2216304010924145</v>
      </c>
      <c r="H10" s="178"/>
    </row>
    <row r="11" spans="1:9" ht="15" customHeight="1" x14ac:dyDescent="0.25">
      <c r="A11" s="189" t="s">
        <v>15</v>
      </c>
      <c r="B11" s="61">
        <f>LSUE!B11+SUSLA!B11+'LCTCS Summary'!B11-LCTCBoard!B11-Online!B11-AE!B11-RR!B11</f>
        <v>326717</v>
      </c>
      <c r="C11" s="61">
        <f>LSUE!C11+SUSLA!C11+'LCTCS Summary'!C11-LCTCBoard!C11-Online!C11-AE!C11-RR!C11</f>
        <v>326717</v>
      </c>
      <c r="D11" s="61">
        <f>LSUE!D11+SUSLA!D11+'LCTCS Summary'!D11-LCTCBoard!D11-Online!D11-AE!D11-RR!D11</f>
        <v>363990</v>
      </c>
      <c r="E11" s="61">
        <f t="shared" si="0"/>
        <v>37273</v>
      </c>
      <c r="F11" s="62">
        <f t="shared" si="1"/>
        <v>0.11408344224512346</v>
      </c>
      <c r="H11" s="178"/>
    </row>
    <row r="12" spans="1:9" ht="15" customHeight="1" x14ac:dyDescent="0.25">
      <c r="A12" s="190" t="s">
        <v>16</v>
      </c>
      <c r="B12" s="61">
        <f>LSUE!B12+SUSLA!B12+'LCTCS Summary'!B12-LCTCBoard!B12-Online!B12-AE!B12-RR!B12</f>
        <v>4485632</v>
      </c>
      <c r="C12" s="61">
        <f>LSUE!C12+SUSLA!C12+'LCTCS Summary'!C12-LCTCBoard!C12-Online!C12-AE!C12-RR!C12</f>
        <v>4485632</v>
      </c>
      <c r="D12" s="61">
        <f>LSUE!D12+SUSLA!D12+'LCTCS Summary'!D12-LCTCBoard!D12-Online!D12-AE!D12-RR!D12</f>
        <v>4997375</v>
      </c>
      <c r="E12" s="61">
        <f t="shared" si="0"/>
        <v>511743</v>
      </c>
      <c r="F12" s="62">
        <f t="shared" si="1"/>
        <v>0.11408492716299509</v>
      </c>
      <c r="H12" s="178"/>
    </row>
    <row r="13" spans="1:9" ht="15" customHeight="1" x14ac:dyDescent="0.25">
      <c r="A13" s="190" t="s">
        <v>17</v>
      </c>
      <c r="B13" s="61">
        <f>LSUE!B13+SUSLA!B13+'LCTCS Summary'!B13-LCTCBoard!B13-Online!B13-AE!B13-RR!B13</f>
        <v>0</v>
      </c>
      <c r="C13" s="61">
        <f>LSUE!C13+SUSLA!C13+'LCTCS Summary'!C13-LCTCBoard!C13-Online!C13-AE!C13-RR!C13</f>
        <v>0</v>
      </c>
      <c r="D13" s="61">
        <f>LSUE!D13+SUSLA!D13+'LCTCS Summary'!D13-LCTCBoard!D13-Online!D13-AE!D13-RR!D13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LSUE!B14+SUSLA!B14+'LCTCS Summary'!B14-LCTCBoard!B14-Online!B14-AE!B14-RR!B14</f>
        <v>77896</v>
      </c>
      <c r="C14" s="61">
        <f>LSUE!C14+SUSLA!C14+'LCTCS Summary'!C14-LCTCBoard!C14-Online!C14-AE!C14-RR!C14</f>
        <v>77896</v>
      </c>
      <c r="D14" s="61">
        <f>LSUE!D14+SUSLA!D14+'LCTCS Summary'!D14-LCTCBoard!D14-Online!D14-AE!D14-RR!D14</f>
        <v>252423</v>
      </c>
      <c r="E14" s="61">
        <f t="shared" si="0"/>
        <v>174527</v>
      </c>
      <c r="F14" s="62">
        <f t="shared" si="1"/>
        <v>2.2405129916812161</v>
      </c>
      <c r="H14" s="178"/>
    </row>
    <row r="15" spans="1:9" ht="15" customHeight="1" x14ac:dyDescent="0.25">
      <c r="A15" s="190" t="s">
        <v>19</v>
      </c>
      <c r="B15" s="61">
        <f>LSUE!B15+SUSLA!B15+'LCTCS Summary'!B15-LCTCBoard!B15-Online!B15-AE!B15-RR!B15</f>
        <v>431254</v>
      </c>
      <c r="C15" s="61">
        <f>LSUE!C15+SUSLA!C15+'LCTCS Summary'!C15-LCTCBoard!C15-Online!C15-AE!C15-RR!C15</f>
        <v>431254</v>
      </c>
      <c r="D15" s="61">
        <f>LSUE!D15+SUSLA!D15+'LCTCS Summary'!D15-LCTCBoard!D15-Online!D15-AE!D15-RR!D15</f>
        <v>626766</v>
      </c>
      <c r="E15" s="61">
        <f t="shared" si="0"/>
        <v>195512</v>
      </c>
      <c r="F15" s="62">
        <f t="shared" si="1"/>
        <v>0.45335695437027829</v>
      </c>
      <c r="H15" s="178"/>
    </row>
    <row r="16" spans="1:9" ht="15" customHeight="1" x14ac:dyDescent="0.25">
      <c r="A16" s="190" t="s">
        <v>20</v>
      </c>
      <c r="B16" s="61">
        <f>LSUE!B16+SUSLA!B16+'LCTCS Summary'!B16-LCTCBoard!B16-Online!B16-AE!B16-RR!B16</f>
        <v>0</v>
      </c>
      <c r="C16" s="61">
        <f>LSUE!C16+SUSLA!C16+'LCTCS Summary'!C16-LCTCBoard!C16-Online!C16-AE!C16-RR!C16</f>
        <v>0</v>
      </c>
      <c r="D16" s="61">
        <f>LSUE!D16+SUSLA!D16+'LCTCS Summary'!D16-LCTCBoard!D16-Online!D16-AE!D16-RR!D16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LSUE!B17+SUSLA!B17+'LCTCS Summary'!B17-LCTCBoard!B17-Online!B17-AE!B17-RR!B17</f>
        <v>0</v>
      </c>
      <c r="C17" s="61">
        <f>LSUE!C17+SUSLA!C17+'LCTCS Summary'!C17-LCTCBoard!C17-Online!C17-AE!C17-RR!C17</f>
        <v>0</v>
      </c>
      <c r="D17" s="61">
        <f>LSUE!D17+SUSLA!D17+'LCTCS Summary'!D17-LCTCBoard!D17-Online!D17-AE!D17-RR!D17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LSUE!B18+SUSLA!B18+'LCTCS Summary'!B18-LCTCBoard!B18-Online!B18-AE!B18-RR!B18</f>
        <v>0</v>
      </c>
      <c r="C18" s="61">
        <f>LSUE!C18+SUSLA!C18+'LCTCS Summary'!C18-LCTCBoard!C18-Online!C18-AE!C18-RR!C18</f>
        <v>0</v>
      </c>
      <c r="D18" s="61">
        <f>LSUE!D18+SUSLA!D18+'LCTCS Summary'!D18-LCTCBoard!D18-Online!D18-AE!D18-RR!D18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LSUE!B19+SUSLA!B19+'LCTCS Summary'!B19-LCTCBoard!B19-Online!B19-AE!B19-RR!B19</f>
        <v>0</v>
      </c>
      <c r="C19" s="61">
        <f>LSUE!C19+SUSLA!C19+'LCTCS Summary'!C19-LCTCBoard!C19-Online!C19-AE!C19-RR!C19</f>
        <v>0</v>
      </c>
      <c r="D19" s="61">
        <f>LSUE!D19+SUSLA!D19+'LCTCS Summary'!D19-LCTCBoard!D19-Online!D19-AE!D19-RR!D19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1">
        <f>LSUE!B20+SUSLA!B20+'LCTCS Summary'!B20-LCTCBoard!B20-Online!B20-AE!B20-RR!B20</f>
        <v>0</v>
      </c>
      <c r="C20" s="61">
        <f>LSUE!C20+SUSLA!C20+'LCTCS Summary'!C20-LCTCBoard!C20-Online!C20-AE!C20-RR!C20</f>
        <v>0</v>
      </c>
      <c r="D20" s="61">
        <f>LSUE!D20+SUSLA!D20+'LCTCS Summary'!D20-LCTCBoard!D20-Online!D20-AE!D20-RR!D20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1">
        <f>LSUE!B21+SUSLA!B21+'LCTCS Summary'!B21-LCTCBoard!B21-Online!B21-AE!B21-RR!B21</f>
        <v>0</v>
      </c>
      <c r="C21" s="61">
        <f>LSUE!C21+SUSLA!C21+'LCTCS Summary'!C21-LCTCBoard!C21-Online!C21-AE!C21-RR!C21</f>
        <v>0</v>
      </c>
      <c r="D21" s="61">
        <f>LSUE!D21+SUSLA!D21+'LCTCS Summary'!D21-LCTCBoard!D21-Online!D21-AE!D21-RR!D21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LSUE!B22+SUSLA!B22+'LCTCS Summary'!B22-LCTCBoard!B22-Online!B22-AE!B22-RR!B22</f>
        <v>0</v>
      </c>
      <c r="C22" s="61">
        <f>LSUE!C22+SUSLA!C22+'LCTCS Summary'!C22-LCTCBoard!C22-Online!C22-AE!C22-RR!C22</f>
        <v>0</v>
      </c>
      <c r="D22" s="61">
        <f>LSUE!D22+SUSLA!D22+'LCTCS Summary'!D22-LCTCBoard!D22-Online!D22-AE!D22-RR!D22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1">
        <f>LSUE!B23+SUSLA!B23+'LCTCS Summary'!B23-LCTCBoard!B23-Online!B23-AE!B23-RR!B23</f>
        <v>0</v>
      </c>
      <c r="C23" s="61">
        <f>LSUE!C23+SUSLA!C23+'LCTCS Summary'!C23-LCTCBoard!C23-Online!C23-AE!C23-RR!C23</f>
        <v>0</v>
      </c>
      <c r="D23" s="61">
        <f>LSUE!D23+SUSLA!D23+'LCTCS Summary'!D23-LCTCBoard!D23-Online!D23-AE!D23-RR!D23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1">
        <f>LSUE!B24+SUSLA!B24+'LCTCS Summary'!B24-LCTCBoard!B24-Online!B24-AE!B24-RR!B24</f>
        <v>0</v>
      </c>
      <c r="C24" s="61">
        <f>LSUE!C24+SUSLA!C24+'LCTCS Summary'!C24-LCTCBoard!C24-Online!C24-AE!C24-RR!C24</f>
        <v>0</v>
      </c>
      <c r="D24" s="61">
        <f>LSUE!D24+SUSLA!D24+'LCTCS Summary'!D24-LCTCBoard!D24-Online!D24-AE!D24-RR!D24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LSUE!B25+SUSLA!B25+'LCTCS Summary'!B25-LCTCBoard!B25-Online!B25-AE!B25-RR!B25</f>
        <v>198750</v>
      </c>
      <c r="C25" s="61">
        <f>LSUE!C25+SUSLA!C25+'LCTCS Summary'!C25-LCTCBoard!C25-Online!C25-AE!C25-RR!C25</f>
        <v>198750</v>
      </c>
      <c r="D25" s="61">
        <f>LSUE!D25+SUSLA!D25+'LCTCS Summary'!D25-LCTCBoard!D25-Online!D25-AE!D25-RR!D25</f>
        <v>503150</v>
      </c>
      <c r="E25" s="61">
        <f t="shared" si="0"/>
        <v>304400</v>
      </c>
      <c r="F25" s="62">
        <f t="shared" si="1"/>
        <v>1.5315723270440251</v>
      </c>
      <c r="H25" s="178"/>
    </row>
    <row r="26" spans="1:8" ht="15" customHeight="1" x14ac:dyDescent="0.25">
      <c r="A26" s="191" t="s">
        <v>27</v>
      </c>
      <c r="B26" s="61">
        <f>LSUE!B26+SUSLA!B26+'LCTCS Summary'!B26-LCTCBoard!B26-Online!B26-AE!B26-RR!B26</f>
        <v>0</v>
      </c>
      <c r="C26" s="61">
        <f>LSUE!C26+SUSLA!C26+'LCTCS Summary'!C26-LCTCBoard!C26-Online!C26-AE!C26-RR!C26</f>
        <v>0</v>
      </c>
      <c r="D26" s="61">
        <f>LSUE!D26+SUSLA!D26+'LCTCS Summary'!D26-LCTCBoard!D26-Online!D26-AE!D26-RR!D26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1">
        <f>LSUE!B27+SUSLA!B27+'LCTCS Summary'!B27-LCTCBoard!B27-Online!B27-AE!B27-RR!B27</f>
        <v>0</v>
      </c>
      <c r="C27" s="61">
        <f>LSUE!C27+SUSLA!C27+'LCTCS Summary'!C27-LCTCBoard!C27-Online!C27-AE!C27-RR!C27</f>
        <v>0</v>
      </c>
      <c r="D27" s="61">
        <f>LSUE!D27+SUSLA!D27+'LCTCS Summary'!D27-LCTCBoard!D27-Online!D27-AE!D27-RR!D27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LSUE!B28+SUSLA!B28+'LCTCS Summary'!B28-LCTCBoard!B28-Online!B28-AE!B28-RR!B28</f>
        <v>0</v>
      </c>
      <c r="C28" s="61">
        <f>LSUE!C28+SUSLA!C28+'LCTCS Summary'!C28-LCTCBoard!C28-Online!C28-AE!C28-RR!C28</f>
        <v>0</v>
      </c>
      <c r="D28" s="61">
        <f>LSUE!D28+SUSLA!D28+'LCTCS Summary'!D28-LCTCBoard!D28-Online!D28-AE!D28-RR!D28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LSUE!B29+SUSLA!B29+'LCTCS Summary'!B29-LCTCBoard!B29-Online!B29-AE!B29-RR!B29</f>
        <v>0</v>
      </c>
      <c r="C29" s="61">
        <f>LSUE!C29+SUSLA!C29+'LCTCS Summary'!C29-LCTCBoard!C29-Online!C29-AE!C29-RR!C29</f>
        <v>0</v>
      </c>
      <c r="D29" s="61">
        <f>LSUE!D29+SUSLA!D29+'LCTCS Summary'!D29-LCTCBoard!D29-Online!D29-AE!D29-RR!D29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1">
        <f>LSUE!B30+SUSLA!B30+'LCTCS Summary'!B30-LCTCBoard!B30-Online!B30-AE!B30-RR!B30</f>
        <v>0</v>
      </c>
      <c r="C30" s="61">
        <f>LSUE!C30+SUSLA!C30+'LCTCS Summary'!C30-LCTCBoard!C30-Online!C30-AE!C30-RR!C30</f>
        <v>0</v>
      </c>
      <c r="D30" s="61">
        <f>LSUE!D30+SUSLA!D30+'LCTCS Summary'!D30-LCTCBoard!D30-Online!D30-AE!D30-RR!D30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1">
        <f>LSUE!B31+SUSLA!B31+'LCTCS Summary'!B31-LCTCBoard!B31-Online!B31-AE!B31-RR!B31</f>
        <v>0</v>
      </c>
      <c r="C31" s="61">
        <f>LSUE!C31+SUSLA!C31+'LCTCS Summary'!C31-LCTCBoard!C31-Online!C31-AE!C31-RR!C31</f>
        <v>0</v>
      </c>
      <c r="D31" s="61">
        <f>LSUE!D31+SUSLA!D31+'LCTCS Summary'!D31-LCTCBoard!D31-Online!D31-AE!D31-RR!D31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1">
        <f>LSUE!B32+SUSLA!B32+'LCTCS Summary'!B32-LCTCBoard!B32-Online!B32-AE!B32-RR!B32</f>
        <v>0</v>
      </c>
      <c r="C32" s="61">
        <f>LSUE!C32+SUSLA!C32+'LCTCS Summary'!C32-LCTCBoard!C32-Online!C32-AE!C32-RR!C32</f>
        <v>0</v>
      </c>
      <c r="D32" s="61">
        <f>LSUE!D32+SUSLA!D32+'LCTCS Summary'!D32-LCTCBoard!D32-Online!D32-AE!D32-RR!D32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f>LSUE!B34+SUSLA!B34+'LCTCS Summary'!B34-LCTCBoard!B34-Online!B34-AE!B34-RR!B34</f>
        <v>0</v>
      </c>
      <c r="C34" s="61">
        <f>LSUE!C34+SUSLA!C34+'LCTCS Summary'!C34-LCTCBoard!C34-Online!C34-AE!C34-RR!C34</f>
        <v>0</v>
      </c>
      <c r="D34" s="61">
        <f>LSUE!D34+SUSLA!D34+'LCTCS Summary'!D34-LCTCBoard!D34-Online!D34-AE!D34-RR!D34</f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61">
        <f>LSUE!B36+SUSLA!B36+'LCTCS Summary'!B36-LCTCBoard!B36-Online!B36-AE!B36-RR!B36</f>
        <v>0</v>
      </c>
      <c r="C36" s="61">
        <f>LSUE!C36+SUSLA!C36+'LCTCS Summary'!C36-LCTCBoard!C36-Online!C36-AE!C36-RR!C36</f>
        <v>0</v>
      </c>
      <c r="D36" s="61">
        <f>LSUE!D36+SUSLA!D36+'LCTCS Summary'!D36-LCTCBoard!D36-Online!D36-AE!D36-RR!D36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101"/>
      <c r="C37" s="101"/>
      <c r="D37" s="101"/>
      <c r="E37" s="63"/>
      <c r="F37" s="62" t="s">
        <v>32</v>
      </c>
      <c r="H37" s="178"/>
    </row>
    <row r="38" spans="1:13" s="103" customFormat="1" ht="15" customHeight="1" x14ac:dyDescent="0.25">
      <c r="A38" s="69" t="s">
        <v>33</v>
      </c>
      <c r="B38" s="102">
        <f>LSUE!B38+SUSLA!B38+'LCTCS Summary'!B38-LCTCBoard!B38-Online!B38-AE!B38-RR!B38</f>
        <v>142712187</v>
      </c>
      <c r="C38" s="102">
        <f>LSUE!C38+SUSLA!C38+'LCTCS Summary'!C38-LCTCBoard!C38-Online!C38-AE!C38-RR!C38</f>
        <v>142712187</v>
      </c>
      <c r="D38" s="102">
        <f>LSUE!D38+SUSLA!D38+'LCTCS Summary'!D38-LCTCBoard!D38-Online!D38-AE!D38-RR!D38</f>
        <v>156477359</v>
      </c>
      <c r="E38" s="77">
        <f>D38-C38</f>
        <v>13765172</v>
      </c>
      <c r="F38" s="71">
        <f>IF(ISBLANK(E38),"  ",IF(C38&gt;0,E38/C38,IF(E38&gt;0,1,0)))</f>
        <v>9.6454075081898932E-2</v>
      </c>
      <c r="H38" s="179"/>
      <c r="I38" s="153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LSUE!B40+SUSLA!B40+'LCTCS Summary'!B40-LCTCBoard!B40-Online!B40-AE!B40-RR!B40</f>
        <v>0</v>
      </c>
      <c r="C40" s="61">
        <f>LSUE!C40+SUSLA!C40+'LCTCS Summary'!C40-LCTCBoard!C40-Online!C40-AE!C40-RR!C40</f>
        <v>0</v>
      </c>
      <c r="D40" s="61">
        <f>LSUE!D40+SUSLA!D40+'LCTCS Summary'!D40-LCTCBoard!D40-Online!D40-AE!D40-RR!D40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LSUE!B41+SUSLA!B41+'LCTCS Summary'!B41-LCTCBoard!B41-Online!B41-AE!B41-RR!B41</f>
        <v>0</v>
      </c>
      <c r="C41" s="61">
        <f>LSUE!C41+SUSLA!C41+'LCTCS Summary'!C41-LCTCBoard!C41-Online!C41-AE!C41-RR!C41</f>
        <v>0</v>
      </c>
      <c r="D41" s="61">
        <f>LSUE!D41+SUSLA!D41+'LCTCS Summary'!D41-LCTCBoard!D41-Online!D41-AE!D41-RR!D41</f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f>LSUE!B42+SUSLA!B42+'LCTCS Summary'!B42-LCTCBoard!B42-Online!B42-AE!B42-RR!B42</f>
        <v>482574</v>
      </c>
      <c r="C42" s="61">
        <f>LSUE!C42+SUSLA!C42+'LCTCS Summary'!C42-LCTCBoard!C42-Online!C42-AE!C42-RR!C42</f>
        <v>0</v>
      </c>
      <c r="D42" s="61">
        <f>LSUE!D42+SUSLA!D42+'LCTCS Summary'!D42-LCTCBoard!D42-Online!D42-AE!D42-RR!D42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f>LSUE!B43+SUSLA!B43+'LCTCS Summary'!B43-LCTCBoard!B43-Online!B43-AE!B43-RR!B43</f>
        <v>0</v>
      </c>
      <c r="C43" s="61">
        <f>LSUE!C43+SUSLA!C43+'LCTCS Summary'!C43-LCTCBoard!C43-Online!C43-AE!C43-RR!C43</f>
        <v>0</v>
      </c>
      <c r="D43" s="61">
        <f>LSUE!D43+SUSLA!D43+'LCTCS Summary'!D43-LCTCBoard!D43-Online!D43-AE!D43-RR!D43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f>LSUE!B44+SUSLA!B44+'LCTCS Summary'!B44-LCTCBoard!B44-Online!B44-AE!B44-RR!B44</f>
        <v>0</v>
      </c>
      <c r="C44" s="61">
        <f>LSUE!C44+SUSLA!C44+'LCTCS Summary'!C44-LCTCBoard!C44-Online!C44-AE!C44-RR!C44</f>
        <v>0</v>
      </c>
      <c r="D44" s="61">
        <f>LSUE!D44+SUSLA!D44+'LCTCS Summary'!D44-LCTCBoard!D44-Online!D44-AE!D44-RR!D44</f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7">
        <f>LSUE!B45+SUSLA!B45+'LCTCS Summary'!B45-LCTCBoard!B45-Online!B45-AE!B45-RR!B45</f>
        <v>482574</v>
      </c>
      <c r="C45" s="77">
        <f>LSUE!C45+SUSLA!C45+'LCTCS Summary'!C45-LCTCBoard!C45-Online!C45-AE!C45-RR!C45</f>
        <v>0</v>
      </c>
      <c r="D45" s="61">
        <f>LSUE!D45+SUSLA!D45+'LCTCS Summary'!D45-LCTCBoard!D45-Online!D45-AE!D45-RR!D45</f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LSUE!B47+SUSLA!B47+'LCTCS Summary'!B47-LCTCBoard!B47-Online!B47-AE!B47-RR!B47</f>
        <v>0</v>
      </c>
      <c r="C47" s="77">
        <f>LSUE!C47+SUSLA!C47+'LCTCS Summary'!C47-LCTCBoard!C47-Online!C47-AE!C47-RR!C47</f>
        <v>0</v>
      </c>
      <c r="D47" s="77">
        <f>LSUE!D47+SUSLA!D47+'LCTCS Summary'!D47-LCTCBoard!D47-Online!D47-AE!D47-RR!D47</f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9" s="103" customFormat="1" ht="15" customHeight="1" x14ac:dyDescent="0.25">
      <c r="A49" s="76" t="s">
        <v>43</v>
      </c>
      <c r="B49" s="77">
        <f>LSUE!B49+SUSLA!B49+'LCTCS Summary'!B49-LCTCBoard!B49-Online!B49-AE!B49-RR!B49</f>
        <v>5112991.18</v>
      </c>
      <c r="C49" s="77">
        <f>LSUE!C49+SUSLA!C49+'LCTCS Summary'!C49-LCTCBoard!C49-Online!C49-AE!C49-RR!C49</f>
        <v>0</v>
      </c>
      <c r="D49" s="77">
        <f>LSUE!D49+SUSLA!D49+'LCTCS Summary'!D49-LCTCBoard!D49-Online!D49-AE!D49-RR!D49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9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9" s="103" customFormat="1" ht="15" customHeight="1" x14ac:dyDescent="0.25">
      <c r="A51" s="67" t="s">
        <v>44</v>
      </c>
      <c r="B51" s="77">
        <f>LSUE!B51+SUSLA!B51+'LCTCS Summary'!B51-LCTCBoard!B51-Online!B51-AE!B51-RR!B51</f>
        <v>163687680.66999999</v>
      </c>
      <c r="C51" s="77">
        <f>LSUE!C51+SUSLA!C51+'LCTCS Summary'!C51-LCTCBoard!C51-Online!C51-AE!C51-RR!C51</f>
        <v>196167221</v>
      </c>
      <c r="D51" s="77">
        <f>LSUE!D51+SUSLA!D51+'LCTCS Summary'!D51-LCTCBoard!D51-Online!D51-AE!D51-RR!D51</f>
        <v>190167221</v>
      </c>
      <c r="E51" s="77">
        <f>D51-C51</f>
        <v>-6000000</v>
      </c>
      <c r="F51" s="71">
        <f>IF(ISBLANK(E51),"  ",IF(C51&gt;0,E51/C51,IF(E51&gt;0,1,0)))</f>
        <v>-3.058614976250288E-2</v>
      </c>
      <c r="H51" s="179"/>
      <c r="I51" s="153"/>
    </row>
    <row r="52" spans="1:9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9" s="103" customFormat="1" ht="15" customHeight="1" x14ac:dyDescent="0.25">
      <c r="A53" s="78" t="s">
        <v>45</v>
      </c>
      <c r="B53" s="77">
        <f>LSUE!B53+SUSLA!B53+'LCTCS Summary'!B53-LCTCBoard!B53-Online!B53-AE!B53-RR!B53</f>
        <v>0</v>
      </c>
      <c r="C53" s="77">
        <f>LSUE!C53+SUSLA!C53+'LCTCS Summary'!C53-LCTCBoard!C53-Online!C53-AE!C53-RR!C53</f>
        <v>0</v>
      </c>
      <c r="D53" s="77">
        <f>LSUE!D53+SUSLA!D53+'LCTCS Summary'!D53-LCTCBoard!D53-Online!D53-AE!D53-RR!D53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9" ht="15" customHeight="1" x14ac:dyDescent="0.25">
      <c r="A54" s="67"/>
      <c r="B54" s="57"/>
      <c r="C54" s="57"/>
      <c r="D54" s="57"/>
      <c r="E54" s="57"/>
      <c r="F54" s="80"/>
      <c r="H54" s="178"/>
    </row>
    <row r="55" spans="1:9" s="103" customFormat="1" ht="15" customHeight="1" x14ac:dyDescent="0.25">
      <c r="A55" s="67" t="s">
        <v>46</v>
      </c>
      <c r="B55" s="77">
        <f>LSUE!B55+SUSLA!B55+'LCTCS Summary'!B55-LCTCBoard!B55-Online!B55-AE!B55-RR!B55</f>
        <v>0</v>
      </c>
      <c r="C55" s="77">
        <f>LSUE!C55+SUSLA!C55+'LCTCS Summary'!C55-LCTCBoard!C55-Online!C55-AE!C55-RR!C55</f>
        <v>0</v>
      </c>
      <c r="D55" s="77">
        <f>LSUE!D55+SUSLA!D55+'LCTCS Summary'!D55-LCTCBoard!D55-Online!D55-AE!D55-RR!D55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9" ht="15" customHeight="1" x14ac:dyDescent="0.25">
      <c r="A56" s="66"/>
      <c r="B56" s="65"/>
      <c r="C56" s="65"/>
      <c r="D56" s="65"/>
      <c r="E56" s="65"/>
      <c r="F56" s="58"/>
      <c r="H56" s="178"/>
    </row>
    <row r="57" spans="1:9" s="103" customFormat="1" ht="15" customHeight="1" x14ac:dyDescent="0.25">
      <c r="A57" s="81" t="s">
        <v>47</v>
      </c>
      <c r="B57" s="77">
        <f>LSUE!B57+SUSLA!B57+'LCTCS Summary'!B57-LCTCBoard!B57-Online!B57-AE!B57-RR!B57</f>
        <v>311030284.85000002</v>
      </c>
      <c r="C57" s="77">
        <f>LSUE!C57+SUSLA!C57+'LCTCS Summary'!C57-LCTCBoard!C57-Online!C57-AE!C57-RR!C57</f>
        <v>338879408</v>
      </c>
      <c r="D57" s="77">
        <f>LSUE!D57+SUSLA!D57+'LCTCS Summary'!D57-LCTCBoard!D57-Online!D57-AE!D57-RR!D57</f>
        <v>346644580</v>
      </c>
      <c r="E57" s="77">
        <f>D57-C57</f>
        <v>7765172</v>
      </c>
      <c r="F57" s="71">
        <f>IF(ISBLANK(E57),"  ",IF(C57&gt;0,E57/C57,IF(E57&gt;0,1,0)))</f>
        <v>2.2914263353528995E-2</v>
      </c>
      <c r="H57" s="179"/>
    </row>
    <row r="58" spans="1:9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9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9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9" ht="15" customHeight="1" x14ac:dyDescent="0.25">
      <c r="A61" s="64" t="s">
        <v>49</v>
      </c>
      <c r="B61" s="61">
        <f>LSUE!B61+SUSLA!B61+'LCTCS Summary'!B61-LCTCBoard!B61-Online!B61-AE!B61-RR!B61</f>
        <v>142529157.53000003</v>
      </c>
      <c r="C61" s="61">
        <f>LSUE!C61+SUSLA!C61+'LCTCS Summary'!C61-LCTCBoard!C61-Online!C61-AE!C61-RR!C61</f>
        <v>152819648.10031113</v>
      </c>
      <c r="D61" s="61">
        <f>LSUE!D61+SUSLA!D61+'LCTCS Summary'!D61-LCTCBoard!D61-Online!D61-AE!D61-RR!D61</f>
        <v>155923875.95100001</v>
      </c>
      <c r="E61" s="61">
        <f t="shared" ref="E61:E74" si="4">D61-C61</f>
        <v>3104227.8506888747</v>
      </c>
      <c r="F61" s="62">
        <f t="shared" ref="F61:F74" si="5">IF(ISBLANK(E61),"  ",IF(C61&gt;0,E61/C61,IF(E61&gt;0,1,0)))</f>
        <v>2.0313015304493132E-2</v>
      </c>
      <c r="H61" s="178"/>
    </row>
    <row r="62" spans="1:9" ht="15" customHeight="1" x14ac:dyDescent="0.25">
      <c r="A62" s="66" t="s">
        <v>50</v>
      </c>
      <c r="B62" s="61">
        <f>LSUE!B62+SUSLA!B62+'LCTCS Summary'!B62-LCTCBoard!B62-Online!B62-AE!B62-RR!B62</f>
        <v>0</v>
      </c>
      <c r="C62" s="61">
        <f>LSUE!C62+SUSLA!C62+'LCTCS Summary'!C62-LCTCBoard!C62-Online!C62-AE!C62-RR!C62</f>
        <v>0</v>
      </c>
      <c r="D62" s="61">
        <f>LSUE!D62+SUSLA!D62+'LCTCS Summary'!D62-LCTCBoard!D62-Online!D62-AE!D62-RR!D62</f>
        <v>0</v>
      </c>
      <c r="E62" s="61">
        <f t="shared" si="4"/>
        <v>0</v>
      </c>
      <c r="F62" s="62">
        <f t="shared" si="5"/>
        <v>0</v>
      </c>
      <c r="H62" s="178"/>
    </row>
    <row r="63" spans="1:9" ht="15" customHeight="1" x14ac:dyDescent="0.25">
      <c r="A63" s="66" t="s">
        <v>51</v>
      </c>
      <c r="B63" s="61">
        <f>LSUE!B63+SUSLA!B63+'LCTCS Summary'!B63-LCTCBoard!B63-Online!B63-AE!B63-RR!B63</f>
        <v>219877.75000000003</v>
      </c>
      <c r="C63" s="61">
        <f>LSUE!C63+SUSLA!C63+'LCTCS Summary'!C63-LCTCBoard!C63-Online!C63-AE!C63-RR!C63</f>
        <v>191497</v>
      </c>
      <c r="D63" s="61">
        <f>LSUE!D63+SUSLA!D63+'LCTCS Summary'!D63-LCTCBoard!D63-Online!D63-AE!D63-RR!D63</f>
        <v>206500.56</v>
      </c>
      <c r="E63" s="61">
        <f t="shared" si="4"/>
        <v>15003.559999999998</v>
      </c>
      <c r="F63" s="62">
        <f t="shared" si="5"/>
        <v>7.8348799197898653E-2</v>
      </c>
      <c r="H63" s="178"/>
    </row>
    <row r="64" spans="1:9" ht="15" customHeight="1" x14ac:dyDescent="0.25">
      <c r="A64" s="66" t="s">
        <v>52</v>
      </c>
      <c r="B64" s="61">
        <f>LSUE!B64+SUSLA!B64+'LCTCS Summary'!B64-LCTCBoard!B64-Online!B64-AE!B64-RR!B64</f>
        <v>25387702</v>
      </c>
      <c r="C64" s="61">
        <f>LSUE!C64+SUSLA!C64+'LCTCS Summary'!C64-LCTCBoard!C64-Online!C64-AE!C64-RR!C64</f>
        <v>28215765.422031112</v>
      </c>
      <c r="D64" s="61">
        <f>LSUE!D64+SUSLA!D64+'LCTCS Summary'!D64-LCTCBoard!D64-Online!D64-AE!D64-RR!D64</f>
        <v>29361348.570000008</v>
      </c>
      <c r="E64" s="61">
        <f t="shared" si="4"/>
        <v>1145583.1479688957</v>
      </c>
      <c r="F64" s="62">
        <f t="shared" si="5"/>
        <v>4.060081769301975E-2</v>
      </c>
      <c r="H64" s="178"/>
    </row>
    <row r="65" spans="1:8" ht="15" customHeight="1" x14ac:dyDescent="0.25">
      <c r="A65" s="66" t="s">
        <v>53</v>
      </c>
      <c r="B65" s="61">
        <f>LSUE!B65+SUSLA!B65+'LCTCS Summary'!B65-LCTCBoard!B65-Online!B65-AE!B65-RR!B65</f>
        <v>26865165.02</v>
      </c>
      <c r="C65" s="61">
        <f>LSUE!C65+SUSLA!C65+'LCTCS Summary'!C65-LCTCBoard!C65-Online!C65-AE!C65-RR!C65</f>
        <v>29307535.037999999</v>
      </c>
      <c r="D65" s="61">
        <f>LSUE!D65+SUSLA!D65+'LCTCS Summary'!D65-LCTCBoard!D65-Online!D65-AE!D65-RR!D65</f>
        <v>32559900.120000001</v>
      </c>
      <c r="E65" s="61">
        <f t="shared" si="4"/>
        <v>3252365.0820000023</v>
      </c>
      <c r="F65" s="62">
        <f t="shared" si="5"/>
        <v>0.110973682289657</v>
      </c>
      <c r="H65" s="178"/>
    </row>
    <row r="66" spans="1:8" ht="15" customHeight="1" x14ac:dyDescent="0.25">
      <c r="A66" s="66" t="s">
        <v>54</v>
      </c>
      <c r="B66" s="61">
        <f>LSUE!B66+SUSLA!B66+'LCTCS Summary'!B66-LCTCBoard!B66-Online!B66-AE!B66-RR!B66</f>
        <v>60652708.230000004</v>
      </c>
      <c r="C66" s="61">
        <f>LSUE!C66+SUSLA!C66+'LCTCS Summary'!C66-LCTCBoard!C66-Online!C66-AE!C66-RR!C66</f>
        <v>70264809.271699995</v>
      </c>
      <c r="D66" s="61">
        <f>LSUE!D66+SUSLA!D66+'LCTCS Summary'!D66-LCTCBoard!D66-Online!D66-AE!D66-RR!D66</f>
        <v>70995630.169756651</v>
      </c>
      <c r="E66" s="61">
        <f t="shared" si="4"/>
        <v>730820.89805665612</v>
      </c>
      <c r="F66" s="62">
        <f t="shared" si="5"/>
        <v>1.040095185102855E-2</v>
      </c>
      <c r="H66" s="178"/>
    </row>
    <row r="67" spans="1:8" ht="15" customHeight="1" x14ac:dyDescent="0.25">
      <c r="A67" s="66" t="s">
        <v>55</v>
      </c>
      <c r="B67" s="61">
        <f>LSUE!B67+SUSLA!B67+'LCTCS Summary'!B67-LCTCBoard!B67-Online!B67-AE!B67-RR!B67</f>
        <v>1673887.9</v>
      </c>
      <c r="C67" s="61">
        <f>LSUE!C67+SUSLA!C67+'LCTCS Summary'!C67-LCTCBoard!C67-Online!C67-AE!C67-RR!C67</f>
        <v>2035993.1</v>
      </c>
      <c r="D67" s="61">
        <f>LSUE!D67+SUSLA!D67+'LCTCS Summary'!D67-LCTCBoard!D67-Online!D67-AE!D67-RR!D67</f>
        <v>1968737</v>
      </c>
      <c r="E67" s="61">
        <f t="shared" si="4"/>
        <v>-67256.100000000093</v>
      </c>
      <c r="F67" s="62">
        <f t="shared" si="5"/>
        <v>-3.3033559887801232E-2</v>
      </c>
      <c r="H67" s="178"/>
    </row>
    <row r="68" spans="1:8" ht="15" customHeight="1" x14ac:dyDescent="0.25">
      <c r="A68" s="66" t="s">
        <v>56</v>
      </c>
      <c r="B68" s="61">
        <f>LSUE!B68+SUSLA!B68+'LCTCS Summary'!B68-LCTCBoard!B68-Online!B68-AE!B68-RR!B68</f>
        <v>43124414.340000004</v>
      </c>
      <c r="C68" s="61">
        <f>LSUE!C68+SUSLA!C68+'LCTCS Summary'!C68-LCTCBoard!C68-Online!C68-AE!C68-RR!C68</f>
        <v>44018583.887159996</v>
      </c>
      <c r="D68" s="61">
        <f>LSUE!D68+SUSLA!D68+'LCTCS Summary'!D68-LCTCBoard!D68-Online!D68-AE!D68-RR!D68</f>
        <v>43768468.32</v>
      </c>
      <c r="E68" s="61">
        <f t="shared" si="4"/>
        <v>-250115.56715999544</v>
      </c>
      <c r="F68" s="62">
        <f t="shared" si="5"/>
        <v>-5.682044833635662E-3</v>
      </c>
      <c r="H68" s="178"/>
    </row>
    <row r="69" spans="1:8" s="103" customFormat="1" ht="15" customHeight="1" x14ac:dyDescent="0.25">
      <c r="A69" s="84" t="s">
        <v>57</v>
      </c>
      <c r="B69" s="77">
        <f>LSUE!B69+SUSLA!B69+'LCTCS Summary'!B69-LCTCBoard!B69-Online!B69-AE!B69-RR!B69</f>
        <v>300452912.77000004</v>
      </c>
      <c r="C69" s="77">
        <f>LSUE!C69+SUSLA!C69+'LCTCS Summary'!C69-LCTCBoard!C69-Online!C69-AE!C69-RR!C69</f>
        <v>326853831.81920218</v>
      </c>
      <c r="D69" s="77">
        <f>LSUE!D69+SUSLA!D69+'LCTCS Summary'!D69-LCTCBoard!D69-Online!D69-AE!D69-RR!D69</f>
        <v>334784460.69075668</v>
      </c>
      <c r="E69" s="77">
        <f t="shared" si="4"/>
        <v>7930628.8715544939</v>
      </c>
      <c r="F69" s="71">
        <f t="shared" si="5"/>
        <v>2.426353341924805E-2</v>
      </c>
      <c r="H69" s="179"/>
    </row>
    <row r="70" spans="1:8" ht="15" customHeight="1" x14ac:dyDescent="0.25">
      <c r="A70" s="66" t="s">
        <v>58</v>
      </c>
      <c r="B70" s="61">
        <f>LSUE!B70+SUSLA!B70+'LCTCS Summary'!B70-LCTCBoard!B70-Online!B70-AE!B70-RR!B70</f>
        <v>0</v>
      </c>
      <c r="C70" s="61">
        <f>LSUE!C70+SUSLA!C70+'LCTCS Summary'!C70-LCTCBoard!C70-Online!C70-AE!C70-RR!C70</f>
        <v>0</v>
      </c>
      <c r="D70" s="61">
        <f>LSUE!D70+SUSLA!D70+'LCTCS Summary'!D70-LCTCBoard!D70-Online!D70-AE!D70-RR!D70</f>
        <v>0</v>
      </c>
      <c r="E70" s="61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1">
        <f>LSUE!B71+SUSLA!B71+'LCTCS Summary'!B71-LCTCBoard!B71-Online!B71-AE!B71-RR!B71</f>
        <v>8116640.9100000001</v>
      </c>
      <c r="C71" s="61">
        <f>LSUE!C71+SUSLA!C71+'LCTCS Summary'!C71-LCTCBoard!C71-Online!C71-AE!C71-RR!C71</f>
        <v>8833047</v>
      </c>
      <c r="D71" s="61">
        <f>LSUE!D71+SUSLA!D71+'LCTCS Summary'!D71-LCTCBoard!D71-Online!D71-AE!D71-RR!D71</f>
        <v>10309822</v>
      </c>
      <c r="E71" s="61">
        <f t="shared" si="4"/>
        <v>1476775</v>
      </c>
      <c r="F71" s="62">
        <f t="shared" si="5"/>
        <v>0.16718749487011672</v>
      </c>
      <c r="H71" s="178"/>
    </row>
    <row r="72" spans="1:8" ht="15" customHeight="1" x14ac:dyDescent="0.25">
      <c r="A72" s="66" t="s">
        <v>60</v>
      </c>
      <c r="B72" s="61">
        <f>LSUE!B72+SUSLA!B72+'LCTCS Summary'!B72-LCTCBoard!B72-Online!B72-AE!B72-RR!B72</f>
        <v>511982.18</v>
      </c>
      <c r="C72" s="61">
        <f>LSUE!C72+SUSLA!C72+'LCTCS Summary'!C72-LCTCBoard!C72-Online!C72-AE!C72-RR!C72</f>
        <v>1040595</v>
      </c>
      <c r="D72" s="61">
        <f>LSUE!D72+SUSLA!D72+'LCTCS Summary'!D72-LCTCBoard!D72-Online!D72-AE!D72-RR!D72</f>
        <v>553480</v>
      </c>
      <c r="E72" s="61">
        <f t="shared" si="4"/>
        <v>-487115</v>
      </c>
      <c r="F72" s="62">
        <f t="shared" si="5"/>
        <v>-0.46811199361903527</v>
      </c>
      <c r="H72" s="178"/>
    </row>
    <row r="73" spans="1:8" ht="15" customHeight="1" x14ac:dyDescent="0.25">
      <c r="A73" s="66" t="s">
        <v>61</v>
      </c>
      <c r="B73" s="61">
        <f>LSUE!B73+SUSLA!B73+'LCTCS Summary'!B73-LCTCBoard!B73-Online!B73-AE!B73-RR!B73</f>
        <v>1948750</v>
      </c>
      <c r="C73" s="61">
        <f>LSUE!C73+SUSLA!C73+'LCTCS Summary'!C73-LCTCBoard!C73-Online!C73-AE!C73-RR!C73</f>
        <v>2151935</v>
      </c>
      <c r="D73" s="61">
        <f>LSUE!D73+SUSLA!D73+'LCTCS Summary'!D73-LCTCBoard!D73-Online!D73-AE!D73-RR!D73</f>
        <v>996818.2</v>
      </c>
      <c r="E73" s="61">
        <f t="shared" si="4"/>
        <v>-1155116.8</v>
      </c>
      <c r="F73" s="62">
        <f t="shared" si="5"/>
        <v>-0.53678052543408605</v>
      </c>
      <c r="H73" s="178"/>
    </row>
    <row r="74" spans="1:8" s="103" customFormat="1" ht="15" customHeight="1" x14ac:dyDescent="0.25">
      <c r="A74" s="85" t="s">
        <v>62</v>
      </c>
      <c r="B74" s="77">
        <f>LSUE!B74+SUSLA!B74+'LCTCS Summary'!B74-LCTCBoard!B74-Online!B74-AE!B74-RR!B74</f>
        <v>311030284.86000001</v>
      </c>
      <c r="C74" s="77">
        <f>LSUE!C74+SUSLA!C74+'LCTCS Summary'!C74-LCTCBoard!C74-Online!C74-AE!C74-RR!C74</f>
        <v>338879407.81920218</v>
      </c>
      <c r="D74" s="77">
        <f>LSUE!D74+SUSLA!D74+'LCTCS Summary'!D74-LCTCBoard!D74-Online!D74-AE!D74-RR!D74</f>
        <v>346644579.89075667</v>
      </c>
      <c r="E74" s="77">
        <f t="shared" si="4"/>
        <v>7765172.071554482</v>
      </c>
      <c r="F74" s="71">
        <f t="shared" si="5"/>
        <v>2.2914263576904414E-2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f>LSUE!B77+SUSLA!B77+'LCTCS Summary'!B77-LCTCBoard!B77-Online!B77-AE!B77-RR!B77</f>
        <v>169348936.49000001</v>
      </c>
      <c r="C77" s="61">
        <f>LSUE!C77+SUSLA!C77+'LCTCS Summary'!C77-LCTCBoard!C77-Online!C77-AE!C77-RR!C77</f>
        <v>181364075.26524445</v>
      </c>
      <c r="D77" s="61">
        <f>LSUE!D77+SUSLA!D77+'LCTCS Summary'!D77-LCTCBoard!D77-Online!D77-AE!D77-RR!D77</f>
        <v>186884155.75099999</v>
      </c>
      <c r="E77" s="61">
        <f t="shared" ref="E77:E95" si="6">D77-C77</f>
        <v>5520080.485755533</v>
      </c>
      <c r="F77" s="62">
        <f t="shared" ref="F77:F95" si="7">IF(ISBLANK(E77),"  ",IF(C77&gt;0,E77/C77,IF(E77&gt;0,1,0)))</f>
        <v>3.0436460350168195E-2</v>
      </c>
      <c r="H77" s="178"/>
    </row>
    <row r="78" spans="1:8" ht="15" customHeight="1" x14ac:dyDescent="0.25">
      <c r="A78" s="66" t="s">
        <v>65</v>
      </c>
      <c r="B78" s="61">
        <f>LSUE!B78+SUSLA!B78+'LCTCS Summary'!B78-LCTCBoard!B78-Online!B78-AE!B78-RR!B78</f>
        <v>1706536.4700000002</v>
      </c>
      <c r="C78" s="61">
        <f>LSUE!C78+SUSLA!C78+'LCTCS Summary'!C78-LCTCBoard!C78-Online!C78-AE!C78-RR!C78</f>
        <v>926557</v>
      </c>
      <c r="D78" s="61">
        <f>LSUE!D78+SUSLA!D78+'LCTCS Summary'!D78-LCTCBoard!D78-Online!D78-AE!D78-RR!D78</f>
        <v>2333818.2000000002</v>
      </c>
      <c r="E78" s="61">
        <f t="shared" si="6"/>
        <v>1407261.2000000002</v>
      </c>
      <c r="F78" s="62">
        <f t="shared" si="7"/>
        <v>1.5188069379433755</v>
      </c>
      <c r="H78" s="178"/>
    </row>
    <row r="79" spans="1:8" ht="15" customHeight="1" x14ac:dyDescent="0.25">
      <c r="A79" s="66" t="s">
        <v>66</v>
      </c>
      <c r="B79" s="61">
        <f>LSUE!B79+SUSLA!B79+'LCTCS Summary'!B79-LCTCBoard!B79-Online!B79-AE!B79-RR!B79</f>
        <v>73822509.610000014</v>
      </c>
      <c r="C79" s="61">
        <f>LSUE!C79+SUSLA!C79+'LCTCS Summary'!C79-LCTCBoard!C79-Online!C79-AE!C79-RR!C79</f>
        <v>80485687.163957775</v>
      </c>
      <c r="D79" s="61">
        <f>LSUE!D79+SUSLA!D79+'LCTCS Summary'!D79-LCTCBoard!D79-Online!D79-AE!D79-RR!D79</f>
        <v>82901387.909999996</v>
      </c>
      <c r="E79" s="61">
        <f t="shared" si="6"/>
        <v>2415700.7460422218</v>
      </c>
      <c r="F79" s="62">
        <f t="shared" si="7"/>
        <v>3.0014041392492388E-2</v>
      </c>
      <c r="H79" s="178"/>
    </row>
    <row r="80" spans="1:8" s="103" customFormat="1" ht="15" customHeight="1" x14ac:dyDescent="0.25">
      <c r="A80" s="84" t="s">
        <v>67</v>
      </c>
      <c r="B80" s="77">
        <f>LSUE!B80+SUSLA!B80+'LCTCS Summary'!B80-LCTCBoard!B80-Online!B80-AE!B80-RR!B80</f>
        <v>244877982.57000002</v>
      </c>
      <c r="C80" s="77">
        <f>LSUE!C80+SUSLA!C80+'LCTCS Summary'!C80-LCTCBoard!C80-Online!C80-AE!C80-RR!C80</f>
        <v>262776319.4292022</v>
      </c>
      <c r="D80" s="77">
        <f>LSUE!D80+SUSLA!D80+'LCTCS Summary'!D80-LCTCBoard!D80-Online!D80-AE!D80-RR!D80</f>
        <v>272119361.86100006</v>
      </c>
      <c r="E80" s="77">
        <f t="shared" si="6"/>
        <v>9343042.4317978621</v>
      </c>
      <c r="F80" s="71">
        <f t="shared" si="7"/>
        <v>3.555511566678704E-2</v>
      </c>
      <c r="H80" s="179"/>
    </row>
    <row r="81" spans="1:8" ht="15" customHeight="1" x14ac:dyDescent="0.25">
      <c r="A81" s="66" t="s">
        <v>68</v>
      </c>
      <c r="B81" s="61">
        <f>LSUE!B81+SUSLA!B81+'LCTCS Summary'!B81-LCTCBoard!B81-Online!B81-AE!B81-RR!B81</f>
        <v>970384.5199999999</v>
      </c>
      <c r="C81" s="61">
        <f>LSUE!C81+SUSLA!C81+'LCTCS Summary'!C81-LCTCBoard!C81-Online!C81-AE!C81-RR!C81</f>
        <v>1276322.8699999999</v>
      </c>
      <c r="D81" s="61">
        <f>LSUE!D81+SUSLA!D81+'LCTCS Summary'!D81-LCTCBoard!D81-Online!D81-AE!D81-RR!D81</f>
        <v>1485754</v>
      </c>
      <c r="E81" s="61">
        <f t="shared" si="6"/>
        <v>209431.13000000012</v>
      </c>
      <c r="F81" s="62">
        <f t="shared" si="7"/>
        <v>0.1640894595894847</v>
      </c>
      <c r="H81" s="178"/>
    </row>
    <row r="82" spans="1:8" ht="15" customHeight="1" x14ac:dyDescent="0.25">
      <c r="A82" s="66" t="s">
        <v>69</v>
      </c>
      <c r="B82" s="61">
        <f>LSUE!B82+SUSLA!B82+'LCTCS Summary'!B82-LCTCBoard!B82-Online!B82-AE!B82-RR!B82</f>
        <v>34895095.490000002</v>
      </c>
      <c r="C82" s="61">
        <f>LSUE!C82+SUSLA!C82+'LCTCS Summary'!C82-LCTCBoard!C82-Online!C82-AE!C82-RR!C82</f>
        <v>37291244.890000001</v>
      </c>
      <c r="D82" s="61">
        <f>LSUE!D82+SUSLA!D82+'LCTCS Summary'!D82-LCTCBoard!D82-Online!D82-AE!D82-RR!D82</f>
        <v>36503168.390000001</v>
      </c>
      <c r="E82" s="61">
        <f t="shared" si="6"/>
        <v>-788076.5</v>
      </c>
      <c r="F82" s="62">
        <f t="shared" si="7"/>
        <v>-2.1133016672536191E-2</v>
      </c>
      <c r="H82" s="178"/>
    </row>
    <row r="83" spans="1:8" ht="15" customHeight="1" x14ac:dyDescent="0.25">
      <c r="A83" s="66" t="s">
        <v>70</v>
      </c>
      <c r="B83" s="61">
        <f>LSUE!B83+SUSLA!B83+'LCTCS Summary'!B83-LCTCBoard!B83-Online!B83-AE!B83-RR!B83</f>
        <v>3960664.5999999996</v>
      </c>
      <c r="C83" s="61">
        <f>LSUE!C83+SUSLA!C83+'LCTCS Summary'!C83-LCTCBoard!C83-Online!C83-AE!C83-RR!C83</f>
        <v>6286948.6500000004</v>
      </c>
      <c r="D83" s="61">
        <f>LSUE!D83+SUSLA!D83+'LCTCS Summary'!D83-LCTCBoard!D83-Online!D83-AE!D83-RR!D83</f>
        <v>6256554.7300000004</v>
      </c>
      <c r="E83" s="61">
        <f t="shared" si="6"/>
        <v>-30393.919999999925</v>
      </c>
      <c r="F83" s="62">
        <f t="shared" si="7"/>
        <v>-4.8344469936142907E-3</v>
      </c>
      <c r="H83" s="178"/>
    </row>
    <row r="84" spans="1:8" s="103" customFormat="1" ht="15" customHeight="1" x14ac:dyDescent="0.25">
      <c r="A84" s="68" t="s">
        <v>71</v>
      </c>
      <c r="B84" s="77">
        <f>LSUE!B84+SUSLA!B84+'LCTCS Summary'!B84-LCTCBoard!B84-Online!B84-AE!B84-RR!B84</f>
        <v>39826144.610000007</v>
      </c>
      <c r="C84" s="77">
        <f>LSUE!C84+SUSLA!C84+'LCTCS Summary'!C84-LCTCBoard!C84-Online!C84-AE!C84-RR!C84</f>
        <v>44854516.410000004</v>
      </c>
      <c r="D84" s="77">
        <f>LSUE!D84+SUSLA!D84+'LCTCS Summary'!D84-LCTCBoard!D84-Online!D84-AE!D84-RR!D84</f>
        <v>44245477.119999997</v>
      </c>
      <c r="E84" s="77">
        <f t="shared" si="6"/>
        <v>-609039.29000000656</v>
      </c>
      <c r="F84" s="71">
        <f t="shared" si="7"/>
        <v>-1.3578104029324134E-2</v>
      </c>
      <c r="H84" s="179"/>
    </row>
    <row r="85" spans="1:8" ht="15" customHeight="1" x14ac:dyDescent="0.25">
      <c r="A85" s="66" t="s">
        <v>72</v>
      </c>
      <c r="B85" s="61">
        <f>LSUE!B85+SUSLA!B85+'LCTCS Summary'!B85-LCTCBoard!B85-Online!B85-AE!B85-RR!B85</f>
        <v>4990058.0500000007</v>
      </c>
      <c r="C85" s="61">
        <f>LSUE!C85+SUSLA!C85+'LCTCS Summary'!C85-LCTCBoard!C85-Online!C85-AE!C85-RR!C85</f>
        <v>5850448.3900000006</v>
      </c>
      <c r="D85" s="61">
        <f>LSUE!D85+SUSLA!D85+'LCTCS Summary'!D85-LCTCBoard!D85-Online!D85-AE!D85-RR!D85</f>
        <v>4766076.2397566456</v>
      </c>
      <c r="E85" s="61">
        <f t="shared" si="6"/>
        <v>-1084372.150243355</v>
      </c>
      <c r="F85" s="62">
        <f t="shared" si="7"/>
        <v>-0.18534855415472776</v>
      </c>
      <c r="H85" s="178"/>
    </row>
    <row r="86" spans="1:8" ht="15" customHeight="1" x14ac:dyDescent="0.25">
      <c r="A86" s="66" t="s">
        <v>73</v>
      </c>
      <c r="B86" s="61">
        <f>LSUE!B86+SUSLA!B86+'LCTCS Summary'!B86-LCTCBoard!B86-Online!B86-AE!B86-RR!B86</f>
        <v>5701360.2400000021</v>
      </c>
      <c r="C86" s="61">
        <f>LSUE!C86+SUSLA!C86+'LCTCS Summary'!C86-LCTCBoard!C86-Online!C86-AE!C86-RR!C86</f>
        <v>8489346.1000000015</v>
      </c>
      <c r="D86" s="61">
        <f>LSUE!D86+SUSLA!D86+'LCTCS Summary'!D86-LCTCBoard!D86-Online!D86-AE!D86-RR!D86</f>
        <v>8906761.4399999976</v>
      </c>
      <c r="E86" s="61">
        <f t="shared" si="6"/>
        <v>417415.33999999613</v>
      </c>
      <c r="F86" s="62">
        <f t="shared" si="7"/>
        <v>4.916931587934624E-2</v>
      </c>
      <c r="H86" s="178"/>
    </row>
    <row r="87" spans="1:8" ht="15" customHeight="1" x14ac:dyDescent="0.25">
      <c r="A87" s="66" t="s">
        <v>74</v>
      </c>
      <c r="B87" s="61">
        <f>LSUE!B87+SUSLA!B87+'LCTCS Summary'!B87-LCTCBoard!B87-Online!B87-AE!B87-RR!B87</f>
        <v>6.84</v>
      </c>
      <c r="C87" s="61">
        <f>LSUE!C87+SUSLA!C87+'LCTCS Summary'!C87-LCTCBoard!C87-Online!C87-AE!C87-RR!C87</f>
        <v>0</v>
      </c>
      <c r="D87" s="61">
        <f>LSUE!D87+SUSLA!D87+'LCTCS Summary'!D87-LCTCBoard!D87-Online!D87-AE!D87-RR!D87</f>
        <v>0</v>
      </c>
      <c r="E87" s="61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1">
        <f>LSUE!B88+SUSLA!B88+'LCTCS Summary'!B88-LCTCBoard!B88-Online!B88-AE!B88-RR!B88</f>
        <v>9379517.3900000006</v>
      </c>
      <c r="C88" s="61">
        <f>LSUE!C88+SUSLA!C88+'LCTCS Summary'!C88-LCTCBoard!C88-Online!C88-AE!C88-RR!C88</f>
        <v>10272577</v>
      </c>
      <c r="D88" s="61">
        <f>LSUE!D88+SUSLA!D88+'LCTCS Summary'!D88-LCTCBoard!D88-Online!D88-AE!D88-RR!D88</f>
        <v>12156182.870000001</v>
      </c>
      <c r="E88" s="61">
        <f t="shared" si="6"/>
        <v>1883605.870000001</v>
      </c>
      <c r="F88" s="62">
        <f t="shared" si="7"/>
        <v>0.18336254573706295</v>
      </c>
      <c r="H88" s="178"/>
    </row>
    <row r="89" spans="1:8" s="103" customFormat="1" ht="15" customHeight="1" x14ac:dyDescent="0.25">
      <c r="A89" s="68" t="s">
        <v>76</v>
      </c>
      <c r="B89" s="77">
        <f>LSUE!B89+SUSLA!B89+'LCTCS Summary'!B89-LCTCBoard!B89-Online!B89-AE!B89-RR!B89</f>
        <v>20070942.520000003</v>
      </c>
      <c r="C89" s="77">
        <f>LSUE!C89+SUSLA!C89+'LCTCS Summary'!C89-LCTCBoard!C89-Online!C89-AE!C89-RR!C89</f>
        <v>24612371.489999995</v>
      </c>
      <c r="D89" s="77">
        <f>LSUE!D89+SUSLA!D89+'LCTCS Summary'!D89-LCTCBoard!D89-Online!D89-AE!D89-RR!D89</f>
        <v>25829020.549756646</v>
      </c>
      <c r="E89" s="77">
        <f t="shared" si="6"/>
        <v>1216649.0597566515</v>
      </c>
      <c r="F89" s="71">
        <f t="shared" si="7"/>
        <v>4.9432418986970678E-2</v>
      </c>
      <c r="H89" s="179"/>
    </row>
    <row r="90" spans="1:8" ht="15" customHeight="1" x14ac:dyDescent="0.25">
      <c r="A90" s="66" t="s">
        <v>77</v>
      </c>
      <c r="B90" s="61">
        <f>LSUE!B90+SUSLA!B90+'LCTCS Summary'!B90-LCTCBoard!B90-Online!B90-AE!B90-RR!B90</f>
        <v>5365316.5100000007</v>
      </c>
      <c r="C90" s="61">
        <f>LSUE!C90+SUSLA!C90+'LCTCS Summary'!C90-LCTCBoard!C90-Online!C90-AE!C90-RR!C90</f>
        <v>5459816.4900000002</v>
      </c>
      <c r="D90" s="61">
        <f>LSUE!D90+SUSLA!D90+'LCTCS Summary'!D90-LCTCBoard!D90-Online!D90-AE!D90-RR!D90</f>
        <v>4086550.36</v>
      </c>
      <c r="E90" s="61">
        <f t="shared" si="6"/>
        <v>-1373266.1300000004</v>
      </c>
      <c r="F90" s="62">
        <f t="shared" si="7"/>
        <v>-0.25152239686356204</v>
      </c>
      <c r="H90" s="178"/>
    </row>
    <row r="91" spans="1:8" ht="15" customHeight="1" x14ac:dyDescent="0.25">
      <c r="A91" s="66" t="s">
        <v>78</v>
      </c>
      <c r="B91" s="61">
        <f>LSUE!B91+SUSLA!B91+'LCTCS Summary'!B91-LCTCBoard!B91-Online!B91-AE!B91-RR!B91</f>
        <v>200986.72</v>
      </c>
      <c r="C91" s="61">
        <f>LSUE!C91+SUSLA!C91+'LCTCS Summary'!C91-LCTCBoard!C91-Online!C91-AE!C91-RR!C91</f>
        <v>276384</v>
      </c>
      <c r="D91" s="61">
        <f>LSUE!D91+SUSLA!D91+'LCTCS Summary'!D91-LCTCBoard!D91-Online!D91-AE!D91-RR!D91</f>
        <v>264171</v>
      </c>
      <c r="E91" s="61">
        <f t="shared" si="6"/>
        <v>-12213</v>
      </c>
      <c r="F91" s="62">
        <f t="shared" si="7"/>
        <v>-4.4188520319555398E-2</v>
      </c>
      <c r="H91" s="178"/>
    </row>
    <row r="92" spans="1:8" ht="15" customHeight="1" x14ac:dyDescent="0.25">
      <c r="A92" s="73" t="s">
        <v>79</v>
      </c>
      <c r="B92" s="61">
        <f>LSUE!B92+SUSLA!B92+'LCTCS Summary'!B92-LCTCBoard!B92-Online!B92-AE!B92-RR!B92</f>
        <v>48618.93</v>
      </c>
      <c r="C92" s="61">
        <f>LSUE!C92+SUSLA!C92+'LCTCS Summary'!C92-LCTCBoard!C92-Online!C92-AE!C92-RR!C92</f>
        <v>900001</v>
      </c>
      <c r="D92" s="61">
        <f>LSUE!D92+SUSLA!D92+'LCTCS Summary'!D92-LCTCBoard!D92-Online!D92-AE!D92-RR!D92</f>
        <v>100000</v>
      </c>
      <c r="E92" s="61">
        <f t="shared" si="6"/>
        <v>-800001</v>
      </c>
      <c r="F92" s="62">
        <f t="shared" si="7"/>
        <v>-0.88888901234554185</v>
      </c>
      <c r="H92" s="178"/>
    </row>
    <row r="93" spans="1:8" s="103" customFormat="1" ht="15" customHeight="1" x14ac:dyDescent="0.25">
      <c r="A93" s="87" t="s">
        <v>80</v>
      </c>
      <c r="B93" s="77">
        <f>LSUE!B93+SUSLA!B93+'LCTCS Summary'!B93-LCTCBoard!B93-Online!B93-AE!B93-RR!B93</f>
        <v>5614922.1600000001</v>
      </c>
      <c r="C93" s="77">
        <f>LSUE!C93+SUSLA!C93+'LCTCS Summary'!C93-LCTCBoard!C93-Online!C93-AE!C93-RR!C93</f>
        <v>6636201.4900000002</v>
      </c>
      <c r="D93" s="77">
        <f>LSUE!D93+SUSLA!D93+'LCTCS Summary'!D93-LCTCBoard!D93-Online!D93-AE!D93-RR!D93</f>
        <v>4450721.3599999994</v>
      </c>
      <c r="E93" s="77">
        <f t="shared" si="6"/>
        <v>-2185480.1300000008</v>
      </c>
      <c r="F93" s="71">
        <f t="shared" si="7"/>
        <v>-0.32932697014900325</v>
      </c>
      <c r="H93" s="179"/>
    </row>
    <row r="94" spans="1:8" ht="15" customHeight="1" x14ac:dyDescent="0.25">
      <c r="A94" s="73" t="s">
        <v>81</v>
      </c>
      <c r="B94" s="61">
        <f>LSUE!B94+SUSLA!B94+'LCTCS Summary'!B94-LCTCBoard!B94-Online!B94-AE!B94-RR!B94</f>
        <v>640294</v>
      </c>
      <c r="C94" s="61">
        <f>LSUE!C94+SUSLA!C94+'LCTCS Summary'!C94-LCTCBoard!C94-Online!C94-AE!C94-RR!C94</f>
        <v>0</v>
      </c>
      <c r="D94" s="61">
        <f>LSUE!D94+SUSLA!D94+'LCTCS Summary'!D94-LCTCBoard!D94-Online!D94-AE!D94-RR!D94</f>
        <v>0</v>
      </c>
      <c r="E94" s="61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f>LSUE!B95+SUSLA!B95+'LCTCS Summary'!B95-LCTCBoard!B95-Online!B95-AE!B95-RR!B95</f>
        <v>311030284.86000001</v>
      </c>
      <c r="C95" s="160">
        <f>LSUE!C95+SUSLA!C95+'LCTCS Summary'!C95-LCTCBoard!C95-Online!C95-AE!C95-RR!C95</f>
        <v>338879407.81920218</v>
      </c>
      <c r="D95" s="160">
        <f>LSUE!D95+SUSLA!D95+'LCTCS Summary'!D95-LCTCBoard!D95-Online!D95-AE!D95-RR!D95</f>
        <v>346644579.89075667</v>
      </c>
      <c r="E95" s="161">
        <f t="shared" si="6"/>
        <v>7765172.071554482</v>
      </c>
      <c r="F95" s="162">
        <f t="shared" si="7"/>
        <v>2.2914263576904414E-2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theme="9" tint="0.79998168889431442"/>
    <pageSetUpPr fitToPage="1"/>
  </sheetPr>
  <dimension ref="A1:M98"/>
  <sheetViews>
    <sheetView workbookViewId="0">
      <pane xSplit="1" ySplit="5" topLeftCell="B53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125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67192632</v>
      </c>
      <c r="C8" s="61">
        <v>67192633</v>
      </c>
      <c r="D8" s="61">
        <v>64832777</v>
      </c>
      <c r="E8" s="61">
        <f t="shared" ref="E8:E32" si="0">D8-C8</f>
        <v>-2359856</v>
      </c>
      <c r="F8" s="62">
        <f t="shared" ref="F8:F32" si="1">IF(ISBLANK(E8),"  ",IF(C8&gt;0,E8/C8,IF(E8&gt;0,1,0)))</f>
        <v>-3.5120754979195409E-2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6324381.2999999998</v>
      </c>
      <c r="C10" s="63">
        <v>6863867</v>
      </c>
      <c r="D10" s="63">
        <v>7327613</v>
      </c>
      <c r="E10" s="61">
        <f t="shared" si="0"/>
        <v>463746</v>
      </c>
      <c r="F10" s="62">
        <f t="shared" si="1"/>
        <v>6.7563372075828396E-2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2311851</v>
      </c>
      <c r="C12" s="65">
        <v>2311850</v>
      </c>
      <c r="D12" s="65">
        <v>2575596</v>
      </c>
      <c r="E12" s="61">
        <f t="shared" si="0"/>
        <v>263746</v>
      </c>
      <c r="F12" s="62">
        <f t="shared" si="1"/>
        <v>0.11408439128836213</v>
      </c>
      <c r="H12" s="178"/>
    </row>
    <row r="13" spans="1:9" ht="15" customHeight="1" x14ac:dyDescent="0.25">
      <c r="A13" s="190" t="s">
        <v>17</v>
      </c>
      <c r="B13" s="65">
        <v>3812530.3</v>
      </c>
      <c r="C13" s="65">
        <v>4352017</v>
      </c>
      <c r="D13" s="65">
        <v>4352017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200000</v>
      </c>
      <c r="C31" s="65">
        <v>200000</v>
      </c>
      <c r="D31" s="65">
        <v>400000</v>
      </c>
      <c r="E31" s="61">
        <f t="shared" si="0"/>
        <v>200000</v>
      </c>
      <c r="F31" s="62">
        <f t="shared" si="1"/>
        <v>1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73517013.299999997</v>
      </c>
      <c r="C38" s="70">
        <v>74056500</v>
      </c>
      <c r="D38" s="70">
        <v>72160390</v>
      </c>
      <c r="E38" s="70">
        <f>D38-C38</f>
        <v>-1896110</v>
      </c>
      <c r="F38" s="71">
        <f>IF(ISBLANK(E38),"  ",IF(C38&gt;0,E38/C38,IF(E38&gt;0,1,0)))</f>
        <v>-2.5603559444478202E-2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24105328.530000001</v>
      </c>
      <c r="C51" s="75">
        <v>24830224</v>
      </c>
      <c r="D51" s="75">
        <v>25823433</v>
      </c>
      <c r="E51" s="75">
        <f>D51-C51</f>
        <v>993209</v>
      </c>
      <c r="F51" s="71">
        <f>IF(ISBLANK(E51),"  ",IF(C51&gt;0,E51/C51,IF(E51&gt;0,1,0)))</f>
        <v>4.0000001610939959E-2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97622341.829999998</v>
      </c>
      <c r="C57" s="75">
        <v>98886724</v>
      </c>
      <c r="D57" s="75">
        <v>97983823</v>
      </c>
      <c r="E57" s="75">
        <f>D57-C57</f>
        <v>-902901</v>
      </c>
      <c r="F57" s="71">
        <f>IF(ISBLANK(E57),"  ",IF(C57&gt;0,E57/C57,IF(E57&gt;0,1,0)))</f>
        <v>-9.1306594401893617E-3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18187773.43</v>
      </c>
      <c r="C61" s="57">
        <v>19694903</v>
      </c>
      <c r="D61" s="57">
        <v>19622226</v>
      </c>
      <c r="E61" s="57">
        <f t="shared" ref="E61:E74" si="4">D61-C61</f>
        <v>-72677</v>
      </c>
      <c r="F61" s="62">
        <f t="shared" ref="F61:F74" si="5">IF(ISBLANK(E61),"  ",IF(C61&gt;0,E61/C61,IF(E61&gt;0,1,0)))</f>
        <v>-3.6901425714054039E-3</v>
      </c>
      <c r="H61" s="178"/>
    </row>
    <row r="62" spans="1:8" ht="15" customHeight="1" x14ac:dyDescent="0.25">
      <c r="A62" s="66" t="s">
        <v>50</v>
      </c>
      <c r="B62" s="65">
        <v>17620277.879999999</v>
      </c>
      <c r="C62" s="65">
        <v>17083246</v>
      </c>
      <c r="D62" s="65">
        <v>16498879</v>
      </c>
      <c r="E62" s="65">
        <f t="shared" si="4"/>
        <v>-584367</v>
      </c>
      <c r="F62" s="62">
        <f t="shared" si="5"/>
        <v>-3.4207023653467263E-2</v>
      </c>
      <c r="H62" s="178"/>
    </row>
    <row r="63" spans="1:8" ht="15" customHeight="1" x14ac:dyDescent="0.25">
      <c r="A63" s="66" t="s">
        <v>51</v>
      </c>
      <c r="B63" s="65">
        <v>5181289.25</v>
      </c>
      <c r="C63" s="65">
        <v>4465010</v>
      </c>
      <c r="D63" s="65">
        <v>148994</v>
      </c>
      <c r="E63" s="65">
        <f t="shared" si="4"/>
        <v>-4316016</v>
      </c>
      <c r="F63" s="62">
        <f t="shared" si="5"/>
        <v>-0.96663075782585028</v>
      </c>
      <c r="H63" s="178"/>
    </row>
    <row r="64" spans="1:8" ht="15" customHeight="1" x14ac:dyDescent="0.25">
      <c r="A64" s="66" t="s">
        <v>185</v>
      </c>
      <c r="B64" s="65">
        <v>8626777.790000001</v>
      </c>
      <c r="C64" s="65">
        <v>8409178</v>
      </c>
      <c r="D64" s="65">
        <v>11719599</v>
      </c>
      <c r="E64" s="65">
        <f t="shared" si="4"/>
        <v>3310421</v>
      </c>
      <c r="F64" s="62">
        <f t="shared" si="5"/>
        <v>0.39366760936681328</v>
      </c>
      <c r="H64" s="178"/>
    </row>
    <row r="65" spans="1:8" ht="15" customHeight="1" x14ac:dyDescent="0.25">
      <c r="A65" s="66" t="s">
        <v>53</v>
      </c>
      <c r="B65" s="65">
        <v>2228091.42</v>
      </c>
      <c r="C65" s="65">
        <v>3169330</v>
      </c>
      <c r="D65" s="65">
        <v>3366007</v>
      </c>
      <c r="E65" s="65">
        <f t="shared" si="4"/>
        <v>196677</v>
      </c>
      <c r="F65" s="62">
        <f t="shared" si="5"/>
        <v>6.2056333673047616E-2</v>
      </c>
      <c r="H65" s="178"/>
    </row>
    <row r="66" spans="1:8" ht="15" customHeight="1" x14ac:dyDescent="0.25">
      <c r="A66" s="66" t="s">
        <v>54</v>
      </c>
      <c r="B66" s="65">
        <v>33807931.390000001</v>
      </c>
      <c r="C66" s="65">
        <v>33048137</v>
      </c>
      <c r="D66" s="65">
        <v>32945622</v>
      </c>
      <c r="E66" s="65">
        <f t="shared" si="4"/>
        <v>-102515</v>
      </c>
      <c r="F66" s="62">
        <f t="shared" si="5"/>
        <v>-3.1019902876824796E-3</v>
      </c>
      <c r="H66" s="178"/>
    </row>
    <row r="67" spans="1:8" ht="15" customHeight="1" x14ac:dyDescent="0.25">
      <c r="A67" s="66" t="s">
        <v>55</v>
      </c>
      <c r="B67" s="65">
        <v>3000742.88</v>
      </c>
      <c r="C67" s="65">
        <v>3390182</v>
      </c>
      <c r="D67" s="65">
        <v>3390182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5703187.3899999997</v>
      </c>
      <c r="C68" s="65">
        <v>5805008</v>
      </c>
      <c r="D68" s="65">
        <v>6309573</v>
      </c>
      <c r="E68" s="65">
        <f t="shared" si="4"/>
        <v>504565</v>
      </c>
      <c r="F68" s="62">
        <f t="shared" si="5"/>
        <v>8.6918915529487648E-2</v>
      </c>
      <c r="H68" s="178"/>
    </row>
    <row r="69" spans="1:8" s="103" customFormat="1" ht="15" customHeight="1" x14ac:dyDescent="0.25">
      <c r="A69" s="84" t="s">
        <v>57</v>
      </c>
      <c r="B69" s="70">
        <v>94356071.429999992</v>
      </c>
      <c r="C69" s="70">
        <v>95064994</v>
      </c>
      <c r="D69" s="70">
        <v>94001082</v>
      </c>
      <c r="E69" s="70">
        <f t="shared" si="4"/>
        <v>-1063912</v>
      </c>
      <c r="F69" s="71">
        <f t="shared" si="5"/>
        <v>-1.1191417105648794E-2</v>
      </c>
      <c r="H69" s="179"/>
    </row>
    <row r="70" spans="1:8" ht="15" customHeight="1" x14ac:dyDescent="0.25">
      <c r="A70" s="66" t="s">
        <v>58</v>
      </c>
      <c r="B70" s="65">
        <v>3640093.8800000004</v>
      </c>
      <c r="C70" s="65">
        <v>4230790</v>
      </c>
      <c r="D70" s="65">
        <v>3982741</v>
      </c>
      <c r="E70" s="65">
        <f t="shared" si="4"/>
        <v>-248049</v>
      </c>
      <c r="F70" s="62">
        <f t="shared" si="5"/>
        <v>-5.8629475818936891E-2</v>
      </c>
      <c r="H70" s="178"/>
    </row>
    <row r="71" spans="1:8" ht="15" customHeight="1" x14ac:dyDescent="0.25">
      <c r="A71" s="66" t="s">
        <v>59</v>
      </c>
      <c r="B71" s="65">
        <v>-373823.48</v>
      </c>
      <c r="C71" s="65">
        <v>-409060</v>
      </c>
      <c r="D71" s="65">
        <v>0</v>
      </c>
      <c r="E71" s="65">
        <f t="shared" si="4"/>
        <v>409060</v>
      </c>
      <c r="F71" s="62">
        <f t="shared" si="5"/>
        <v>1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97622341.829999998</v>
      </c>
      <c r="C74" s="86">
        <v>98886724</v>
      </c>
      <c r="D74" s="86">
        <v>97983823</v>
      </c>
      <c r="E74" s="182">
        <f t="shared" si="4"/>
        <v>-902901</v>
      </c>
      <c r="F74" s="71">
        <f t="shared" si="5"/>
        <v>-9.1306594401893617E-3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31499467.600000005</v>
      </c>
      <c r="C77" s="61">
        <v>27488829</v>
      </c>
      <c r="D77" s="61">
        <v>27952506</v>
      </c>
      <c r="E77" s="57">
        <f t="shared" ref="E77:E95" si="6">D77-C77</f>
        <v>463677</v>
      </c>
      <c r="F77" s="62">
        <f t="shared" ref="F77:F95" si="7">IF(ISBLANK(E77),"  ",IF(C77&gt;0,E77/C77,IF(E77&gt;0,1,0)))</f>
        <v>1.6867833838975096E-2</v>
      </c>
      <c r="H77" s="178"/>
    </row>
    <row r="78" spans="1:8" ht="15" customHeight="1" x14ac:dyDescent="0.25">
      <c r="A78" s="66" t="s">
        <v>65</v>
      </c>
      <c r="B78" s="63">
        <v>4478110.24</v>
      </c>
      <c r="C78" s="63">
        <v>2341640</v>
      </c>
      <c r="D78" s="63">
        <v>2444640</v>
      </c>
      <c r="E78" s="65">
        <f t="shared" si="6"/>
        <v>103000</v>
      </c>
      <c r="F78" s="62">
        <f t="shared" si="7"/>
        <v>4.39862660357698E-2</v>
      </c>
      <c r="H78" s="178"/>
    </row>
    <row r="79" spans="1:8" ht="15" customHeight="1" x14ac:dyDescent="0.25">
      <c r="A79" s="66" t="s">
        <v>66</v>
      </c>
      <c r="B79" s="57">
        <v>24398648.539999999</v>
      </c>
      <c r="C79" s="57">
        <v>24427919</v>
      </c>
      <c r="D79" s="57">
        <v>27822645</v>
      </c>
      <c r="E79" s="65">
        <f t="shared" si="6"/>
        <v>3394726</v>
      </c>
      <c r="F79" s="62">
        <f t="shared" si="7"/>
        <v>0.13896910334441506</v>
      </c>
      <c r="H79" s="178"/>
    </row>
    <row r="80" spans="1:8" s="103" customFormat="1" ht="15" customHeight="1" x14ac:dyDescent="0.25">
      <c r="A80" s="84" t="s">
        <v>67</v>
      </c>
      <c r="B80" s="86">
        <v>60376226.380000003</v>
      </c>
      <c r="C80" s="86">
        <v>54258388</v>
      </c>
      <c r="D80" s="86">
        <v>58219791</v>
      </c>
      <c r="E80" s="70">
        <f t="shared" si="6"/>
        <v>3961403</v>
      </c>
      <c r="F80" s="71">
        <f t="shared" si="7"/>
        <v>7.3009964837141866E-2</v>
      </c>
      <c r="H80" s="179"/>
    </row>
    <row r="81" spans="1:8" ht="15" customHeight="1" x14ac:dyDescent="0.25">
      <c r="A81" s="66" t="s">
        <v>68</v>
      </c>
      <c r="B81" s="63">
        <v>110839.41</v>
      </c>
      <c r="C81" s="63">
        <v>201164</v>
      </c>
      <c r="D81" s="63">
        <v>398503</v>
      </c>
      <c r="E81" s="65">
        <f t="shared" si="6"/>
        <v>197339</v>
      </c>
      <c r="F81" s="62">
        <f t="shared" si="7"/>
        <v>0.98098566343878624</v>
      </c>
      <c r="H81" s="178"/>
    </row>
    <row r="82" spans="1:8" ht="15" customHeight="1" x14ac:dyDescent="0.25">
      <c r="A82" s="66" t="s">
        <v>69</v>
      </c>
      <c r="B82" s="61">
        <v>15775691.52</v>
      </c>
      <c r="C82" s="61">
        <v>21633009</v>
      </c>
      <c r="D82" s="61">
        <v>21696572</v>
      </c>
      <c r="E82" s="65">
        <f t="shared" si="6"/>
        <v>63563</v>
      </c>
      <c r="F82" s="62">
        <f t="shared" si="7"/>
        <v>2.9382412774847919E-3</v>
      </c>
      <c r="H82" s="178"/>
    </row>
    <row r="83" spans="1:8" ht="15" customHeight="1" x14ac:dyDescent="0.25">
      <c r="A83" s="66" t="s">
        <v>70</v>
      </c>
      <c r="B83" s="57">
        <v>1022613.6000000001</v>
      </c>
      <c r="C83" s="57">
        <v>1340503</v>
      </c>
      <c r="D83" s="57">
        <v>1724279</v>
      </c>
      <c r="E83" s="65">
        <f t="shared" si="6"/>
        <v>383776</v>
      </c>
      <c r="F83" s="62">
        <f t="shared" si="7"/>
        <v>0.28629253347437494</v>
      </c>
      <c r="H83" s="178"/>
    </row>
    <row r="84" spans="1:8" s="103" customFormat="1" ht="15" customHeight="1" x14ac:dyDescent="0.25">
      <c r="A84" s="68" t="s">
        <v>71</v>
      </c>
      <c r="B84" s="86">
        <v>16909144.530000001</v>
      </c>
      <c r="C84" s="86">
        <v>23174676</v>
      </c>
      <c r="D84" s="86">
        <v>23819354</v>
      </c>
      <c r="E84" s="70">
        <f t="shared" si="6"/>
        <v>644678</v>
      </c>
      <c r="F84" s="71">
        <f t="shared" si="7"/>
        <v>2.7818209842502221E-2</v>
      </c>
      <c r="H84" s="179"/>
    </row>
    <row r="85" spans="1:8" ht="15" customHeight="1" x14ac:dyDescent="0.25">
      <c r="A85" s="66" t="s">
        <v>72</v>
      </c>
      <c r="B85" s="57">
        <v>1470234.3699999999</v>
      </c>
      <c r="C85" s="57">
        <v>577674</v>
      </c>
      <c r="D85" s="57">
        <v>1463943</v>
      </c>
      <c r="E85" s="65">
        <f t="shared" si="6"/>
        <v>886269</v>
      </c>
      <c r="F85" s="62">
        <f t="shared" si="7"/>
        <v>1.534202681789383</v>
      </c>
      <c r="H85" s="178"/>
    </row>
    <row r="86" spans="1:8" ht="15" customHeight="1" x14ac:dyDescent="0.25">
      <c r="A86" s="66" t="s">
        <v>73</v>
      </c>
      <c r="B86" s="65">
        <v>8536725.7300000004</v>
      </c>
      <c r="C86" s="65">
        <v>4601392</v>
      </c>
      <c r="D86" s="65">
        <v>4688069</v>
      </c>
      <c r="E86" s="65">
        <f t="shared" si="6"/>
        <v>86677</v>
      </c>
      <c r="F86" s="62">
        <f t="shared" si="7"/>
        <v>1.883712580888566E-2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8547156.5199999996</v>
      </c>
      <c r="C88" s="65">
        <v>8235783</v>
      </c>
      <c r="D88" s="65">
        <v>9053485</v>
      </c>
      <c r="E88" s="65">
        <f t="shared" si="6"/>
        <v>817702</v>
      </c>
      <c r="F88" s="62">
        <f t="shared" si="7"/>
        <v>9.9286491642628275E-2</v>
      </c>
      <c r="H88" s="178"/>
    </row>
    <row r="89" spans="1:8" s="103" customFormat="1" ht="15" customHeight="1" x14ac:dyDescent="0.25">
      <c r="A89" s="68" t="s">
        <v>76</v>
      </c>
      <c r="B89" s="70">
        <v>18554116.619999997</v>
      </c>
      <c r="C89" s="70">
        <v>13414849</v>
      </c>
      <c r="D89" s="70">
        <v>15205497</v>
      </c>
      <c r="E89" s="70">
        <f t="shared" si="6"/>
        <v>1790648</v>
      </c>
      <c r="F89" s="71">
        <f t="shared" si="7"/>
        <v>0.1334825311861505</v>
      </c>
      <c r="H89" s="179"/>
    </row>
    <row r="90" spans="1:8" ht="15" customHeight="1" x14ac:dyDescent="0.25">
      <c r="A90" s="66" t="s">
        <v>77</v>
      </c>
      <c r="B90" s="65">
        <v>1782854.3</v>
      </c>
      <c r="C90" s="65">
        <v>8028811</v>
      </c>
      <c r="D90" s="65">
        <v>729181</v>
      </c>
      <c r="E90" s="65">
        <f t="shared" si="6"/>
        <v>-7299630</v>
      </c>
      <c r="F90" s="62">
        <f t="shared" si="7"/>
        <v>-0.90917945384441112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10000</v>
      </c>
      <c r="D91" s="65">
        <v>10000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1782854.3</v>
      </c>
      <c r="C93" s="86">
        <v>8038811</v>
      </c>
      <c r="D93" s="86">
        <v>739181</v>
      </c>
      <c r="E93" s="70">
        <f t="shared" si="6"/>
        <v>-7299630</v>
      </c>
      <c r="F93" s="71">
        <f t="shared" si="7"/>
        <v>-0.9080484663714572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97622341.830000013</v>
      </c>
      <c r="C95" s="160">
        <v>98886724</v>
      </c>
      <c r="D95" s="160">
        <v>97983823</v>
      </c>
      <c r="E95" s="160">
        <f t="shared" si="6"/>
        <v>-902901</v>
      </c>
      <c r="F95" s="162">
        <f t="shared" si="7"/>
        <v>-9.1306594401893617E-3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theme="9" tint="0.79998168889431442"/>
    <pageSetUpPr fitToPage="1"/>
  </sheetPr>
  <dimension ref="A1:M98"/>
  <sheetViews>
    <sheetView workbookViewId="0">
      <pane xSplit="1" ySplit="5" topLeftCell="B50" activePane="bottomRight" state="frozen"/>
      <selection activeCell="I29" sqref="I29"/>
      <selection pane="topRight" activeCell="I29" sqref="I29"/>
      <selection pane="bottomLeft" activeCell="I29" sqref="I29"/>
      <selection pane="bottomRight" activeCell="B3" sqref="B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113</v>
      </c>
      <c r="F1" s="2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83182543</v>
      </c>
      <c r="C8" s="61">
        <v>83182543</v>
      </c>
      <c r="D8" s="61">
        <v>86727984</v>
      </c>
      <c r="E8" s="61">
        <f t="shared" ref="E8:E32" si="0">D8-C8</f>
        <v>3545441</v>
      </c>
      <c r="F8" s="62">
        <f t="shared" ref="F8:F32" si="1">IF(ISBLANK(E8),"  ",IF(C8&gt;0,E8/C8,IF(E8&gt;0,1,0)))</f>
        <v>4.2622416580844376E-2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3554855</v>
      </c>
      <c r="C10" s="63">
        <v>3554855</v>
      </c>
      <c r="D10" s="63">
        <v>3960410</v>
      </c>
      <c r="E10" s="61">
        <f t="shared" si="0"/>
        <v>405555</v>
      </c>
      <c r="F10" s="62">
        <f t="shared" si="1"/>
        <v>0.11408482202508963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3554855</v>
      </c>
      <c r="C12" s="65">
        <v>3554855</v>
      </c>
      <c r="D12" s="65">
        <v>3960410</v>
      </c>
      <c r="E12" s="61">
        <f t="shared" si="0"/>
        <v>405555</v>
      </c>
      <c r="F12" s="62">
        <f t="shared" si="1"/>
        <v>0.11408482202508963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86737398</v>
      </c>
      <c r="C38" s="70">
        <v>86737398</v>
      </c>
      <c r="D38" s="70">
        <v>90688394</v>
      </c>
      <c r="E38" s="70">
        <f>D38-C38</f>
        <v>3950996</v>
      </c>
      <c r="F38" s="71">
        <f>IF(ISBLANK(E38),"  ",IF(C38&gt;0,E38/C38,IF(E38&gt;0,1,0)))</f>
        <v>4.5551239616387844E-2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66076690.010000005</v>
      </c>
      <c r="C51" s="75">
        <v>67736379</v>
      </c>
      <c r="D51" s="75">
        <v>67736379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152814088.00999999</v>
      </c>
      <c r="C57" s="75">
        <v>154473777</v>
      </c>
      <c r="D57" s="75">
        <v>158424773</v>
      </c>
      <c r="E57" s="75">
        <f>D57-C57</f>
        <v>3950996</v>
      </c>
      <c r="F57" s="71">
        <f>IF(ISBLANK(E57),"  ",IF(C57&gt;0,E57/C57,IF(E57&gt;0,1,0)))</f>
        <v>2.5577130803243066E-2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55889895.309999995</v>
      </c>
      <c r="C61" s="57">
        <v>57120769</v>
      </c>
      <c r="D61" s="57">
        <v>57741184</v>
      </c>
      <c r="E61" s="57">
        <f t="shared" ref="E61:E74" si="4">D61-C61</f>
        <v>620415</v>
      </c>
      <c r="F61" s="62">
        <f t="shared" ref="F61:F74" si="5">IF(ISBLANK(E61),"  ",IF(C61&gt;0,E61/C61,IF(E61&gt;0,1,0)))</f>
        <v>1.0861460916256222E-2</v>
      </c>
      <c r="H61" s="178"/>
    </row>
    <row r="62" spans="1:8" ht="15" customHeight="1" x14ac:dyDescent="0.25">
      <c r="A62" s="66" t="s">
        <v>50</v>
      </c>
      <c r="B62" s="65">
        <v>6194462.5</v>
      </c>
      <c r="C62" s="65">
        <v>6243523</v>
      </c>
      <c r="D62" s="65">
        <v>7011959</v>
      </c>
      <c r="E62" s="65">
        <f t="shared" si="4"/>
        <v>768436</v>
      </c>
      <c r="F62" s="62">
        <f t="shared" si="5"/>
        <v>0.12307730747528278</v>
      </c>
      <c r="H62" s="178"/>
    </row>
    <row r="63" spans="1:8" ht="15" customHeight="1" x14ac:dyDescent="0.25">
      <c r="A63" s="66" t="s">
        <v>51</v>
      </c>
      <c r="B63" s="65">
        <v>7832002.7000000002</v>
      </c>
      <c r="C63" s="65">
        <v>9255712</v>
      </c>
      <c r="D63" s="65">
        <v>9573836</v>
      </c>
      <c r="E63" s="65">
        <f t="shared" si="4"/>
        <v>318124</v>
      </c>
      <c r="F63" s="62">
        <f t="shared" si="5"/>
        <v>3.4370559498826239E-2</v>
      </c>
      <c r="H63" s="178"/>
    </row>
    <row r="64" spans="1:8" ht="15" customHeight="1" x14ac:dyDescent="0.25">
      <c r="A64" s="66" t="s">
        <v>52</v>
      </c>
      <c r="B64" s="65">
        <v>15851880.370000001</v>
      </c>
      <c r="C64" s="65">
        <v>16087139</v>
      </c>
      <c r="D64" s="65">
        <v>16354282</v>
      </c>
      <c r="E64" s="65">
        <f t="shared" si="4"/>
        <v>267143</v>
      </c>
      <c r="F64" s="62">
        <f t="shared" si="5"/>
        <v>1.6605998120610508E-2</v>
      </c>
      <c r="H64" s="178"/>
    </row>
    <row r="65" spans="1:8" ht="15" customHeight="1" x14ac:dyDescent="0.25">
      <c r="A65" s="66" t="s">
        <v>53</v>
      </c>
      <c r="B65" s="65">
        <v>3664764.0899999994</v>
      </c>
      <c r="C65" s="65">
        <v>3858506</v>
      </c>
      <c r="D65" s="65">
        <v>3851290</v>
      </c>
      <c r="E65" s="65">
        <f t="shared" si="4"/>
        <v>-7216</v>
      </c>
      <c r="F65" s="62">
        <f t="shared" si="5"/>
        <v>-1.8701538885775998E-3</v>
      </c>
      <c r="H65" s="178"/>
    </row>
    <row r="66" spans="1:8" ht="15" customHeight="1" x14ac:dyDescent="0.25">
      <c r="A66" s="66" t="s">
        <v>54</v>
      </c>
      <c r="B66" s="65">
        <v>29065662.640000008</v>
      </c>
      <c r="C66" s="65">
        <v>26217219</v>
      </c>
      <c r="D66" s="65">
        <v>32505453</v>
      </c>
      <c r="E66" s="65">
        <f t="shared" si="4"/>
        <v>6288234</v>
      </c>
      <c r="F66" s="62">
        <f t="shared" si="5"/>
        <v>0.23985129772917563</v>
      </c>
      <c r="H66" s="178"/>
    </row>
    <row r="67" spans="1:8" ht="15" customHeight="1" x14ac:dyDescent="0.25">
      <c r="A67" s="66" t="s">
        <v>55</v>
      </c>
      <c r="B67" s="65">
        <v>4208551.01</v>
      </c>
      <c r="C67" s="65">
        <v>4746565</v>
      </c>
      <c r="D67" s="65">
        <v>4844059</v>
      </c>
      <c r="E67" s="65">
        <f t="shared" si="4"/>
        <v>97494</v>
      </c>
      <c r="F67" s="62">
        <f t="shared" si="5"/>
        <v>2.0539906226924101E-2</v>
      </c>
      <c r="H67" s="178"/>
    </row>
    <row r="68" spans="1:8" ht="15" customHeight="1" x14ac:dyDescent="0.25">
      <c r="A68" s="66" t="s">
        <v>56</v>
      </c>
      <c r="B68" s="65">
        <v>29882293.770000003</v>
      </c>
      <c r="C68" s="65">
        <v>29480460</v>
      </c>
      <c r="D68" s="65">
        <v>26278782</v>
      </c>
      <c r="E68" s="65">
        <f t="shared" si="4"/>
        <v>-3201678</v>
      </c>
      <c r="F68" s="62">
        <f t="shared" si="5"/>
        <v>-0.10860339356984253</v>
      </c>
      <c r="H68" s="178"/>
    </row>
    <row r="69" spans="1:8" s="103" customFormat="1" ht="15" customHeight="1" x14ac:dyDescent="0.25">
      <c r="A69" s="84" t="s">
        <v>57</v>
      </c>
      <c r="B69" s="70">
        <v>152589512.39000002</v>
      </c>
      <c r="C69" s="70">
        <v>153009893</v>
      </c>
      <c r="D69" s="70">
        <v>158160845</v>
      </c>
      <c r="E69" s="70">
        <f t="shared" si="4"/>
        <v>5150952</v>
      </c>
      <c r="F69" s="71">
        <f t="shared" si="5"/>
        <v>3.3664176211142115E-2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224575.62</v>
      </c>
      <c r="C71" s="65">
        <v>1463884</v>
      </c>
      <c r="D71" s="65">
        <v>263928</v>
      </c>
      <c r="E71" s="65">
        <f t="shared" si="4"/>
        <v>-1199956</v>
      </c>
      <c r="F71" s="62">
        <f t="shared" si="5"/>
        <v>-0.81970702596653833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152814088.01000002</v>
      </c>
      <c r="C74" s="86">
        <v>154473777</v>
      </c>
      <c r="D74" s="86">
        <v>158424773</v>
      </c>
      <c r="E74" s="182">
        <f t="shared" si="4"/>
        <v>3950996</v>
      </c>
      <c r="F74" s="71">
        <f t="shared" si="5"/>
        <v>2.5577130803243066E-2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64827862.299999997</v>
      </c>
      <c r="C77" s="61">
        <v>66020231</v>
      </c>
      <c r="D77" s="61">
        <v>71336172</v>
      </c>
      <c r="E77" s="57">
        <f t="shared" ref="E77:E95" si="6">D77-C77</f>
        <v>5315941</v>
      </c>
      <c r="F77" s="62">
        <f t="shared" ref="F77:F95" si="7">IF(ISBLANK(E77),"  ",IF(C77&gt;0,E77/C77,IF(E77&gt;0,1,0)))</f>
        <v>8.0519878823204966E-2</v>
      </c>
      <c r="H77" s="178"/>
    </row>
    <row r="78" spans="1:8" ht="15" customHeight="1" x14ac:dyDescent="0.25">
      <c r="A78" s="66" t="s">
        <v>65</v>
      </c>
      <c r="B78" s="63">
        <v>1327205.51</v>
      </c>
      <c r="C78" s="63">
        <v>1023012</v>
      </c>
      <c r="D78" s="63">
        <v>1379848</v>
      </c>
      <c r="E78" s="65">
        <f t="shared" si="6"/>
        <v>356836</v>
      </c>
      <c r="F78" s="62">
        <f t="shared" si="7"/>
        <v>0.34880920262909915</v>
      </c>
      <c r="H78" s="178"/>
    </row>
    <row r="79" spans="1:8" ht="15" customHeight="1" x14ac:dyDescent="0.25">
      <c r="A79" s="66" t="s">
        <v>66</v>
      </c>
      <c r="B79" s="57">
        <v>20350298.590000004</v>
      </c>
      <c r="C79" s="57">
        <v>22748901</v>
      </c>
      <c r="D79" s="57">
        <v>29566232</v>
      </c>
      <c r="E79" s="65">
        <f t="shared" si="6"/>
        <v>6817331</v>
      </c>
      <c r="F79" s="62">
        <f t="shared" si="7"/>
        <v>0.29967737782146048</v>
      </c>
      <c r="H79" s="178"/>
    </row>
    <row r="80" spans="1:8" s="103" customFormat="1" ht="15" customHeight="1" x14ac:dyDescent="0.25">
      <c r="A80" s="84" t="s">
        <v>67</v>
      </c>
      <c r="B80" s="86">
        <v>86505366.400000006</v>
      </c>
      <c r="C80" s="86">
        <v>89792144</v>
      </c>
      <c r="D80" s="86">
        <v>102282252</v>
      </c>
      <c r="E80" s="70">
        <f t="shared" si="6"/>
        <v>12490108</v>
      </c>
      <c r="F80" s="71">
        <f t="shared" si="7"/>
        <v>0.13910023130754068</v>
      </c>
      <c r="H80" s="179"/>
    </row>
    <row r="81" spans="1:8" ht="15" customHeight="1" x14ac:dyDescent="0.25">
      <c r="A81" s="66" t="s">
        <v>68</v>
      </c>
      <c r="B81" s="63">
        <v>172622.77000000002</v>
      </c>
      <c r="C81" s="63">
        <v>382410</v>
      </c>
      <c r="D81" s="63">
        <v>292312</v>
      </c>
      <c r="E81" s="65">
        <f t="shared" si="6"/>
        <v>-90098</v>
      </c>
      <c r="F81" s="62">
        <f t="shared" si="7"/>
        <v>-0.23560576344760858</v>
      </c>
      <c r="H81" s="178"/>
    </row>
    <row r="82" spans="1:8" ht="15" customHeight="1" x14ac:dyDescent="0.25">
      <c r="A82" s="66" t="s">
        <v>69</v>
      </c>
      <c r="B82" s="61">
        <v>23613919.009999998</v>
      </c>
      <c r="C82" s="61">
        <v>19265265</v>
      </c>
      <c r="D82" s="61">
        <v>18909668</v>
      </c>
      <c r="E82" s="65">
        <f t="shared" si="6"/>
        <v>-355597</v>
      </c>
      <c r="F82" s="62">
        <f t="shared" si="7"/>
        <v>-1.8457934526205581E-2</v>
      </c>
      <c r="H82" s="178"/>
    </row>
    <row r="83" spans="1:8" ht="15" customHeight="1" x14ac:dyDescent="0.25">
      <c r="A83" s="66" t="s">
        <v>70</v>
      </c>
      <c r="B83" s="57">
        <v>3815209.2199999993</v>
      </c>
      <c r="C83" s="57">
        <v>6203097</v>
      </c>
      <c r="D83" s="57">
        <v>4553970</v>
      </c>
      <c r="E83" s="65">
        <f t="shared" si="6"/>
        <v>-1649127</v>
      </c>
      <c r="F83" s="62">
        <f t="shared" si="7"/>
        <v>-0.26585542673280782</v>
      </c>
      <c r="H83" s="178"/>
    </row>
    <row r="84" spans="1:8" s="103" customFormat="1" ht="15" customHeight="1" x14ac:dyDescent="0.25">
      <c r="A84" s="68" t="s">
        <v>71</v>
      </c>
      <c r="B84" s="86">
        <v>27601750.999999996</v>
      </c>
      <c r="C84" s="86">
        <v>25850772</v>
      </c>
      <c r="D84" s="86">
        <v>23755950</v>
      </c>
      <c r="E84" s="70">
        <f t="shared" si="6"/>
        <v>-2094822</v>
      </c>
      <c r="F84" s="71">
        <f t="shared" si="7"/>
        <v>-8.1035181463826308E-2</v>
      </c>
      <c r="H84" s="179"/>
    </row>
    <row r="85" spans="1:8" ht="15" customHeight="1" x14ac:dyDescent="0.25">
      <c r="A85" s="66" t="s">
        <v>72</v>
      </c>
      <c r="B85" s="57">
        <v>1481725.3900000004</v>
      </c>
      <c r="C85" s="57">
        <v>1909780</v>
      </c>
      <c r="D85" s="57">
        <v>1808003</v>
      </c>
      <c r="E85" s="65">
        <f t="shared" si="6"/>
        <v>-101777</v>
      </c>
      <c r="F85" s="62">
        <f t="shared" si="7"/>
        <v>-5.3292525840672747E-2</v>
      </c>
      <c r="H85" s="178"/>
    </row>
    <row r="86" spans="1:8" ht="15" customHeight="1" x14ac:dyDescent="0.25">
      <c r="A86" s="66" t="s">
        <v>73</v>
      </c>
      <c r="B86" s="65">
        <v>19379798.939999998</v>
      </c>
      <c r="C86" s="65">
        <v>21871538</v>
      </c>
      <c r="D86" s="65">
        <v>17635934</v>
      </c>
      <c r="E86" s="65">
        <f t="shared" si="6"/>
        <v>-4235604</v>
      </c>
      <c r="F86" s="62">
        <f t="shared" si="7"/>
        <v>-0.19365826033816186</v>
      </c>
      <c r="H86" s="178"/>
    </row>
    <row r="87" spans="1:8" ht="15" customHeight="1" x14ac:dyDescent="0.25">
      <c r="A87" s="66" t="s">
        <v>74</v>
      </c>
      <c r="B87" s="65">
        <v>263884.65999999997</v>
      </c>
      <c r="C87" s="65">
        <v>263884</v>
      </c>
      <c r="D87" s="65">
        <v>263928</v>
      </c>
      <c r="E87" s="65">
        <f t="shared" si="6"/>
        <v>44</v>
      </c>
      <c r="F87" s="62">
        <f t="shared" si="7"/>
        <v>1.6673993118188296E-4</v>
      </c>
      <c r="H87" s="178"/>
    </row>
    <row r="88" spans="1:8" ht="15" customHeight="1" x14ac:dyDescent="0.25">
      <c r="A88" s="66" t="s">
        <v>75</v>
      </c>
      <c r="B88" s="65">
        <v>15329153.65</v>
      </c>
      <c r="C88" s="65">
        <v>12638668</v>
      </c>
      <c r="D88" s="65">
        <v>12513313</v>
      </c>
      <c r="E88" s="65">
        <f t="shared" si="6"/>
        <v>-125355</v>
      </c>
      <c r="F88" s="62">
        <f t="shared" si="7"/>
        <v>-9.9183711448073489E-3</v>
      </c>
      <c r="H88" s="178"/>
    </row>
    <row r="89" spans="1:8" s="103" customFormat="1" ht="15" customHeight="1" x14ac:dyDescent="0.25">
      <c r="A89" s="68" t="s">
        <v>76</v>
      </c>
      <c r="B89" s="70">
        <v>36454562.640000001</v>
      </c>
      <c r="C89" s="70">
        <v>36683870</v>
      </c>
      <c r="D89" s="70">
        <v>32221178</v>
      </c>
      <c r="E89" s="70">
        <f t="shared" si="6"/>
        <v>-4462692</v>
      </c>
      <c r="F89" s="71">
        <f t="shared" si="7"/>
        <v>-0.12165270458105974</v>
      </c>
      <c r="H89" s="179"/>
    </row>
    <row r="90" spans="1:8" ht="15" customHeight="1" x14ac:dyDescent="0.25">
      <c r="A90" s="66" t="s">
        <v>77</v>
      </c>
      <c r="B90" s="65">
        <v>2196751.16</v>
      </c>
      <c r="C90" s="65">
        <v>2146991</v>
      </c>
      <c r="D90" s="65">
        <v>165393</v>
      </c>
      <c r="E90" s="65">
        <f t="shared" si="6"/>
        <v>-1981598</v>
      </c>
      <c r="F90" s="62">
        <f t="shared" si="7"/>
        <v>-0.92296521038048129</v>
      </c>
      <c r="H90" s="178"/>
    </row>
    <row r="91" spans="1:8" ht="15" customHeight="1" x14ac:dyDescent="0.25">
      <c r="A91" s="66" t="s">
        <v>78</v>
      </c>
      <c r="B91" s="65">
        <v>5288.85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50367.96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2252407.9700000002</v>
      </c>
      <c r="C93" s="86">
        <v>2146991</v>
      </c>
      <c r="D93" s="86">
        <v>165393</v>
      </c>
      <c r="E93" s="70">
        <f t="shared" si="6"/>
        <v>-1981598</v>
      </c>
      <c r="F93" s="71">
        <f t="shared" si="7"/>
        <v>-0.92296521038048129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152814088.00999999</v>
      </c>
      <c r="C95" s="160">
        <v>154473777</v>
      </c>
      <c r="D95" s="160">
        <v>158424773</v>
      </c>
      <c r="E95" s="160">
        <f t="shared" si="6"/>
        <v>3950996</v>
      </c>
      <c r="F95" s="162">
        <f t="shared" si="7"/>
        <v>2.5577130803243066E-2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theme="9" tint="0.79998168889431442"/>
    <pageSetUpPr fitToPage="1"/>
  </sheetPr>
  <dimension ref="A1:M98"/>
  <sheetViews>
    <sheetView workbookViewId="0">
      <pane xSplit="1" ySplit="5" topLeftCell="B50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0.85546875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80001870</v>
      </c>
      <c r="C8" s="61">
        <v>80001870</v>
      </c>
      <c r="D8" s="61">
        <v>84229404</v>
      </c>
      <c r="E8" s="61">
        <f t="shared" ref="E8:E32" si="0">D8-C8</f>
        <v>4227534</v>
      </c>
      <c r="F8" s="62">
        <f t="shared" ref="F8:F32" si="1">IF(ISBLANK(E8),"  ",IF(C8&gt;0,E8/C8,IF(E8&gt;0,1,0)))</f>
        <v>5.2842939796282261E-2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3592383.42</v>
      </c>
      <c r="C10" s="63">
        <v>3723146</v>
      </c>
      <c r="D10" s="63">
        <v>3908987</v>
      </c>
      <c r="E10" s="61">
        <f t="shared" si="0"/>
        <v>185841</v>
      </c>
      <c r="F10" s="62">
        <f t="shared" si="1"/>
        <v>4.9915044964661606E-2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2502729</v>
      </c>
      <c r="C12" s="65">
        <v>2502729</v>
      </c>
      <c r="D12" s="65">
        <v>2788251</v>
      </c>
      <c r="E12" s="61">
        <f t="shared" si="0"/>
        <v>285522</v>
      </c>
      <c r="F12" s="62">
        <f t="shared" si="1"/>
        <v>0.11408426561565395</v>
      </c>
      <c r="H12" s="178"/>
    </row>
    <row r="13" spans="1:9" ht="15" customHeight="1" x14ac:dyDescent="0.25">
      <c r="A13" s="190" t="s">
        <v>17</v>
      </c>
      <c r="B13" s="65">
        <v>1089654.42</v>
      </c>
      <c r="C13" s="65">
        <v>1220417</v>
      </c>
      <c r="D13" s="65">
        <v>1120736</v>
      </c>
      <c r="E13" s="61">
        <f t="shared" si="0"/>
        <v>-99681</v>
      </c>
      <c r="F13" s="62">
        <f t="shared" si="1"/>
        <v>-8.1677819958260164E-2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83594253.420000002</v>
      </c>
      <c r="C38" s="70">
        <v>83725016</v>
      </c>
      <c r="D38" s="70">
        <v>88138391</v>
      </c>
      <c r="E38" s="70">
        <f>D38-C38</f>
        <v>4413375</v>
      </c>
      <c r="F38" s="71">
        <f>IF(ISBLANK(E38),"  ",IF(C38&gt;0,E38/C38,IF(E38&gt;0,1,0)))</f>
        <v>5.271274000114852E-2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  <c r="K48" s="151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4439403.1000000006</v>
      </c>
      <c r="C51" s="75">
        <v>6807967</v>
      </c>
      <c r="D51" s="75">
        <v>6807967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11046281.449999999</v>
      </c>
      <c r="C53" s="79">
        <v>13018275</v>
      </c>
      <c r="D53" s="79">
        <v>13018275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99079937.969999999</v>
      </c>
      <c r="C57" s="75">
        <v>103551258</v>
      </c>
      <c r="D57" s="75">
        <v>107964633</v>
      </c>
      <c r="E57" s="75">
        <f>D57-C57</f>
        <v>4413375</v>
      </c>
      <c r="F57" s="71">
        <f>IF(ISBLANK(E57),"  ",IF(C57&gt;0,E57/C57,IF(E57&gt;0,1,0)))</f>
        <v>4.262019684975725E-2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57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28886106.070000004</v>
      </c>
      <c r="C62" s="65">
        <v>42584319</v>
      </c>
      <c r="D62" s="65">
        <v>43918573</v>
      </c>
      <c r="E62" s="65">
        <f t="shared" si="4"/>
        <v>1334254</v>
      </c>
      <c r="F62" s="62">
        <f t="shared" si="5"/>
        <v>3.1332049715295435E-2</v>
      </c>
      <c r="H62" s="178"/>
    </row>
    <row r="63" spans="1:8" ht="15" customHeight="1" x14ac:dyDescent="0.25">
      <c r="A63" s="66" t="s">
        <v>51</v>
      </c>
      <c r="B63" s="65">
        <v>22741889.07</v>
      </c>
      <c r="C63" s="65">
        <v>36784660</v>
      </c>
      <c r="D63" s="65">
        <v>39483909</v>
      </c>
      <c r="E63" s="65">
        <f t="shared" si="4"/>
        <v>2699249</v>
      </c>
      <c r="F63" s="62">
        <f t="shared" si="5"/>
        <v>7.3379745796209622E-2</v>
      </c>
      <c r="H63" s="178"/>
    </row>
    <row r="64" spans="1:8" ht="15" customHeight="1" x14ac:dyDescent="0.25">
      <c r="A64" s="66" t="s">
        <v>52</v>
      </c>
      <c r="B64" s="65">
        <v>2821940.97</v>
      </c>
      <c r="C64" s="65">
        <v>4011873</v>
      </c>
      <c r="D64" s="65">
        <v>4123268</v>
      </c>
      <c r="E64" s="65">
        <f t="shared" si="4"/>
        <v>111395</v>
      </c>
      <c r="F64" s="62">
        <f t="shared" si="5"/>
        <v>2.7766332583309593E-2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39908558.980000012</v>
      </c>
      <c r="C66" s="65">
        <v>15305452</v>
      </c>
      <c r="D66" s="65">
        <v>15318958</v>
      </c>
      <c r="E66" s="65">
        <f t="shared" si="4"/>
        <v>13506</v>
      </c>
      <c r="F66" s="62">
        <f t="shared" si="5"/>
        <v>8.824306528157417E-4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4721442.55</v>
      </c>
      <c r="C68" s="65">
        <v>4864954</v>
      </c>
      <c r="D68" s="65">
        <v>5119925</v>
      </c>
      <c r="E68" s="65">
        <f t="shared" si="4"/>
        <v>254971</v>
      </c>
      <c r="F68" s="62">
        <f t="shared" si="5"/>
        <v>5.2409745292555696E-2</v>
      </c>
      <c r="H68" s="178"/>
    </row>
    <row r="69" spans="1:8" s="103" customFormat="1" ht="15" customHeight="1" x14ac:dyDescent="0.25">
      <c r="A69" s="84" t="s">
        <v>57</v>
      </c>
      <c r="B69" s="70">
        <v>99079937.640000001</v>
      </c>
      <c r="C69" s="70">
        <v>103551258</v>
      </c>
      <c r="D69" s="70">
        <v>107964633</v>
      </c>
      <c r="E69" s="70">
        <f t="shared" si="4"/>
        <v>4413375</v>
      </c>
      <c r="F69" s="71">
        <f t="shared" si="5"/>
        <v>4.262019684975725E-2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99079937.640000001</v>
      </c>
      <c r="C74" s="86">
        <v>103551258</v>
      </c>
      <c r="D74" s="86">
        <v>107964633</v>
      </c>
      <c r="E74" s="182">
        <f t="shared" si="4"/>
        <v>4413375</v>
      </c>
      <c r="F74" s="71">
        <f t="shared" si="5"/>
        <v>4.262019684975725E-2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47989188.969999999</v>
      </c>
      <c r="C77" s="61">
        <v>49493190</v>
      </c>
      <c r="D77" s="61">
        <v>54344915</v>
      </c>
      <c r="E77" s="57">
        <f t="shared" ref="E77:E95" si="6">D77-C77</f>
        <v>4851725</v>
      </c>
      <c r="F77" s="62">
        <f t="shared" ref="F77:F95" si="7">IF(ISBLANK(E77),"  ",IF(C77&gt;0,E77/C77,IF(E77&gt;0,1,0)))</f>
        <v>9.8028132759274564E-2</v>
      </c>
      <c r="H77" s="178"/>
    </row>
    <row r="78" spans="1:8" ht="15" customHeight="1" x14ac:dyDescent="0.25">
      <c r="A78" s="66" t="s">
        <v>65</v>
      </c>
      <c r="B78" s="63">
        <v>2928999.07</v>
      </c>
      <c r="C78" s="61">
        <v>3055393</v>
      </c>
      <c r="D78" s="61">
        <v>3046689</v>
      </c>
      <c r="E78" s="65">
        <f t="shared" si="6"/>
        <v>-8704</v>
      </c>
      <c r="F78" s="62">
        <f t="shared" si="7"/>
        <v>-2.8487333707971447E-3</v>
      </c>
      <c r="H78" s="178"/>
    </row>
    <row r="79" spans="1:8" ht="15" customHeight="1" x14ac:dyDescent="0.25">
      <c r="A79" s="66" t="s">
        <v>66</v>
      </c>
      <c r="B79" s="57">
        <v>27977722</v>
      </c>
      <c r="C79" s="61">
        <v>29514352</v>
      </c>
      <c r="D79" s="61">
        <v>29366745</v>
      </c>
      <c r="E79" s="65">
        <f t="shared" si="6"/>
        <v>-147607</v>
      </c>
      <c r="F79" s="62">
        <f t="shared" si="7"/>
        <v>-5.001193995382314E-3</v>
      </c>
      <c r="H79" s="178"/>
    </row>
    <row r="80" spans="1:8" s="103" customFormat="1" ht="15" customHeight="1" x14ac:dyDescent="0.25">
      <c r="A80" s="84" t="s">
        <v>67</v>
      </c>
      <c r="B80" s="86">
        <v>78895910.039999992</v>
      </c>
      <c r="C80" s="86">
        <v>82062935</v>
      </c>
      <c r="D80" s="86">
        <v>86758349</v>
      </c>
      <c r="E80" s="70">
        <f t="shared" si="6"/>
        <v>4695414</v>
      </c>
      <c r="F80" s="71">
        <f t="shared" si="7"/>
        <v>5.7217232115814524E-2</v>
      </c>
      <c r="H80" s="179"/>
    </row>
    <row r="81" spans="1:8" ht="15" customHeight="1" x14ac:dyDescent="0.25">
      <c r="A81" s="66" t="s">
        <v>68</v>
      </c>
      <c r="B81" s="63">
        <v>1036787.75</v>
      </c>
      <c r="C81" s="63">
        <v>1473316</v>
      </c>
      <c r="D81" s="63">
        <v>1453583</v>
      </c>
      <c r="E81" s="65">
        <f t="shared" si="6"/>
        <v>-19733</v>
      </c>
      <c r="F81" s="62">
        <f t="shared" si="7"/>
        <v>-1.3393596485750512E-2</v>
      </c>
      <c r="H81" s="178"/>
    </row>
    <row r="82" spans="1:8" ht="15" customHeight="1" x14ac:dyDescent="0.25">
      <c r="A82" s="66" t="s">
        <v>69</v>
      </c>
      <c r="B82" s="61">
        <v>7473113.8600000013</v>
      </c>
      <c r="C82" s="61">
        <v>8527822</v>
      </c>
      <c r="D82" s="61">
        <v>8451120</v>
      </c>
      <c r="E82" s="65">
        <f t="shared" si="6"/>
        <v>-76702</v>
      </c>
      <c r="F82" s="62">
        <f t="shared" si="7"/>
        <v>-8.9943246939253665E-3</v>
      </c>
      <c r="H82" s="178"/>
    </row>
    <row r="83" spans="1:8" ht="15" customHeight="1" x14ac:dyDescent="0.25">
      <c r="A83" s="66" t="s">
        <v>70</v>
      </c>
      <c r="B83" s="57">
        <v>4102217.9499999997</v>
      </c>
      <c r="C83" s="57">
        <v>5750912</v>
      </c>
      <c r="D83" s="57">
        <v>6485261</v>
      </c>
      <c r="E83" s="65">
        <f t="shared" si="6"/>
        <v>734349</v>
      </c>
      <c r="F83" s="62">
        <f t="shared" si="7"/>
        <v>0.12769261640588483</v>
      </c>
      <c r="H83" s="178"/>
    </row>
    <row r="84" spans="1:8" s="103" customFormat="1" ht="15" customHeight="1" x14ac:dyDescent="0.25">
      <c r="A84" s="68" t="s">
        <v>71</v>
      </c>
      <c r="B84" s="86">
        <v>12612119.560000001</v>
      </c>
      <c r="C84" s="86">
        <v>15752050</v>
      </c>
      <c r="D84" s="86">
        <v>16389964</v>
      </c>
      <c r="E84" s="70">
        <f t="shared" si="6"/>
        <v>637914</v>
      </c>
      <c r="F84" s="71">
        <f t="shared" si="7"/>
        <v>4.0497205125682056E-2</v>
      </c>
      <c r="H84" s="179"/>
    </row>
    <row r="85" spans="1:8" ht="15" customHeight="1" x14ac:dyDescent="0.25">
      <c r="A85" s="66" t="s">
        <v>72</v>
      </c>
      <c r="B85" s="57">
        <v>535153.02</v>
      </c>
      <c r="C85" s="57">
        <v>250801</v>
      </c>
      <c r="D85" s="57">
        <v>488205</v>
      </c>
      <c r="E85" s="65">
        <f t="shared" si="6"/>
        <v>237404</v>
      </c>
      <c r="F85" s="62">
        <f t="shared" si="7"/>
        <v>0.94658314759510531</v>
      </c>
      <c r="H85" s="178"/>
    </row>
    <row r="86" spans="1:8" ht="15" customHeight="1" x14ac:dyDescent="0.25">
      <c r="A86" s="66" t="s">
        <v>73</v>
      </c>
      <c r="B86" s="65">
        <v>3027171.18</v>
      </c>
      <c r="C86" s="65">
        <v>194819</v>
      </c>
      <c r="D86" s="65">
        <v>744340</v>
      </c>
      <c r="E86" s="65">
        <f t="shared" si="6"/>
        <v>549521</v>
      </c>
      <c r="F86" s="62">
        <f t="shared" si="7"/>
        <v>2.820674574861795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2692692.26</v>
      </c>
      <c r="C88" s="65">
        <v>2777153</v>
      </c>
      <c r="D88" s="65">
        <v>2860403</v>
      </c>
      <c r="E88" s="65">
        <f t="shared" si="6"/>
        <v>83250</v>
      </c>
      <c r="F88" s="62">
        <f t="shared" si="7"/>
        <v>2.9976742368893611E-2</v>
      </c>
      <c r="H88" s="178"/>
    </row>
    <row r="89" spans="1:8" s="103" customFormat="1" ht="15" customHeight="1" x14ac:dyDescent="0.25">
      <c r="A89" s="68" t="s">
        <v>76</v>
      </c>
      <c r="B89" s="70">
        <v>6255016.46</v>
      </c>
      <c r="C89" s="70">
        <v>3222773</v>
      </c>
      <c r="D89" s="70">
        <v>4092948</v>
      </c>
      <c r="E89" s="70">
        <f t="shared" si="6"/>
        <v>870175</v>
      </c>
      <c r="F89" s="71">
        <f t="shared" si="7"/>
        <v>0.27000815757113517</v>
      </c>
      <c r="H89" s="179"/>
    </row>
    <row r="90" spans="1:8" ht="15" customHeight="1" x14ac:dyDescent="0.25">
      <c r="A90" s="66" t="s">
        <v>77</v>
      </c>
      <c r="B90" s="65">
        <v>1316891.58</v>
      </c>
      <c r="C90" s="65">
        <v>2513500</v>
      </c>
      <c r="D90" s="65">
        <v>723372</v>
      </c>
      <c r="E90" s="65">
        <f t="shared" si="6"/>
        <v>-1790128</v>
      </c>
      <c r="F90" s="62">
        <f t="shared" si="7"/>
        <v>-0.71220529142629796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1316891.58</v>
      </c>
      <c r="C93" s="86">
        <v>2513500</v>
      </c>
      <c r="D93" s="86">
        <v>723372</v>
      </c>
      <c r="E93" s="70">
        <f t="shared" si="6"/>
        <v>-1790128</v>
      </c>
      <c r="F93" s="71">
        <f t="shared" si="7"/>
        <v>-0.71220529142629796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99079937.639999986</v>
      </c>
      <c r="C95" s="160">
        <v>103551258</v>
      </c>
      <c r="D95" s="160">
        <v>107964633</v>
      </c>
      <c r="E95" s="160">
        <f t="shared" si="6"/>
        <v>4413375</v>
      </c>
      <c r="F95" s="162">
        <f t="shared" si="7"/>
        <v>4.262019684975725E-2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theme="9" tint="0.79998168889431442"/>
    <pageSetUpPr fitToPage="1"/>
  </sheetPr>
  <dimension ref="A1:M98"/>
  <sheetViews>
    <sheetView workbookViewId="0">
      <pane xSplit="1" ySplit="5" topLeftCell="B50" activePane="bottomRight" state="frozen"/>
      <selection activeCell="I29" sqref="I29"/>
      <selection pane="topRight" activeCell="I29" sqref="I29"/>
      <selection pane="bottomLeft" activeCell="I29" sqref="I29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117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25445553</v>
      </c>
      <c r="C8" s="61">
        <v>25445553</v>
      </c>
      <c r="D8" s="61">
        <v>31316452</v>
      </c>
      <c r="E8" s="61">
        <f t="shared" ref="E8:E32" si="0">D8-C8</f>
        <v>5870899</v>
      </c>
      <c r="F8" s="62">
        <f t="shared" ref="F8:F32" si="1">IF(ISBLANK(E8),"  ",IF(C8&gt;0,E8/C8,IF(E8&gt;0,1,0)))</f>
        <v>0.2307239697246902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81061</v>
      </c>
      <c r="C10" s="63">
        <v>81061</v>
      </c>
      <c r="D10" s="63">
        <v>90309</v>
      </c>
      <c r="E10" s="61">
        <f t="shared" si="0"/>
        <v>9248</v>
      </c>
      <c r="F10" s="62">
        <f t="shared" si="1"/>
        <v>0.11408692219439681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81061</v>
      </c>
      <c r="C12" s="65">
        <v>81061</v>
      </c>
      <c r="D12" s="65">
        <v>90309</v>
      </c>
      <c r="E12" s="61">
        <f t="shared" si="0"/>
        <v>9248</v>
      </c>
      <c r="F12" s="62">
        <f t="shared" si="1"/>
        <v>0.11408692219439681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25526614</v>
      </c>
      <c r="C38" s="70">
        <v>25526614</v>
      </c>
      <c r="D38" s="70">
        <v>31406761</v>
      </c>
      <c r="E38" s="70">
        <f>D38-C38</f>
        <v>5880147</v>
      </c>
      <c r="F38" s="71">
        <f>IF(ISBLANK(E38),"  ",IF(C38&gt;0,E38/C38,IF(E38&gt;0,1,0)))</f>
        <v>0.23035358312700618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845561</v>
      </c>
      <c r="C51" s="75">
        <v>845561</v>
      </c>
      <c r="D51" s="75">
        <v>845561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26372175</v>
      </c>
      <c r="C57" s="75">
        <v>26372175</v>
      </c>
      <c r="D57" s="75">
        <v>32252322</v>
      </c>
      <c r="E57" s="75">
        <f>D57-C57</f>
        <v>5880147</v>
      </c>
      <c r="F57" s="71">
        <f>IF(ISBLANK(E57),"  ",IF(C57&gt;0,E57/C57,IF(E57&gt;0,1,0)))</f>
        <v>0.22296784394916233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57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7899625.2500000009</v>
      </c>
      <c r="C62" s="65">
        <v>8331001</v>
      </c>
      <c r="D62" s="65">
        <v>7005180</v>
      </c>
      <c r="E62" s="65">
        <f t="shared" si="4"/>
        <v>-1325821</v>
      </c>
      <c r="F62" s="62">
        <f t="shared" si="5"/>
        <v>-0.15914306095990147</v>
      </c>
      <c r="H62" s="178"/>
    </row>
    <row r="63" spans="1:8" ht="15" customHeight="1" x14ac:dyDescent="0.25">
      <c r="A63" s="66" t="s">
        <v>51</v>
      </c>
      <c r="B63" s="65">
        <v>511405.25</v>
      </c>
      <c r="C63" s="65">
        <v>636402</v>
      </c>
      <c r="D63" s="65">
        <v>4665840</v>
      </c>
      <c r="E63" s="65">
        <f t="shared" si="4"/>
        <v>4029438</v>
      </c>
      <c r="F63" s="62">
        <f t="shared" si="5"/>
        <v>6.3315922954359038</v>
      </c>
      <c r="H63" s="178"/>
    </row>
    <row r="64" spans="1:8" ht="15" customHeight="1" x14ac:dyDescent="0.25">
      <c r="A64" s="66" t="s">
        <v>52</v>
      </c>
      <c r="B64" s="65">
        <v>5922238.2892771168</v>
      </c>
      <c r="C64" s="65">
        <v>7531200</v>
      </c>
      <c r="D64" s="65">
        <v>8155297</v>
      </c>
      <c r="E64" s="65">
        <f t="shared" si="4"/>
        <v>624097</v>
      </c>
      <c r="F64" s="62">
        <f t="shared" si="5"/>
        <v>8.2868201614616527E-2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7068329.7400000021</v>
      </c>
      <c r="C66" s="65">
        <v>5828630</v>
      </c>
      <c r="D66" s="65">
        <v>6614060</v>
      </c>
      <c r="E66" s="65">
        <f t="shared" si="4"/>
        <v>785430</v>
      </c>
      <c r="F66" s="62">
        <f t="shared" si="5"/>
        <v>0.13475379291531628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4970576.7200000007</v>
      </c>
      <c r="C68" s="65">
        <v>4044942</v>
      </c>
      <c r="D68" s="65">
        <v>5811945</v>
      </c>
      <c r="E68" s="65">
        <f t="shared" si="4"/>
        <v>1767003</v>
      </c>
      <c r="F68" s="62">
        <f t="shared" si="5"/>
        <v>0.43684260491250554</v>
      </c>
      <c r="H68" s="178"/>
    </row>
    <row r="69" spans="1:8" s="103" customFormat="1" ht="15" customHeight="1" x14ac:dyDescent="0.25">
      <c r="A69" s="84" t="s">
        <v>57</v>
      </c>
      <c r="B69" s="70">
        <v>26372175.249277122</v>
      </c>
      <c r="C69" s="70">
        <v>26372175</v>
      </c>
      <c r="D69" s="70">
        <v>32252322</v>
      </c>
      <c r="E69" s="70">
        <f t="shared" si="4"/>
        <v>5880147</v>
      </c>
      <c r="F69" s="71">
        <f t="shared" si="5"/>
        <v>0.22296784394916233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26372175.249277122</v>
      </c>
      <c r="C74" s="86">
        <v>26372175</v>
      </c>
      <c r="D74" s="86">
        <v>32252322</v>
      </c>
      <c r="E74" s="182">
        <f t="shared" si="4"/>
        <v>5880147</v>
      </c>
      <c r="F74" s="71">
        <f t="shared" si="5"/>
        <v>0.22296784394916233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13118805.550000001</v>
      </c>
      <c r="C77" s="61">
        <v>13530995.67</v>
      </c>
      <c r="D77" s="61">
        <v>16394973.609999999</v>
      </c>
      <c r="E77" s="57">
        <f t="shared" ref="E77:E95" si="6">D77-C77</f>
        <v>2863977.9399999995</v>
      </c>
      <c r="F77" s="62">
        <f t="shared" ref="F77:F95" si="7">IF(ISBLANK(E77),"  ",IF(C77&gt;0,E77/C77,IF(E77&gt;0,1,0)))</f>
        <v>0.2116605466329293</v>
      </c>
      <c r="H77" s="178"/>
    </row>
    <row r="78" spans="1:8" ht="15" customHeight="1" x14ac:dyDescent="0.25">
      <c r="A78" s="66" t="s">
        <v>65</v>
      </c>
      <c r="B78" s="63">
        <v>1389886.7659442178</v>
      </c>
      <c r="C78" s="63">
        <v>301295</v>
      </c>
      <c r="D78" s="63">
        <v>472007</v>
      </c>
      <c r="E78" s="65">
        <f t="shared" si="6"/>
        <v>170712</v>
      </c>
      <c r="F78" s="62">
        <f t="shared" si="7"/>
        <v>0.56659420169601227</v>
      </c>
      <c r="H78" s="178"/>
    </row>
    <row r="79" spans="1:8" ht="15" customHeight="1" x14ac:dyDescent="0.25">
      <c r="A79" s="66" t="s">
        <v>66</v>
      </c>
      <c r="B79" s="57">
        <v>5223650.5012661358</v>
      </c>
      <c r="C79" s="57">
        <v>5730486.3300000001</v>
      </c>
      <c r="D79" s="57">
        <v>5784981.3900000006</v>
      </c>
      <c r="E79" s="65">
        <f t="shared" si="6"/>
        <v>54495.060000000522</v>
      </c>
      <c r="F79" s="62">
        <f t="shared" si="7"/>
        <v>9.5096745479891099E-3</v>
      </c>
      <c r="H79" s="178"/>
    </row>
    <row r="80" spans="1:8" s="103" customFormat="1" ht="15" customHeight="1" x14ac:dyDescent="0.25">
      <c r="A80" s="84" t="s">
        <v>67</v>
      </c>
      <c r="B80" s="86">
        <v>19732342.817210354</v>
      </c>
      <c r="C80" s="86">
        <v>19562777</v>
      </c>
      <c r="D80" s="86">
        <v>22651962</v>
      </c>
      <c r="E80" s="70">
        <f t="shared" si="6"/>
        <v>3089185</v>
      </c>
      <c r="F80" s="71">
        <f t="shared" si="7"/>
        <v>0.15791137423894369</v>
      </c>
      <c r="H80" s="179"/>
    </row>
    <row r="81" spans="1:8" ht="15" customHeight="1" x14ac:dyDescent="0.25">
      <c r="A81" s="66" t="s">
        <v>68</v>
      </c>
      <c r="B81" s="63">
        <v>51932.016284649304</v>
      </c>
      <c r="C81" s="63">
        <v>20500</v>
      </c>
      <c r="D81" s="63">
        <v>76550</v>
      </c>
      <c r="E81" s="65">
        <f t="shared" si="6"/>
        <v>56050</v>
      </c>
      <c r="F81" s="62">
        <f t="shared" si="7"/>
        <v>2.7341463414634148</v>
      </c>
      <c r="H81" s="178"/>
    </row>
    <row r="82" spans="1:8" ht="15" customHeight="1" x14ac:dyDescent="0.25">
      <c r="A82" s="66" t="s">
        <v>69</v>
      </c>
      <c r="B82" s="61">
        <v>4476503.7354702493</v>
      </c>
      <c r="C82" s="61">
        <v>4628493</v>
      </c>
      <c r="D82" s="61">
        <v>5514465</v>
      </c>
      <c r="E82" s="65">
        <f t="shared" si="6"/>
        <v>885972</v>
      </c>
      <c r="F82" s="62">
        <f t="shared" si="7"/>
        <v>0.19141694715753055</v>
      </c>
      <c r="H82" s="178"/>
    </row>
    <row r="83" spans="1:8" ht="15" customHeight="1" x14ac:dyDescent="0.25">
      <c r="A83" s="66" t="s">
        <v>70</v>
      </c>
      <c r="B83" s="57">
        <v>1210016.3857716252</v>
      </c>
      <c r="C83" s="57">
        <v>1352100</v>
      </c>
      <c r="D83" s="57">
        <v>2313825</v>
      </c>
      <c r="E83" s="65">
        <f t="shared" si="6"/>
        <v>961725</v>
      </c>
      <c r="F83" s="62">
        <f t="shared" si="7"/>
        <v>0.71128244952296427</v>
      </c>
      <c r="H83" s="178"/>
    </row>
    <row r="84" spans="1:8" s="103" customFormat="1" ht="15" customHeight="1" x14ac:dyDescent="0.25">
      <c r="A84" s="68" t="s">
        <v>71</v>
      </c>
      <c r="B84" s="86">
        <v>5738452.1375265233</v>
      </c>
      <c r="C84" s="86">
        <v>6001093</v>
      </c>
      <c r="D84" s="86">
        <v>7904840</v>
      </c>
      <c r="E84" s="70">
        <f t="shared" si="6"/>
        <v>1903747</v>
      </c>
      <c r="F84" s="71">
        <f t="shared" si="7"/>
        <v>0.31723337731976492</v>
      </c>
      <c r="H84" s="179"/>
    </row>
    <row r="85" spans="1:8" ht="15" customHeight="1" x14ac:dyDescent="0.25">
      <c r="A85" s="66" t="s">
        <v>72</v>
      </c>
      <c r="B85" s="57">
        <v>707151.21338346403</v>
      </c>
      <c r="C85" s="57">
        <v>56775</v>
      </c>
      <c r="D85" s="57">
        <v>400775</v>
      </c>
      <c r="E85" s="65">
        <f t="shared" si="6"/>
        <v>344000</v>
      </c>
      <c r="F85" s="62">
        <f t="shared" si="7"/>
        <v>6.0590048436811976</v>
      </c>
      <c r="H85" s="178"/>
    </row>
    <row r="86" spans="1:8" ht="15" customHeight="1" x14ac:dyDescent="0.25">
      <c r="A86" s="66" t="s">
        <v>73</v>
      </c>
      <c r="B86" s="65">
        <v>30744.686209907708</v>
      </c>
      <c r="C86" s="65">
        <v>635330</v>
      </c>
      <c r="D86" s="65">
        <v>1174645</v>
      </c>
      <c r="E86" s="65">
        <f t="shared" si="6"/>
        <v>539315</v>
      </c>
      <c r="F86" s="62">
        <f t="shared" si="7"/>
        <v>0.84887381360867575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s="103" customFormat="1" ht="15" customHeight="1" x14ac:dyDescent="0.25">
      <c r="A89" s="68" t="s">
        <v>76</v>
      </c>
      <c r="B89" s="70">
        <v>737895.89959337178</v>
      </c>
      <c r="C89" s="70">
        <v>692105</v>
      </c>
      <c r="D89" s="70">
        <v>1575420</v>
      </c>
      <c r="E89" s="70">
        <f t="shared" si="6"/>
        <v>883315</v>
      </c>
      <c r="F89" s="71">
        <f t="shared" si="7"/>
        <v>1.2762731088490908</v>
      </c>
      <c r="H89" s="179"/>
    </row>
    <row r="90" spans="1:8" ht="15" customHeight="1" x14ac:dyDescent="0.25">
      <c r="A90" s="66" t="s">
        <v>77</v>
      </c>
      <c r="B90" s="65">
        <v>163484.39494686795</v>
      </c>
      <c r="C90" s="65">
        <v>116200</v>
      </c>
      <c r="D90" s="65">
        <v>120100</v>
      </c>
      <c r="E90" s="65">
        <f t="shared" si="6"/>
        <v>3900</v>
      </c>
      <c r="F90" s="62">
        <f t="shared" si="7"/>
        <v>3.3562822719449228E-2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163484.39494686795</v>
      </c>
      <c r="C93" s="86">
        <v>116200</v>
      </c>
      <c r="D93" s="86">
        <v>120100</v>
      </c>
      <c r="E93" s="70">
        <f t="shared" si="6"/>
        <v>3900</v>
      </c>
      <c r="F93" s="71">
        <f t="shared" si="7"/>
        <v>3.3562822719449228E-2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26372175.249277115</v>
      </c>
      <c r="C95" s="160">
        <v>26372175</v>
      </c>
      <c r="D95" s="160">
        <v>32252322</v>
      </c>
      <c r="E95" s="160">
        <f t="shared" si="6"/>
        <v>5880147</v>
      </c>
      <c r="F95" s="162">
        <f t="shared" si="7"/>
        <v>0.22296784394916233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theme="8" tint="0.79998168889431442"/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83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181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SUBoard!B8+SUBR!B8+SUNO!B8+SUSLA!B8+SULaw!B8+SUAg!B8</f>
        <v>54173797</v>
      </c>
      <c r="C8" s="61">
        <f>SUBoard!C8+SUBR!C8+SUNO!C8+SUSLA!C8+SULaw!C8+SUAg!C8</f>
        <v>54173796.700000003</v>
      </c>
      <c r="D8" s="61">
        <f>SUBoard!D8+SUBR!D8+SUNO!D8+SUSLA!D8+SULaw!D8+SUAg!D8-0.13</f>
        <v>56075431.869999997</v>
      </c>
      <c r="E8" s="61">
        <f t="shared" ref="E8:E32" si="0">D8-C8</f>
        <v>1901635.1699999943</v>
      </c>
      <c r="F8" s="62">
        <f t="shared" ref="F8:F32" si="1">IF(ISBLANK(E8),"  ",IF(C8&gt;0,E8/C8,IF(E8&gt;0,1,0)))</f>
        <v>3.5102490241375205E-2</v>
      </c>
      <c r="H8" s="178"/>
    </row>
    <row r="9" spans="1:9" ht="15" customHeight="1" x14ac:dyDescent="0.25">
      <c r="A9" s="60" t="s">
        <v>13</v>
      </c>
      <c r="B9" s="61">
        <f>SUBoard!B9+SUBR!B9+SUNO!B9+SUSLA!B9+SULaw!B9+SUAg!B9</f>
        <v>0</v>
      </c>
      <c r="C9" s="61">
        <f>SUBoard!C9+SUBR!C9+SUNO!C9+SUSLA!C9+SULaw!C9+SUAg!C9</f>
        <v>0</v>
      </c>
      <c r="D9" s="61">
        <f>SUBoard!D9+SUBR!D9+SUNO!D9+SUSLA!D9+SULaw!D9+SUAg!D9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SUBoard!B10+SUBR!B10+SUNO!B10+SUSLA!B10+SULaw!B10+SUAg!B10</f>
        <v>4143850.88</v>
      </c>
      <c r="C10" s="61">
        <f>SUBoard!C10+SUBR!C10+SUNO!C10+SUSLA!C10+SULaw!C10+SUAg!C10</f>
        <v>4250996.7</v>
      </c>
      <c r="D10" s="61">
        <f>SUBoard!D10+SUBR!D10+SUNO!D10+SUSLA!D10+SULaw!D10+SUAg!D10</f>
        <v>4530158</v>
      </c>
      <c r="E10" s="61">
        <f t="shared" si="0"/>
        <v>279161.29999999981</v>
      </c>
      <c r="F10" s="62">
        <f t="shared" si="1"/>
        <v>6.5669611082031606E-2</v>
      </c>
      <c r="H10" s="178"/>
    </row>
    <row r="11" spans="1:9" ht="15" customHeight="1" x14ac:dyDescent="0.25">
      <c r="A11" s="189" t="s">
        <v>15</v>
      </c>
      <c r="B11" s="61">
        <f>SUBoard!B11+SUBR!B11+SUNO!B11+SUSLA!B11+SULaw!B11+SUAg!B11</f>
        <v>0</v>
      </c>
      <c r="C11" s="61">
        <f>SUBoard!C11+SUBR!C11+SUNO!C11+SUSLA!C11+SULaw!C11+SUAg!C11</f>
        <v>0</v>
      </c>
      <c r="D11" s="61">
        <f>SUBoard!D11+SUBR!D11+SUNO!D11+SUSLA!D11+SULaw!D11+SUAg!D11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SUBoard!B12+SUBR!B12+SUNO!B12+SUSLA!B12+SULaw!B12+SUAg!B12</f>
        <v>2439027.7000000002</v>
      </c>
      <c r="C12" s="61">
        <f>SUBoard!C12+SUBR!C12+SUNO!C12+SUSLA!C12+SULaw!C12+SUAg!C12</f>
        <v>2439027.7000000002</v>
      </c>
      <c r="D12" s="61">
        <f>SUBoard!D12+SUBR!D12+SUNO!D12+SUSLA!D12+SULaw!D12+SUAg!D12</f>
        <v>2717282</v>
      </c>
      <c r="E12" s="61">
        <f t="shared" si="0"/>
        <v>278254.29999999981</v>
      </c>
      <c r="F12" s="62">
        <f t="shared" si="1"/>
        <v>0.1140841081878651</v>
      </c>
      <c r="H12" s="178"/>
    </row>
    <row r="13" spans="1:9" ht="15" customHeight="1" x14ac:dyDescent="0.25">
      <c r="A13" s="190" t="s">
        <v>17</v>
      </c>
      <c r="B13" s="61">
        <f>SUBoard!B13+SUBR!B13+SUNO!B13+SUSLA!B13+SULaw!B13+SUAg!B13</f>
        <v>892854.17999999993</v>
      </c>
      <c r="C13" s="61">
        <f>SUBoard!C13+SUBR!C13+SUNO!C13+SUSLA!C13+SULaw!C13+SUAg!C13</f>
        <v>1000000</v>
      </c>
      <c r="D13" s="61">
        <f>SUBoard!D13+SUBR!D13+SUNO!D13+SUSLA!D13+SULaw!D13+SUAg!D13</f>
        <v>1000000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SUBoard!B14+SUBR!B14+SUNO!B14+SUSLA!B14+SULaw!B14+SUAg!B14</f>
        <v>0</v>
      </c>
      <c r="C14" s="61">
        <f>SUBoard!C14+SUBR!C14+SUNO!C14+SUSLA!C14+SULaw!C14+SUAg!C14</f>
        <v>0</v>
      </c>
      <c r="D14" s="61">
        <f>SUBoard!D14+SUBR!D14+SUNO!D14+SUSLA!D14+SULaw!D14+SUAg!D14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SUBoard!B15+SUBR!B15+SUNO!B15+SUSLA!B15+SULaw!B15+SUAg!B15</f>
        <v>0</v>
      </c>
      <c r="C15" s="61">
        <f>SUBoard!C15+SUBR!C15+SUNO!C15+SUSLA!C15+SULaw!C15+SUAg!C15</f>
        <v>0</v>
      </c>
      <c r="D15" s="61">
        <f>SUBoard!D15+SUBR!D15+SUNO!D15+SUSLA!D15+SULaw!D15+SUAg!D15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1">
        <f>SUBoard!B16+SUBR!B16+SUNO!B16+SUSLA!B16+SULaw!B16+SUAg!B16</f>
        <v>50000</v>
      </c>
      <c r="C16" s="61">
        <f>SUBoard!C16+SUBR!C16+SUNO!C16+SUSLA!C16+SULaw!C16+SUAg!C16</f>
        <v>50000</v>
      </c>
      <c r="D16" s="61">
        <f>SUBoard!D16+SUBR!D16+SUNO!D16+SUSLA!D16+SULaw!D16+SUAg!D16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SUBoard!B17+SUBR!B17+SUNO!B17+SUSLA!B17+SULaw!B17+SUAg!B17</f>
        <v>750000</v>
      </c>
      <c r="C17" s="61">
        <f>SUBoard!C17+SUBR!C17+SUNO!C17+SUSLA!C17+SULaw!C17+SUAg!C17</f>
        <v>750000</v>
      </c>
      <c r="D17" s="61">
        <f>SUBoard!D17+SUBR!D17+SUNO!D17+SUSLA!D17+SULaw!D17+SUAg!D17</f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SUBoard!B18+SUBR!B18+SUNO!B18+SUSLA!B18+SULaw!B18+SUAg!B18</f>
        <v>0</v>
      </c>
      <c r="C18" s="61">
        <f>SUBoard!C18+SUBR!C18+SUNO!C18+SUSLA!C18+SULaw!C18+SUAg!C18</f>
        <v>0</v>
      </c>
      <c r="D18" s="61">
        <f>SUBoard!D18+SUBR!D18+SUNO!D18+SUSLA!D18+SULaw!D18+SUAg!D18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SUBoard!B19+SUBR!B19+SUNO!B19+SUSLA!B19+SULaw!B19+SUAg!B19</f>
        <v>0</v>
      </c>
      <c r="C19" s="61">
        <f>SUBoard!C19+SUBR!C19+SUNO!C19+SUSLA!C19+SULaw!C19+SUAg!C19</f>
        <v>0</v>
      </c>
      <c r="D19" s="61">
        <f>SUBoard!D19+SUBR!D19+SUNO!D19+SUSLA!D19+SULaw!D19+SUAg!D19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1">
        <f>SUBoard!B20+SUBR!B20+SUNO!B20+SUSLA!B20+SULaw!B20+SUAg!B20</f>
        <v>0</v>
      </c>
      <c r="C20" s="61">
        <f>SUBoard!C20+SUBR!C20+SUNO!C20+SUSLA!C20+SULaw!C20+SUAg!C20</f>
        <v>0</v>
      </c>
      <c r="D20" s="61">
        <f>SUBoard!D20+SUBR!D20+SUNO!D20+SUSLA!D20+SULaw!D20+SUAg!D20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1">
        <f>SUBoard!B21+SUBR!B21+SUNO!B21+SUSLA!B21+SULaw!B21+SUAg!B21</f>
        <v>0</v>
      </c>
      <c r="C21" s="61">
        <f>SUBoard!C21+SUBR!C21+SUNO!C21+SUSLA!C21+SULaw!C21+SUAg!C21</f>
        <v>0</v>
      </c>
      <c r="D21" s="61">
        <f>SUBoard!D21+SUBR!D21+SUNO!D21+SUSLA!D21+SULaw!D21+SUAg!D21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SUBoard!B22+SUBR!B22+SUNO!B22+SUSLA!B22+SULaw!B22+SUAg!B22</f>
        <v>0</v>
      </c>
      <c r="C22" s="61">
        <f>SUBoard!C22+SUBR!C22+SUNO!C22+SUSLA!C22+SULaw!C22+SUAg!C22</f>
        <v>0</v>
      </c>
      <c r="D22" s="61">
        <f>SUBoard!D22+SUBR!D22+SUNO!D22+SUSLA!D22+SULaw!D22+SUAg!D22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1">
        <f>SUBoard!B23+SUBR!B23+SUNO!B23+SUSLA!B23+SULaw!B23+SUAg!B23</f>
        <v>0</v>
      </c>
      <c r="C23" s="61">
        <f>SUBoard!C23+SUBR!C23+SUNO!C23+SUSLA!C23+SULaw!C23+SUAg!C23</f>
        <v>0</v>
      </c>
      <c r="D23" s="61">
        <f>SUBoard!D23+SUBR!D23+SUNO!D23+SUSLA!D23+SULaw!D23+SUAg!D23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1">
        <f>SUBoard!B24+SUBR!B24+SUNO!B24+SUSLA!B24+SULaw!B24+SUAg!B24</f>
        <v>0</v>
      </c>
      <c r="C24" s="61">
        <f>SUBoard!C24+SUBR!C24+SUNO!C24+SUSLA!C24+SULaw!C24+SUAg!C24</f>
        <v>0</v>
      </c>
      <c r="D24" s="61">
        <f>SUBoard!D24+SUBR!D24+SUNO!D24+SUSLA!D24+SULaw!D24+SUAg!D24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SUBoard!B25+SUBR!B25+SUNO!B25+SUSLA!B25+SULaw!B25+SUAg!B25</f>
        <v>0</v>
      </c>
      <c r="C25" s="61">
        <f>SUBoard!C25+SUBR!C25+SUNO!C25+SUSLA!C25+SULaw!C25+SUAg!C25</f>
        <v>0</v>
      </c>
      <c r="D25" s="61">
        <f>SUBoard!D25+SUBR!D25+SUNO!D25+SUSLA!D25+SULaw!D25+SUAg!D25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1">
        <f>SUBoard!B26+SUBR!B26+SUNO!B26+SUSLA!B26+SULaw!B26+SUAg!B26</f>
        <v>0</v>
      </c>
      <c r="C26" s="61">
        <f>SUBoard!C26+SUBR!C26+SUNO!C26+SUSLA!C26+SULaw!C26+SUAg!C26</f>
        <v>0</v>
      </c>
      <c r="D26" s="61">
        <f>SUBoard!D26+SUBR!D26+SUNO!D26+SUSLA!D26+SULaw!D26+SUAg!D26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1">
        <f>SUBoard!B27+SUBR!B27+SUNO!B27+SUSLA!B27+SULaw!B27+SUAg!B27</f>
        <v>0</v>
      </c>
      <c r="C27" s="61">
        <f>SUBoard!C27+SUBR!C27+SUNO!C27+SUSLA!C27+SULaw!C27+SUAg!C27</f>
        <v>0</v>
      </c>
      <c r="D27" s="61">
        <f>SUBoard!D27+SUBR!D27+SUNO!D27+SUSLA!D27+SULaw!D27+SUAg!D27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SUBoard!B28+SUBR!B28+SUNO!B28+SUSLA!B28+SULaw!B28+SUAg!B28</f>
        <v>0</v>
      </c>
      <c r="C28" s="61">
        <f>SUBoard!C28+SUBR!C28+SUNO!C28+SUSLA!C28+SULaw!C28+SUAg!C28</f>
        <v>0</v>
      </c>
      <c r="D28" s="61">
        <f>SUBoard!D28+SUBR!D28+SUNO!D28+SUSLA!D28+SULaw!D28+SUAg!D28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SUBoard!B29+SUBR!B29+SUNO!B29+SUSLA!B29+SULaw!B29+SUAg!B29</f>
        <v>0</v>
      </c>
      <c r="C29" s="61">
        <f>SUBoard!C29+SUBR!C29+SUNO!C29+SUSLA!C29+SULaw!C29+SUAg!C29</f>
        <v>0</v>
      </c>
      <c r="D29" s="61">
        <f>SUBoard!D29+SUBR!D29+SUNO!D29+SUSLA!D29+SULaw!D29+SUAg!D29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1">
        <f>SUBoard!B30+SUBR!B30+SUNO!B30+SUSLA!B30+SULaw!B30+SUAg!B30</f>
        <v>11969</v>
      </c>
      <c r="C30" s="61">
        <f>SUBoard!C30+SUBR!C30+SUNO!C30+SUSLA!C30+SULaw!C30+SUAg!C30</f>
        <v>11969</v>
      </c>
      <c r="D30" s="61">
        <f>SUBoard!D30+SUBR!D30+SUNO!D30+SUSLA!D30+SULaw!D30+SUAg!D30</f>
        <v>12876</v>
      </c>
      <c r="E30" s="61">
        <f t="shared" si="0"/>
        <v>907</v>
      </c>
      <c r="F30" s="62">
        <f t="shared" si="1"/>
        <v>7.5779095997994816E-2</v>
      </c>
      <c r="H30" s="178"/>
    </row>
    <row r="31" spans="1:8" ht="15" customHeight="1" x14ac:dyDescent="0.25">
      <c r="A31" s="191" t="s">
        <v>204</v>
      </c>
      <c r="B31" s="61">
        <f>SUBoard!B31+SUBR!B31+SUNO!B31+SUSLA!B31+SULaw!B31+SUAg!B31</f>
        <v>0</v>
      </c>
      <c r="C31" s="61">
        <f>SUBoard!C31+SUBR!C31+SUNO!C31+SUSLA!C31+SULaw!C31+SUAg!C31</f>
        <v>0</v>
      </c>
      <c r="D31" s="61">
        <f>SUBoard!D31+SUBR!D31+SUNO!D31+SUSLA!D31+SULaw!D31+SUAg!D31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1">
        <f>SUBoard!B32+SUBR!B32+SUNO!B32+SUSLA!B32+SULaw!B32+SUAg!B32</f>
        <v>0</v>
      </c>
      <c r="C32" s="61">
        <f>SUBoard!C32+SUBR!C32+SUNO!C32+SUSLA!C32+SULaw!C32+SUAg!C32</f>
        <v>0</v>
      </c>
      <c r="D32" s="61">
        <f>SUBoard!D32+SUBR!D32+SUNO!D32+SUSLA!D32+SULaw!D32+SUAg!D32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f>SUBoard!B34+SUBR!B34+SUNO!B34+SUSLA!B34+SULaw!B34+SUAg!B34</f>
        <v>0</v>
      </c>
      <c r="C34" s="61">
        <f>SUBoard!C34+SUBR!C34+SUNO!C34+SUSLA!C34+SULaw!C34+SUAg!C34</f>
        <v>0</v>
      </c>
      <c r="D34" s="61">
        <f>SUBoard!D34+SUBR!D34+SUNO!D34+SUSLA!D34+SULaw!D34+SUAg!D34</f>
        <v>0</v>
      </c>
      <c r="E34" s="61">
        <f>D34-C34</f>
        <v>0</v>
      </c>
      <c r="F34" s="62">
        <f>IF(ISBLANK(E34),"  ",IF(C34&gt;0,E34/C34,IF(E34&gt;0,1,0)))</f>
        <v>0</v>
      </c>
      <c r="H34" s="178"/>
      <c r="I34" t="s">
        <v>41</v>
      </c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61">
        <f>SUBoard!B36+SUBR!B36+SUNO!B36+SUSLA!B36+SULaw!B36+SUAg!B36</f>
        <v>0</v>
      </c>
      <c r="C36" s="61">
        <f>SUBoard!C36+SUBR!C36+SUNO!C36+SUSLA!C36+SULaw!C36+SUAg!C36</f>
        <v>0</v>
      </c>
      <c r="D36" s="61">
        <f>SUBoard!D36+SUBR!D36+SUNO!D36+SUSLA!D36+SULaw!D36+SUAg!D36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91"/>
      <c r="C37" s="91"/>
      <c r="D37" s="91"/>
      <c r="E37" s="63"/>
      <c r="F37" s="62" t="s">
        <v>32</v>
      </c>
      <c r="H37" s="178"/>
      <c r="I37" t="s">
        <v>41</v>
      </c>
    </row>
    <row r="38" spans="1:13" s="103" customFormat="1" ht="15" customHeight="1" x14ac:dyDescent="0.25">
      <c r="A38" s="69" t="s">
        <v>33</v>
      </c>
      <c r="B38" s="77">
        <f>SUBoard!B38+SUBR!B38+SUNO!B38+SUSLA!B38+SULaw!B38+SUAg!B38</f>
        <v>58317647.880000003</v>
      </c>
      <c r="C38" s="77">
        <f>SUBoard!C38+SUBR!C38+SUNO!C38+SUSLA!C38+SULaw!C38+SUAg!C38</f>
        <v>58424793.399999999</v>
      </c>
      <c r="D38" s="77">
        <f>SUBoard!D38+SUBR!D38+SUNO!D38+SUSLA!D38+SULaw!D38+SUAg!D38-0.13</f>
        <v>60605589.869999997</v>
      </c>
      <c r="E38" s="77">
        <f>D38-C38</f>
        <v>2180796.4699999988</v>
      </c>
      <c r="F38" s="71">
        <f>IF(ISBLANK(E38),"  ",IF(C38&gt;0,E38/C38,IF(E38&gt;0,1,0)))</f>
        <v>3.7326558522327594E-2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SUBoard!B40+SUBR!B40+SUNO!B40+SUSLA!B40+SULaw!B40+SUAg!B40</f>
        <v>0</v>
      </c>
      <c r="C40" s="61">
        <f>SUBoard!C40+SUBR!C40+SUNO!C40+SUSLA!C40+SULaw!C40+SUAg!C40</f>
        <v>0</v>
      </c>
      <c r="D40" s="61">
        <f>SUBoard!D40+SUBR!D40+SUNO!D40+SUSLA!D40+SULaw!D40+SUAg!D40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SUBoard!B41+SUBR!B41+SUNO!B41+SUSLA!B41+SULaw!B41+SUAg!B41</f>
        <v>0</v>
      </c>
      <c r="C41" s="61">
        <f>SUBoard!C41+SUBR!C41+SUNO!C41+SUSLA!C41+SULaw!C41+SUAg!C41</f>
        <v>0</v>
      </c>
      <c r="D41" s="61">
        <f>SUBoard!D41+SUBR!D41+SUNO!D41+SUSLA!D41+SULaw!D41+SUAg!D41</f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f>SUBoard!B42+SUBR!B42+SUNO!B42+SUSLA!B42+SULaw!B42+SUAg!B42</f>
        <v>0</v>
      </c>
      <c r="C42" s="61">
        <f>SUBoard!C42+SUBR!C42+SUNO!C42+SUSLA!C42+SULaw!C42+SUAg!C42</f>
        <v>0</v>
      </c>
      <c r="D42" s="61">
        <f>SUBoard!D42+SUBR!D42+SUNO!D42+SUSLA!D42+SULaw!D42+SUAg!D42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f>SUBoard!B43+SUBR!B43+SUNO!B43+SUSLA!B43+SULaw!B43+SUAg!B43</f>
        <v>0</v>
      </c>
      <c r="C43" s="61">
        <f>SUBoard!C43+SUBR!C43+SUNO!C43+SUSLA!C43+SULaw!C43+SUAg!C43</f>
        <v>0</v>
      </c>
      <c r="D43" s="61">
        <f>SUBoard!D43+SUBR!D43+SUNO!D43+SUSLA!D43+SULaw!D43+SUAg!D43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f>SUBoard!B44+SUBR!B44+SUNO!B44+SUSLA!B44+SULaw!B44+SUAg!B44</f>
        <v>0</v>
      </c>
      <c r="C44" s="61">
        <f>SUBoard!C44+SUBR!C44+SUNO!C44+SUSLA!C44+SULaw!C44+SUAg!C44</f>
        <v>0</v>
      </c>
      <c r="D44" s="61">
        <f>SUBoard!D44+SUBR!D44+SUNO!D44+SUSLA!D44+SULaw!D44+SUAg!D44</f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7">
        <f>SUBoard!B45+SUBR!B45+SUNO!B45+SUSLA!B45+SULaw!B45+SUAg!B45</f>
        <v>0</v>
      </c>
      <c r="C45" s="77">
        <f>SUBoard!C45+SUBR!C45+SUNO!C45+SUSLA!C45+SULaw!C45+SUAg!C45</f>
        <v>0</v>
      </c>
      <c r="D45" s="77">
        <f>SUBoard!D45+SUBR!D45+SUNO!D45+SUSLA!D45+SULaw!D45+SUAg!D45</f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SUBoard!B47+SUBR!B47+SUNO!B47+SUSLA!B47+SULaw!B47+SUAg!B47</f>
        <v>3537105</v>
      </c>
      <c r="C47" s="77">
        <f>SUBoard!C47+SUBR!C47+SUNO!C47+SUSLA!C47+SULaw!C47+SUAg!C47</f>
        <v>3915715</v>
      </c>
      <c r="D47" s="77">
        <f>SUBoard!D47+SUBR!D47+SUNO!D47+SUSLA!D47+SULaw!D47+SUAg!D47</f>
        <v>3869822</v>
      </c>
      <c r="E47" s="77">
        <f>D47-C47</f>
        <v>-45893</v>
      </c>
      <c r="F47" s="71">
        <f>IF(ISBLANK(E47),"  ",IF(C47&gt;0,E47/C47,IF(E47&gt;0,1,0)))</f>
        <v>-1.1720209463661171E-2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f>SUBoard!B49+SUBR!B49+SUNO!B49+SUSLA!B49+SULaw!B49+SUAg!B49</f>
        <v>0</v>
      </c>
      <c r="C49" s="77">
        <f>SUBoard!C49+SUBR!C49+SUNO!C49+SUSLA!C49+SULaw!C49+SUAg!C49</f>
        <v>0</v>
      </c>
      <c r="D49" s="77">
        <f>SUBoard!D49+SUBR!D49+SUNO!D49+SUSLA!D49+SULaw!D49+SUAg!D49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7">
        <f>SUBoard!B51+SUBR!B51+SUNO!B51+SUSLA!B51+SULaw!B51+SUAg!B51</f>
        <v>113042779.21000001</v>
      </c>
      <c r="C51" s="77">
        <f>SUBoard!C51+SUBR!C51+SUNO!C51+SUSLA!C51+SULaw!C51+SUAg!C51</f>
        <v>117987607</v>
      </c>
      <c r="D51" s="77">
        <f>SUBoard!D51+SUBR!D51+SUNO!D51+SUSLA!D51+SULaw!D51+SUAg!D51</f>
        <v>111987606</v>
      </c>
      <c r="E51" s="77">
        <f>D51-C51</f>
        <v>-6000001</v>
      </c>
      <c r="F51" s="71">
        <f>IF(ISBLANK(E51),"  ",IF(C51&gt;0,E51/C51,IF(E51&gt;0,1,0)))</f>
        <v>-5.0852806939291513E-2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7">
        <f>SUBoard!B53+SUBR!B53+SUNO!B53+SUSLA!B53+SULaw!B53+SUAg!B53</f>
        <v>3653993</v>
      </c>
      <c r="C53" s="77">
        <f>SUBoard!C53+SUBR!C53+SUNO!C53+SUSLA!C53+SULaw!C53+SUAg!C53</f>
        <v>6154209</v>
      </c>
      <c r="D53" s="77">
        <f>SUBoard!D53+SUBR!D53+SUNO!D53+SUSLA!D53+SULaw!D53+SUAg!D53</f>
        <v>3654209</v>
      </c>
      <c r="E53" s="77">
        <f>D53-C53</f>
        <v>-2500000</v>
      </c>
      <c r="F53" s="71">
        <f>IF(ISBLANK(E53),"  ",IF(C53&gt;0,E53/C53,IF(E53&gt;0,1,0)))</f>
        <v>-0.4062260478966509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7">
        <f>SUBoard!B55+SUBR!B55+SUNO!B55+SUSLA!B55+SULaw!B55+SUAg!B55</f>
        <v>0</v>
      </c>
      <c r="C55" s="77">
        <f>SUBoard!C55+SUBR!C55+SUNO!C55+SUSLA!C55+SULaw!C55+SUAg!C55</f>
        <v>0</v>
      </c>
      <c r="D55" s="77">
        <f>SUBoard!D55+SUBR!D55+SUNO!D55+SUSLA!D55+SULaw!D55+SUAg!D55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7">
        <f>B55+B53+B51+B49+B47+-B45+B38</f>
        <v>178551525.09</v>
      </c>
      <c r="C57" s="77">
        <f>C55+C53+C51+C49+C47+-C45+C38</f>
        <v>186482324.40000001</v>
      </c>
      <c r="D57" s="77">
        <f>D55+D53+D51+D49+D47+-D45+D38</f>
        <v>180117226.87</v>
      </c>
      <c r="E57" s="77">
        <f>D57-C57</f>
        <v>-6365097.5300000012</v>
      </c>
      <c r="F57" s="71">
        <f>IF(ISBLANK(E57),"  ",IF(C57&gt;0,E57/C57,IF(E57&gt;0,1,0)))</f>
        <v>-3.4132444189976005E-2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61">
        <f>SUBoard!B61+SUBR!B61+SUNO!B61+SUSLA!B61+SULaw!B61+SUAg!B61</f>
        <v>54007107.040000007</v>
      </c>
      <c r="C61" s="61">
        <f>SUBoard!C61+SUBR!C61+SUNO!C61+SUSLA!C61+SULaw!C61+SUAg!C61</f>
        <v>57164344.299999997</v>
      </c>
      <c r="D61" s="61">
        <f>SUBoard!D61+SUBR!D61+SUNO!D61+SUSLA!D61+SULaw!D61+SUAg!D61</f>
        <v>58884957.359999999</v>
      </c>
      <c r="E61" s="61">
        <f t="shared" ref="E61:E74" si="4">D61-C61</f>
        <v>1720613.0600000024</v>
      </c>
      <c r="F61" s="62">
        <f t="shared" ref="F61:F74" si="5">IF(ISBLANK(E61),"  ",IF(C61&gt;0,E61/C61,IF(E61&gt;0,1,0)))</f>
        <v>3.0099410411675142E-2</v>
      </c>
      <c r="H61" s="178"/>
    </row>
    <row r="62" spans="1:8" ht="15" customHeight="1" x14ac:dyDescent="0.25">
      <c r="A62" s="66" t="s">
        <v>50</v>
      </c>
      <c r="B62" s="61">
        <f>SUBoard!B62+SUBR!B62+SUNO!B62+SUSLA!B62+SULaw!B62+SUAg!B62</f>
        <v>3216903.2499999995</v>
      </c>
      <c r="C62" s="61">
        <f>SUBoard!C62+SUBR!C62+SUNO!C62+SUSLA!C62+SULaw!C62+SUAg!C62</f>
        <v>4548307</v>
      </c>
      <c r="D62" s="61">
        <f>SUBoard!D62+SUBR!D62+SUNO!D62+SUSLA!D62+SULaw!D62+SUAg!D62</f>
        <v>3973454</v>
      </c>
      <c r="E62" s="61">
        <f t="shared" si="4"/>
        <v>-574853</v>
      </c>
      <c r="F62" s="62">
        <f t="shared" si="5"/>
        <v>-0.12638834625718975</v>
      </c>
      <c r="H62" s="178"/>
    </row>
    <row r="63" spans="1:8" ht="15" customHeight="1" x14ac:dyDescent="0.25">
      <c r="A63" s="66" t="s">
        <v>51</v>
      </c>
      <c r="B63" s="61">
        <f>SUBoard!B63+SUBR!B63+SUNO!B63+SUSLA!B63+SULaw!B63+SUAg!B63</f>
        <v>3249255.05</v>
      </c>
      <c r="C63" s="61">
        <f>SUBoard!C63+SUBR!C63+SUNO!C63+SUSLA!C63+SULaw!C63+SUAg!C63</f>
        <v>4710556</v>
      </c>
      <c r="D63" s="61">
        <f>SUBoard!D63+SUBR!D63+SUNO!D63+SUSLA!D63+SULaw!D63+SUAg!D63</f>
        <v>3923767.64</v>
      </c>
      <c r="E63" s="61">
        <f t="shared" si="4"/>
        <v>-786788.35999999987</v>
      </c>
      <c r="F63" s="62">
        <f t="shared" si="5"/>
        <v>-0.16702664398852277</v>
      </c>
      <c r="H63" s="178"/>
    </row>
    <row r="64" spans="1:8" ht="15" customHeight="1" x14ac:dyDescent="0.25">
      <c r="A64" s="66" t="s">
        <v>52</v>
      </c>
      <c r="B64" s="61">
        <f>SUBoard!B64+SUBR!B64+SUNO!B64+SUSLA!B64+SULaw!B64+SUAg!B64</f>
        <v>17343559.789999999</v>
      </c>
      <c r="C64" s="61">
        <f>SUBoard!C64+SUBR!C64+SUNO!C64+SUSLA!C64+SULaw!C64+SUAg!C64</f>
        <v>19393917</v>
      </c>
      <c r="D64" s="61">
        <f>SUBoard!D64+SUBR!D64+SUNO!D64+SUSLA!D64+SULaw!D64+SUAg!D64</f>
        <v>17083554.640000001</v>
      </c>
      <c r="E64" s="61">
        <f t="shared" si="4"/>
        <v>-2310362.3599999994</v>
      </c>
      <c r="F64" s="62">
        <f t="shared" si="5"/>
        <v>-0.11912819674333965</v>
      </c>
      <c r="H64" s="178"/>
    </row>
    <row r="65" spans="1:8" ht="15" customHeight="1" x14ac:dyDescent="0.25">
      <c r="A65" s="66" t="s">
        <v>53</v>
      </c>
      <c r="B65" s="61">
        <f>SUBoard!B65+SUBR!B65+SUNO!B65+SUSLA!B65+SULaw!B65+SUAg!B65</f>
        <v>9961814.0700000003</v>
      </c>
      <c r="C65" s="61">
        <f>SUBoard!C65+SUBR!C65+SUNO!C65+SUSLA!C65+SULaw!C65+SUAg!C65</f>
        <v>9368752</v>
      </c>
      <c r="D65" s="61">
        <f>SUBoard!D65+SUBR!D65+SUNO!D65+SUSLA!D65+SULaw!D65+SUAg!D65</f>
        <v>9551736.2199999988</v>
      </c>
      <c r="E65" s="61">
        <f t="shared" si="4"/>
        <v>182984.21999999881</v>
      </c>
      <c r="F65" s="62">
        <f t="shared" si="5"/>
        <v>1.9531333522330274E-2</v>
      </c>
      <c r="H65" s="178"/>
    </row>
    <row r="66" spans="1:8" ht="15" customHeight="1" x14ac:dyDescent="0.25">
      <c r="A66" s="66" t="s">
        <v>54</v>
      </c>
      <c r="B66" s="61">
        <f>SUBoard!B66+SUBR!B66+SUNO!B66+SUSLA!B66+SULaw!B66+SUAg!B66</f>
        <v>50591806.030000001</v>
      </c>
      <c r="C66" s="61">
        <f>SUBoard!C66+SUBR!C66+SUNO!C66+SUSLA!C66+SULaw!C66+SUAg!C66</f>
        <v>42225152.299999997</v>
      </c>
      <c r="D66" s="61">
        <f>SUBoard!D66+SUBR!D66+SUNO!D66+SUSLA!D66+SULaw!D66+SUAg!D66</f>
        <v>41411005.219999999</v>
      </c>
      <c r="E66" s="61">
        <f t="shared" si="4"/>
        <v>-814147.07999999821</v>
      </c>
      <c r="F66" s="62">
        <f t="shared" si="5"/>
        <v>-1.928109280022652E-2</v>
      </c>
      <c r="H66" s="178"/>
    </row>
    <row r="67" spans="1:8" ht="15" customHeight="1" x14ac:dyDescent="0.25">
      <c r="A67" s="66" t="s">
        <v>55</v>
      </c>
      <c r="B67" s="61">
        <f>SUBoard!B67+SUBR!B67+SUNO!B67+SUSLA!B67+SULaw!B67+SUAg!B67</f>
        <v>12918065.859999999</v>
      </c>
      <c r="C67" s="61">
        <f>SUBoard!C67+SUBR!C67+SUNO!C67+SUSLA!C67+SULaw!C67+SUAg!C67</f>
        <v>13048651</v>
      </c>
      <c r="D67" s="61">
        <f>SUBoard!D67+SUBR!D67+SUNO!D67+SUSLA!D67+SULaw!D67+SUAg!D67</f>
        <v>13221675</v>
      </c>
      <c r="E67" s="61">
        <f t="shared" si="4"/>
        <v>173024</v>
      </c>
      <c r="F67" s="62">
        <f t="shared" si="5"/>
        <v>1.3259914760537315E-2</v>
      </c>
      <c r="H67" s="178"/>
    </row>
    <row r="68" spans="1:8" ht="15" customHeight="1" x14ac:dyDescent="0.25">
      <c r="A68" s="66" t="s">
        <v>56</v>
      </c>
      <c r="B68" s="61">
        <f>SUBoard!B68+SUBR!B68+SUNO!B68+SUSLA!B68+SULaw!B68+SUAg!B68</f>
        <v>19792823.579999998</v>
      </c>
      <c r="C68" s="61">
        <f>SUBoard!C68+SUBR!C68+SUNO!C68+SUSLA!C68+SULaw!C68+SUAg!C68</f>
        <v>27410478</v>
      </c>
      <c r="D68" s="61">
        <f>SUBoard!D68+SUBR!D68+SUNO!D68+SUSLA!D68+SULaw!D68+SUAg!D68</f>
        <v>23069658.699999999</v>
      </c>
      <c r="E68" s="61">
        <f t="shared" si="4"/>
        <v>-4340819.3000000007</v>
      </c>
      <c r="F68" s="62">
        <f t="shared" si="5"/>
        <v>-0.15836350245333192</v>
      </c>
      <c r="H68" s="178"/>
    </row>
    <row r="69" spans="1:8" s="103" customFormat="1" ht="15" customHeight="1" x14ac:dyDescent="0.25">
      <c r="A69" s="84" t="s">
        <v>57</v>
      </c>
      <c r="B69" s="77">
        <f>SUBoard!B69+SUBR!B69+SUNO!B69+SUSLA!B69+SULaw!B69+SUAg!B69</f>
        <v>171081334.66999999</v>
      </c>
      <c r="C69" s="77">
        <f>SUBoard!C69+SUBR!C69+SUNO!C69+SUSLA!C69+SULaw!C69+SUAg!C69</f>
        <v>177870157.59999999</v>
      </c>
      <c r="D69" s="77">
        <f>SUBoard!D69+SUBR!D69+SUNO!D69+SUSLA!D69+SULaw!D69+SUAg!D69</f>
        <v>171119808.78</v>
      </c>
      <c r="E69" s="77">
        <f t="shared" si="4"/>
        <v>-6750348.8199999928</v>
      </c>
      <c r="F69" s="71">
        <f t="shared" si="5"/>
        <v>-3.7950991392161411E-2</v>
      </c>
      <c r="H69" s="179"/>
    </row>
    <row r="70" spans="1:8" ht="15" customHeight="1" x14ac:dyDescent="0.25">
      <c r="A70" s="66" t="s">
        <v>58</v>
      </c>
      <c r="B70" s="61">
        <f>SUBoard!B70+SUBR!B70+SUNO!B70+SUSLA!B70+SULaw!B70+SUAg!B70</f>
        <v>0</v>
      </c>
      <c r="C70" s="61">
        <f>SUBoard!C70+SUBR!C70+SUNO!C70+SUSLA!C70+SULaw!C70+SUAg!C70</f>
        <v>0</v>
      </c>
      <c r="D70" s="61">
        <f>SUBoard!D70+SUBR!D70+SUNO!D70+SUSLA!D70+SULaw!D70+SUAg!D70</f>
        <v>0</v>
      </c>
      <c r="E70" s="61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1">
        <f>SUBoard!B71+SUBR!B71+SUNO!B71+SUSLA!B71+SULaw!B71+SUAg!B71</f>
        <v>3720349.16</v>
      </c>
      <c r="C71" s="61">
        <f>SUBoard!C71+SUBR!C71+SUNO!C71+SUSLA!C71+SULaw!C71+SUAg!C71</f>
        <v>4912325</v>
      </c>
      <c r="D71" s="61">
        <f>SUBoard!D71+SUBR!D71+SUNO!D71+SUSLA!D71+SULaw!D71+SUAg!D71</f>
        <v>4937577</v>
      </c>
      <c r="E71" s="61">
        <f t="shared" si="4"/>
        <v>25252</v>
      </c>
      <c r="F71" s="62">
        <f t="shared" si="5"/>
        <v>5.1405393576361503E-3</v>
      </c>
      <c r="H71" s="178"/>
    </row>
    <row r="72" spans="1:8" ht="15" customHeight="1" x14ac:dyDescent="0.25">
      <c r="A72" s="66" t="s">
        <v>60</v>
      </c>
      <c r="B72" s="61">
        <f>SUBoard!B72+SUBR!B72+SUNO!B72+SUSLA!B72+SULaw!B72+SUAg!B72</f>
        <v>3749841</v>
      </c>
      <c r="C72" s="61">
        <f>SUBoard!C72+SUBR!C72+SUNO!C72+SUSLA!C72+SULaw!C72+SUAg!C72</f>
        <v>3699841</v>
      </c>
      <c r="D72" s="61">
        <f>SUBoard!D72+SUBR!D72+SUNO!D72+SUSLA!D72+SULaw!D72+SUAg!D72</f>
        <v>4059841</v>
      </c>
      <c r="E72" s="61">
        <f t="shared" si="4"/>
        <v>360000</v>
      </c>
      <c r="F72" s="62">
        <f t="shared" si="5"/>
        <v>9.7301478631108745E-2</v>
      </c>
      <c r="H72" s="178"/>
    </row>
    <row r="73" spans="1:8" ht="15" customHeight="1" x14ac:dyDescent="0.25">
      <c r="A73" s="66" t="s">
        <v>61</v>
      </c>
      <c r="B73" s="61">
        <f>SUBoard!B73+SUBR!B73+SUNO!B73+SUSLA!B73+SULaw!B73+SUAg!B73</f>
        <v>0</v>
      </c>
      <c r="C73" s="61">
        <f>SUBoard!C73+SUBR!C73+SUNO!C73+SUSLA!C73+SULaw!C73+SUAg!C73</f>
        <v>0</v>
      </c>
      <c r="D73" s="61">
        <f>SUBoard!D73+SUBR!D73+SUNO!D73+SUSLA!D73+SULaw!D73+SUAg!D73</f>
        <v>0</v>
      </c>
      <c r="E73" s="61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77">
        <f>SUBoard!B74+SUBR!B74+SUNO!B74+SUSLA!B74+SULaw!B74+SUAg!B74</f>
        <v>178551524.82999998</v>
      </c>
      <c r="C74" s="77">
        <f>SUBoard!C74+SUBR!C74+SUNO!C74+SUSLA!C74+SULaw!C74+SUAg!C74</f>
        <v>186482323.59999999</v>
      </c>
      <c r="D74" s="77">
        <f>SUBoard!D74+SUBR!D74+SUNO!D74+SUSLA!D74+SULaw!D74+SUAg!D74</f>
        <v>180117226.78</v>
      </c>
      <c r="E74" s="77">
        <f t="shared" si="4"/>
        <v>-6365096.8199999928</v>
      </c>
      <c r="F74" s="71">
        <f t="shared" si="5"/>
        <v>-3.4132440529071106E-2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f>SUBoard!B77+SUBR!B77+SUNO!B77+SUSLA!B77+SULaw!B77+SUAg!B77</f>
        <v>82746876.079999998</v>
      </c>
      <c r="C77" s="61">
        <f>SUBoard!C77+SUBR!C77+SUNO!C77+SUSLA!C77+SULaw!C77+SUAg!C77</f>
        <v>80682442</v>
      </c>
      <c r="D77" s="61">
        <f>SUBoard!D77+SUBR!D77+SUNO!D77+SUSLA!D77+SULaw!D77+SUAg!D77</f>
        <v>85131437.780000001</v>
      </c>
      <c r="E77" s="61">
        <f t="shared" ref="E77:E95" si="6">D77-C77</f>
        <v>4448995.7800000012</v>
      </c>
      <c r="F77" s="62">
        <f t="shared" ref="F77:F95" si="7">IF(ISBLANK(E77),"  ",IF(C77&gt;0,E77/C77,IF(E77&gt;0,1,0)))</f>
        <v>5.5142056557980747E-2</v>
      </c>
      <c r="H77" s="178"/>
    </row>
    <row r="78" spans="1:8" ht="15" customHeight="1" x14ac:dyDescent="0.25">
      <c r="A78" s="66" t="s">
        <v>65</v>
      </c>
      <c r="B78" s="61">
        <f>SUBoard!B78+SUBR!B78+SUNO!B78+SUSLA!B78+SULaw!B78+SUAg!B78</f>
        <v>411498.05</v>
      </c>
      <c r="C78" s="61">
        <f>SUBoard!C78+SUBR!C78+SUNO!C78+SUSLA!C78+SULaw!C78+SUAg!C78</f>
        <v>425877</v>
      </c>
      <c r="D78" s="61">
        <f>SUBoard!D78+SUBR!D78+SUNO!D78+SUSLA!D78+SULaw!D78+SUAg!D78</f>
        <v>268382</v>
      </c>
      <c r="E78" s="61">
        <f t="shared" si="6"/>
        <v>-157495</v>
      </c>
      <c r="F78" s="62">
        <f t="shared" si="7"/>
        <v>-0.36981334986392783</v>
      </c>
      <c r="H78" s="178"/>
    </row>
    <row r="79" spans="1:8" ht="15" customHeight="1" x14ac:dyDescent="0.25">
      <c r="A79" s="66" t="s">
        <v>66</v>
      </c>
      <c r="B79" s="61">
        <f>SUBoard!B79+SUBR!B79+SUNO!B79+SUSLA!B79+SULaw!B79+SUAg!B79</f>
        <v>35257627.390000001</v>
      </c>
      <c r="C79" s="61">
        <f>SUBoard!C79+SUBR!C79+SUNO!C79+SUSLA!C79+SULaw!C79+SUAg!C79</f>
        <v>36513551.600000001</v>
      </c>
      <c r="D79" s="61">
        <f>SUBoard!D79+SUBR!D79+SUNO!D79+SUSLA!D79+SULaw!D79+SUAg!D79</f>
        <v>36202268.299999997</v>
      </c>
      <c r="E79" s="61">
        <f t="shared" si="6"/>
        <v>-311283.30000000447</v>
      </c>
      <c r="F79" s="62">
        <f t="shared" si="7"/>
        <v>-8.5251444014557178E-3</v>
      </c>
      <c r="H79" s="178"/>
    </row>
    <row r="80" spans="1:8" s="103" customFormat="1" ht="15" customHeight="1" x14ac:dyDescent="0.25">
      <c r="A80" s="84" t="s">
        <v>67</v>
      </c>
      <c r="B80" s="77">
        <f>SUBoard!B80+SUBR!B80+SUNO!B80+SUSLA!B80+SULaw!B80+SUAg!B80</f>
        <v>118416001.52000001</v>
      </c>
      <c r="C80" s="77">
        <f>SUBoard!C80+SUBR!C80+SUNO!C80+SUSLA!C80+SULaw!C80+SUAg!C80</f>
        <v>117621870.59999999</v>
      </c>
      <c r="D80" s="77">
        <f>SUBoard!D80+SUBR!D80+SUNO!D80+SUSLA!D80+SULaw!D80+SUAg!D80</f>
        <v>121602088.08</v>
      </c>
      <c r="E80" s="77">
        <f t="shared" si="6"/>
        <v>3980217.4800000042</v>
      </c>
      <c r="F80" s="71">
        <f t="shared" si="7"/>
        <v>3.3839093526540159E-2</v>
      </c>
      <c r="H80" s="179"/>
    </row>
    <row r="81" spans="1:8" ht="15" customHeight="1" x14ac:dyDescent="0.25">
      <c r="A81" s="66" t="s">
        <v>68</v>
      </c>
      <c r="B81" s="61">
        <f>SUBoard!B81+SUBR!B81+SUNO!B81+SUSLA!B81+SULaw!B81+SUAg!B81</f>
        <v>697875.84999999986</v>
      </c>
      <c r="C81" s="61">
        <f>SUBoard!C81+SUBR!C81+SUNO!C81+SUSLA!C81+SULaw!C81+SUAg!C81</f>
        <v>1168170</v>
      </c>
      <c r="D81" s="61">
        <f>SUBoard!D81+SUBR!D81+SUNO!D81+SUSLA!D81+SULaw!D81+SUAg!D81</f>
        <v>1369111</v>
      </c>
      <c r="E81" s="61">
        <f t="shared" si="6"/>
        <v>200941</v>
      </c>
      <c r="F81" s="62">
        <f t="shared" si="7"/>
        <v>0.17201349118707038</v>
      </c>
      <c r="H81" s="178"/>
    </row>
    <row r="82" spans="1:8" ht="15" customHeight="1" x14ac:dyDescent="0.25">
      <c r="A82" s="66" t="s">
        <v>69</v>
      </c>
      <c r="B82" s="61">
        <f>SUBoard!B82+SUBR!B82+SUNO!B82+SUSLA!B82+SULaw!B82+SUAg!B82</f>
        <v>22992892.759999998</v>
      </c>
      <c r="C82" s="61">
        <f>SUBoard!C82+SUBR!C82+SUNO!C82+SUSLA!C82+SULaw!C82+SUAg!C82</f>
        <v>16565246</v>
      </c>
      <c r="D82" s="61">
        <f>SUBoard!D82+SUBR!D82+SUNO!D82+SUSLA!D82+SULaw!D82+SUAg!D82</f>
        <v>16819759.699999999</v>
      </c>
      <c r="E82" s="61">
        <f t="shared" si="6"/>
        <v>254513.69999999925</v>
      </c>
      <c r="F82" s="62">
        <f t="shared" si="7"/>
        <v>1.5364317559787476E-2</v>
      </c>
      <c r="H82" s="178"/>
    </row>
    <row r="83" spans="1:8" ht="15" customHeight="1" x14ac:dyDescent="0.25">
      <c r="A83" s="66" t="s">
        <v>70</v>
      </c>
      <c r="B83" s="61">
        <f>SUBoard!B83+SUBR!B83+SUNO!B83+SUSLA!B83+SULaw!B83+SUAg!B83</f>
        <v>1861819.22</v>
      </c>
      <c r="C83" s="61">
        <f>SUBoard!C83+SUBR!C83+SUNO!C83+SUSLA!C83+SULaw!C83+SUAg!C83</f>
        <v>1971288</v>
      </c>
      <c r="D83" s="61">
        <f>SUBoard!D83+SUBR!D83+SUNO!D83+SUSLA!D83+SULaw!D83+SUAg!D83</f>
        <v>2001408</v>
      </c>
      <c r="E83" s="61">
        <f t="shared" si="6"/>
        <v>30120</v>
      </c>
      <c r="F83" s="62">
        <f t="shared" si="7"/>
        <v>1.5279350353677393E-2</v>
      </c>
      <c r="H83" s="178"/>
    </row>
    <row r="84" spans="1:8" s="103" customFormat="1" ht="15" customHeight="1" x14ac:dyDescent="0.25">
      <c r="A84" s="68" t="s">
        <v>71</v>
      </c>
      <c r="B84" s="77">
        <f>SUBoard!B84+SUBR!B84+SUNO!B84+SUSLA!B84+SULaw!B84+SUAg!B84</f>
        <v>25552587.829999998</v>
      </c>
      <c r="C84" s="77">
        <f>SUBoard!C84+SUBR!C84+SUNO!C84+SUSLA!C84+SULaw!C84+SUAg!C84</f>
        <v>19704704</v>
      </c>
      <c r="D84" s="77">
        <f>SUBoard!D84+SUBR!D84+SUNO!D84+SUSLA!D84+SULaw!D84+SUAg!D84</f>
        <v>20190278.699999999</v>
      </c>
      <c r="E84" s="77">
        <f t="shared" si="6"/>
        <v>485574.69999999925</v>
      </c>
      <c r="F84" s="71">
        <f t="shared" si="7"/>
        <v>2.4642577731692861E-2</v>
      </c>
      <c r="H84" s="179"/>
    </row>
    <row r="85" spans="1:8" ht="15" customHeight="1" x14ac:dyDescent="0.25">
      <c r="A85" s="66" t="s">
        <v>72</v>
      </c>
      <c r="B85" s="61">
        <f>SUBoard!B85+SUBR!B85+SUNO!B85+SUSLA!B85+SULaw!B85+SUAg!B85</f>
        <v>2092808.2</v>
      </c>
      <c r="C85" s="61">
        <f>SUBoard!C85+SUBR!C85+SUNO!C85+SUSLA!C85+SULaw!C85+SUAg!C85</f>
        <v>3772212</v>
      </c>
      <c r="D85" s="61">
        <f>SUBoard!D85+SUBR!D85+SUNO!D85+SUSLA!D85+SULaw!D85+SUAg!D85</f>
        <v>2847544</v>
      </c>
      <c r="E85" s="61">
        <f t="shared" si="6"/>
        <v>-924668</v>
      </c>
      <c r="F85" s="62">
        <f t="shared" si="7"/>
        <v>-0.24512620181474423</v>
      </c>
      <c r="H85" s="178"/>
    </row>
    <row r="86" spans="1:8" ht="15" customHeight="1" x14ac:dyDescent="0.25">
      <c r="A86" s="66" t="s">
        <v>73</v>
      </c>
      <c r="B86" s="61">
        <f>SUBoard!B86+SUBR!B86+SUNO!B86+SUSLA!B86+SULaw!B86+SUAg!B86</f>
        <v>20911148.830000002</v>
      </c>
      <c r="C86" s="61">
        <f>SUBoard!C86+SUBR!C86+SUNO!C86+SUSLA!C86+SULaw!C86+SUAg!C86</f>
        <v>29119020</v>
      </c>
      <c r="D86" s="61">
        <f>SUBoard!D86+SUBR!D86+SUNO!D86+SUSLA!D86+SULaw!D86+SUAg!D86</f>
        <v>26736516</v>
      </c>
      <c r="E86" s="61">
        <f t="shared" si="6"/>
        <v>-2382504</v>
      </c>
      <c r="F86" s="62">
        <f t="shared" si="7"/>
        <v>-8.1819511783020174E-2</v>
      </c>
      <c r="H86" s="178"/>
    </row>
    <row r="87" spans="1:8" ht="15" customHeight="1" x14ac:dyDescent="0.25">
      <c r="A87" s="66" t="s">
        <v>74</v>
      </c>
      <c r="B87" s="61">
        <f>SUBoard!B87+SUBR!B87+SUNO!B87+SUSLA!B87+SULaw!B87+SUAg!B87</f>
        <v>0</v>
      </c>
      <c r="C87" s="61">
        <f>SUBoard!C87+SUBR!C87+SUNO!C87+SUSLA!C87+SULaw!C87+SUAg!C87</f>
        <v>0</v>
      </c>
      <c r="D87" s="61">
        <f>SUBoard!D87+SUBR!D87+SUNO!D87+SUSLA!D87+SULaw!D87+SUAg!D87</f>
        <v>0</v>
      </c>
      <c r="E87" s="61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1">
        <f>SUBoard!B88+SUBR!B88+SUNO!B88+SUSLA!B88+SULaw!B88+SUAg!B88</f>
        <v>7540978.8000000007</v>
      </c>
      <c r="C88" s="61">
        <f>SUBoard!C88+SUBR!C88+SUNO!C88+SUSLA!C88+SULaw!C88+SUAg!C88</f>
        <v>6184428</v>
      </c>
      <c r="D88" s="61">
        <f>SUBoard!D88+SUBR!D88+SUNO!D88+SUSLA!D88+SULaw!D88+SUAg!D88</f>
        <v>6900815</v>
      </c>
      <c r="E88" s="61">
        <f t="shared" si="6"/>
        <v>716387</v>
      </c>
      <c r="F88" s="62">
        <f t="shared" si="7"/>
        <v>0.11583722860060786</v>
      </c>
      <c r="H88" s="178"/>
    </row>
    <row r="89" spans="1:8" s="103" customFormat="1" ht="15" customHeight="1" x14ac:dyDescent="0.25">
      <c r="A89" s="68" t="s">
        <v>76</v>
      </c>
      <c r="B89" s="77">
        <f>SUBoard!B89+SUBR!B89+SUNO!B89+SUSLA!B89+SULaw!B89+SUAg!B89</f>
        <v>30544935.830000002</v>
      </c>
      <c r="C89" s="77">
        <f>SUBoard!C89+SUBR!C89+SUNO!C89+SUSLA!C89+SULaw!C89+SUAg!C89</f>
        <v>39075660</v>
      </c>
      <c r="D89" s="77">
        <f>SUBoard!D89+SUBR!D89+SUNO!D89+SUSLA!D89+SULaw!D89+SUAg!D89</f>
        <v>36484875</v>
      </c>
      <c r="E89" s="77">
        <f t="shared" si="6"/>
        <v>-2590785</v>
      </c>
      <c r="F89" s="71">
        <f t="shared" si="7"/>
        <v>-6.6301759202531702E-2</v>
      </c>
      <c r="H89" s="179"/>
    </row>
    <row r="90" spans="1:8" ht="15" customHeight="1" x14ac:dyDescent="0.25">
      <c r="A90" s="66" t="s">
        <v>77</v>
      </c>
      <c r="B90" s="61">
        <f>SUBoard!B90+SUBR!B90+SUNO!B90+SUSLA!B90+SULaw!B90+SUAg!B90</f>
        <v>1153496.27</v>
      </c>
      <c r="C90" s="61">
        <f>SUBoard!C90+SUBR!C90+SUNO!C90+SUSLA!C90+SULaw!C90+SUAg!C90</f>
        <v>4815646</v>
      </c>
      <c r="D90" s="61">
        <f>SUBoard!D90+SUBR!D90+SUNO!D90+SUSLA!D90+SULaw!D90+SUAg!D90</f>
        <v>425342</v>
      </c>
      <c r="E90" s="61">
        <f t="shared" si="6"/>
        <v>-4390304</v>
      </c>
      <c r="F90" s="62">
        <f t="shared" si="7"/>
        <v>-0.91167498607663433</v>
      </c>
      <c r="H90" s="178"/>
    </row>
    <row r="91" spans="1:8" ht="15" customHeight="1" x14ac:dyDescent="0.25">
      <c r="A91" s="66" t="s">
        <v>78</v>
      </c>
      <c r="B91" s="61">
        <f>SUBoard!B91+SUBR!B91+SUNO!B91+SUSLA!B91+SULaw!B91+SUAg!B91</f>
        <v>619059.55999999994</v>
      </c>
      <c r="C91" s="61">
        <f>SUBoard!C91+SUBR!C91+SUNO!C91+SUSLA!C91+SULaw!C91+SUAg!C91</f>
        <v>662649</v>
      </c>
      <c r="D91" s="61">
        <f>SUBoard!D91+SUBR!D91+SUNO!D91+SUSLA!D91+SULaw!D91+SUAg!D91</f>
        <v>662649</v>
      </c>
      <c r="E91" s="61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1">
        <f>SUBoard!B92+SUBR!B92+SUNO!B92+SUSLA!B92+SULaw!B92+SUAg!B92</f>
        <v>2265443.8199999998</v>
      </c>
      <c r="C92" s="61">
        <f>SUBoard!C92+SUBR!C92+SUNO!C92+SUSLA!C92+SULaw!C92+SUAg!C92</f>
        <v>4601794</v>
      </c>
      <c r="D92" s="61">
        <f>SUBoard!D92+SUBR!D92+SUNO!D92+SUSLA!D92+SULaw!D92+SUAg!D92</f>
        <v>751994</v>
      </c>
      <c r="E92" s="61">
        <f t="shared" si="6"/>
        <v>-3849800</v>
      </c>
      <c r="F92" s="62">
        <f t="shared" si="7"/>
        <v>-0.83658677463615272</v>
      </c>
      <c r="H92" s="178"/>
    </row>
    <row r="93" spans="1:8" s="103" customFormat="1" ht="15" customHeight="1" x14ac:dyDescent="0.25">
      <c r="A93" s="87" t="s">
        <v>80</v>
      </c>
      <c r="B93" s="77">
        <f>SUBoard!B93+SUBR!B93+SUNO!B93+SUSLA!B93+SULaw!B93+SUAg!B93</f>
        <v>4037999.6499999994</v>
      </c>
      <c r="C93" s="77">
        <f>SUBoard!C93+SUBR!C93+SUNO!C93+SUSLA!C93+SULaw!C93+SUAg!C93</f>
        <v>10080089</v>
      </c>
      <c r="D93" s="77">
        <f>SUBoard!D93+SUBR!D93+SUNO!D93+SUSLA!D93+SULaw!D93+SUAg!D93</f>
        <v>1839985</v>
      </c>
      <c r="E93" s="77">
        <f t="shared" si="6"/>
        <v>-8240104</v>
      </c>
      <c r="F93" s="71">
        <f t="shared" si="7"/>
        <v>-0.81746341723768512</v>
      </c>
      <c r="H93" s="179"/>
    </row>
    <row r="94" spans="1:8" ht="15" customHeight="1" x14ac:dyDescent="0.25">
      <c r="A94" s="73" t="s">
        <v>81</v>
      </c>
      <c r="B94" s="61">
        <f>SUBoard!B94+SUBR!B94+SUNO!B94+SUSLA!B94+SULaw!B94+SUAg!B94</f>
        <v>0</v>
      </c>
      <c r="C94" s="61">
        <f>SUBoard!C94+SUBR!C94+SUNO!C94+SUSLA!C94+SULaw!C94+SUAg!C94</f>
        <v>0</v>
      </c>
      <c r="D94" s="61">
        <f>SUBoard!D94+SUBR!D94+SUNO!D94+SUSLA!D94+SULaw!D94+SUAg!D94</f>
        <v>0</v>
      </c>
      <c r="E94" s="61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f>SUBoard!B95+SUBR!B95+SUNO!B95+SUSLA!B95+SULaw!B95+SUAg!B95</f>
        <v>178551524.82999998</v>
      </c>
      <c r="C95" s="160">
        <f>SUBoard!C95+SUBR!C95+SUNO!C95+SUSLA!C95+SULaw!C95+SUAg!C95</f>
        <v>186482323.59999999</v>
      </c>
      <c r="D95" s="160">
        <f>SUBoard!D95+SUBR!D95+SUNO!D95+SUSLA!D95+SULaw!D95+SUAg!D95</f>
        <v>180117226.78000003</v>
      </c>
      <c r="E95" s="161">
        <f t="shared" si="6"/>
        <v>-6365096.819999963</v>
      </c>
      <c r="F95" s="162">
        <f t="shared" si="7"/>
        <v>-3.4132440529070947E-2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theme="9" tint="0.79998168889431442"/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124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3348376</v>
      </c>
      <c r="C8" s="61">
        <v>3348376</v>
      </c>
      <c r="D8" s="61">
        <v>3636063</v>
      </c>
      <c r="E8" s="61">
        <f t="shared" ref="E8:E32" si="0">D8-C8</f>
        <v>287687</v>
      </c>
      <c r="F8" s="62">
        <f t="shared" ref="F8:F32" si="1">IF(ISBLANK(E8),"  ",IF(C8&gt;0,E8/C8,IF(E8&gt;0,1,0)))</f>
        <v>8.5918367590736525E-2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3348376</v>
      </c>
      <c r="C38" s="70">
        <v>3348376</v>
      </c>
      <c r="D38" s="70">
        <v>3636063</v>
      </c>
      <c r="E38" s="70">
        <f>D38-C38</f>
        <v>287687</v>
      </c>
      <c r="F38" s="71">
        <f>IF(ISBLANK(E38),"  ",IF(C38&gt;0,E38/C38,IF(E38&gt;0,1,0)))</f>
        <v>8.5918367590736525E-2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0</v>
      </c>
      <c r="C51" s="75">
        <v>0</v>
      </c>
      <c r="D51" s="75">
        <v>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3348376</v>
      </c>
      <c r="C57" s="75">
        <v>3348376</v>
      </c>
      <c r="D57" s="75">
        <v>3636063</v>
      </c>
      <c r="E57" s="75">
        <f>D57-C57</f>
        <v>287687</v>
      </c>
      <c r="F57" s="71">
        <f>IF(ISBLANK(E57),"  ",IF(C57&gt;0,E57/C57,IF(E57&gt;0,1,0)))</f>
        <v>8.5918367590736525E-2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57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65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101156</v>
      </c>
      <c r="C64" s="65">
        <v>109664</v>
      </c>
      <c r="D64" s="65">
        <v>109262</v>
      </c>
      <c r="E64" s="65">
        <f t="shared" si="4"/>
        <v>-402</v>
      </c>
      <c r="F64" s="62">
        <f t="shared" si="5"/>
        <v>-3.665742632039685E-3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3247220</v>
      </c>
      <c r="C66" s="65">
        <v>3238712</v>
      </c>
      <c r="D66" s="65">
        <v>3526801</v>
      </c>
      <c r="E66" s="65">
        <f t="shared" si="4"/>
        <v>288089</v>
      </c>
      <c r="F66" s="62">
        <f t="shared" si="5"/>
        <v>8.8951719078448468E-2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8" s="103" customFormat="1" ht="15" customHeight="1" x14ac:dyDescent="0.25">
      <c r="A69" s="84" t="s">
        <v>57</v>
      </c>
      <c r="B69" s="70">
        <v>3348376</v>
      </c>
      <c r="C69" s="70">
        <v>3348376</v>
      </c>
      <c r="D69" s="70">
        <v>3636063</v>
      </c>
      <c r="E69" s="70">
        <f t="shared" si="4"/>
        <v>287687</v>
      </c>
      <c r="F69" s="71">
        <f t="shared" si="5"/>
        <v>8.5918367590736525E-2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3348376</v>
      </c>
      <c r="C74" s="86">
        <v>3348376</v>
      </c>
      <c r="D74" s="86">
        <v>3636063</v>
      </c>
      <c r="E74" s="182">
        <f t="shared" si="4"/>
        <v>287687</v>
      </c>
      <c r="F74" s="71">
        <f t="shared" si="5"/>
        <v>8.5918367590736525E-2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2087627</v>
      </c>
      <c r="C77" s="61">
        <v>1846338</v>
      </c>
      <c r="D77" s="61">
        <v>1867770</v>
      </c>
      <c r="E77" s="57">
        <f t="shared" ref="E77:E95" si="6">D77-C77</f>
        <v>21432</v>
      </c>
      <c r="F77" s="62">
        <f t="shared" ref="F77:F95" si="7">IF(ISBLANK(E77),"  ",IF(C77&gt;0,E77/C77,IF(E77&gt;0,1,0)))</f>
        <v>1.1607842117748755E-2</v>
      </c>
      <c r="H77" s="178"/>
    </row>
    <row r="78" spans="1:8" ht="15" customHeight="1" x14ac:dyDescent="0.25">
      <c r="A78" s="66" t="s">
        <v>65</v>
      </c>
      <c r="B78" s="63">
        <v>49083</v>
      </c>
      <c r="C78" s="63">
        <v>64500</v>
      </c>
      <c r="D78" s="63">
        <v>64500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795768</v>
      </c>
      <c r="C79" s="57">
        <v>733663</v>
      </c>
      <c r="D79" s="57">
        <v>822396</v>
      </c>
      <c r="E79" s="65">
        <f t="shared" si="6"/>
        <v>88733</v>
      </c>
      <c r="F79" s="62">
        <f t="shared" si="7"/>
        <v>0.12094517510082967</v>
      </c>
      <c r="H79" s="178"/>
    </row>
    <row r="80" spans="1:8" s="103" customFormat="1" ht="15" customHeight="1" x14ac:dyDescent="0.25">
      <c r="A80" s="84" t="s">
        <v>67</v>
      </c>
      <c r="B80" s="86">
        <v>2932478</v>
      </c>
      <c r="C80" s="86">
        <v>2644501</v>
      </c>
      <c r="D80" s="86">
        <v>2754666</v>
      </c>
      <c r="E80" s="70">
        <f t="shared" si="6"/>
        <v>110165</v>
      </c>
      <c r="F80" s="71">
        <f t="shared" si="7"/>
        <v>4.1658142689301306E-2</v>
      </c>
      <c r="H80" s="179"/>
    </row>
    <row r="81" spans="1:9" ht="15" customHeight="1" x14ac:dyDescent="0.25">
      <c r="A81" s="66" t="s">
        <v>68</v>
      </c>
      <c r="B81" s="63">
        <v>78613</v>
      </c>
      <c r="C81" s="63">
        <v>176000</v>
      </c>
      <c r="D81" s="63">
        <v>226000</v>
      </c>
      <c r="E81" s="65">
        <f t="shared" si="6"/>
        <v>50000</v>
      </c>
      <c r="F81" s="62">
        <f t="shared" si="7"/>
        <v>0.28409090909090912</v>
      </c>
      <c r="H81" s="178"/>
    </row>
    <row r="82" spans="1:9" ht="15" customHeight="1" x14ac:dyDescent="0.25">
      <c r="A82" s="66" t="s">
        <v>69</v>
      </c>
      <c r="B82" s="61">
        <v>252308</v>
      </c>
      <c r="C82" s="61">
        <v>171100</v>
      </c>
      <c r="D82" s="61">
        <v>196100</v>
      </c>
      <c r="E82" s="65">
        <f t="shared" si="6"/>
        <v>25000</v>
      </c>
      <c r="F82" s="62">
        <f t="shared" si="7"/>
        <v>0.14611338398597312</v>
      </c>
      <c r="H82" s="178"/>
    </row>
    <row r="83" spans="1:9" ht="15" customHeight="1" x14ac:dyDescent="0.25">
      <c r="A83" s="66" t="s">
        <v>70</v>
      </c>
      <c r="B83" s="57">
        <v>32360</v>
      </c>
      <c r="C83" s="57">
        <v>80000</v>
      </c>
      <c r="D83" s="57">
        <v>105887</v>
      </c>
      <c r="E83" s="65">
        <f t="shared" si="6"/>
        <v>25887</v>
      </c>
      <c r="F83" s="62">
        <f t="shared" si="7"/>
        <v>0.32358749999999997</v>
      </c>
      <c r="H83" s="178"/>
    </row>
    <row r="84" spans="1:9" s="103" customFormat="1" ht="15" customHeight="1" x14ac:dyDescent="0.25">
      <c r="A84" s="68" t="s">
        <v>71</v>
      </c>
      <c r="B84" s="86">
        <v>363281</v>
      </c>
      <c r="C84" s="86">
        <v>427100</v>
      </c>
      <c r="D84" s="86">
        <v>527987</v>
      </c>
      <c r="E84" s="70">
        <f t="shared" si="6"/>
        <v>100887</v>
      </c>
      <c r="F84" s="71">
        <f t="shared" si="7"/>
        <v>0.23621400140482324</v>
      </c>
      <c r="H84" s="179"/>
    </row>
    <row r="85" spans="1:9" ht="15" customHeight="1" x14ac:dyDescent="0.25">
      <c r="A85" s="66" t="s">
        <v>72</v>
      </c>
      <c r="B85" s="57">
        <v>9700</v>
      </c>
      <c r="C85" s="57">
        <v>63000</v>
      </c>
      <c r="D85" s="57">
        <v>98000</v>
      </c>
      <c r="E85" s="65">
        <f t="shared" si="6"/>
        <v>35000</v>
      </c>
      <c r="F85" s="62">
        <f t="shared" si="7"/>
        <v>0.55555555555555558</v>
      </c>
      <c r="H85" s="178"/>
    </row>
    <row r="86" spans="1:9" ht="15" customHeight="1" x14ac:dyDescent="0.25">
      <c r="A86" s="66" t="s">
        <v>73</v>
      </c>
      <c r="B86" s="65">
        <v>23092</v>
      </c>
      <c r="C86" s="65">
        <v>148775</v>
      </c>
      <c r="D86" s="65">
        <v>190410</v>
      </c>
      <c r="E86" s="65">
        <f t="shared" si="6"/>
        <v>41635</v>
      </c>
      <c r="F86" s="62">
        <f t="shared" si="7"/>
        <v>0.27985212569316081</v>
      </c>
      <c r="H86" s="178"/>
    </row>
    <row r="87" spans="1:9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9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9" s="103" customFormat="1" ht="15" customHeight="1" x14ac:dyDescent="0.25">
      <c r="A89" s="68" t="s">
        <v>76</v>
      </c>
      <c r="B89" s="70">
        <v>32792</v>
      </c>
      <c r="C89" s="70">
        <v>211775</v>
      </c>
      <c r="D89" s="70">
        <v>288410</v>
      </c>
      <c r="E89" s="70">
        <f t="shared" si="6"/>
        <v>76635</v>
      </c>
      <c r="F89" s="71">
        <f t="shared" si="7"/>
        <v>0.36186990910164091</v>
      </c>
      <c r="H89" s="179"/>
    </row>
    <row r="90" spans="1:9" ht="15" customHeight="1" x14ac:dyDescent="0.25">
      <c r="A90" s="66" t="s">
        <v>77</v>
      </c>
      <c r="B90" s="65">
        <v>19825</v>
      </c>
      <c r="C90" s="65">
        <v>65000</v>
      </c>
      <c r="D90" s="65">
        <v>65000</v>
      </c>
      <c r="E90" s="65">
        <f t="shared" si="6"/>
        <v>0</v>
      </c>
      <c r="F90" s="62">
        <f t="shared" si="7"/>
        <v>0</v>
      </c>
      <c r="H90" s="178"/>
    </row>
    <row r="91" spans="1:9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9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9" s="103" customFormat="1" ht="15" customHeight="1" x14ac:dyDescent="0.25">
      <c r="A93" s="87" t="s">
        <v>80</v>
      </c>
      <c r="B93" s="86">
        <v>19825</v>
      </c>
      <c r="C93" s="86">
        <v>65000</v>
      </c>
      <c r="D93" s="86">
        <v>65000</v>
      </c>
      <c r="E93" s="70">
        <f t="shared" si="6"/>
        <v>0</v>
      </c>
      <c r="F93" s="71">
        <f t="shared" si="7"/>
        <v>0</v>
      </c>
      <c r="H93" s="179"/>
    </row>
    <row r="94" spans="1:9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9" s="103" customFormat="1" ht="15" customHeight="1" thickBot="1" x14ac:dyDescent="0.3">
      <c r="A95" s="159" t="s">
        <v>62</v>
      </c>
      <c r="B95" s="160">
        <v>3348376</v>
      </c>
      <c r="C95" s="160">
        <v>3348376</v>
      </c>
      <c r="D95" s="160">
        <v>3636063</v>
      </c>
      <c r="E95" s="160">
        <f t="shared" si="6"/>
        <v>287687</v>
      </c>
      <c r="F95" s="162">
        <f t="shared" si="7"/>
        <v>8.5918367590736525E-2</v>
      </c>
      <c r="H95" s="179"/>
    </row>
    <row r="96" spans="1:9" s="103" customFormat="1" ht="15" customHeight="1" thickTop="1" x14ac:dyDescent="0.4">
      <c r="A96" s="23"/>
      <c r="B96" s="24"/>
      <c r="C96" s="24"/>
      <c r="D96" s="24"/>
      <c r="E96" s="24"/>
      <c r="F96" s="25"/>
      <c r="H96" s="174"/>
      <c r="I96" s="175"/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theme="9" tint="0.79998168889431442"/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49.7109375" customWidth="1"/>
  </cols>
  <sheetData>
    <row r="1" spans="1:9" ht="19.5" customHeight="1" thickBot="1" x14ac:dyDescent="0.3">
      <c r="A1" s="27" t="s">
        <v>0</v>
      </c>
      <c r="B1" s="28"/>
      <c r="D1" s="48" t="s">
        <v>1</v>
      </c>
      <c r="E1" s="26" t="str">
        <f>[1]Revenue!B2</f>
        <v xml:space="preserve">Southern University and A&amp;M College </v>
      </c>
      <c r="F1" s="2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24088631</v>
      </c>
      <c r="C8" s="61">
        <v>24088631</v>
      </c>
      <c r="D8" s="61">
        <v>22772669</v>
      </c>
      <c r="E8" s="61">
        <f t="shared" ref="E8:E32" si="0">D8-C8</f>
        <v>-1315962</v>
      </c>
      <c r="F8" s="62">
        <f t="shared" ref="F8:F32" si="1">IF(ISBLANK(E8),"  ",IF(C8&gt;0,E8/C8,IF(E8&gt;0,1,0)))</f>
        <v>-5.4630003672686923E-2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1608944</v>
      </c>
      <c r="C10" s="63">
        <v>1608944</v>
      </c>
      <c r="D10" s="63">
        <v>1792041</v>
      </c>
      <c r="E10" s="61">
        <f t="shared" si="0"/>
        <v>183097</v>
      </c>
      <c r="F10" s="62">
        <f t="shared" si="1"/>
        <v>0.11379948587396453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1596975</v>
      </c>
      <c r="C12" s="65">
        <v>1596975</v>
      </c>
      <c r="D12" s="65">
        <v>1779165</v>
      </c>
      <c r="E12" s="61">
        <f t="shared" si="0"/>
        <v>182190</v>
      </c>
      <c r="F12" s="62">
        <f t="shared" si="1"/>
        <v>0.11408444089606913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11969</v>
      </c>
      <c r="C30" s="65">
        <v>11969</v>
      </c>
      <c r="D30" s="65">
        <v>12876</v>
      </c>
      <c r="E30" s="61">
        <f t="shared" si="0"/>
        <v>907</v>
      </c>
      <c r="F30" s="62">
        <f t="shared" si="1"/>
        <v>7.5779095997994816E-2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186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186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25697575</v>
      </c>
      <c r="C38" s="70">
        <v>25697575</v>
      </c>
      <c r="D38" s="70">
        <v>24564710</v>
      </c>
      <c r="E38" s="70">
        <f>D38-C38</f>
        <v>-1132865</v>
      </c>
      <c r="F38" s="62">
        <f>IF(ISBLANK(E38),"  ",IF(C38&gt;0,E38/C38,IF(E38&gt;0,1,0)))</f>
        <v>-4.4084509919710323E-2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186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62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186"/>
      <c r="H46" s="178"/>
    </row>
    <row r="47" spans="1:13" s="103" customFormat="1" ht="15" customHeight="1" x14ac:dyDescent="0.25">
      <c r="A47" s="76" t="s">
        <v>42</v>
      </c>
      <c r="B47" s="77">
        <v>3537105</v>
      </c>
      <c r="C47" s="77">
        <v>3915715</v>
      </c>
      <c r="D47" s="77">
        <v>3869822</v>
      </c>
      <c r="E47" s="77">
        <f>D47-C47</f>
        <v>-45893</v>
      </c>
      <c r="F47" s="62">
        <f>IF(ISBLANK(E47),"  ",IF(C47&gt;0,E47/C47,IF(E47&gt;0,1,0)))</f>
        <v>-1.1720209463661171E-2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186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62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186"/>
      <c r="H50" s="178"/>
    </row>
    <row r="51" spans="1:8" s="103" customFormat="1" ht="15" customHeight="1" x14ac:dyDescent="0.25">
      <c r="A51" s="67" t="s">
        <v>44</v>
      </c>
      <c r="B51" s="75">
        <v>69129521.090000004</v>
      </c>
      <c r="C51" s="75">
        <v>68981366</v>
      </c>
      <c r="D51" s="75">
        <v>67981366</v>
      </c>
      <c r="E51" s="75">
        <f>D51-C51</f>
        <v>-1000000</v>
      </c>
      <c r="F51" s="62">
        <f>IF(ISBLANK(E51),"  ",IF(C51&gt;0,E51/C51,IF(E51&gt;0,1,0)))</f>
        <v>-1.4496668564087293E-2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186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62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186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62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186"/>
      <c r="H56" s="178"/>
    </row>
    <row r="57" spans="1:8" s="103" customFormat="1" ht="15" customHeight="1" x14ac:dyDescent="0.25">
      <c r="A57" s="81" t="s">
        <v>47</v>
      </c>
      <c r="B57" s="75">
        <v>98364201.090000004</v>
      </c>
      <c r="C57" s="75">
        <v>98594656</v>
      </c>
      <c r="D57" s="75">
        <v>96415898</v>
      </c>
      <c r="E57" s="75">
        <f>D57-C57</f>
        <v>-2178758</v>
      </c>
      <c r="F57" s="62">
        <f>IF(ISBLANK(E57),"  ",IF(C57&gt;0,E57/C57,IF(E57&gt;0,1,0)))</f>
        <v>-2.2098134811687969E-2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186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80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80"/>
      <c r="H60" s="178"/>
    </row>
    <row r="61" spans="1:8" ht="15" customHeight="1" x14ac:dyDescent="0.25">
      <c r="A61" s="64" t="s">
        <v>49</v>
      </c>
      <c r="B61" s="57">
        <v>36183553.13000001</v>
      </c>
      <c r="C61" s="57">
        <v>36607758</v>
      </c>
      <c r="D61" s="57">
        <v>34718580.260000005</v>
      </c>
      <c r="E61" s="57">
        <f t="shared" ref="E61:E74" si="4">D61-C61</f>
        <v>-1889177.7399999946</v>
      </c>
      <c r="F61" s="62">
        <f t="shared" ref="F61:F74" si="5">IF(ISBLANK(E61),"  ",IF(C61&gt;0,E61/C61,IF(E61&gt;0,1,0)))</f>
        <v>-5.1605939374926885E-2</v>
      </c>
      <c r="H61" s="178"/>
    </row>
    <row r="62" spans="1:8" ht="15" customHeight="1" x14ac:dyDescent="0.25">
      <c r="A62" s="66" t="s">
        <v>50</v>
      </c>
      <c r="B62" s="65">
        <v>408338.36</v>
      </c>
      <c r="C62" s="65">
        <v>378195</v>
      </c>
      <c r="D62" s="65">
        <v>390837</v>
      </c>
      <c r="E62" s="65">
        <f t="shared" si="4"/>
        <v>12642</v>
      </c>
      <c r="F62" s="62">
        <f t="shared" si="5"/>
        <v>3.3427200253837309E-2</v>
      </c>
      <c r="H62" s="178"/>
    </row>
    <row r="63" spans="1:8" ht="15" customHeight="1" x14ac:dyDescent="0.25">
      <c r="A63" s="66" t="s">
        <v>51</v>
      </c>
      <c r="B63" s="65">
        <v>469239.79</v>
      </c>
      <c r="C63" s="65">
        <v>465515</v>
      </c>
      <c r="D63" s="65">
        <v>539148</v>
      </c>
      <c r="E63" s="65">
        <f t="shared" si="4"/>
        <v>73633</v>
      </c>
      <c r="F63" s="62">
        <f t="shared" si="5"/>
        <v>0.15817535417763123</v>
      </c>
      <c r="H63" s="178"/>
    </row>
    <row r="64" spans="1:8" ht="15" customHeight="1" x14ac:dyDescent="0.25">
      <c r="A64" s="66" t="s">
        <v>52</v>
      </c>
      <c r="B64" s="65">
        <v>11157359.879999999</v>
      </c>
      <c r="C64" s="65">
        <v>11490842</v>
      </c>
      <c r="D64" s="65">
        <v>11362103.58</v>
      </c>
      <c r="E64" s="65">
        <f t="shared" si="4"/>
        <v>-128738.41999999993</v>
      </c>
      <c r="F64" s="62">
        <f t="shared" si="5"/>
        <v>-1.1203567153738598E-2</v>
      </c>
      <c r="H64" s="178"/>
    </row>
    <row r="65" spans="1:10" ht="15" customHeight="1" x14ac:dyDescent="0.25">
      <c r="A65" s="66" t="s">
        <v>53</v>
      </c>
      <c r="B65" s="65">
        <v>3558217.0000000005</v>
      </c>
      <c r="C65" s="65">
        <v>2447908</v>
      </c>
      <c r="D65" s="65">
        <v>3755008.08</v>
      </c>
      <c r="E65" s="65">
        <f t="shared" si="4"/>
        <v>1307100.08</v>
      </c>
      <c r="F65" s="62">
        <f t="shared" si="5"/>
        <v>0.5339661784674915</v>
      </c>
      <c r="H65" s="178"/>
    </row>
    <row r="66" spans="1:10" ht="15" customHeight="1" x14ac:dyDescent="0.25">
      <c r="A66" s="66" t="s">
        <v>54</v>
      </c>
      <c r="B66" s="65">
        <v>13599400.500000002</v>
      </c>
      <c r="C66" s="65">
        <v>10938982</v>
      </c>
      <c r="D66" s="65">
        <v>10108897.969999999</v>
      </c>
      <c r="E66" s="65">
        <f t="shared" si="4"/>
        <v>-830084.03000000119</v>
      </c>
      <c r="F66" s="62">
        <f t="shared" si="5"/>
        <v>-7.5883115083286656E-2</v>
      </c>
      <c r="H66" s="178"/>
    </row>
    <row r="67" spans="1:10" ht="15" customHeight="1" x14ac:dyDescent="0.25">
      <c r="A67" s="66" t="s">
        <v>55</v>
      </c>
      <c r="B67" s="65">
        <v>12118026.66</v>
      </c>
      <c r="C67" s="65">
        <v>11698651</v>
      </c>
      <c r="D67" s="65">
        <v>12218775</v>
      </c>
      <c r="E67" s="65">
        <f t="shared" si="4"/>
        <v>520124</v>
      </c>
      <c r="F67" s="62">
        <f t="shared" si="5"/>
        <v>4.4460168954523045E-2</v>
      </c>
      <c r="H67" s="178"/>
    </row>
    <row r="68" spans="1:10" ht="15" customHeight="1" x14ac:dyDescent="0.25">
      <c r="A68" s="66" t="s">
        <v>56</v>
      </c>
      <c r="B68" s="65">
        <v>13850169.800000001</v>
      </c>
      <c r="C68" s="65">
        <v>16523314</v>
      </c>
      <c r="D68" s="65">
        <v>15279057.1</v>
      </c>
      <c r="E68" s="65">
        <f t="shared" si="4"/>
        <v>-1244256.9000000004</v>
      </c>
      <c r="F68" s="62">
        <f t="shared" si="5"/>
        <v>-7.5303108081102882E-2</v>
      </c>
      <c r="H68" s="178"/>
    </row>
    <row r="69" spans="1:10" s="103" customFormat="1" ht="15" customHeight="1" x14ac:dyDescent="0.25">
      <c r="A69" s="84" t="s">
        <v>57</v>
      </c>
      <c r="B69" s="70">
        <v>91344305.120000005</v>
      </c>
      <c r="C69" s="70">
        <v>90551165</v>
      </c>
      <c r="D69" s="70">
        <v>88372406.989999995</v>
      </c>
      <c r="E69" s="70">
        <f t="shared" si="4"/>
        <v>-2178758.0100000054</v>
      </c>
      <c r="F69" s="62">
        <f t="shared" si="5"/>
        <v>-2.4061070997816597E-2</v>
      </c>
      <c r="H69" s="179"/>
      <c r="I69" s="153"/>
      <c r="J69" s="153"/>
    </row>
    <row r="70" spans="1:10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10" ht="15" customHeight="1" x14ac:dyDescent="0.25">
      <c r="A71" s="66" t="s">
        <v>59</v>
      </c>
      <c r="B71" s="65">
        <v>3270054.97</v>
      </c>
      <c r="C71" s="65">
        <v>4343650</v>
      </c>
      <c r="D71" s="65">
        <v>4343650</v>
      </c>
      <c r="E71" s="65">
        <f t="shared" si="4"/>
        <v>0</v>
      </c>
      <c r="F71" s="62">
        <f t="shared" si="5"/>
        <v>0</v>
      </c>
      <c r="H71" s="178"/>
    </row>
    <row r="72" spans="1:10" ht="15" customHeight="1" x14ac:dyDescent="0.25">
      <c r="A72" s="66" t="s">
        <v>60</v>
      </c>
      <c r="B72" s="65">
        <v>3749841</v>
      </c>
      <c r="C72" s="65">
        <v>3699841</v>
      </c>
      <c r="D72" s="65">
        <v>3699841</v>
      </c>
      <c r="E72" s="65">
        <f t="shared" si="4"/>
        <v>0</v>
      </c>
      <c r="F72" s="62">
        <f t="shared" si="5"/>
        <v>0</v>
      </c>
      <c r="H72" s="178"/>
    </row>
    <row r="73" spans="1:10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10" s="103" customFormat="1" ht="15" customHeight="1" x14ac:dyDescent="0.25">
      <c r="A74" s="85" t="s">
        <v>62</v>
      </c>
      <c r="B74" s="86">
        <v>98364201.090000004</v>
      </c>
      <c r="C74" s="86">
        <v>98594656</v>
      </c>
      <c r="D74" s="86">
        <v>96415897.989999995</v>
      </c>
      <c r="E74" s="182">
        <f t="shared" si="4"/>
        <v>-2178758.0100000054</v>
      </c>
      <c r="F74" s="62">
        <f t="shared" si="5"/>
        <v>-2.2098134913113399E-2</v>
      </c>
      <c r="H74" s="179"/>
      <c r="I74" s="153"/>
      <c r="J74" s="153"/>
    </row>
    <row r="75" spans="1:10" ht="15" customHeight="1" x14ac:dyDescent="0.25">
      <c r="A75" s="83"/>
      <c r="B75" s="57"/>
      <c r="C75" s="57"/>
      <c r="D75" s="57"/>
      <c r="E75" s="57"/>
      <c r="F75" s="186"/>
      <c r="H75" s="178"/>
    </row>
    <row r="76" spans="1:10" ht="15" customHeight="1" x14ac:dyDescent="0.25">
      <c r="A76" s="81" t="s">
        <v>63</v>
      </c>
      <c r="B76" s="57"/>
      <c r="C76" s="57"/>
      <c r="D76" s="57"/>
      <c r="E76" s="57"/>
      <c r="F76" s="80"/>
      <c r="H76" s="178"/>
    </row>
    <row r="77" spans="1:10" ht="15" customHeight="1" x14ac:dyDescent="0.25">
      <c r="A77" s="64" t="s">
        <v>64</v>
      </c>
      <c r="B77" s="61">
        <v>43836374.859999999</v>
      </c>
      <c r="C77" s="61">
        <v>42752908</v>
      </c>
      <c r="D77" s="61">
        <v>43652428.689999998</v>
      </c>
      <c r="E77" s="57">
        <f t="shared" ref="E77:E95" si="6">D77-C77</f>
        <v>899520.68999999762</v>
      </c>
      <c r="F77" s="62">
        <f t="shared" ref="F77:F95" si="7">IF(ISBLANK(E77),"  ",IF(C77&gt;0,E77/C77,IF(E77&gt;0,1,0)))</f>
        <v>2.1039988437745513E-2</v>
      </c>
      <c r="H77" s="178"/>
    </row>
    <row r="78" spans="1:10" ht="15" customHeight="1" x14ac:dyDescent="0.25">
      <c r="A78" s="66" t="s">
        <v>65</v>
      </c>
      <c r="B78" s="63">
        <v>231513.13</v>
      </c>
      <c r="C78" s="63">
        <v>201377</v>
      </c>
      <c r="D78" s="63">
        <v>0</v>
      </c>
      <c r="E78" s="65">
        <f t="shared" si="6"/>
        <v>-201377</v>
      </c>
      <c r="F78" s="62">
        <f t="shared" si="7"/>
        <v>-1</v>
      </c>
      <c r="H78" s="178"/>
    </row>
    <row r="79" spans="1:10" ht="15" customHeight="1" x14ac:dyDescent="0.25">
      <c r="A79" s="66" t="s">
        <v>66</v>
      </c>
      <c r="B79" s="57">
        <v>19584011.41</v>
      </c>
      <c r="C79" s="57">
        <v>19705637</v>
      </c>
      <c r="D79" s="57">
        <v>19151763.600000001</v>
      </c>
      <c r="E79" s="65">
        <f t="shared" si="6"/>
        <v>-553873.39999999851</v>
      </c>
      <c r="F79" s="62">
        <f t="shared" si="7"/>
        <v>-2.8107358315795552E-2</v>
      </c>
      <c r="H79" s="178"/>
    </row>
    <row r="80" spans="1:10" s="103" customFormat="1" ht="15" customHeight="1" x14ac:dyDescent="0.25">
      <c r="A80" s="84" t="s">
        <v>67</v>
      </c>
      <c r="B80" s="86">
        <v>63651899.400000006</v>
      </c>
      <c r="C80" s="86">
        <v>62659922</v>
      </c>
      <c r="D80" s="86">
        <v>62804192.289999999</v>
      </c>
      <c r="E80" s="70">
        <f t="shared" si="6"/>
        <v>144270.28999999911</v>
      </c>
      <c r="F80" s="62">
        <f t="shared" si="7"/>
        <v>2.3024332842290977E-3</v>
      </c>
      <c r="H80" s="179"/>
      <c r="I80" s="153"/>
      <c r="J80" s="153"/>
    </row>
    <row r="81" spans="1:10" ht="15" customHeight="1" x14ac:dyDescent="0.25">
      <c r="A81" s="66" t="s">
        <v>68</v>
      </c>
      <c r="B81" s="63">
        <v>152822.74000000002</v>
      </c>
      <c r="C81" s="63">
        <v>325870</v>
      </c>
      <c r="D81" s="63">
        <v>325870</v>
      </c>
      <c r="E81" s="65">
        <f t="shared" si="6"/>
        <v>0</v>
      </c>
      <c r="F81" s="62">
        <f t="shared" si="7"/>
        <v>0</v>
      </c>
      <c r="H81" s="178"/>
    </row>
    <row r="82" spans="1:10" ht="15" customHeight="1" x14ac:dyDescent="0.25">
      <c r="A82" s="66" t="s">
        <v>69</v>
      </c>
      <c r="B82" s="61">
        <v>10124124.869999999</v>
      </c>
      <c r="C82" s="61">
        <v>8598530</v>
      </c>
      <c r="D82" s="61">
        <v>9917138.6999999993</v>
      </c>
      <c r="E82" s="65">
        <f t="shared" si="6"/>
        <v>1318608.6999999993</v>
      </c>
      <c r="F82" s="62">
        <f t="shared" si="7"/>
        <v>0.15335280565398959</v>
      </c>
      <c r="H82" s="178"/>
    </row>
    <row r="83" spans="1:10" ht="15" customHeight="1" x14ac:dyDescent="0.25">
      <c r="A83" s="66" t="s">
        <v>70</v>
      </c>
      <c r="B83" s="57">
        <v>934341.24</v>
      </c>
      <c r="C83" s="57">
        <v>937411</v>
      </c>
      <c r="D83" s="57">
        <v>937411</v>
      </c>
      <c r="E83" s="65">
        <f t="shared" si="6"/>
        <v>0</v>
      </c>
      <c r="F83" s="62">
        <f t="shared" si="7"/>
        <v>0</v>
      </c>
      <c r="H83" s="178"/>
    </row>
    <row r="84" spans="1:10" s="103" customFormat="1" ht="15" customHeight="1" x14ac:dyDescent="0.25">
      <c r="A84" s="68" t="s">
        <v>71</v>
      </c>
      <c r="B84" s="86">
        <v>11211288.85</v>
      </c>
      <c r="C84" s="86">
        <v>9861811</v>
      </c>
      <c r="D84" s="86">
        <v>11180419.699999999</v>
      </c>
      <c r="E84" s="70">
        <f t="shared" si="6"/>
        <v>1318608.6999999993</v>
      </c>
      <c r="F84" s="62">
        <f t="shared" si="7"/>
        <v>0.13370857543305173</v>
      </c>
      <c r="H84" s="179"/>
      <c r="I84" s="153"/>
      <c r="J84" s="153"/>
    </row>
    <row r="85" spans="1:10" ht="15" customHeight="1" x14ac:dyDescent="0.25">
      <c r="A85" s="66" t="s">
        <v>72</v>
      </c>
      <c r="B85" s="57">
        <v>999743.25</v>
      </c>
      <c r="C85" s="57">
        <v>1129065</v>
      </c>
      <c r="D85" s="57">
        <v>1101480</v>
      </c>
      <c r="E85" s="65">
        <f t="shared" si="6"/>
        <v>-27585</v>
      </c>
      <c r="F85" s="62">
        <f t="shared" si="7"/>
        <v>-2.4431720051547076E-2</v>
      </c>
      <c r="H85" s="178"/>
    </row>
    <row r="86" spans="1:10" ht="15" customHeight="1" x14ac:dyDescent="0.25">
      <c r="A86" s="66" t="s">
        <v>73</v>
      </c>
      <c r="B86" s="65">
        <v>18762728.420000002</v>
      </c>
      <c r="C86" s="65">
        <v>20110244</v>
      </c>
      <c r="D86" s="65">
        <v>16724475</v>
      </c>
      <c r="E86" s="65">
        <f t="shared" si="6"/>
        <v>-3385769</v>
      </c>
      <c r="F86" s="62">
        <f t="shared" si="7"/>
        <v>-0.16836041372745153</v>
      </c>
      <c r="H86" s="178"/>
    </row>
    <row r="87" spans="1:10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10" ht="15" customHeight="1" x14ac:dyDescent="0.25">
      <c r="A88" s="66" t="s">
        <v>75</v>
      </c>
      <c r="B88" s="65">
        <v>3270054.97</v>
      </c>
      <c r="C88" s="65">
        <v>4343650</v>
      </c>
      <c r="D88" s="65">
        <v>4343650</v>
      </c>
      <c r="E88" s="65">
        <f t="shared" si="6"/>
        <v>0</v>
      </c>
      <c r="F88" s="62">
        <f t="shared" si="7"/>
        <v>0</v>
      </c>
      <c r="H88" s="178"/>
    </row>
    <row r="89" spans="1:10" s="103" customFormat="1" ht="15" customHeight="1" x14ac:dyDescent="0.25">
      <c r="A89" s="68" t="s">
        <v>76</v>
      </c>
      <c r="B89" s="70">
        <v>23032526.640000001</v>
      </c>
      <c r="C89" s="70">
        <v>25582959</v>
      </c>
      <c r="D89" s="70">
        <v>22169605</v>
      </c>
      <c r="E89" s="70">
        <f t="shared" si="6"/>
        <v>-3413354</v>
      </c>
      <c r="F89" s="62">
        <f t="shared" si="7"/>
        <v>-0.13342295549158328</v>
      </c>
      <c r="H89" s="179"/>
      <c r="I89" s="153"/>
      <c r="J89" s="153"/>
    </row>
    <row r="90" spans="1:10" ht="15" customHeight="1" x14ac:dyDescent="0.25">
      <c r="A90" s="66" t="s">
        <v>77</v>
      </c>
      <c r="B90" s="65">
        <v>468486.19999999995</v>
      </c>
      <c r="C90" s="65">
        <v>352315</v>
      </c>
      <c r="D90" s="65">
        <v>62032</v>
      </c>
      <c r="E90" s="65">
        <f t="shared" si="6"/>
        <v>-290283</v>
      </c>
      <c r="F90" s="62">
        <f t="shared" si="7"/>
        <v>-0.82393028965556392</v>
      </c>
      <c r="H90" s="178"/>
    </row>
    <row r="91" spans="1:10" ht="15" customHeight="1" x14ac:dyDescent="0.25">
      <c r="A91" s="66" t="s">
        <v>78</v>
      </c>
      <c r="B91" s="65">
        <v>0</v>
      </c>
      <c r="C91" s="65">
        <v>137649</v>
      </c>
      <c r="D91" s="65">
        <v>137649</v>
      </c>
      <c r="E91" s="65">
        <f t="shared" si="6"/>
        <v>0</v>
      </c>
      <c r="F91" s="62">
        <f t="shared" si="7"/>
        <v>0</v>
      </c>
      <c r="H91" s="178"/>
    </row>
    <row r="92" spans="1:10" ht="15" customHeight="1" x14ac:dyDescent="0.25">
      <c r="A92" s="73" t="s">
        <v>79</v>
      </c>
      <c r="B92" s="65">
        <v>0</v>
      </c>
      <c r="C92" s="65">
        <v>0</v>
      </c>
      <c r="D92" s="65">
        <v>62000</v>
      </c>
      <c r="E92" s="65">
        <f t="shared" si="6"/>
        <v>62000</v>
      </c>
      <c r="F92" s="62">
        <f t="shared" si="7"/>
        <v>1</v>
      </c>
      <c r="H92" s="178"/>
    </row>
    <row r="93" spans="1:10" s="103" customFormat="1" ht="15" customHeight="1" x14ac:dyDescent="0.25">
      <c r="A93" s="87" t="s">
        <v>80</v>
      </c>
      <c r="B93" s="86">
        <v>468486.19999999995</v>
      </c>
      <c r="C93" s="86">
        <v>489964</v>
      </c>
      <c r="D93" s="86">
        <v>261681</v>
      </c>
      <c r="E93" s="70">
        <f t="shared" si="6"/>
        <v>-228283</v>
      </c>
      <c r="F93" s="62">
        <f t="shared" si="7"/>
        <v>-0.46591790417255147</v>
      </c>
      <c r="H93" s="179"/>
      <c r="I93" s="153"/>
      <c r="J93" s="153"/>
    </row>
    <row r="94" spans="1:10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10" s="103" customFormat="1" ht="15" customHeight="1" thickBot="1" x14ac:dyDescent="0.3">
      <c r="A95" s="159" t="s">
        <v>62</v>
      </c>
      <c r="B95" s="160">
        <v>98364201.090000004</v>
      </c>
      <c r="C95" s="160">
        <v>98594656</v>
      </c>
      <c r="D95" s="160">
        <v>96415897.99000001</v>
      </c>
      <c r="E95" s="160">
        <f t="shared" si="6"/>
        <v>-2178758.0099999905</v>
      </c>
      <c r="F95" s="164">
        <f t="shared" si="7"/>
        <v>-2.2098134913113247E-2</v>
      </c>
      <c r="H95" s="179"/>
    </row>
    <row r="96" spans="1:10" ht="15" customHeight="1" thickTop="1" x14ac:dyDescent="0.3">
      <c r="A96" s="20"/>
      <c r="B96" s="21"/>
      <c r="C96" s="21"/>
      <c r="D96" s="21"/>
      <c r="E96" s="21"/>
      <c r="F96" s="22"/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theme="9" tint="0.79998168889431442"/>
    <pageSetUpPr fitToPage="1"/>
  </sheetPr>
  <dimension ref="A1:J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4" width="23.7109375" style="2" customWidth="1"/>
    <col min="5" max="6" width="23.7109375" style="19" customWidth="1"/>
    <col min="8" max="8" width="7.7109375" customWidth="1"/>
    <col min="9" max="9" width="11.5703125" customWidth="1"/>
    <col min="10" max="10" width="23.140625" bestFit="1" customWidth="1"/>
  </cols>
  <sheetData>
    <row r="1" spans="1:9" ht="19.5" customHeight="1" thickBot="1" x14ac:dyDescent="0.35">
      <c r="A1" s="27" t="s">
        <v>0</v>
      </c>
      <c r="B1" s="28"/>
      <c r="D1" s="44" t="s">
        <v>1</v>
      </c>
      <c r="E1" s="45" t="s">
        <v>121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46"/>
      <c r="F2" s="46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47"/>
      <c r="F3" s="47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92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93"/>
      <c r="H7" s="178"/>
    </row>
    <row r="8" spans="1:9" ht="15" customHeight="1" x14ac:dyDescent="0.25">
      <c r="A8" s="60" t="s">
        <v>12</v>
      </c>
      <c r="B8" s="61">
        <v>6951532</v>
      </c>
      <c r="C8" s="61">
        <v>6951531.7000000002</v>
      </c>
      <c r="D8" s="61">
        <v>9481987</v>
      </c>
      <c r="E8" s="61">
        <f t="shared" ref="E8:E32" si="0">D8-C8</f>
        <v>2530455.2999999998</v>
      </c>
      <c r="F8" s="94">
        <f t="shared" ref="F8:F32" si="1">IF(ISBLANK(E8),"  ",IF(C8&gt;0,E8/C8,IF(E8&gt;0,1,0)))</f>
        <v>0.36401406326033148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94">
        <f t="shared" si="1"/>
        <v>0</v>
      </c>
      <c r="H9" s="178"/>
    </row>
    <row r="10" spans="1:9" ht="15" customHeight="1" x14ac:dyDescent="0.25">
      <c r="A10" s="187" t="s">
        <v>14</v>
      </c>
      <c r="B10" s="63">
        <v>506476.7</v>
      </c>
      <c r="C10" s="63">
        <v>506476.7</v>
      </c>
      <c r="D10" s="63">
        <v>558554</v>
      </c>
      <c r="E10" s="61">
        <f t="shared" si="0"/>
        <v>52077.299999999988</v>
      </c>
      <c r="F10" s="95">
        <f t="shared" si="1"/>
        <v>0.10282269648337226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94">
        <f t="shared" si="1"/>
        <v>0</v>
      </c>
      <c r="H11" s="178"/>
    </row>
    <row r="12" spans="1:9" ht="15" customHeight="1" x14ac:dyDescent="0.25">
      <c r="A12" s="190" t="s">
        <v>16</v>
      </c>
      <c r="B12" s="65">
        <v>456476.7</v>
      </c>
      <c r="C12" s="65">
        <v>456476.7</v>
      </c>
      <c r="D12" s="65">
        <v>508554</v>
      </c>
      <c r="E12" s="61">
        <f t="shared" si="0"/>
        <v>52077.299999999988</v>
      </c>
      <c r="F12" s="94">
        <f t="shared" si="1"/>
        <v>0.11408534104807537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94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94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94">
        <f t="shared" si="1"/>
        <v>0</v>
      </c>
      <c r="H15" s="178"/>
    </row>
    <row r="16" spans="1:9" ht="15" customHeight="1" x14ac:dyDescent="0.25">
      <c r="A16" s="190" t="s">
        <v>20</v>
      </c>
      <c r="B16" s="65">
        <v>50000</v>
      </c>
      <c r="C16" s="65">
        <v>50000</v>
      </c>
      <c r="D16" s="65">
        <v>50000</v>
      </c>
      <c r="E16" s="61">
        <f t="shared" si="0"/>
        <v>0</v>
      </c>
      <c r="F16" s="94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94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94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94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94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94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94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94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94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94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94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94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94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95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95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95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95">
        <f t="shared" si="1"/>
        <v>0</v>
      </c>
      <c r="H32" s="178"/>
    </row>
    <row r="33" spans="1:10" ht="15" customHeight="1" x14ac:dyDescent="0.25">
      <c r="A33" s="67" t="s">
        <v>28</v>
      </c>
      <c r="B33" s="65"/>
      <c r="C33" s="65"/>
      <c r="D33" s="65"/>
      <c r="E33" s="65"/>
      <c r="F33" s="96"/>
      <c r="H33" s="178"/>
    </row>
    <row r="34" spans="1:10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94">
        <f>IF(ISBLANK(E34),"  ",IF(C34&gt;0,E34/C34,IF(E34&gt;0,1,0)))</f>
        <v>0</v>
      </c>
      <c r="H34" s="178"/>
    </row>
    <row r="35" spans="1:10" ht="15" customHeight="1" x14ac:dyDescent="0.25">
      <c r="A35" s="68" t="s">
        <v>30</v>
      </c>
      <c r="B35" s="65"/>
      <c r="C35" s="65"/>
      <c r="D35" s="65"/>
      <c r="E35" s="65"/>
      <c r="F35" s="96"/>
      <c r="H35" s="178"/>
    </row>
    <row r="36" spans="1:10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94">
        <f>IF(ISBLANK(E36),"  ",IF(C36&gt;0,E36/C36,IF(E36&gt;0,1,0)))</f>
        <v>0</v>
      </c>
      <c r="H36" s="178"/>
    </row>
    <row r="37" spans="1:10" ht="15" customHeight="1" x14ac:dyDescent="0.25">
      <c r="A37" s="66" t="s">
        <v>31</v>
      </c>
      <c r="B37" s="65"/>
      <c r="C37" s="65"/>
      <c r="D37" s="65"/>
      <c r="E37" s="63"/>
      <c r="F37" s="94" t="str">
        <f>IF(ISBLANK(E37),"  ",IF(C37&gt;0,E37/C37,IF(E37&gt;0,1,0)))</f>
        <v xml:space="preserve">  </v>
      </c>
      <c r="H37" s="178"/>
    </row>
    <row r="38" spans="1:10" s="103" customFormat="1" ht="15" customHeight="1" x14ac:dyDescent="0.25">
      <c r="A38" s="69" t="s">
        <v>33</v>
      </c>
      <c r="B38" s="70">
        <v>7458008.7000000002</v>
      </c>
      <c r="C38" s="70">
        <v>7458008.4000000004</v>
      </c>
      <c r="D38" s="70">
        <v>10040541</v>
      </c>
      <c r="E38" s="70">
        <f>D38-C38</f>
        <v>2582532.5999999996</v>
      </c>
      <c r="F38" s="98">
        <f>IF(ISBLANK(E38),"  ",IF(C38&gt;0,E38/C38,IF(E38&gt;0,1,0)))</f>
        <v>0.34627644023570681</v>
      </c>
      <c r="H38" s="179"/>
    </row>
    <row r="39" spans="1:10" ht="15" customHeight="1" x14ac:dyDescent="0.25">
      <c r="A39" s="67" t="s">
        <v>34</v>
      </c>
      <c r="B39" s="65"/>
      <c r="C39" s="65"/>
      <c r="D39" s="65"/>
      <c r="E39" s="65"/>
      <c r="F39" s="96"/>
      <c r="H39" s="178"/>
    </row>
    <row r="40" spans="1:10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94">
        <f t="shared" ref="F40:F45" si="3">IF(ISBLANK(E40),"  ",IF(C40&gt;0,E40/C40,IF(E40&gt;0,1,0)))</f>
        <v>0</v>
      </c>
      <c r="H40" s="178"/>
    </row>
    <row r="41" spans="1:10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94">
        <f t="shared" si="3"/>
        <v>0</v>
      </c>
      <c r="H41" s="178"/>
    </row>
    <row r="42" spans="1:10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94">
        <f t="shared" si="3"/>
        <v>0</v>
      </c>
      <c r="H42" s="178"/>
    </row>
    <row r="43" spans="1:10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94">
        <f t="shared" si="3"/>
        <v>0</v>
      </c>
      <c r="H43" s="178"/>
    </row>
    <row r="44" spans="1:10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94">
        <f t="shared" si="3"/>
        <v>0</v>
      </c>
      <c r="H44" s="178"/>
    </row>
    <row r="45" spans="1:10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98">
        <f t="shared" si="3"/>
        <v>0</v>
      </c>
      <c r="H45" s="179"/>
      <c r="J45" s="103" t="s">
        <v>41</v>
      </c>
    </row>
    <row r="46" spans="1:10" ht="15" customHeight="1" x14ac:dyDescent="0.25">
      <c r="A46" s="66" t="s">
        <v>41</v>
      </c>
      <c r="B46" s="65"/>
      <c r="C46" s="65"/>
      <c r="D46" s="65"/>
      <c r="E46" s="65"/>
      <c r="F46" s="96"/>
      <c r="H46" s="178"/>
    </row>
    <row r="47" spans="1:10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98">
        <f>IF(ISBLANK(E47),"  ",IF(C47&gt;0,E47/C47,IF(E47&gt;0,1,0)))</f>
        <v>0</v>
      </c>
      <c r="H47" s="179"/>
    </row>
    <row r="48" spans="1:10" ht="15" customHeight="1" x14ac:dyDescent="0.25">
      <c r="A48" s="64"/>
      <c r="B48" s="57"/>
      <c r="C48" s="57"/>
      <c r="D48" s="57"/>
      <c r="E48" s="57"/>
      <c r="F48" s="100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98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96"/>
      <c r="H50" s="178"/>
    </row>
    <row r="51" spans="1:8" s="103" customFormat="1" ht="15" customHeight="1" x14ac:dyDescent="0.25">
      <c r="A51" s="67" t="s">
        <v>44</v>
      </c>
      <c r="B51" s="75">
        <v>13201697.300000001</v>
      </c>
      <c r="C51" s="75">
        <v>14947546</v>
      </c>
      <c r="D51" s="75">
        <v>14947545</v>
      </c>
      <c r="E51" s="75">
        <f>D51-C51</f>
        <v>-1</v>
      </c>
      <c r="F51" s="97">
        <f>IF(ISBLANK(E51),"  ",IF(C51&gt;0,E51/C51,IF(E51&gt;0,1,0)))</f>
        <v>-6.6900613652568791E-8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96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98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99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98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96"/>
      <c r="H56" s="178"/>
    </row>
    <row r="57" spans="1:8" s="103" customFormat="1" ht="15" customHeight="1" x14ac:dyDescent="0.25">
      <c r="A57" s="81" t="s">
        <v>47</v>
      </c>
      <c r="B57" s="75">
        <v>20659706</v>
      </c>
      <c r="C57" s="75">
        <v>22405554.399999999</v>
      </c>
      <c r="D57" s="75">
        <v>24988086</v>
      </c>
      <c r="E57" s="75">
        <f>D57-C57</f>
        <v>2582531.6000000015</v>
      </c>
      <c r="F57" s="98">
        <f>IF(ISBLANK(E57),"  ",IF(C57&gt;0,E57/C57,IF(E57&gt;0,1,0)))</f>
        <v>0.11526300817622266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96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100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100"/>
      <c r="H60" s="178"/>
    </row>
    <row r="61" spans="1:8" ht="15" customHeight="1" x14ac:dyDescent="0.25">
      <c r="A61" s="64" t="s">
        <v>49</v>
      </c>
      <c r="B61" s="57">
        <v>7755200</v>
      </c>
      <c r="C61" s="57">
        <v>7653681.2999999998</v>
      </c>
      <c r="D61" s="57">
        <v>10671783.579999998</v>
      </c>
      <c r="E61" s="57">
        <f t="shared" ref="E61:E74" si="4">D61-C61</f>
        <v>3018102.2799999984</v>
      </c>
      <c r="F61" s="95">
        <f t="shared" ref="F61:F74" si="5">IF(ISBLANK(E61),"  ",IF(C61&gt;0,E61/C61,IF(E61&gt;0,1,0)))</f>
        <v>0.39433341443156228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65">
        <f t="shared" si="4"/>
        <v>0</v>
      </c>
      <c r="F62" s="94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65">
        <f t="shared" si="4"/>
        <v>0</v>
      </c>
      <c r="F63" s="94">
        <f t="shared" si="5"/>
        <v>0</v>
      </c>
      <c r="H63" s="178"/>
    </row>
    <row r="64" spans="1:8" ht="15" customHeight="1" x14ac:dyDescent="0.25">
      <c r="A64" s="66" t="s">
        <v>52</v>
      </c>
      <c r="B64" s="65">
        <v>2195126.2200000002</v>
      </c>
      <c r="C64" s="65">
        <v>1701419</v>
      </c>
      <c r="D64" s="65">
        <v>1791395.34</v>
      </c>
      <c r="E64" s="65">
        <f t="shared" si="4"/>
        <v>89976.340000000084</v>
      </c>
      <c r="F64" s="95">
        <f t="shared" si="5"/>
        <v>5.2883116974713512E-2</v>
      </c>
      <c r="H64" s="178"/>
    </row>
    <row r="65" spans="1:10" ht="15" customHeight="1" x14ac:dyDescent="0.25">
      <c r="A65" s="66" t="s">
        <v>53</v>
      </c>
      <c r="B65" s="65">
        <v>794587</v>
      </c>
      <c r="C65" s="65">
        <v>1439793</v>
      </c>
      <c r="D65" s="65">
        <v>699105.6</v>
      </c>
      <c r="E65" s="65">
        <f t="shared" si="4"/>
        <v>-740687.4</v>
      </c>
      <c r="F65" s="94">
        <f t="shared" si="5"/>
        <v>-0.51444020077886199</v>
      </c>
      <c r="H65" s="178"/>
    </row>
    <row r="66" spans="1:10" ht="15" customHeight="1" x14ac:dyDescent="0.25">
      <c r="A66" s="66" t="s">
        <v>54</v>
      </c>
      <c r="B66" s="65">
        <v>7838297.7999999998</v>
      </c>
      <c r="C66" s="65">
        <v>9455879.3000000007</v>
      </c>
      <c r="D66" s="65">
        <v>10282943.800000001</v>
      </c>
      <c r="E66" s="65">
        <f t="shared" si="4"/>
        <v>827064.5</v>
      </c>
      <c r="F66" s="95">
        <f t="shared" si="5"/>
        <v>8.7465636326385848E-2</v>
      </c>
      <c r="H66" s="178"/>
    </row>
    <row r="67" spans="1:10" ht="15" customHeight="1" x14ac:dyDescent="0.25">
      <c r="A67" s="66" t="s">
        <v>55</v>
      </c>
      <c r="B67" s="65">
        <v>85299.199999999997</v>
      </c>
      <c r="C67" s="65">
        <v>400000</v>
      </c>
      <c r="D67" s="65">
        <v>252900</v>
      </c>
      <c r="E67" s="65">
        <f t="shared" si="4"/>
        <v>-147100</v>
      </c>
      <c r="F67" s="94">
        <f t="shared" si="5"/>
        <v>-0.36775000000000002</v>
      </c>
      <c r="H67" s="178"/>
    </row>
    <row r="68" spans="1:10" ht="15" customHeight="1" x14ac:dyDescent="0.25">
      <c r="A68" s="66" t="s">
        <v>56</v>
      </c>
      <c r="B68" s="65">
        <v>1991195.78</v>
      </c>
      <c r="C68" s="65">
        <v>1754781</v>
      </c>
      <c r="D68" s="65">
        <v>929957.6</v>
      </c>
      <c r="E68" s="65">
        <f t="shared" si="4"/>
        <v>-824823.4</v>
      </c>
      <c r="F68" s="94">
        <f t="shared" si="5"/>
        <v>-0.47004349830548658</v>
      </c>
      <c r="H68" s="178"/>
    </row>
    <row r="69" spans="1:10" s="103" customFormat="1" ht="15" customHeight="1" x14ac:dyDescent="0.25">
      <c r="A69" s="84" t="s">
        <v>57</v>
      </c>
      <c r="B69" s="70">
        <v>20659706</v>
      </c>
      <c r="C69" s="70">
        <v>22405553.600000001</v>
      </c>
      <c r="D69" s="70">
        <v>24628085.920000002</v>
      </c>
      <c r="E69" s="70">
        <f t="shared" si="4"/>
        <v>2222532.3200000003</v>
      </c>
      <c r="F69" s="98">
        <f t="shared" si="5"/>
        <v>9.9195599433883216E-2</v>
      </c>
      <c r="H69" s="179"/>
      <c r="I69" s="153"/>
      <c r="J69" s="153"/>
    </row>
    <row r="70" spans="1:10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94">
        <f t="shared" si="5"/>
        <v>0</v>
      </c>
      <c r="H70" s="178"/>
    </row>
    <row r="71" spans="1:10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94">
        <f t="shared" si="5"/>
        <v>0</v>
      </c>
      <c r="H71" s="178"/>
    </row>
    <row r="72" spans="1:10" ht="15" customHeight="1" x14ac:dyDescent="0.25">
      <c r="A72" s="66" t="s">
        <v>60</v>
      </c>
      <c r="B72" s="65">
        <v>0</v>
      </c>
      <c r="C72" s="65">
        <v>0</v>
      </c>
      <c r="D72" s="65">
        <v>360000</v>
      </c>
      <c r="E72" s="65">
        <f t="shared" si="4"/>
        <v>360000</v>
      </c>
      <c r="F72" s="94">
        <f t="shared" si="5"/>
        <v>1</v>
      </c>
      <c r="H72" s="178"/>
    </row>
    <row r="73" spans="1:10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94">
        <f t="shared" si="5"/>
        <v>0</v>
      </c>
      <c r="H73" s="178"/>
    </row>
    <row r="74" spans="1:10" s="103" customFormat="1" ht="15" customHeight="1" x14ac:dyDescent="0.25">
      <c r="A74" s="85" t="s">
        <v>62</v>
      </c>
      <c r="B74" s="86">
        <v>20659706</v>
      </c>
      <c r="C74" s="86">
        <v>22405553.600000001</v>
      </c>
      <c r="D74" s="86">
        <v>24988085.920000002</v>
      </c>
      <c r="E74" s="182">
        <f t="shared" si="4"/>
        <v>2582532.3200000003</v>
      </c>
      <c r="F74" s="98">
        <f t="shared" si="5"/>
        <v>0.11526304442662823</v>
      </c>
      <c r="H74" s="179"/>
      <c r="I74" s="153"/>
      <c r="J74" s="153"/>
    </row>
    <row r="75" spans="1:10" ht="15" customHeight="1" x14ac:dyDescent="0.25">
      <c r="A75" s="83" t="s">
        <v>182</v>
      </c>
      <c r="B75" s="57"/>
      <c r="C75" s="57"/>
      <c r="D75" s="57"/>
      <c r="E75" s="57"/>
      <c r="F75" s="100"/>
      <c r="H75" s="178"/>
    </row>
    <row r="76" spans="1:10" ht="15" customHeight="1" x14ac:dyDescent="0.25">
      <c r="A76" s="81" t="s">
        <v>63</v>
      </c>
      <c r="B76" s="57"/>
      <c r="C76" s="57"/>
      <c r="D76" s="57"/>
      <c r="E76" s="57"/>
      <c r="F76" s="100"/>
      <c r="H76" s="178"/>
    </row>
    <row r="77" spans="1:10" ht="15" customHeight="1" x14ac:dyDescent="0.25">
      <c r="A77" s="64" t="s">
        <v>64</v>
      </c>
      <c r="B77" s="61">
        <v>11525042</v>
      </c>
      <c r="C77" s="61">
        <v>10354998</v>
      </c>
      <c r="D77" s="61">
        <v>11440229.1</v>
      </c>
      <c r="E77" s="57">
        <f t="shared" ref="E77:E95" si="6">D77-C77</f>
        <v>1085231.0999999996</v>
      </c>
      <c r="F77" s="94">
        <f t="shared" ref="F77:F95" si="7">IF(ISBLANK(E77),"  ",IF(C77&gt;0,E77/C77,IF(E77&gt;0,1,0)))</f>
        <v>0.1048026373351303</v>
      </c>
      <c r="H77" s="178"/>
    </row>
    <row r="78" spans="1:10" ht="15" customHeight="1" x14ac:dyDescent="0.25">
      <c r="A78" s="66" t="s">
        <v>65</v>
      </c>
      <c r="B78" s="63">
        <v>80902</v>
      </c>
      <c r="C78" s="61">
        <v>75000</v>
      </c>
      <c r="D78" s="61">
        <v>75000</v>
      </c>
      <c r="E78" s="65">
        <f t="shared" si="6"/>
        <v>0</v>
      </c>
      <c r="F78" s="94">
        <f t="shared" si="7"/>
        <v>0</v>
      </c>
      <c r="H78" s="178"/>
    </row>
    <row r="79" spans="1:10" ht="15" customHeight="1" x14ac:dyDescent="0.25">
      <c r="A79" s="66" t="s">
        <v>66</v>
      </c>
      <c r="B79" s="57">
        <v>5172426</v>
      </c>
      <c r="C79" s="61">
        <v>4649691.5999999996</v>
      </c>
      <c r="D79" s="61">
        <v>4555018.8199999994</v>
      </c>
      <c r="E79" s="65">
        <f t="shared" si="6"/>
        <v>-94672.780000000261</v>
      </c>
      <c r="F79" s="94">
        <f t="shared" si="7"/>
        <v>-2.0361088034311838E-2</v>
      </c>
      <c r="H79" s="178"/>
    </row>
    <row r="80" spans="1:10" s="103" customFormat="1" ht="15" customHeight="1" x14ac:dyDescent="0.25">
      <c r="A80" s="84" t="s">
        <v>67</v>
      </c>
      <c r="B80" s="86">
        <v>16778370</v>
      </c>
      <c r="C80" s="86">
        <v>15079689.6</v>
      </c>
      <c r="D80" s="86">
        <v>16070247.919999998</v>
      </c>
      <c r="E80" s="70">
        <f t="shared" si="6"/>
        <v>990558.31999999844</v>
      </c>
      <c r="F80" s="98">
        <f t="shared" si="7"/>
        <v>6.5688243344213026E-2</v>
      </c>
      <c r="H80" s="179"/>
      <c r="I80" s="153"/>
      <c r="J80" s="153"/>
    </row>
    <row r="81" spans="1:10" ht="15" customHeight="1" x14ac:dyDescent="0.25">
      <c r="A81" s="66" t="s">
        <v>68</v>
      </c>
      <c r="B81" s="63">
        <v>24556</v>
      </c>
      <c r="C81" s="63">
        <v>21000</v>
      </c>
      <c r="D81" s="63">
        <v>21000</v>
      </c>
      <c r="E81" s="65">
        <f t="shared" si="6"/>
        <v>0</v>
      </c>
      <c r="F81" s="94">
        <f t="shared" si="7"/>
        <v>0</v>
      </c>
      <c r="H81" s="178"/>
    </row>
    <row r="82" spans="1:10" ht="15" customHeight="1" x14ac:dyDescent="0.25">
      <c r="A82" s="66" t="s">
        <v>69</v>
      </c>
      <c r="B82" s="61">
        <v>2500723</v>
      </c>
      <c r="C82" s="61">
        <v>1922500</v>
      </c>
      <c r="D82" s="61">
        <v>2025500</v>
      </c>
      <c r="E82" s="65">
        <f t="shared" si="6"/>
        <v>103000</v>
      </c>
      <c r="F82" s="95">
        <f t="shared" si="7"/>
        <v>5.3576072821846552E-2</v>
      </c>
      <c r="H82" s="178"/>
    </row>
    <row r="83" spans="1:10" ht="15" customHeight="1" x14ac:dyDescent="0.25">
      <c r="A83" s="66" t="s">
        <v>70</v>
      </c>
      <c r="B83" s="57">
        <v>90753.78</v>
      </c>
      <c r="C83" s="57">
        <v>180500</v>
      </c>
      <c r="D83" s="57">
        <v>180500</v>
      </c>
      <c r="E83" s="65">
        <f t="shared" si="6"/>
        <v>0</v>
      </c>
      <c r="F83" s="94">
        <f t="shared" si="7"/>
        <v>0</v>
      </c>
      <c r="H83" s="178"/>
    </row>
    <row r="84" spans="1:10" s="103" customFormat="1" ht="15" customHeight="1" x14ac:dyDescent="0.25">
      <c r="A84" s="68" t="s">
        <v>71</v>
      </c>
      <c r="B84" s="86">
        <v>2616032.7799999998</v>
      </c>
      <c r="C84" s="86">
        <v>2124000</v>
      </c>
      <c r="D84" s="86">
        <v>2227000</v>
      </c>
      <c r="E84" s="70">
        <f t="shared" si="6"/>
        <v>103000</v>
      </c>
      <c r="F84" s="97">
        <f t="shared" si="7"/>
        <v>4.8493408662900188E-2</v>
      </c>
      <c r="H84" s="179"/>
      <c r="I84" s="153"/>
      <c r="J84" s="153"/>
    </row>
    <row r="85" spans="1:10" ht="15" customHeight="1" x14ac:dyDescent="0.25">
      <c r="A85" s="66" t="s">
        <v>72</v>
      </c>
      <c r="B85" s="57">
        <v>4600</v>
      </c>
      <c r="C85" s="57">
        <v>3000</v>
      </c>
      <c r="D85" s="57">
        <v>0</v>
      </c>
      <c r="E85" s="65">
        <f t="shared" si="6"/>
        <v>-3000</v>
      </c>
      <c r="F85" s="94">
        <f t="shared" si="7"/>
        <v>-1</v>
      </c>
      <c r="H85" s="178"/>
    </row>
    <row r="86" spans="1:10" ht="15" customHeight="1" x14ac:dyDescent="0.25">
      <c r="A86" s="66" t="s">
        <v>73</v>
      </c>
      <c r="B86" s="65">
        <v>337876</v>
      </c>
      <c r="C86" s="65">
        <v>4500384</v>
      </c>
      <c r="D86" s="65">
        <v>5355261</v>
      </c>
      <c r="E86" s="65">
        <f t="shared" si="6"/>
        <v>854877</v>
      </c>
      <c r="F86" s="94">
        <f t="shared" si="7"/>
        <v>0.18995645704899849</v>
      </c>
      <c r="H86" s="178"/>
    </row>
    <row r="87" spans="1:10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94">
        <f t="shared" si="7"/>
        <v>0</v>
      </c>
      <c r="H87" s="178"/>
    </row>
    <row r="88" spans="1:10" ht="15" customHeight="1" x14ac:dyDescent="0.25">
      <c r="A88" s="66" t="s">
        <v>75</v>
      </c>
      <c r="B88" s="65">
        <v>782564</v>
      </c>
      <c r="C88" s="65">
        <v>523480</v>
      </c>
      <c r="D88" s="65">
        <v>1160577</v>
      </c>
      <c r="E88" s="65">
        <f t="shared" si="6"/>
        <v>637097</v>
      </c>
      <c r="F88" s="94">
        <f t="shared" si="7"/>
        <v>1.2170417207916253</v>
      </c>
      <c r="H88" s="178"/>
    </row>
    <row r="89" spans="1:10" s="103" customFormat="1" ht="15" customHeight="1" x14ac:dyDescent="0.25">
      <c r="A89" s="68" t="s">
        <v>76</v>
      </c>
      <c r="B89" s="70">
        <v>1125040</v>
      </c>
      <c r="C89" s="70">
        <v>5026864</v>
      </c>
      <c r="D89" s="70">
        <v>6515838</v>
      </c>
      <c r="E89" s="70">
        <f t="shared" si="6"/>
        <v>1488974</v>
      </c>
      <c r="F89" s="98">
        <f t="shared" si="7"/>
        <v>0.29620335859494112</v>
      </c>
      <c r="H89" s="179"/>
      <c r="I89" s="153"/>
      <c r="J89" s="153"/>
    </row>
    <row r="90" spans="1:10" ht="15" customHeight="1" x14ac:dyDescent="0.25">
      <c r="A90" s="66" t="s">
        <v>77</v>
      </c>
      <c r="B90" s="65">
        <v>0</v>
      </c>
      <c r="C90" s="65">
        <v>0</v>
      </c>
      <c r="D90" s="65">
        <v>0</v>
      </c>
      <c r="E90" s="65">
        <f t="shared" si="6"/>
        <v>0</v>
      </c>
      <c r="F90" s="94">
        <f t="shared" si="7"/>
        <v>0</v>
      </c>
      <c r="H90" s="178"/>
    </row>
    <row r="91" spans="1:10" ht="15" customHeight="1" x14ac:dyDescent="0.25">
      <c r="A91" s="66" t="s">
        <v>78</v>
      </c>
      <c r="B91" s="65">
        <v>140263.22</v>
      </c>
      <c r="C91" s="65">
        <v>175000</v>
      </c>
      <c r="D91" s="65">
        <v>175000</v>
      </c>
      <c r="E91" s="65">
        <f t="shared" si="6"/>
        <v>0</v>
      </c>
      <c r="F91" s="94">
        <f t="shared" si="7"/>
        <v>0</v>
      </c>
      <c r="H91" s="178"/>
    </row>
    <row r="92" spans="1:10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94">
        <f t="shared" si="7"/>
        <v>0</v>
      </c>
      <c r="H92" s="178"/>
    </row>
    <row r="93" spans="1:10" s="103" customFormat="1" ht="15" customHeight="1" x14ac:dyDescent="0.25">
      <c r="A93" s="87" t="s">
        <v>80</v>
      </c>
      <c r="B93" s="86">
        <v>140263.22</v>
      </c>
      <c r="C93" s="86">
        <v>175000</v>
      </c>
      <c r="D93" s="86">
        <v>175000</v>
      </c>
      <c r="E93" s="70">
        <f t="shared" si="6"/>
        <v>0</v>
      </c>
      <c r="F93" s="94">
        <f t="shared" si="7"/>
        <v>0</v>
      </c>
      <c r="H93" s="179"/>
      <c r="I93" s="153"/>
      <c r="J93" s="153"/>
    </row>
    <row r="94" spans="1:10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94">
        <f t="shared" si="7"/>
        <v>0</v>
      </c>
      <c r="H94" s="178"/>
    </row>
    <row r="95" spans="1:10" s="103" customFormat="1" ht="15" customHeight="1" thickBot="1" x14ac:dyDescent="0.3">
      <c r="A95" s="159" t="s">
        <v>62</v>
      </c>
      <c r="B95" s="160">
        <v>20659706</v>
      </c>
      <c r="C95" s="160">
        <v>22405553.600000001</v>
      </c>
      <c r="D95" s="160">
        <v>24988085.919999998</v>
      </c>
      <c r="E95" s="160">
        <f t="shared" si="6"/>
        <v>2582532.3199999966</v>
      </c>
      <c r="F95" s="163">
        <f t="shared" si="7"/>
        <v>0.11526304442662806</v>
      </c>
      <c r="H95" s="179"/>
    </row>
    <row r="96" spans="1:10" ht="15" customHeight="1" thickTop="1" x14ac:dyDescent="0.4">
      <c r="A96" s="4"/>
      <c r="B96" s="5"/>
      <c r="C96" s="5"/>
      <c r="D96" s="5"/>
      <c r="E96" s="18"/>
      <c r="F96" s="18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theme="9" tint="0.79998168889431442"/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23.140625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206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6437438</v>
      </c>
      <c r="C8" s="61">
        <v>6437438</v>
      </c>
      <c r="D8" s="61">
        <v>6734036</v>
      </c>
      <c r="E8" s="61">
        <f t="shared" ref="E8:E32" si="0">D8-C8</f>
        <v>296598</v>
      </c>
      <c r="F8" s="62">
        <f t="shared" ref="F8:F32" si="1">IF(ISBLANK(E8),"  ",IF(C8&gt;0,E8/C8,IF(E8&gt;0,1,0)))</f>
        <v>4.6073919469204985E-2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163377</v>
      </c>
      <c r="C10" s="63">
        <v>163377</v>
      </c>
      <c r="D10" s="63">
        <v>182015</v>
      </c>
      <c r="E10" s="61">
        <f t="shared" si="0"/>
        <v>18638</v>
      </c>
      <c r="F10" s="62">
        <f t="shared" si="1"/>
        <v>0.11407970522166523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163377</v>
      </c>
      <c r="C12" s="65">
        <v>163377</v>
      </c>
      <c r="D12" s="65">
        <v>182015</v>
      </c>
      <c r="E12" s="61">
        <f t="shared" si="0"/>
        <v>18638</v>
      </c>
      <c r="F12" s="62">
        <f t="shared" si="1"/>
        <v>0.11407970522166523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6600815</v>
      </c>
      <c r="C38" s="70">
        <v>6600815</v>
      </c>
      <c r="D38" s="70">
        <v>6916051</v>
      </c>
      <c r="E38" s="70">
        <f>D38-C38</f>
        <v>315236</v>
      </c>
      <c r="F38" s="71">
        <f>IF(ISBLANK(E38),"  ",IF(C38&gt;0,E38/C38,IF(E38&gt;0,1,0)))</f>
        <v>4.7757133020695175E-2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7739513</v>
      </c>
      <c r="C51" s="75">
        <v>10008838</v>
      </c>
      <c r="D51" s="75">
        <v>10008838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14340328</v>
      </c>
      <c r="C57" s="75">
        <v>16609653</v>
      </c>
      <c r="D57" s="75">
        <v>16924889</v>
      </c>
      <c r="E57" s="75">
        <f>D57-C57</f>
        <v>315236</v>
      </c>
      <c r="F57" s="71">
        <f>IF(ISBLANK(E57),"  ",IF(C57&gt;0,E57/C57,IF(E57&gt;0,1,0)))</f>
        <v>1.89790840302323E-2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4154710</v>
      </c>
      <c r="C61" s="57">
        <v>4075430</v>
      </c>
      <c r="D61" s="57">
        <v>4489843</v>
      </c>
      <c r="E61" s="57">
        <f t="shared" ref="E61:E74" si="4">D61-C61</f>
        <v>414413</v>
      </c>
      <c r="F61" s="62">
        <f t="shared" ref="F61:F74" si="5">IF(ISBLANK(E61),"  ",IF(C61&gt;0,E61/C61,IF(E61&gt;0,1,0)))</f>
        <v>0.1016857116917724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65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290296</v>
      </c>
      <c r="C64" s="65">
        <v>550728</v>
      </c>
      <c r="D64" s="65">
        <v>310157</v>
      </c>
      <c r="E64" s="65">
        <f t="shared" si="4"/>
        <v>-240571</v>
      </c>
      <c r="F64" s="62">
        <f t="shared" si="5"/>
        <v>-0.43682362255051493</v>
      </c>
      <c r="H64" s="178"/>
    </row>
    <row r="65" spans="1:10" ht="15" customHeight="1" x14ac:dyDescent="0.25">
      <c r="A65" s="66" t="s">
        <v>53</v>
      </c>
      <c r="B65" s="65">
        <v>1563805</v>
      </c>
      <c r="C65" s="65">
        <v>1497959</v>
      </c>
      <c r="D65" s="65">
        <v>1659193</v>
      </c>
      <c r="E65" s="65">
        <f t="shared" si="4"/>
        <v>161234</v>
      </c>
      <c r="F65" s="62">
        <f t="shared" si="5"/>
        <v>0.10763578976460637</v>
      </c>
      <c r="H65" s="178"/>
    </row>
    <row r="66" spans="1:10" ht="15" customHeight="1" x14ac:dyDescent="0.25">
      <c r="A66" s="66" t="s">
        <v>54</v>
      </c>
      <c r="B66" s="65">
        <v>5524719</v>
      </c>
      <c r="C66" s="65">
        <v>7249433</v>
      </c>
      <c r="D66" s="65">
        <v>7137768</v>
      </c>
      <c r="E66" s="65">
        <f t="shared" si="4"/>
        <v>-111665</v>
      </c>
      <c r="F66" s="62">
        <f t="shared" si="5"/>
        <v>-1.5403273607742841E-2</v>
      </c>
      <c r="H66" s="178"/>
    </row>
    <row r="67" spans="1:10" ht="15" customHeight="1" x14ac:dyDescent="0.25">
      <c r="A67" s="66" t="s">
        <v>55</v>
      </c>
      <c r="B67" s="65">
        <v>105392</v>
      </c>
      <c r="C67" s="65">
        <v>300000</v>
      </c>
      <c r="D67" s="65">
        <v>100000</v>
      </c>
      <c r="E67" s="65">
        <f t="shared" si="4"/>
        <v>-200000</v>
      </c>
      <c r="F67" s="62">
        <f t="shared" si="5"/>
        <v>-0.66666666666666663</v>
      </c>
      <c r="H67" s="178"/>
    </row>
    <row r="68" spans="1:10" ht="15" customHeight="1" x14ac:dyDescent="0.25">
      <c r="A68" s="66" t="s">
        <v>56</v>
      </c>
      <c r="B68" s="65">
        <v>2701406</v>
      </c>
      <c r="C68" s="65">
        <v>2936103</v>
      </c>
      <c r="D68" s="65">
        <v>3227928</v>
      </c>
      <c r="E68" s="65">
        <f t="shared" si="4"/>
        <v>291825</v>
      </c>
      <c r="F68" s="62">
        <f t="shared" si="5"/>
        <v>9.9391949124400608E-2</v>
      </c>
      <c r="H68" s="178"/>
    </row>
    <row r="69" spans="1:10" s="103" customFormat="1" ht="15" customHeight="1" x14ac:dyDescent="0.25">
      <c r="A69" s="84" t="s">
        <v>57</v>
      </c>
      <c r="B69" s="70">
        <v>14340328</v>
      </c>
      <c r="C69" s="70">
        <v>16609653</v>
      </c>
      <c r="D69" s="70">
        <v>16924889</v>
      </c>
      <c r="E69" s="70">
        <f t="shared" si="4"/>
        <v>315236</v>
      </c>
      <c r="F69" s="71">
        <f t="shared" si="5"/>
        <v>1.89790840302323E-2</v>
      </c>
      <c r="H69" s="179"/>
      <c r="I69" s="153"/>
      <c r="J69" s="153"/>
    </row>
    <row r="70" spans="1:10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10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10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10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10" s="103" customFormat="1" ht="15" customHeight="1" x14ac:dyDescent="0.25">
      <c r="A74" s="85" t="s">
        <v>62</v>
      </c>
      <c r="B74" s="86">
        <v>14340328</v>
      </c>
      <c r="C74" s="86">
        <v>16609653</v>
      </c>
      <c r="D74" s="86">
        <v>16924889</v>
      </c>
      <c r="E74" s="182">
        <f t="shared" si="4"/>
        <v>315236</v>
      </c>
      <c r="F74" s="71">
        <f t="shared" si="5"/>
        <v>1.89790840302323E-2</v>
      </c>
      <c r="H74" s="179"/>
      <c r="I74" s="153"/>
      <c r="J74" s="153"/>
    </row>
    <row r="75" spans="1:10" ht="15" customHeight="1" x14ac:dyDescent="0.25">
      <c r="A75" s="83"/>
      <c r="B75" s="57"/>
      <c r="C75" s="57"/>
      <c r="D75" s="57"/>
      <c r="E75" s="57"/>
      <c r="F75" s="59"/>
      <c r="H75" s="178"/>
    </row>
    <row r="76" spans="1:10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10" ht="15" customHeight="1" x14ac:dyDescent="0.25">
      <c r="A77" s="64" t="s">
        <v>64</v>
      </c>
      <c r="B77" s="61">
        <v>7255369</v>
      </c>
      <c r="C77" s="61">
        <v>7755534</v>
      </c>
      <c r="D77" s="61">
        <v>8280556</v>
      </c>
      <c r="E77" s="57">
        <f t="shared" ref="E77:E95" si="6">D77-C77</f>
        <v>525022</v>
      </c>
      <c r="F77" s="62">
        <f t="shared" ref="F77:F95" si="7">IF(ISBLANK(E77),"  ",IF(C77&gt;0,E77/C77,IF(E77&gt;0,1,0)))</f>
        <v>6.7696434571752243E-2</v>
      </c>
      <c r="H77" s="178"/>
    </row>
    <row r="78" spans="1:10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10" ht="15" customHeight="1" x14ac:dyDescent="0.25">
      <c r="A79" s="66" t="s">
        <v>66</v>
      </c>
      <c r="B79" s="57">
        <v>3053881</v>
      </c>
      <c r="C79" s="57">
        <v>3712410</v>
      </c>
      <c r="D79" s="57">
        <v>3678340</v>
      </c>
      <c r="E79" s="65">
        <f t="shared" si="6"/>
        <v>-34070</v>
      </c>
      <c r="F79" s="62">
        <f t="shared" si="7"/>
        <v>-9.1773268577554738E-3</v>
      </c>
      <c r="H79" s="178"/>
    </row>
    <row r="80" spans="1:10" s="103" customFormat="1" ht="15" customHeight="1" x14ac:dyDescent="0.25">
      <c r="A80" s="84" t="s">
        <v>67</v>
      </c>
      <c r="B80" s="86">
        <v>10309250</v>
      </c>
      <c r="C80" s="86">
        <v>11467944</v>
      </c>
      <c r="D80" s="86">
        <v>11958896</v>
      </c>
      <c r="E80" s="70">
        <f t="shared" si="6"/>
        <v>490952</v>
      </c>
      <c r="F80" s="71">
        <f t="shared" si="7"/>
        <v>4.2810812469959741E-2</v>
      </c>
      <c r="H80" s="179"/>
      <c r="I80" s="153"/>
      <c r="J80" s="153"/>
    </row>
    <row r="81" spans="1:10" ht="15" customHeight="1" x14ac:dyDescent="0.25">
      <c r="A81" s="66" t="s">
        <v>68</v>
      </c>
      <c r="B81" s="63">
        <v>12326</v>
      </c>
      <c r="C81" s="63">
        <v>35300</v>
      </c>
      <c r="D81" s="63">
        <v>34800</v>
      </c>
      <c r="E81" s="65">
        <f t="shared" si="6"/>
        <v>-500</v>
      </c>
      <c r="F81" s="62">
        <f t="shared" si="7"/>
        <v>-1.4164305949008499E-2</v>
      </c>
      <c r="H81" s="178"/>
    </row>
    <row r="82" spans="1:10" ht="15" customHeight="1" x14ac:dyDescent="0.25">
      <c r="A82" s="66" t="s">
        <v>69</v>
      </c>
      <c r="B82" s="61">
        <v>2376348</v>
      </c>
      <c r="C82" s="61">
        <v>2627955</v>
      </c>
      <c r="D82" s="61">
        <v>2714231</v>
      </c>
      <c r="E82" s="65">
        <f t="shared" si="6"/>
        <v>86276</v>
      </c>
      <c r="F82" s="62">
        <f t="shared" si="7"/>
        <v>3.2830090317376055E-2</v>
      </c>
      <c r="H82" s="178"/>
    </row>
    <row r="83" spans="1:10" ht="15" customHeight="1" x14ac:dyDescent="0.25">
      <c r="A83" s="66" t="s">
        <v>70</v>
      </c>
      <c r="B83" s="57">
        <v>141550</v>
      </c>
      <c r="C83" s="57">
        <v>153200</v>
      </c>
      <c r="D83" s="57">
        <v>133200</v>
      </c>
      <c r="E83" s="65">
        <f t="shared" si="6"/>
        <v>-20000</v>
      </c>
      <c r="F83" s="62">
        <f t="shared" si="7"/>
        <v>-0.13054830287206268</v>
      </c>
      <c r="H83" s="178"/>
    </row>
    <row r="84" spans="1:10" s="103" customFormat="1" ht="15" customHeight="1" x14ac:dyDescent="0.25">
      <c r="A84" s="68" t="s">
        <v>71</v>
      </c>
      <c r="B84" s="86">
        <v>2530224</v>
      </c>
      <c r="C84" s="86">
        <v>2816455</v>
      </c>
      <c r="D84" s="86">
        <v>2882231</v>
      </c>
      <c r="E84" s="70">
        <f t="shared" si="6"/>
        <v>65776</v>
      </c>
      <c r="F84" s="71">
        <f t="shared" si="7"/>
        <v>2.3354181053842508E-2</v>
      </c>
      <c r="H84" s="179"/>
      <c r="I84" s="153"/>
      <c r="J84" s="153"/>
    </row>
    <row r="85" spans="1:10" ht="15" customHeight="1" x14ac:dyDescent="0.25">
      <c r="A85" s="66" t="s">
        <v>72</v>
      </c>
      <c r="B85" s="57">
        <v>139208</v>
      </c>
      <c r="C85" s="57">
        <v>221557</v>
      </c>
      <c r="D85" s="57">
        <v>86521</v>
      </c>
      <c r="E85" s="65">
        <f t="shared" si="6"/>
        <v>-135036</v>
      </c>
      <c r="F85" s="62">
        <f t="shared" si="7"/>
        <v>-0.60948649783125786</v>
      </c>
      <c r="H85" s="178"/>
    </row>
    <row r="86" spans="1:10" ht="15" customHeight="1" x14ac:dyDescent="0.25">
      <c r="A86" s="66" t="s">
        <v>73</v>
      </c>
      <c r="B86" s="65">
        <v>756271</v>
      </c>
      <c r="C86" s="65">
        <v>755074</v>
      </c>
      <c r="D86" s="65">
        <v>1194580</v>
      </c>
      <c r="E86" s="65">
        <f t="shared" si="6"/>
        <v>439506</v>
      </c>
      <c r="F86" s="62">
        <f t="shared" si="7"/>
        <v>0.5820701017383727</v>
      </c>
      <c r="H86" s="178"/>
    </row>
    <row r="87" spans="1:10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10" ht="15" customHeight="1" x14ac:dyDescent="0.25">
      <c r="A88" s="66" t="s">
        <v>75</v>
      </c>
      <c r="B88" s="65">
        <v>605375</v>
      </c>
      <c r="C88" s="65">
        <v>748623</v>
      </c>
      <c r="D88" s="65">
        <v>802661</v>
      </c>
      <c r="E88" s="65">
        <f t="shared" si="6"/>
        <v>54038</v>
      </c>
      <c r="F88" s="62">
        <f t="shared" si="7"/>
        <v>7.2183195012710005E-2</v>
      </c>
      <c r="H88" s="178"/>
    </row>
    <row r="89" spans="1:10" s="103" customFormat="1" ht="15" customHeight="1" x14ac:dyDescent="0.25">
      <c r="A89" s="68" t="s">
        <v>76</v>
      </c>
      <c r="B89" s="70">
        <v>1500854</v>
      </c>
      <c r="C89" s="70">
        <v>1725254</v>
      </c>
      <c r="D89" s="70">
        <v>2083762</v>
      </c>
      <c r="E89" s="70">
        <f t="shared" si="6"/>
        <v>358508</v>
      </c>
      <c r="F89" s="71">
        <f t="shared" si="7"/>
        <v>0.20780012682190566</v>
      </c>
      <c r="H89" s="179"/>
      <c r="I89" s="153"/>
      <c r="J89" s="153"/>
    </row>
    <row r="90" spans="1:10" ht="15" customHeight="1" x14ac:dyDescent="0.25">
      <c r="A90" s="66" t="s">
        <v>77</v>
      </c>
      <c r="B90" s="65">
        <v>0</v>
      </c>
      <c r="C90" s="65">
        <v>300000</v>
      </c>
      <c r="D90" s="65">
        <v>0</v>
      </c>
      <c r="E90" s="65">
        <f t="shared" si="6"/>
        <v>-300000</v>
      </c>
      <c r="F90" s="62">
        <f t="shared" si="7"/>
        <v>-1</v>
      </c>
      <c r="H90" s="178"/>
    </row>
    <row r="91" spans="1:10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10" ht="15" customHeight="1" x14ac:dyDescent="0.25">
      <c r="A92" s="73" t="s">
        <v>79</v>
      </c>
      <c r="B92" s="65">
        <v>0</v>
      </c>
      <c r="C92" s="65">
        <v>300000</v>
      </c>
      <c r="D92" s="65">
        <v>0</v>
      </c>
      <c r="E92" s="65">
        <f t="shared" si="6"/>
        <v>-300000</v>
      </c>
      <c r="F92" s="62">
        <f t="shared" si="7"/>
        <v>-1</v>
      </c>
      <c r="H92" s="178"/>
    </row>
    <row r="93" spans="1:10" s="103" customFormat="1" ht="15" customHeight="1" x14ac:dyDescent="0.25">
      <c r="A93" s="87" t="s">
        <v>80</v>
      </c>
      <c r="B93" s="86">
        <v>0</v>
      </c>
      <c r="C93" s="86">
        <v>600000</v>
      </c>
      <c r="D93" s="86">
        <v>0</v>
      </c>
      <c r="E93" s="70">
        <f t="shared" si="6"/>
        <v>-600000</v>
      </c>
      <c r="F93" s="71">
        <f t="shared" si="7"/>
        <v>-1</v>
      </c>
      <c r="H93" s="179"/>
      <c r="I93" s="153"/>
      <c r="J93" s="153"/>
    </row>
    <row r="94" spans="1:10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10" s="103" customFormat="1" ht="15" customHeight="1" thickBot="1" x14ac:dyDescent="0.3">
      <c r="A95" s="159" t="s">
        <v>62</v>
      </c>
      <c r="B95" s="160">
        <v>14340328</v>
      </c>
      <c r="C95" s="160">
        <v>16609653</v>
      </c>
      <c r="D95" s="160">
        <v>16924889</v>
      </c>
      <c r="E95" s="160">
        <f t="shared" si="6"/>
        <v>315236</v>
      </c>
      <c r="F95" s="162">
        <f t="shared" si="7"/>
        <v>1.89790840302323E-2</v>
      </c>
      <c r="H95" s="179"/>
    </row>
    <row r="96" spans="1:10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theme="9" tint="0.79998168889431442"/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F20" sqref="F20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24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123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4942259</v>
      </c>
      <c r="C8" s="61">
        <v>4942259</v>
      </c>
      <c r="D8" s="61">
        <v>5762928</v>
      </c>
      <c r="E8" s="61">
        <f t="shared" ref="E8:E32" si="0">D8-C8</f>
        <v>820669</v>
      </c>
      <c r="F8" s="62">
        <f t="shared" ref="F8:F32" si="1">IF(ISBLANK(E8),"  ",IF(C8&gt;0,E8/C8,IF(E8&gt;0,1,0)))</f>
        <v>0.16605139471646468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174344</v>
      </c>
      <c r="C10" s="63">
        <v>174344</v>
      </c>
      <c r="D10" s="63">
        <v>194234</v>
      </c>
      <c r="E10" s="61">
        <f t="shared" si="0"/>
        <v>19890</v>
      </c>
      <c r="F10" s="62">
        <f t="shared" si="1"/>
        <v>0.11408479787087597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174344</v>
      </c>
      <c r="C12" s="65">
        <v>174344</v>
      </c>
      <c r="D12" s="65">
        <v>194234</v>
      </c>
      <c r="E12" s="61">
        <f t="shared" si="0"/>
        <v>19890</v>
      </c>
      <c r="F12" s="62">
        <f t="shared" si="1"/>
        <v>0.11408479787087597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5116603</v>
      </c>
      <c r="C38" s="70">
        <v>5116603</v>
      </c>
      <c r="D38" s="70">
        <v>5957162</v>
      </c>
      <c r="E38" s="70">
        <f>D38-C38</f>
        <v>840559</v>
      </c>
      <c r="F38" s="71">
        <f>IF(ISBLANK(E38),"  ",IF(C38&gt;0,E38/C38,IF(E38&gt;0,1,0)))</f>
        <v>0.16428067606574129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22972047.82</v>
      </c>
      <c r="C51" s="75">
        <v>24049857</v>
      </c>
      <c r="D51" s="75">
        <v>19049857</v>
      </c>
      <c r="E51" s="75">
        <f>D51-C51</f>
        <v>-5000000</v>
      </c>
      <c r="F51" s="71">
        <f>IF(ISBLANK(E51),"  ",IF(C51&gt;0,E51/C51,IF(E51&gt;0,1,0)))</f>
        <v>-0.20790144407095643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28088650.82</v>
      </c>
      <c r="C57" s="75">
        <v>29166460</v>
      </c>
      <c r="D57" s="75">
        <v>25007019</v>
      </c>
      <c r="E57" s="75">
        <f>D57-C57</f>
        <v>-4159441</v>
      </c>
      <c r="F57" s="71">
        <f>IF(ISBLANK(E57),"  ",IF(C57&gt;0,E57/C57,IF(E57&gt;0,1,0)))</f>
        <v>-0.14261041621094916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5913643.9099999992</v>
      </c>
      <c r="C61" s="57">
        <v>8827475</v>
      </c>
      <c r="D61" s="57">
        <v>9004750.5199999996</v>
      </c>
      <c r="E61" s="57">
        <f t="shared" ref="E61:E74" si="4">D61-C61</f>
        <v>177275.51999999955</v>
      </c>
      <c r="F61" s="62">
        <f t="shared" ref="F61:F74" si="5">IF(ISBLANK(E61),"  ",IF(C61&gt;0,E61/C61,IF(E61&gt;0,1,0)))</f>
        <v>2.008224548922535E-2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65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106962.86</v>
      </c>
      <c r="C63" s="65">
        <v>357462</v>
      </c>
      <c r="D63" s="65">
        <v>372790.64</v>
      </c>
      <c r="E63" s="65">
        <f t="shared" si="4"/>
        <v>15328.640000000014</v>
      </c>
      <c r="F63" s="62">
        <f t="shared" si="5"/>
        <v>4.288187275850304E-2</v>
      </c>
      <c r="H63" s="178"/>
    </row>
    <row r="64" spans="1:8" ht="15" customHeight="1" x14ac:dyDescent="0.25">
      <c r="A64" s="66" t="s">
        <v>52</v>
      </c>
      <c r="B64" s="65">
        <v>3551766.6899999995</v>
      </c>
      <c r="C64" s="65">
        <v>5493409</v>
      </c>
      <c r="D64" s="65">
        <v>3457322.7199999997</v>
      </c>
      <c r="E64" s="65">
        <f t="shared" si="4"/>
        <v>-2036086.2800000003</v>
      </c>
      <c r="F64" s="62">
        <f t="shared" si="5"/>
        <v>-0.37064166895273959</v>
      </c>
      <c r="H64" s="178"/>
    </row>
    <row r="65" spans="1:10" ht="15" customHeight="1" x14ac:dyDescent="0.25">
      <c r="A65" s="66" t="s">
        <v>53</v>
      </c>
      <c r="B65" s="65">
        <v>4045205.0699999994</v>
      </c>
      <c r="C65" s="65">
        <v>3983092</v>
      </c>
      <c r="D65" s="65">
        <v>3438429.54</v>
      </c>
      <c r="E65" s="65">
        <f t="shared" si="4"/>
        <v>-544662.46</v>
      </c>
      <c r="F65" s="62">
        <f t="shared" si="5"/>
        <v>-0.13674363032538539</v>
      </c>
      <c r="H65" s="178"/>
    </row>
    <row r="66" spans="1:10" ht="15" customHeight="1" x14ac:dyDescent="0.25">
      <c r="A66" s="66" t="s">
        <v>54</v>
      </c>
      <c r="B66" s="65">
        <v>12321193.039999999</v>
      </c>
      <c r="C66" s="65">
        <v>7966110</v>
      </c>
      <c r="D66" s="65">
        <v>6169561.4500000002</v>
      </c>
      <c r="E66" s="65">
        <f t="shared" si="4"/>
        <v>-1796548.5499999998</v>
      </c>
      <c r="F66" s="62">
        <f t="shared" si="5"/>
        <v>-0.22552394456014288</v>
      </c>
      <c r="H66" s="178"/>
    </row>
    <row r="67" spans="1:10" ht="15" customHeight="1" x14ac:dyDescent="0.25">
      <c r="A67" s="66" t="s">
        <v>55</v>
      </c>
      <c r="B67" s="65">
        <v>609348</v>
      </c>
      <c r="C67" s="65">
        <v>650000</v>
      </c>
      <c r="D67" s="65">
        <v>650000</v>
      </c>
      <c r="E67" s="65">
        <f t="shared" si="4"/>
        <v>0</v>
      </c>
      <c r="F67" s="62">
        <f t="shared" si="5"/>
        <v>0</v>
      </c>
      <c r="H67" s="178"/>
    </row>
    <row r="68" spans="1:10" ht="15" customHeight="1" x14ac:dyDescent="0.25">
      <c r="A68" s="66" t="s">
        <v>56</v>
      </c>
      <c r="B68" s="65">
        <v>1090237</v>
      </c>
      <c r="C68" s="65">
        <v>1320237</v>
      </c>
      <c r="D68" s="65">
        <v>1320237</v>
      </c>
      <c r="E68" s="65">
        <f t="shared" si="4"/>
        <v>0</v>
      </c>
      <c r="F68" s="62">
        <f t="shared" si="5"/>
        <v>0</v>
      </c>
      <c r="H68" s="178"/>
    </row>
    <row r="69" spans="1:10" s="103" customFormat="1" ht="15" customHeight="1" x14ac:dyDescent="0.25">
      <c r="A69" s="84" t="s">
        <v>57</v>
      </c>
      <c r="B69" s="70">
        <v>27638356.569999997</v>
      </c>
      <c r="C69" s="70">
        <v>28597785</v>
      </c>
      <c r="D69" s="70">
        <v>24413091.869999997</v>
      </c>
      <c r="E69" s="70">
        <f t="shared" si="4"/>
        <v>-4184693.1300000027</v>
      </c>
      <c r="F69" s="71">
        <f t="shared" si="5"/>
        <v>-0.14632927445254948</v>
      </c>
      <c r="H69" s="179"/>
      <c r="I69" s="153"/>
      <c r="J69" s="153"/>
    </row>
    <row r="70" spans="1:10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10" ht="15" customHeight="1" x14ac:dyDescent="0.25">
      <c r="A71" s="66" t="s">
        <v>59</v>
      </c>
      <c r="B71" s="65">
        <v>450294.19</v>
      </c>
      <c r="C71" s="65">
        <v>568675</v>
      </c>
      <c r="D71" s="65">
        <v>593927</v>
      </c>
      <c r="E71" s="65">
        <f t="shared" si="4"/>
        <v>25252</v>
      </c>
      <c r="F71" s="62">
        <f t="shared" si="5"/>
        <v>4.4404976480414998E-2</v>
      </c>
      <c r="H71" s="178"/>
    </row>
    <row r="72" spans="1:10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10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10" s="103" customFormat="1" ht="15" customHeight="1" x14ac:dyDescent="0.25">
      <c r="A74" s="85" t="s">
        <v>62</v>
      </c>
      <c r="B74" s="86">
        <v>28088650.759999998</v>
      </c>
      <c r="C74" s="86">
        <v>29166460</v>
      </c>
      <c r="D74" s="86">
        <v>25007018.869999997</v>
      </c>
      <c r="E74" s="182">
        <f t="shared" si="4"/>
        <v>-4159441.1300000027</v>
      </c>
      <c r="F74" s="71">
        <f t="shared" si="5"/>
        <v>-0.14261042066812368</v>
      </c>
      <c r="H74" s="179"/>
      <c r="I74" s="153"/>
      <c r="J74" s="153"/>
    </row>
    <row r="75" spans="1:10" ht="15" customHeight="1" x14ac:dyDescent="0.25">
      <c r="A75" s="83"/>
      <c r="B75" s="57"/>
      <c r="C75" s="57"/>
      <c r="D75" s="57"/>
      <c r="E75" s="57"/>
      <c r="F75" s="59"/>
      <c r="H75" s="178"/>
    </row>
    <row r="76" spans="1:10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10" ht="15" customHeight="1" x14ac:dyDescent="0.25">
      <c r="A77" s="64" t="s">
        <v>64</v>
      </c>
      <c r="B77" s="61">
        <v>12820424.109999999</v>
      </c>
      <c r="C77" s="61">
        <v>12771842</v>
      </c>
      <c r="D77" s="61">
        <v>13987915.990000002</v>
      </c>
      <c r="E77" s="57">
        <f t="shared" ref="E77:E95" si="6">D77-C77</f>
        <v>1216073.9900000021</v>
      </c>
      <c r="F77" s="62">
        <f t="shared" ref="F77:F95" si="7">IF(ISBLANK(E77),"  ",IF(C77&gt;0,E77/C77,IF(E77&gt;0,1,0)))</f>
        <v>9.5215239117427394E-2</v>
      </c>
      <c r="H77" s="178"/>
    </row>
    <row r="78" spans="1:10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10" ht="15" customHeight="1" x14ac:dyDescent="0.25">
      <c r="A79" s="66" t="s">
        <v>66</v>
      </c>
      <c r="B79" s="57">
        <v>4314454.2</v>
      </c>
      <c r="C79" s="57">
        <v>4714564</v>
      </c>
      <c r="D79" s="57">
        <v>5155825.88</v>
      </c>
      <c r="E79" s="65">
        <f t="shared" si="6"/>
        <v>441261.87999999989</v>
      </c>
      <c r="F79" s="62">
        <f t="shared" si="7"/>
        <v>9.3595479878945301E-2</v>
      </c>
      <c r="H79" s="178"/>
    </row>
    <row r="80" spans="1:10" s="103" customFormat="1" ht="15" customHeight="1" x14ac:dyDescent="0.25">
      <c r="A80" s="84" t="s">
        <v>67</v>
      </c>
      <c r="B80" s="86">
        <v>17134878.309999999</v>
      </c>
      <c r="C80" s="86">
        <v>17486406</v>
      </c>
      <c r="D80" s="86">
        <v>19143741.870000001</v>
      </c>
      <c r="E80" s="70">
        <f t="shared" si="6"/>
        <v>1657335.870000001</v>
      </c>
      <c r="F80" s="71">
        <f t="shared" si="7"/>
        <v>9.4778530819883799E-2</v>
      </c>
      <c r="H80" s="179"/>
      <c r="I80" s="153"/>
      <c r="J80" s="153"/>
    </row>
    <row r="81" spans="1:10" ht="15" customHeight="1" x14ac:dyDescent="0.25">
      <c r="A81" s="66" t="s">
        <v>68</v>
      </c>
      <c r="B81" s="63">
        <v>302745.89999999997</v>
      </c>
      <c r="C81" s="63">
        <v>515000</v>
      </c>
      <c r="D81" s="63">
        <v>515000</v>
      </c>
      <c r="E81" s="65">
        <f t="shared" si="6"/>
        <v>0</v>
      </c>
      <c r="F81" s="62">
        <f t="shared" si="7"/>
        <v>0</v>
      </c>
      <c r="H81" s="178"/>
    </row>
    <row r="82" spans="1:10" ht="15" customHeight="1" x14ac:dyDescent="0.25">
      <c r="A82" s="66" t="s">
        <v>69</v>
      </c>
      <c r="B82" s="61">
        <v>7123631.8700000001</v>
      </c>
      <c r="C82" s="61">
        <v>2774603</v>
      </c>
      <c r="D82" s="61">
        <v>1383237</v>
      </c>
      <c r="E82" s="65">
        <f t="shared" si="6"/>
        <v>-1391366</v>
      </c>
      <c r="F82" s="62">
        <f t="shared" si="7"/>
        <v>-0.50146489425694418</v>
      </c>
      <c r="H82" s="178"/>
    </row>
    <row r="83" spans="1:10" ht="15" customHeight="1" x14ac:dyDescent="0.25">
      <c r="A83" s="66" t="s">
        <v>70</v>
      </c>
      <c r="B83" s="57">
        <v>461453.68</v>
      </c>
      <c r="C83" s="57">
        <v>375000</v>
      </c>
      <c r="D83" s="57">
        <v>325000</v>
      </c>
      <c r="E83" s="65">
        <f t="shared" si="6"/>
        <v>-50000</v>
      </c>
      <c r="F83" s="62">
        <f t="shared" si="7"/>
        <v>-0.13333333333333333</v>
      </c>
      <c r="H83" s="178"/>
    </row>
    <row r="84" spans="1:10" s="103" customFormat="1" ht="15" customHeight="1" x14ac:dyDescent="0.25">
      <c r="A84" s="68" t="s">
        <v>71</v>
      </c>
      <c r="B84" s="86">
        <v>7887831.4500000002</v>
      </c>
      <c r="C84" s="86">
        <v>3664603</v>
      </c>
      <c r="D84" s="86">
        <v>2223237</v>
      </c>
      <c r="E84" s="70">
        <f t="shared" si="6"/>
        <v>-1441366</v>
      </c>
      <c r="F84" s="71">
        <f t="shared" si="7"/>
        <v>-0.39332118649687292</v>
      </c>
      <c r="H84" s="179"/>
      <c r="I84" s="153"/>
      <c r="J84" s="153"/>
    </row>
    <row r="85" spans="1:10" ht="15" customHeight="1" x14ac:dyDescent="0.25">
      <c r="A85" s="66" t="s">
        <v>72</v>
      </c>
      <c r="B85" s="57">
        <v>663591.89999999991</v>
      </c>
      <c r="C85" s="57">
        <v>2320590</v>
      </c>
      <c r="D85" s="57">
        <v>1506543</v>
      </c>
      <c r="E85" s="65">
        <f t="shared" si="6"/>
        <v>-814047</v>
      </c>
      <c r="F85" s="62">
        <f t="shared" si="7"/>
        <v>-0.35079311726759144</v>
      </c>
      <c r="H85" s="178"/>
    </row>
    <row r="86" spans="1:10" ht="15" customHeight="1" x14ac:dyDescent="0.25">
      <c r="A86" s="66" t="s">
        <v>73</v>
      </c>
      <c r="B86" s="65">
        <v>964688.53</v>
      </c>
      <c r="C86" s="65">
        <v>1176186</v>
      </c>
      <c r="D86" s="65">
        <v>1189570</v>
      </c>
      <c r="E86" s="65">
        <f t="shared" si="6"/>
        <v>13384</v>
      </c>
      <c r="F86" s="62">
        <f t="shared" si="7"/>
        <v>1.1379152617018056E-2</v>
      </c>
      <c r="H86" s="178"/>
    </row>
    <row r="87" spans="1:10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10" ht="15" customHeight="1" x14ac:dyDescent="0.25">
      <c r="A88" s="66" t="s">
        <v>75</v>
      </c>
      <c r="B88" s="65">
        <v>450294.19</v>
      </c>
      <c r="C88" s="65">
        <v>568675</v>
      </c>
      <c r="D88" s="65">
        <v>593927</v>
      </c>
      <c r="E88" s="65">
        <f t="shared" si="6"/>
        <v>25252</v>
      </c>
      <c r="F88" s="62">
        <f t="shared" si="7"/>
        <v>4.4404976480414998E-2</v>
      </c>
      <c r="H88" s="178"/>
    </row>
    <row r="89" spans="1:10" s="103" customFormat="1" ht="15" customHeight="1" x14ac:dyDescent="0.25">
      <c r="A89" s="68" t="s">
        <v>76</v>
      </c>
      <c r="B89" s="70">
        <v>2078574.6199999999</v>
      </c>
      <c r="C89" s="70">
        <v>4065451</v>
      </c>
      <c r="D89" s="70">
        <v>3290040</v>
      </c>
      <c r="E89" s="70">
        <f t="shared" si="6"/>
        <v>-775411</v>
      </c>
      <c r="F89" s="71">
        <f t="shared" si="7"/>
        <v>-0.1907318523824294</v>
      </c>
      <c r="H89" s="179"/>
      <c r="I89" s="153"/>
      <c r="J89" s="153"/>
    </row>
    <row r="90" spans="1:10" ht="15" customHeight="1" x14ac:dyDescent="0.25">
      <c r="A90" s="66" t="s">
        <v>77</v>
      </c>
      <c r="B90" s="65">
        <v>508570.04</v>
      </c>
      <c r="C90" s="65">
        <v>3100000</v>
      </c>
      <c r="D90" s="65">
        <v>0</v>
      </c>
      <c r="E90" s="65">
        <f t="shared" si="6"/>
        <v>-3100000</v>
      </c>
      <c r="F90" s="62">
        <f t="shared" si="7"/>
        <v>-1</v>
      </c>
      <c r="H90" s="178"/>
    </row>
    <row r="91" spans="1:10" ht="15" customHeight="1" x14ac:dyDescent="0.25">
      <c r="A91" s="66" t="s">
        <v>78</v>
      </c>
      <c r="B91" s="65">
        <v>478796.33999999997</v>
      </c>
      <c r="C91" s="65">
        <v>350000</v>
      </c>
      <c r="D91" s="65">
        <v>350000</v>
      </c>
      <c r="E91" s="65">
        <f t="shared" si="6"/>
        <v>0</v>
      </c>
      <c r="F91" s="62">
        <f t="shared" si="7"/>
        <v>0</v>
      </c>
      <c r="H91" s="178"/>
    </row>
    <row r="92" spans="1:10" ht="15" customHeight="1" x14ac:dyDescent="0.25">
      <c r="A92" s="73" t="s">
        <v>79</v>
      </c>
      <c r="B92" s="65">
        <v>0</v>
      </c>
      <c r="C92" s="65">
        <v>500000</v>
      </c>
      <c r="D92" s="65">
        <v>0</v>
      </c>
      <c r="E92" s="65">
        <f t="shared" si="6"/>
        <v>-500000</v>
      </c>
      <c r="F92" s="62">
        <f t="shared" si="7"/>
        <v>-1</v>
      </c>
      <c r="H92" s="178"/>
    </row>
    <row r="93" spans="1:10" s="103" customFormat="1" ht="15" customHeight="1" x14ac:dyDescent="0.25">
      <c r="A93" s="87" t="s">
        <v>80</v>
      </c>
      <c r="B93" s="86">
        <v>987366.37999999989</v>
      </c>
      <c r="C93" s="86">
        <v>3950000</v>
      </c>
      <c r="D93" s="86">
        <v>350000</v>
      </c>
      <c r="E93" s="70">
        <f t="shared" si="6"/>
        <v>-3600000</v>
      </c>
      <c r="F93" s="71">
        <f t="shared" si="7"/>
        <v>-0.91139240506329111</v>
      </c>
      <c r="H93" s="179"/>
      <c r="I93" s="153"/>
      <c r="J93" s="153"/>
    </row>
    <row r="94" spans="1:10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10" s="103" customFormat="1" ht="15" customHeight="1" thickBot="1" x14ac:dyDescent="0.3">
      <c r="A95" s="159" t="s">
        <v>62</v>
      </c>
      <c r="B95" s="160">
        <v>28088650.759999998</v>
      </c>
      <c r="C95" s="160">
        <v>29166460</v>
      </c>
      <c r="D95" s="160">
        <v>25007018.870000001</v>
      </c>
      <c r="E95" s="160">
        <f t="shared" si="6"/>
        <v>-4159441.129999999</v>
      </c>
      <c r="F95" s="162">
        <f t="shared" si="7"/>
        <v>-0.14261042066812354</v>
      </c>
      <c r="H95" s="179"/>
    </row>
    <row r="96" spans="1:10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51" sqref="I5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89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181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ULSummary!B8-ULBoard!B8+LSU!B8+LSUA!B8+LSUS!B8+SUBR!B8+SUNO!B8</f>
        <v>445767956</v>
      </c>
      <c r="C8" s="61">
        <f>ULSummary!C8-ULBoard!C8+LSU!C8+LSUA!C8+LSUS!C8+SUBR!C8+SUNO!C8</f>
        <v>447997955.69999999</v>
      </c>
      <c r="D8" s="61">
        <f>ULSummary!D8-ULBoard!D8+LSU!D8+LSUA!D8+LSUS!D8+SUBR!D8+SUNO!D8</f>
        <v>455511977.50654191</v>
      </c>
      <c r="E8" s="61">
        <f t="shared" ref="E8:E32" si="0">D8-C8</f>
        <v>7514021.8065419197</v>
      </c>
      <c r="F8" s="62">
        <f t="shared" ref="F8:F32" si="1">IF(ISBLANK(E8),"  ",IF(C8&gt;0,E8/C8,IF(E8&gt;0,1,0)))</f>
        <v>1.6772446639407555E-2</v>
      </c>
      <c r="H8" s="178"/>
    </row>
    <row r="9" spans="1:9" ht="15" customHeight="1" x14ac:dyDescent="0.25">
      <c r="A9" s="60" t="s">
        <v>13</v>
      </c>
      <c r="B9" s="61">
        <f>ULSummary!B9-ULBoard!B9+LSU!B9+LSUA!B9+LSUS!B9+SUBR!B9+SUNO!B9</f>
        <v>0</v>
      </c>
      <c r="C9" s="61">
        <f>ULSummary!C9-ULBoard!C9+LSU!C9+LSUA!C9+LSUS!C9+SUBR!C9+SUNO!C9</f>
        <v>0</v>
      </c>
      <c r="D9" s="61">
        <f>ULSummary!D9-ULBoard!D9+LSU!D9+LSUA!D9+LSUS!D9+SUBR!D9+SUNO!D9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ULSummary!B10-ULBoard!B10+LSU!B10+LSUA!B10+LSUS!B10+SUBR!B10+SUNO!B10</f>
        <v>29986745.779999997</v>
      </c>
      <c r="C10" s="61">
        <f>ULSummary!C10-ULBoard!C10+LSU!C10+LSUA!C10+LSUS!C10+SUBR!C10+SUNO!C10</f>
        <v>30195901.699999999</v>
      </c>
      <c r="D10" s="61">
        <f>ULSummary!D10-ULBoard!D10+LSU!D10+LSUA!D10+LSUS!D10+SUBR!D10+SUNO!D10</f>
        <v>30194473</v>
      </c>
      <c r="E10" s="61">
        <f t="shared" si="0"/>
        <v>-1428.6999999992549</v>
      </c>
      <c r="F10" s="62">
        <f t="shared" si="1"/>
        <v>-4.7314367830229588E-5</v>
      </c>
      <c r="H10" s="178"/>
    </row>
    <row r="11" spans="1:9" ht="15" customHeight="1" x14ac:dyDescent="0.25">
      <c r="A11" s="189" t="s">
        <v>15</v>
      </c>
      <c r="B11" s="61">
        <f>ULSummary!B11-ULBoard!B11+LSU!B11+LSUA!B11+LSUS!B11+SUBR!B11+SUNO!B11</f>
        <v>0</v>
      </c>
      <c r="C11" s="61">
        <f>ULSummary!C11-ULBoard!C11+LSU!C11+LSUA!C11+LSUS!C11+SUBR!C11+SUNO!C11</f>
        <v>0</v>
      </c>
      <c r="D11" s="61">
        <f>ULSummary!D11-ULBoard!D11+LSU!D11+LSUA!D11+LSUS!D11+SUBR!D11+SUNO!D11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ULSummary!B12-ULBoard!B12+LSU!B12+LSUA!B12+LSUS!B12+SUBR!B12+SUNO!B12</f>
        <v>23755934.779999997</v>
      </c>
      <c r="C12" s="61">
        <f>ULSummary!C12-ULBoard!C12+LSU!C12+LSUA!C12+LSUS!C12+SUBR!C12+SUNO!C12</f>
        <v>23965090.699999999</v>
      </c>
      <c r="D12" s="61">
        <f>ULSummary!D12-ULBoard!D12+LSU!D12+LSUA!D12+LSUS!D12+SUBR!D12+SUNO!D12</f>
        <v>26699138</v>
      </c>
      <c r="E12" s="61">
        <f t="shared" si="0"/>
        <v>2734047.3000000007</v>
      </c>
      <c r="F12" s="62">
        <f t="shared" si="1"/>
        <v>0.11408457970075618</v>
      </c>
      <c r="H12" s="178"/>
    </row>
    <row r="13" spans="1:9" ht="15" customHeight="1" x14ac:dyDescent="0.25">
      <c r="A13" s="190" t="s">
        <v>17</v>
      </c>
      <c r="B13" s="61">
        <f>ULSummary!B13-ULBoard!B13+LSU!B13+LSUA!B13+LSUS!B13+SUBR!B13+SUNO!B13</f>
        <v>0</v>
      </c>
      <c r="C13" s="61">
        <f>ULSummary!C13-ULBoard!C13+LSU!C13+LSUA!C13+LSUS!C13+SUBR!C13+SUNO!C13</f>
        <v>0</v>
      </c>
      <c r="D13" s="61">
        <f>ULSummary!D13-ULBoard!D13+LSU!D13+LSUA!D13+LSUS!D13+SUBR!D13+SUNO!D13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ULSummary!B14-ULBoard!B14+LSU!B14+LSUA!B14+LSUS!B14+SUBR!B14+SUNO!B14</f>
        <v>233688</v>
      </c>
      <c r="C14" s="61">
        <f>ULSummary!C14-ULBoard!C14+LSU!C14+LSUA!C14+LSUS!C14+SUBR!C14+SUNO!C14</f>
        <v>233688</v>
      </c>
      <c r="D14" s="61">
        <f>ULSummary!D14-ULBoard!D14+LSU!D14+LSUA!D14+LSUS!D14+SUBR!D14+SUNO!D14</f>
        <v>774807</v>
      </c>
      <c r="E14" s="61">
        <f t="shared" si="0"/>
        <v>541119</v>
      </c>
      <c r="F14" s="62">
        <f t="shared" si="1"/>
        <v>2.3155617746739243</v>
      </c>
      <c r="H14" s="178"/>
    </row>
    <row r="15" spans="1:9" ht="15" customHeight="1" x14ac:dyDescent="0.25">
      <c r="A15" s="190" t="s">
        <v>19</v>
      </c>
      <c r="B15" s="61">
        <f>ULSummary!B15-ULBoard!B15+LSU!B15+LSUA!B15+LSUS!B15+SUBR!B15+SUNO!B15</f>
        <v>1293763</v>
      </c>
      <c r="C15" s="61">
        <f>ULSummary!C15-ULBoard!C15+LSU!C15+LSUA!C15+LSUS!C15+SUBR!C15+SUNO!C15</f>
        <v>1293763</v>
      </c>
      <c r="D15" s="61">
        <f>ULSummary!D15-ULBoard!D15+LSU!D15+LSUA!D15+LSUS!D15+SUBR!D15+SUNO!D15</f>
        <v>1880298</v>
      </c>
      <c r="E15" s="61">
        <f t="shared" si="0"/>
        <v>586535</v>
      </c>
      <c r="F15" s="62">
        <f t="shared" si="1"/>
        <v>0.45335583101387195</v>
      </c>
      <c r="H15" s="178"/>
    </row>
    <row r="16" spans="1:9" ht="15" customHeight="1" x14ac:dyDescent="0.25">
      <c r="A16" s="190" t="s">
        <v>20</v>
      </c>
      <c r="B16" s="61">
        <f>ULSummary!B16-ULBoard!B16+LSU!B16+LSUA!B16+LSUS!B16+SUBR!B16+SUNO!B16</f>
        <v>50000</v>
      </c>
      <c r="C16" s="61">
        <f>ULSummary!C16-ULBoard!C16+LSU!C16+LSUA!C16+LSUS!C16+SUBR!C16+SUNO!C16</f>
        <v>50000</v>
      </c>
      <c r="D16" s="61">
        <f>ULSummary!D16-ULBoard!D16+LSU!D16+LSUA!D16+LSUS!D16+SUBR!D16+SUNO!D16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ULSummary!B17-ULBoard!B17+LSU!B17+LSUA!B17+LSUS!B17+SUBR!B17+SUNO!B17</f>
        <v>0</v>
      </c>
      <c r="C17" s="61">
        <f>ULSummary!C17-ULBoard!C17+LSU!C17+LSUA!C17+LSUS!C17+SUBR!C17+SUNO!C17</f>
        <v>0</v>
      </c>
      <c r="D17" s="61">
        <f>ULSummary!D17-ULBoard!D17+LSU!D17+LSUA!D17+LSUS!D17+SUBR!D17+SUNO!D17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ULSummary!B18-ULBoard!B18+LSU!B18+LSUA!B18+LSUS!B18+SUBR!B18+SUNO!B18</f>
        <v>750000</v>
      </c>
      <c r="C18" s="61">
        <f>ULSummary!C18-ULBoard!C18+LSU!C18+LSUA!C18+LSUS!C18+SUBR!C18+SUNO!C18</f>
        <v>750000</v>
      </c>
      <c r="D18" s="61">
        <f>ULSummary!D18-ULBoard!D18+LSU!D18+LSUA!D18+LSUS!D18+SUBR!D18+SUNO!D18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ULSummary!B19-ULBoard!B19+LSU!B19+LSUA!B19+LSUS!B19+SUBR!B19+SUNO!B19</f>
        <v>3655956</v>
      </c>
      <c r="C19" s="61">
        <f>ULSummary!C19-ULBoard!C19+LSU!C19+LSUA!C19+LSUS!C19+SUBR!C19+SUNO!C19</f>
        <v>3655956</v>
      </c>
      <c r="D19" s="61">
        <f>ULSummary!D19-ULBoard!D19+LSU!D19+LSUA!D19+LSUS!D19+SUBR!D19+SUNO!D19</f>
        <v>0</v>
      </c>
      <c r="E19" s="61">
        <f t="shared" si="0"/>
        <v>-3655956</v>
      </c>
      <c r="F19" s="62">
        <f t="shared" si="1"/>
        <v>-1</v>
      </c>
      <c r="H19" s="178"/>
    </row>
    <row r="20" spans="1:8" ht="15" customHeight="1" x14ac:dyDescent="0.25">
      <c r="A20" s="190" t="s">
        <v>23</v>
      </c>
      <c r="B20" s="61">
        <f>ULSummary!B20-ULBoard!B20+LSU!B20+LSUA!B20+LSUS!B20+SUBR!B20+SUNO!B20</f>
        <v>210000</v>
      </c>
      <c r="C20" s="61">
        <f>ULSummary!C20-ULBoard!C20+LSU!C20+LSUA!C20+LSUS!C20+SUBR!C20+SUNO!C20</f>
        <v>210000</v>
      </c>
      <c r="D20" s="61">
        <f>ULSummary!D20-ULBoard!D20+LSU!D20+LSUA!D20+LSUS!D20+SUBR!D20+SUNO!D20</f>
        <v>0</v>
      </c>
      <c r="E20" s="61">
        <f t="shared" si="0"/>
        <v>-210000</v>
      </c>
      <c r="F20" s="62">
        <f t="shared" si="1"/>
        <v>-1</v>
      </c>
      <c r="H20" s="178"/>
    </row>
    <row r="21" spans="1:8" ht="15" customHeight="1" x14ac:dyDescent="0.25">
      <c r="A21" s="190" t="s">
        <v>24</v>
      </c>
      <c r="B21" s="61">
        <f>ULSummary!B21-ULBoard!B21+LSU!B21+LSUA!B21+LSUS!B21+SUBR!B21+SUNO!B21</f>
        <v>0</v>
      </c>
      <c r="C21" s="61">
        <f>ULSummary!C21-ULBoard!C21+LSU!C21+LSUA!C21+LSUS!C21+SUBR!C21+SUNO!C21</f>
        <v>0</v>
      </c>
      <c r="D21" s="61">
        <f>ULSummary!D21-ULBoard!D21+LSU!D21+LSUA!D21+LSUS!D21+SUBR!D21+SUNO!D21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ULSummary!B22-ULBoard!B22+LSU!B22+LSUA!B22+LSUS!B22+SUBR!B22+SUNO!B22</f>
        <v>0</v>
      </c>
      <c r="C22" s="61">
        <f>ULSummary!C22-ULBoard!C22+LSU!C22+LSUA!C22+LSUS!C22+SUBR!C22+SUNO!C22</f>
        <v>0</v>
      </c>
      <c r="D22" s="61">
        <f>ULSummary!D22-ULBoard!D22+LSU!D22+LSUA!D22+LSUS!D22+SUBR!D22+SUNO!D22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1">
        <f>ULSummary!B23-ULBoard!B23+LSU!B23+LSUA!B23+LSUS!B23+SUBR!B23+SUNO!B23</f>
        <v>0</v>
      </c>
      <c r="C23" s="61">
        <f>ULSummary!C23-ULBoard!C23+LSU!C23+LSUA!C23+LSUS!C23+SUBR!C23+SUNO!C23</f>
        <v>0</v>
      </c>
      <c r="D23" s="61">
        <f>ULSummary!D23-ULBoard!D23+LSU!D23+LSUA!D23+LSUS!D23+SUBR!D23+SUNO!D23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1">
        <f>ULSummary!B24-ULBoard!B24+LSU!B24+LSUA!B24+LSUS!B24+SUBR!B24+SUNO!B24</f>
        <v>0</v>
      </c>
      <c r="C24" s="61">
        <f>ULSummary!C24-ULBoard!C24+LSU!C24+LSUA!C24+LSUS!C24+SUBR!C24+SUNO!C24</f>
        <v>0</v>
      </c>
      <c r="D24" s="61">
        <f>ULSummary!D24-ULBoard!D24+LSU!D24+LSUA!D24+LSUS!D24+SUBR!D24+SUNO!D24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ULSummary!B25-ULBoard!B25+LSU!B25+LSUA!B25+LSUS!B25+SUBR!B25+SUNO!B25</f>
        <v>0</v>
      </c>
      <c r="C25" s="61">
        <f>ULSummary!C25-ULBoard!C25+LSU!C25+LSUA!C25+LSUS!C25+SUBR!C25+SUNO!C25</f>
        <v>0</v>
      </c>
      <c r="D25" s="61">
        <f>ULSummary!D25-ULBoard!D25+LSU!D25+LSUA!D25+LSUS!D25+SUBR!D25+SUNO!D25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1">
        <f>ULSummary!B26-ULBoard!B26+LSU!B26+LSUA!B26+LSUS!B26+SUBR!B26+SUNO!B26</f>
        <v>0</v>
      </c>
      <c r="C26" s="61">
        <f>ULSummary!C26-ULBoard!C26+LSU!C26+LSUA!C26+LSUS!C26+SUBR!C26+SUNO!C26</f>
        <v>0</v>
      </c>
      <c r="D26" s="61">
        <f>ULSummary!D26-ULBoard!D26+LSU!D26+LSUA!D26+LSUS!D26+SUBR!D26+SUNO!D26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1">
        <f>ULSummary!B27-ULBoard!B27+LSU!B27+LSUA!B27+LSUS!B27+SUBR!B27+SUNO!B27</f>
        <v>0</v>
      </c>
      <c r="C27" s="61">
        <f>ULSummary!C27-ULBoard!C27+LSU!C27+LSUA!C27+LSUS!C27+SUBR!C27+SUNO!C27</f>
        <v>0</v>
      </c>
      <c r="D27" s="61">
        <f>ULSummary!D27-ULBoard!D27+LSU!D27+LSUA!D27+LSUS!D27+SUBR!D27+SUNO!D27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ULSummary!B28-ULBoard!B28+LSU!B28+LSUA!B28+LSUS!B28+SUBR!B28+SUNO!B28</f>
        <v>0</v>
      </c>
      <c r="C28" s="61">
        <f>ULSummary!C28-ULBoard!C28+LSU!C28+LSUA!C28+LSUS!C28+SUBR!C28+SUNO!C28</f>
        <v>0</v>
      </c>
      <c r="D28" s="61">
        <f>ULSummary!D28-ULBoard!D28+LSU!D28+LSUA!D28+LSUS!D28+SUBR!D28+SUNO!D28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ULSummary!B29-ULBoard!B29+LSU!B29+LSUA!B29+LSUS!B29+SUBR!B29+SUNO!B29</f>
        <v>0</v>
      </c>
      <c r="C29" s="61">
        <f>ULSummary!C29-ULBoard!C29+LSU!C29+LSUA!C29+LSUS!C29+SUBR!C29+SUNO!C29</f>
        <v>0</v>
      </c>
      <c r="D29" s="61">
        <f>ULSummary!D29-ULBoard!D29+LSU!D29+LSUA!D29+LSUS!D29+SUBR!D29+SUNO!D29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1">
        <f>ULSummary!B30-ULBoard!B30+LSU!B30+LSUA!B30+LSUS!B30+SUBR!B30+SUNO!B30</f>
        <v>37404</v>
      </c>
      <c r="C30" s="61">
        <f>ULSummary!C30-ULBoard!C30+LSU!C30+LSUA!C30+LSUS!C30+SUBR!C30+SUNO!C30</f>
        <v>37404</v>
      </c>
      <c r="D30" s="61">
        <f>ULSummary!D30-ULBoard!D30+LSU!D30+LSUA!D30+LSUS!D30+SUBR!D30+SUNO!D30</f>
        <v>40230</v>
      </c>
      <c r="E30" s="61">
        <f t="shared" si="0"/>
        <v>2826</v>
      </c>
      <c r="F30" s="62">
        <f t="shared" si="1"/>
        <v>7.5553416746871993E-2</v>
      </c>
      <c r="H30" s="178"/>
    </row>
    <row r="31" spans="1:8" ht="15" customHeight="1" x14ac:dyDescent="0.25">
      <c r="A31" s="191" t="s">
        <v>204</v>
      </c>
      <c r="B31" s="61">
        <f>ULSummary!B31-ULBoard!B31+LSU!B31+LSUA!B31+LSUS!B31+SUBR!B31+SUNO!B31</f>
        <v>0</v>
      </c>
      <c r="C31" s="61">
        <f>ULSummary!C31-ULBoard!C31+LSU!C31+LSUA!C31+LSUS!C31+SUBR!C31+SUNO!C31</f>
        <v>0</v>
      </c>
      <c r="D31" s="61">
        <f>ULSummary!D31-ULBoard!D31+LSU!D31+LSUA!D31+LSUS!D31+SUBR!D31+SUNO!D31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1">
        <f>ULSummary!B32-ULBoard!B32+LSU!B32+LSUA!B32+LSUS!B32+SUBR!B32+SUNO!B32</f>
        <v>0</v>
      </c>
      <c r="C32" s="61">
        <f>ULSummary!C32-ULBoard!C32+LSU!C32+LSUA!C32+LSUS!C32+SUBR!C32+SUNO!C32</f>
        <v>0</v>
      </c>
      <c r="D32" s="61">
        <f>ULSummary!D32-ULBoard!D32+LSU!D32+LSUA!D32+LSUS!D32+SUBR!D32+SUNO!D32</f>
        <v>0</v>
      </c>
      <c r="E32" s="61">
        <f t="shared" si="0"/>
        <v>0</v>
      </c>
      <c r="F32" s="62">
        <f t="shared" si="1"/>
        <v>0</v>
      </c>
      <c r="H32" s="178"/>
    </row>
    <row r="33" spans="1:8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8" ht="15" customHeight="1" x14ac:dyDescent="0.25">
      <c r="A34" s="64" t="s">
        <v>29</v>
      </c>
      <c r="B34" s="61">
        <f>ULSummary!B34-ULBoard!B34+LSU!B34+LSUA!B34+LSUS!B34+SUBR!B34+SUNO!B34</f>
        <v>0</v>
      </c>
      <c r="C34" s="61">
        <f>ULSummary!C34-ULBoard!C34+LSU!C34+LSUA!C34+LSUS!C34+SUBR!C34+SUNO!C34</f>
        <v>0</v>
      </c>
      <c r="D34" s="61">
        <f>ULSummary!D34-ULBoard!D34+LSU!D34+LSUA!D34+LSUS!D34+SUBR!D34+SUNO!D34</f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8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8" ht="15" customHeight="1" x14ac:dyDescent="0.25">
      <c r="A36" s="64" t="s">
        <v>29</v>
      </c>
      <c r="B36" s="61">
        <f>ULSummary!B36-ULBoard!B36+LSU!B36+LSUA!B36+LSUS!B36+SUBR!B36+SUNO!B36</f>
        <v>0</v>
      </c>
      <c r="C36" s="61">
        <f>ULSummary!C36-ULBoard!C36+LSU!C36+LSUA!C36+LSUS!C36+SUBR!C36+SUNO!C36</f>
        <v>0</v>
      </c>
      <c r="D36" s="61">
        <f>ULSummary!D36-ULBoard!D36+LSU!D36+LSUA!D36+LSUS!D36+SUBR!D36+SUNO!D36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8" ht="15" customHeight="1" x14ac:dyDescent="0.25">
      <c r="A37" s="66" t="s">
        <v>31</v>
      </c>
      <c r="B37" s="101"/>
      <c r="C37" s="101"/>
      <c r="D37" s="101"/>
      <c r="E37" s="63"/>
      <c r="F37" s="62" t="s">
        <v>32</v>
      </c>
      <c r="H37" s="178"/>
    </row>
    <row r="38" spans="1:8" s="103" customFormat="1" ht="15" customHeight="1" x14ac:dyDescent="0.25">
      <c r="A38" s="69" t="s">
        <v>33</v>
      </c>
      <c r="B38" s="102">
        <f>B36+B34+B10+B9+B8</f>
        <v>475754701.77999997</v>
      </c>
      <c r="C38" s="102">
        <f>C36+C34+C10+C9+C8</f>
        <v>478193857.39999998</v>
      </c>
      <c r="D38" s="102">
        <f>D36+D34+D10+D9+D8</f>
        <v>485706450.50654191</v>
      </c>
      <c r="E38" s="77">
        <f>D38-C38</f>
        <v>7512593.1065419316</v>
      </c>
      <c r="F38" s="71">
        <f>IF(ISBLANK(E38),"  ",IF(C38&gt;0,E38/C38,IF(E38&gt;0,1,0)))</f>
        <v>1.5710350499667316E-2</v>
      </c>
      <c r="H38" s="179"/>
    </row>
    <row r="39" spans="1:8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72" t="s">
        <v>35</v>
      </c>
      <c r="B40" s="61">
        <f>ULSummary!B40-ULBoard!B40+LSU!B40+LSUA!B40+LSUS!B40+SUBR!B40+SUNO!B40</f>
        <v>0</v>
      </c>
      <c r="C40" s="61">
        <f>ULSummary!C40-ULBoard!C40+LSU!C40+LSUA!C40+LSUS!C40+SUBR!C40+SUNO!C40</f>
        <v>0</v>
      </c>
      <c r="D40" s="61">
        <f>ULSummary!D40-ULBoard!D40+LSU!D40+LSUA!D40+LSUS!D40+SUBR!D40+SUNO!D40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8" ht="15" customHeight="1" x14ac:dyDescent="0.25">
      <c r="A41" s="73" t="s">
        <v>36</v>
      </c>
      <c r="B41" s="61">
        <f>ULSummary!B41-ULBoard!B41+LSU!B41+LSUA!B41+LSUS!B41+SUBR!B41+SUNO!B41</f>
        <v>0</v>
      </c>
      <c r="C41" s="61">
        <f>ULSummary!C41-ULBoard!C41+LSU!C41+LSUA!C41+LSUS!C41+SUBR!C41+SUNO!C41</f>
        <v>0</v>
      </c>
      <c r="D41" s="61">
        <f>ULSummary!D41-ULBoard!D41+LSU!D41+LSUA!D41+LSUS!D41+SUBR!D41+SUNO!D41</f>
        <v>0</v>
      </c>
      <c r="E41" s="61">
        <f t="shared" si="2"/>
        <v>0</v>
      </c>
      <c r="F41" s="62">
        <f t="shared" si="3"/>
        <v>0</v>
      </c>
      <c r="H41" s="178"/>
    </row>
    <row r="42" spans="1:8" ht="15" customHeight="1" x14ac:dyDescent="0.25">
      <c r="A42" s="73" t="s">
        <v>37</v>
      </c>
      <c r="B42" s="61">
        <f>ULSummary!B42-ULBoard!B42+LSU!B42+LSUA!B42+LSUS!B42+SUBR!B42+SUNO!B42</f>
        <v>0</v>
      </c>
      <c r="C42" s="61">
        <f>ULSummary!C42-ULBoard!C42+LSU!C42+LSUA!C42+LSUS!C42+SUBR!C42+SUNO!C42</f>
        <v>0</v>
      </c>
      <c r="D42" s="61">
        <f>ULSummary!D42-ULBoard!D42+LSU!D42+LSUA!D42+LSUS!D42+SUBR!D42+SUNO!D42</f>
        <v>0</v>
      </c>
      <c r="E42" s="61">
        <f t="shared" si="2"/>
        <v>0</v>
      </c>
      <c r="F42" s="62">
        <f t="shared" si="3"/>
        <v>0</v>
      </c>
      <c r="H42" s="178"/>
    </row>
    <row r="43" spans="1:8" ht="15" customHeight="1" x14ac:dyDescent="0.25">
      <c r="A43" s="73" t="s">
        <v>38</v>
      </c>
      <c r="B43" s="61">
        <f>ULSummary!B43-ULBoard!B43+LSU!B43+LSUA!B43+LSUS!B43+SUBR!B43+SUNO!B43</f>
        <v>0</v>
      </c>
      <c r="C43" s="61">
        <f>ULSummary!C43-ULBoard!C43+LSU!C43+LSUA!C43+LSUS!C43+SUBR!C43+SUNO!C43</f>
        <v>0</v>
      </c>
      <c r="D43" s="61">
        <f>ULSummary!D43-ULBoard!D43+LSU!D43+LSUA!D43+LSUS!D43+SUBR!D43+SUNO!D43</f>
        <v>0</v>
      </c>
      <c r="E43" s="61">
        <f t="shared" si="2"/>
        <v>0</v>
      </c>
      <c r="F43" s="62">
        <f t="shared" si="3"/>
        <v>0</v>
      </c>
      <c r="H43" s="178"/>
    </row>
    <row r="44" spans="1:8" ht="15" customHeight="1" x14ac:dyDescent="0.25">
      <c r="A44" s="74" t="s">
        <v>39</v>
      </c>
      <c r="B44" s="61">
        <f>ULSummary!B44-ULBoard!B44+LSU!B44+LSUA!B44+LSUS!B44+SUBR!B44+SUNO!B44</f>
        <v>0</v>
      </c>
      <c r="C44" s="61">
        <f>ULSummary!C44-ULBoard!C44+LSU!C44+LSUA!C44+LSUS!C44+SUBR!C44+SUNO!C44</f>
        <v>0</v>
      </c>
      <c r="D44" s="61">
        <f>ULSummary!D44-ULBoard!D44+LSU!D44+LSUA!D44+LSUS!D44+SUBR!D44+SUNO!D44</f>
        <v>0</v>
      </c>
      <c r="E44" s="61">
        <f t="shared" si="2"/>
        <v>0</v>
      </c>
      <c r="F44" s="62">
        <f t="shared" si="3"/>
        <v>0</v>
      </c>
      <c r="H44" s="178"/>
    </row>
    <row r="45" spans="1:8" s="103" customFormat="1" ht="15" customHeight="1" x14ac:dyDescent="0.25">
      <c r="A45" s="67" t="s">
        <v>40</v>
      </c>
      <c r="B45" s="77">
        <f>ULSummary!B45-ULBoard!B45+LSU!B45+LSUA!B45+LSUS!B45+SUBR!B45+SUNO!B45</f>
        <v>0</v>
      </c>
      <c r="C45" s="77">
        <f>ULSummary!C45-ULBoard!C45+LSU!C45+LSUA!C45+LSUS!C45+SUBR!C45+SUNO!C45</f>
        <v>0</v>
      </c>
      <c r="D45" s="77">
        <f>ULSummary!D45-ULBoard!D45+LSU!D45+LSUA!D45+LSUS!D45+SUBR!D45+SUNO!D45</f>
        <v>0</v>
      </c>
      <c r="E45" s="77">
        <f t="shared" si="2"/>
        <v>0</v>
      </c>
      <c r="F45" s="71">
        <f t="shared" si="3"/>
        <v>0</v>
      </c>
      <c r="H45" s="179"/>
    </row>
    <row r="46" spans="1:8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8" s="103" customFormat="1" ht="15" customHeight="1" x14ac:dyDescent="0.25">
      <c r="A47" s="76" t="s">
        <v>42</v>
      </c>
      <c r="B47" s="77">
        <f>ULSummary!B47-ULBoard!B47+LSU!B47+LSUA!B47+LSUS!B47+SUBR!B47+SUNO!B47</f>
        <v>11806813</v>
      </c>
      <c r="C47" s="77">
        <f>ULSummary!C47-ULBoard!C47+LSU!C47+LSUA!C47+LSUS!C47+SUBR!C47+SUNO!C47</f>
        <v>12263992</v>
      </c>
      <c r="D47" s="77">
        <f>ULSummary!D47-ULBoard!D47+LSU!D47+LSUA!D47+LSUS!D47+SUBR!D47+SUNO!D47</f>
        <v>11894708</v>
      </c>
      <c r="E47" s="77">
        <f>D47-C47</f>
        <v>-369284</v>
      </c>
      <c r="F47" s="71">
        <f>IF(ISBLANK(E47),"  ",IF(C47&gt;0,E47/C47,IF(E47&gt;0,1,0)))</f>
        <v>-3.0111239472432792E-2</v>
      </c>
      <c r="H47" s="179"/>
    </row>
    <row r="48" spans="1:8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f>ULSummary!B49-ULBoard!B49+LSU!B49+LSUA!B49+LSUS!B49+SUBR!B49+SUNO!B49</f>
        <v>0</v>
      </c>
      <c r="C49" s="77">
        <f>ULSummary!C49-ULBoard!C49+LSU!C49+LSUA!C49+LSUS!C49+SUBR!C49+SUNO!C49</f>
        <v>0</v>
      </c>
      <c r="D49" s="77">
        <f>ULSummary!D49-ULBoard!D49+LSU!D49+LSUA!D49+LSUS!D49+SUBR!D49+SUNO!D49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7">
        <f>ULSummary!B51-ULBoard!B51+LSU!B51+LSUA!B51+LSUS!B51+SUBR!B51+SUNO!B51</f>
        <v>1286607901.8999999</v>
      </c>
      <c r="C51" s="77">
        <f>ULSummary!C51-ULBoard!C51+LSU!C51+LSUA!C51+LSUS!C51+SUBR!C51+SUNO!C51</f>
        <v>1331197788</v>
      </c>
      <c r="D51" s="77">
        <f>ULSummary!D51-ULBoard!D51+LSU!D51+LSUA!D51+LSUS!D51+SUBR!D51+SUNO!D51</f>
        <v>1362193901</v>
      </c>
      <c r="E51" s="77">
        <f>D51-C51</f>
        <v>30996113</v>
      </c>
      <c r="F51" s="71">
        <f>IF(ISBLANK(E51),"  ",IF(C51&gt;0,E51/C51,IF(E51&gt;0,1,0)))</f>
        <v>2.3284378384198456E-2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7">
        <f>ULSummary!B53-ULBoard!B53+LSU!B53+LSUA!B53+LSUS!B53+SUBR!B53+SUNO!B53</f>
        <v>0</v>
      </c>
      <c r="C53" s="77">
        <f>ULSummary!C53-ULBoard!C53+LSU!C53+LSUA!C53+LSUS!C53+SUBR!C53+SUNO!C53</f>
        <v>0</v>
      </c>
      <c r="D53" s="77">
        <f>ULSummary!D53-ULBoard!D53+LSU!D53+LSUA!D53+LSUS!D53+SUBR!D53+SUNO!D53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7">
        <f>ULSummary!B55-ULBoard!B55+LSU!B55+LSUA!B55+LSUS!B55+SUBR!B55+SUNO!B55</f>
        <v>0</v>
      </c>
      <c r="C55" s="77">
        <f>ULSummary!C55-ULBoard!C55+LSU!C55+LSUA!C55+LSUS!C55+SUBR!C55+SUNO!C55</f>
        <v>0</v>
      </c>
      <c r="D55" s="77">
        <f>ULSummary!D55-ULBoard!D55+LSU!D55+LSUA!D55+LSUS!D55+SUBR!D55+SUNO!D55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7">
        <f>ULSummary!B57-ULBoard!B57+LSU!B57+LSUA!B57+LSUS!B57+SUBR!B57+SUNO!B57</f>
        <v>1774169417.6800001</v>
      </c>
      <c r="C57" s="77">
        <f>ULSummary!C57-ULBoard!C57+LSU!C57+LSUA!C57+LSUS!C57+SUBR!C57+SUNO!C57</f>
        <v>1821655637.4000001</v>
      </c>
      <c r="D57" s="77">
        <f>ULSummary!D57-ULBoard!D57+LSU!D57+LSUA!D57+LSUS!D57+SUBR!D57+SUNO!D57</f>
        <v>1859795059.506542</v>
      </c>
      <c r="E57" s="77">
        <f>D57-C57</f>
        <v>38139422.106541872</v>
      </c>
      <c r="F57" s="71">
        <f>IF(ISBLANK(E57),"  ",IF(C57&gt;0,E57/C57,IF(E57&gt;0,1,0)))</f>
        <v>2.0936680524853337E-2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61">
        <f>ULSummary!B61-ULBoard!B61+LSU!B61+LSUA!B61+LSUS!B61+SUBR!B61+SUNO!B61</f>
        <v>680120740.81999993</v>
      </c>
      <c r="C61" s="61">
        <f>ULSummary!C61-ULBoard!C61+LSU!C61+LSUA!C61+LSUS!C61+SUBR!C61+SUNO!C61</f>
        <v>709753787.62999988</v>
      </c>
      <c r="D61" s="61">
        <f>ULSummary!D61-ULBoard!D61+LSU!D61+LSUA!D61+LSUS!D61+SUBR!D61+SUNO!D61</f>
        <v>732396791.19983995</v>
      </c>
      <c r="E61" s="61">
        <f t="shared" ref="E61:E74" si="4">D61-C61</f>
        <v>22643003.569840074</v>
      </c>
      <c r="F61" s="62">
        <f t="shared" ref="F61:F74" si="5">IF(ISBLANK(E61),"  ",IF(C61&gt;0,E61/C61,IF(E61&gt;0,1,0)))</f>
        <v>3.1902617449142863E-2</v>
      </c>
      <c r="H61" s="178"/>
    </row>
    <row r="62" spans="1:8" ht="15" customHeight="1" x14ac:dyDescent="0.25">
      <c r="A62" s="66" t="s">
        <v>50</v>
      </c>
      <c r="B62" s="61">
        <f>ULSummary!B62-ULBoard!B62+LSU!B62+LSUA!B62+LSUS!B62+SUBR!B62+SUNO!B62</f>
        <v>118875140.16000001</v>
      </c>
      <c r="C62" s="61">
        <f>ULSummary!C62-ULBoard!C62+LSU!C62+LSUA!C62+LSUS!C62+SUBR!C62+SUNO!C62</f>
        <v>120439069</v>
      </c>
      <c r="D62" s="61">
        <f>ULSummary!D62-ULBoard!D62+LSU!D62+LSUA!D62+LSUS!D62+SUBR!D62+SUNO!D62</f>
        <v>111200749.12</v>
      </c>
      <c r="E62" s="61">
        <f t="shared" si="4"/>
        <v>-9238319.8799999952</v>
      </c>
      <c r="F62" s="62">
        <f t="shared" si="5"/>
        <v>-7.6705341187916318E-2</v>
      </c>
      <c r="H62" s="178"/>
    </row>
    <row r="63" spans="1:8" ht="15" customHeight="1" x14ac:dyDescent="0.25">
      <c r="A63" s="66" t="s">
        <v>51</v>
      </c>
      <c r="B63" s="61">
        <f>ULSummary!B63-ULBoard!B63+LSU!B63+LSUA!B63+LSUS!B63+SUBR!B63+SUNO!B63</f>
        <v>8041841.5599999996</v>
      </c>
      <c r="C63" s="61">
        <f>ULSummary!C63-ULBoard!C63+LSU!C63+LSUA!C63+LSUS!C63+SUBR!C63+SUNO!C63</f>
        <v>6838668</v>
      </c>
      <c r="D63" s="61">
        <f>ULSummary!D63-ULBoard!D63+LSU!D63+LSUA!D63+LSUS!D63+SUBR!D63+SUNO!D63</f>
        <v>7088168</v>
      </c>
      <c r="E63" s="61">
        <f t="shared" si="4"/>
        <v>249500</v>
      </c>
      <c r="F63" s="62">
        <f t="shared" si="5"/>
        <v>3.6483712910174902E-2</v>
      </c>
      <c r="H63" s="178"/>
    </row>
    <row r="64" spans="1:8" ht="15" customHeight="1" x14ac:dyDescent="0.25">
      <c r="A64" s="66" t="s">
        <v>52</v>
      </c>
      <c r="B64" s="61">
        <f>ULSummary!B64-ULBoard!B64+LSU!B64+LSUA!B64+LSUS!B64+SUBR!B64+SUNO!B64</f>
        <v>189319671.88999999</v>
      </c>
      <c r="C64" s="61">
        <f>ULSummary!C64-ULBoard!C64+LSU!C64+LSUA!C64+LSUS!C64+SUBR!C64+SUNO!C64</f>
        <v>194395908</v>
      </c>
      <c r="D64" s="61">
        <f>ULSummary!D64-ULBoard!D64+LSU!D64+LSUA!D64+LSUS!D64+SUBR!D64+SUNO!D64</f>
        <v>188134544.96032</v>
      </c>
      <c r="E64" s="61">
        <f t="shared" si="4"/>
        <v>-6261363.0396800041</v>
      </c>
      <c r="F64" s="62">
        <f t="shared" si="5"/>
        <v>-3.2209335598154691E-2</v>
      </c>
      <c r="H64" s="178"/>
    </row>
    <row r="65" spans="1:8" ht="15" customHeight="1" x14ac:dyDescent="0.25">
      <c r="A65" s="66" t="s">
        <v>53</v>
      </c>
      <c r="B65" s="61">
        <f>ULSummary!B65-ULBoard!B65+LSU!B65+LSUA!B65+LSUS!B65+SUBR!B65+SUNO!B65</f>
        <v>74578735.979999989</v>
      </c>
      <c r="C65" s="61">
        <f>ULSummary!C65-ULBoard!C65+LSU!C65+LSUA!C65+LSUS!C65+SUBR!C65+SUNO!C65</f>
        <v>76833908.269999996</v>
      </c>
      <c r="D65" s="61">
        <f>ULSummary!D65-ULBoard!D65+LSU!D65+LSUA!D65+LSUS!D65+SUBR!D65+SUNO!D65</f>
        <v>81378028.137839988</v>
      </c>
      <c r="E65" s="61">
        <f t="shared" si="4"/>
        <v>4544119.867839992</v>
      </c>
      <c r="F65" s="62">
        <f t="shared" si="5"/>
        <v>5.9142115377908686E-2</v>
      </c>
      <c r="H65" s="178"/>
    </row>
    <row r="66" spans="1:8" ht="15" customHeight="1" x14ac:dyDescent="0.25">
      <c r="A66" s="66" t="s">
        <v>54</v>
      </c>
      <c r="B66" s="61">
        <f>ULSummary!B66-ULBoard!B66+LSU!B66+LSUA!B66+LSUS!B66+SUBR!B66+SUNO!B66</f>
        <v>223629077.61000001</v>
      </c>
      <c r="C66" s="61">
        <f>ULSummary!C66-ULBoard!C66+LSU!C66+LSUA!C66+LSUS!C66+SUBR!C66+SUNO!C66</f>
        <v>233904302.30000001</v>
      </c>
      <c r="D66" s="61">
        <f>ULSummary!D66-ULBoard!D66+LSU!D66+LSUA!D66+LSUS!D66+SUBR!D66+SUNO!D66</f>
        <v>238587113.15944001</v>
      </c>
      <c r="E66" s="61">
        <f t="shared" si="4"/>
        <v>4682810.8594399989</v>
      </c>
      <c r="F66" s="62">
        <f t="shared" si="5"/>
        <v>2.0020199771417366E-2</v>
      </c>
      <c r="H66" s="178"/>
    </row>
    <row r="67" spans="1:8" ht="15" customHeight="1" x14ac:dyDescent="0.25">
      <c r="A67" s="66" t="s">
        <v>55</v>
      </c>
      <c r="B67" s="61">
        <f>ULSummary!B67-ULBoard!B67+LSU!B67+LSUA!B67+LSUS!B67+SUBR!B67+SUNO!B67</f>
        <v>259535246.55999997</v>
      </c>
      <c r="C67" s="61">
        <f>ULSummary!C67-ULBoard!C67+LSU!C67+LSUA!C67+LSUS!C67+SUBR!C67+SUNO!C67</f>
        <v>267461545</v>
      </c>
      <c r="D67" s="61">
        <f>ULSummary!D67-ULBoard!D67+LSU!D67+LSUA!D67+LSUS!D67+SUBR!D67+SUNO!D67</f>
        <v>268044524</v>
      </c>
      <c r="E67" s="61">
        <f t="shared" si="4"/>
        <v>582979</v>
      </c>
      <c r="F67" s="62">
        <f t="shared" si="5"/>
        <v>2.1796740910922353E-3</v>
      </c>
      <c r="H67" s="178"/>
    </row>
    <row r="68" spans="1:8" ht="15" customHeight="1" x14ac:dyDescent="0.25">
      <c r="A68" s="66" t="s">
        <v>56</v>
      </c>
      <c r="B68" s="61">
        <f>ULSummary!B68-ULBoard!B68+LSU!B68+LSUA!B68+LSUS!B68+SUBR!B68+SUNO!B68</f>
        <v>179734964.93000004</v>
      </c>
      <c r="C68" s="61">
        <f>ULSummary!C68-ULBoard!C68+LSU!C68+LSUA!C68+LSUS!C68+SUBR!C68+SUNO!C68</f>
        <v>178276748</v>
      </c>
      <c r="D68" s="61">
        <f>ULSummary!D68-ULBoard!D68+LSU!D68+LSUA!D68+LSUS!D68+SUBR!D68+SUNO!D68</f>
        <v>194999108.18327999</v>
      </c>
      <c r="E68" s="61">
        <f t="shared" si="4"/>
        <v>16722360.183279991</v>
      </c>
      <c r="F68" s="62">
        <f t="shared" si="5"/>
        <v>9.3800006848228978E-2</v>
      </c>
      <c r="H68" s="178"/>
    </row>
    <row r="69" spans="1:8" s="103" customFormat="1" ht="15" customHeight="1" x14ac:dyDescent="0.25">
      <c r="A69" s="84" t="s">
        <v>57</v>
      </c>
      <c r="B69" s="77">
        <f>ULSummary!B69-ULBoard!B69+LSU!B69+LSUA!B69+LSUS!B69+SUBR!B69+SUNO!B69</f>
        <v>1733835419.5099998</v>
      </c>
      <c r="C69" s="77">
        <f>ULSummary!C69-ULBoard!C69+LSU!C69+LSUA!C69+LSUS!C69+SUBR!C69+SUNO!C69</f>
        <v>1787903936.1999998</v>
      </c>
      <c r="D69" s="77">
        <f>ULSummary!D69-ULBoard!D69+LSU!D69+LSUA!D69+LSUS!D69+SUBR!D69+SUNO!D69</f>
        <v>1821829026.76072</v>
      </c>
      <c r="E69" s="77">
        <f t="shared" si="4"/>
        <v>33925090.560720205</v>
      </c>
      <c r="F69" s="71">
        <f t="shared" si="5"/>
        <v>1.8974783753104983E-2</v>
      </c>
      <c r="H69" s="179"/>
    </row>
    <row r="70" spans="1:8" ht="15" customHeight="1" x14ac:dyDescent="0.25">
      <c r="A70" s="66" t="s">
        <v>58</v>
      </c>
      <c r="B70" s="61">
        <f>ULSummary!B70-ULBoard!B70+LSU!B70+LSUA!B70+LSUS!B70+SUBR!B70+SUNO!B70</f>
        <v>0</v>
      </c>
      <c r="C70" s="61">
        <f>ULSummary!C70-ULBoard!C70+LSU!C70+LSUA!C70+LSUS!C70+SUBR!C70+SUNO!C70</f>
        <v>0</v>
      </c>
      <c r="D70" s="61">
        <f>ULSummary!D70-ULBoard!D70+LSU!D70+LSUA!D70+LSUS!D70+SUBR!D70+SUNO!D70</f>
        <v>0</v>
      </c>
      <c r="E70" s="61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1">
        <f>ULSummary!B71-ULBoard!B71+LSU!B71+LSUA!B71+LSUS!B71+SUBR!B71+SUNO!B71</f>
        <v>3479911.43</v>
      </c>
      <c r="C71" s="61">
        <f>ULSummary!C71-ULBoard!C71+LSU!C71+LSUA!C71+LSUS!C71+SUBR!C71+SUNO!C71</f>
        <v>-1517414</v>
      </c>
      <c r="D71" s="61">
        <f>ULSummary!D71-ULBoard!D71+LSU!D71+LSUA!D71+LSUS!D71+SUBR!D71+SUNO!D71</f>
        <v>7004275</v>
      </c>
      <c r="E71" s="61">
        <f t="shared" si="4"/>
        <v>8521689</v>
      </c>
      <c r="F71" s="62">
        <f t="shared" si="5"/>
        <v>1</v>
      </c>
      <c r="H71" s="178"/>
    </row>
    <row r="72" spans="1:8" ht="15" customHeight="1" x14ac:dyDescent="0.25">
      <c r="A72" s="66" t="s">
        <v>60</v>
      </c>
      <c r="B72" s="61">
        <f>ULSummary!B72-ULBoard!B72+LSU!B72+LSUA!B72+LSUS!B72+SUBR!B72+SUNO!B72</f>
        <v>29873613.350000001</v>
      </c>
      <c r="C72" s="61">
        <f>ULSummary!C72-ULBoard!C72+LSU!C72+LSUA!C72+LSUS!C72+SUBR!C72+SUNO!C72</f>
        <v>28321828</v>
      </c>
      <c r="D72" s="61">
        <f>ULSummary!D72-ULBoard!D72+LSU!D72+LSUA!D72+LSUS!D72+SUBR!D72+SUNO!D72</f>
        <v>27260290</v>
      </c>
      <c r="E72" s="61">
        <f t="shared" si="4"/>
        <v>-1061538</v>
      </c>
      <c r="F72" s="62">
        <f t="shared" si="5"/>
        <v>-3.7481267099002229E-2</v>
      </c>
      <c r="H72" s="178"/>
    </row>
    <row r="73" spans="1:8" ht="15" customHeight="1" x14ac:dyDescent="0.25">
      <c r="A73" s="66" t="s">
        <v>61</v>
      </c>
      <c r="B73" s="61">
        <f>ULSummary!B73-ULBoard!B73+LSU!B73+LSUA!B73+LSUS!B73+SUBR!B73+SUNO!B73</f>
        <v>6980474.3200000003</v>
      </c>
      <c r="C73" s="61">
        <f>ULSummary!C73-ULBoard!C73+LSU!C73+LSUA!C73+LSUS!C73+SUBR!C73+SUNO!C73</f>
        <v>6947287</v>
      </c>
      <c r="D73" s="61">
        <f>ULSummary!D73-ULBoard!D73+LSU!D73+LSUA!D73+LSUS!D73+SUBR!D73+SUNO!D73</f>
        <v>3701468</v>
      </c>
      <c r="E73" s="61">
        <f t="shared" si="4"/>
        <v>-3245819</v>
      </c>
      <c r="F73" s="62">
        <f t="shared" si="5"/>
        <v>-0.46720669521785985</v>
      </c>
      <c r="H73" s="178"/>
    </row>
    <row r="74" spans="1:8" s="103" customFormat="1" ht="15" customHeight="1" x14ac:dyDescent="0.25">
      <c r="A74" s="85" t="s">
        <v>62</v>
      </c>
      <c r="B74" s="77">
        <f>ULSummary!B74-ULBoard!B74+LSU!B74+LSUA!B74+LSUS!B74+SUBR!B74+SUNO!B74-1</f>
        <v>1774169417.6099999</v>
      </c>
      <c r="C74" s="77">
        <f>ULSummary!C74-ULBoard!C74+LSU!C74+LSUA!C74+LSUS!C74+SUBR!C74+SUNO!C74</f>
        <v>1821655636.1999998</v>
      </c>
      <c r="D74" s="77">
        <f>ULSummary!D74-ULBoard!D74+LSU!D74+LSUA!D74+LSUS!D74+SUBR!D74+SUNO!D74</f>
        <v>1859795059.76072</v>
      </c>
      <c r="E74" s="77">
        <f t="shared" si="4"/>
        <v>38139423.560720205</v>
      </c>
      <c r="F74" s="71">
        <f t="shared" si="5"/>
        <v>2.09366813369181E-2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f>ULSummary!B77-ULBoard!B77+LSU!B77+LSUA!B77+LSUS!B77+SUBR!B77+SUNO!B77</f>
        <v>800904796.28999996</v>
      </c>
      <c r="C77" s="61">
        <f>ULSummary!C77-ULBoard!C77+LSU!C77+LSUA!C77+LSUS!C77+SUBR!C77+SUNO!C77</f>
        <v>826683082</v>
      </c>
      <c r="D77" s="61">
        <f>ULSummary!D77-ULBoard!D77+LSU!D77+LSUA!D77+LSUS!D77+SUBR!D77+SUNO!D77</f>
        <v>852738744.91999996</v>
      </c>
      <c r="E77" s="61">
        <f t="shared" ref="E77:E95" si="6">D77-C77</f>
        <v>26055662.919999957</v>
      </c>
      <c r="F77" s="62">
        <f t="shared" ref="F77:F95" si="7">IF(ISBLANK(E77),"  ",IF(C77&gt;0,E77/C77,IF(E77&gt;0,1,0)))</f>
        <v>3.1518321213207016E-2</v>
      </c>
      <c r="H77" s="178"/>
    </row>
    <row r="78" spans="1:8" ht="15" customHeight="1" x14ac:dyDescent="0.25">
      <c r="A78" s="66" t="s">
        <v>65</v>
      </c>
      <c r="B78" s="61">
        <f>ULSummary!B78-ULBoard!B78+LSU!B78+LSUA!B78+LSUS!B78+SUBR!B78+SUNO!B78</f>
        <v>43164048.900000006</v>
      </c>
      <c r="C78" s="61">
        <f>ULSummary!C78-ULBoard!C78+LSU!C78+LSUA!C78+LSUS!C78+SUBR!C78+SUNO!C78</f>
        <v>46260583</v>
      </c>
      <c r="D78" s="61">
        <f>ULSummary!D78-ULBoard!D78+LSU!D78+LSUA!D78+LSUS!D78+SUBR!D78+SUNO!D78</f>
        <v>45970829</v>
      </c>
      <c r="E78" s="61">
        <f t="shared" si="6"/>
        <v>-289754</v>
      </c>
      <c r="F78" s="62">
        <f t="shared" si="7"/>
        <v>-6.2635181229773957E-3</v>
      </c>
      <c r="H78" s="178"/>
    </row>
    <row r="79" spans="1:8" ht="15" customHeight="1" x14ac:dyDescent="0.25">
      <c r="A79" s="66" t="s">
        <v>66</v>
      </c>
      <c r="B79" s="61">
        <f>ULSummary!B79-ULBoard!B79+LSU!B79+LSUA!B79+LSUS!B79+SUBR!B79+SUNO!B79</f>
        <v>348514970.08000004</v>
      </c>
      <c r="C79" s="61">
        <f>ULSummary!C79-ULBoard!C79+LSU!C79+LSUA!C79+LSUS!C79+SUBR!C79+SUNO!C79</f>
        <v>360369288.60000002</v>
      </c>
      <c r="D79" s="61">
        <f>ULSummary!D79-ULBoard!D79+LSU!D79+LSUA!D79+LSUS!D79+SUBR!D79+SUNO!D79</f>
        <v>368082171.14072001</v>
      </c>
      <c r="E79" s="61">
        <f t="shared" si="6"/>
        <v>7712882.540719986</v>
      </c>
      <c r="F79" s="62">
        <f t="shared" si="7"/>
        <v>2.1402718779626843E-2</v>
      </c>
      <c r="H79" s="178"/>
    </row>
    <row r="80" spans="1:8" s="103" customFormat="1" ht="15" customHeight="1" x14ac:dyDescent="0.25">
      <c r="A80" s="84" t="s">
        <v>67</v>
      </c>
      <c r="B80" s="77">
        <f>ULSummary!B80-ULBoard!B80+LSU!B80+LSUA!B80+LSUS!B80+SUBR!B80+SUNO!B80</f>
        <v>1192583815.2700002</v>
      </c>
      <c r="C80" s="77">
        <f>ULSummary!C80-ULBoard!C80+LSU!C80+LSUA!C80+LSUS!C80+SUBR!C80+SUNO!C80</f>
        <v>1233312953.5999999</v>
      </c>
      <c r="D80" s="77">
        <f>ULSummary!D80-ULBoard!D80+LSU!D80+LSUA!D80+LSUS!D80+SUBR!D80+SUNO!D80</f>
        <v>1266791745.06072</v>
      </c>
      <c r="E80" s="77">
        <f t="shared" si="6"/>
        <v>33478791.460720062</v>
      </c>
      <c r="F80" s="71">
        <f t="shared" si="7"/>
        <v>2.7145414602998023E-2</v>
      </c>
      <c r="H80" s="179"/>
    </row>
    <row r="81" spans="1:8" ht="15" customHeight="1" x14ac:dyDescent="0.25">
      <c r="A81" s="66" t="s">
        <v>68</v>
      </c>
      <c r="B81" s="61">
        <f>ULSummary!B81-ULBoard!B81+LSU!B81+LSUA!B81+LSUS!B81+SUBR!B81+SUNO!B81</f>
        <v>4342015.75</v>
      </c>
      <c r="C81" s="61">
        <f>ULSummary!C81-ULBoard!C81+LSU!C81+LSUA!C81+LSUS!C81+SUBR!C81+SUNO!C81</f>
        <v>6220203.0999999996</v>
      </c>
      <c r="D81" s="61">
        <f>ULSummary!D81-ULBoard!D81+LSU!D81+LSUA!D81+LSUS!D81+SUBR!D81+SUNO!D81</f>
        <v>7008848</v>
      </c>
      <c r="E81" s="61">
        <f t="shared" si="6"/>
        <v>788644.90000000037</v>
      </c>
      <c r="F81" s="62">
        <f t="shared" si="7"/>
        <v>0.12678764460279446</v>
      </c>
      <c r="H81" s="178"/>
    </row>
    <row r="82" spans="1:8" ht="15" customHeight="1" x14ac:dyDescent="0.25">
      <c r="A82" s="66" t="s">
        <v>69</v>
      </c>
      <c r="B82" s="61">
        <f>ULSummary!B82-ULBoard!B82+LSU!B82+LSUA!B82+LSUS!B82+SUBR!B82+SUNO!B82</f>
        <v>124048350.32000001</v>
      </c>
      <c r="C82" s="61">
        <f>ULSummary!C82-ULBoard!C82+LSU!C82+LSUA!C82+LSUS!C82+SUBR!C82+SUNO!C82</f>
        <v>129406860</v>
      </c>
      <c r="D82" s="61">
        <f>ULSummary!D82-ULBoard!D82+LSU!D82+LSUA!D82+LSUS!D82+SUBR!D82+SUNO!D82</f>
        <v>158462854.69999999</v>
      </c>
      <c r="E82" s="61">
        <f t="shared" si="6"/>
        <v>29055994.699999988</v>
      </c>
      <c r="F82" s="62">
        <f t="shared" si="7"/>
        <v>0.22453210517587699</v>
      </c>
      <c r="H82" s="178"/>
    </row>
    <row r="83" spans="1:8" ht="15" customHeight="1" x14ac:dyDescent="0.25">
      <c r="A83" s="66" t="s">
        <v>70</v>
      </c>
      <c r="B83" s="61">
        <f>ULSummary!B83-ULBoard!B83+LSU!B83+LSUA!B83+LSUS!B83+SUBR!B83+SUNO!B83</f>
        <v>39864804.260000005</v>
      </c>
      <c r="C83" s="61">
        <f>ULSummary!C83-ULBoard!C83+LSU!C83+LSUA!C83+LSUS!C83+SUBR!C83+SUNO!C83</f>
        <v>33595789</v>
      </c>
      <c r="D83" s="61">
        <f>ULSummary!D83-ULBoard!D83+LSU!D83+LSUA!D83+LSUS!D83+SUBR!D83+SUNO!D83</f>
        <v>34579943</v>
      </c>
      <c r="E83" s="61">
        <f t="shared" si="6"/>
        <v>984154</v>
      </c>
      <c r="F83" s="62">
        <f t="shared" si="7"/>
        <v>2.9293968955454507E-2</v>
      </c>
      <c r="H83" s="178"/>
    </row>
    <row r="84" spans="1:8" s="103" customFormat="1" ht="15" customHeight="1" x14ac:dyDescent="0.25">
      <c r="A84" s="68" t="s">
        <v>71</v>
      </c>
      <c r="B84" s="77">
        <f>ULSummary!B84-ULBoard!B84+LSU!B84+LSUA!B84+LSUS!B84+SUBR!B84+SUNO!B84</f>
        <v>168255170.32999998</v>
      </c>
      <c r="C84" s="77">
        <f>ULSummary!C84-ULBoard!C84+LSU!C84+LSUA!C84+LSUS!C84+SUBR!C84+SUNO!C84</f>
        <v>169222852.09999999</v>
      </c>
      <c r="D84" s="77">
        <f>ULSummary!D84-ULBoard!D84+LSU!D84+LSUA!D84+LSUS!D84+SUBR!D84+SUNO!D84</f>
        <v>200051645.69999999</v>
      </c>
      <c r="E84" s="77">
        <f t="shared" si="6"/>
        <v>30828793.599999994</v>
      </c>
      <c r="F84" s="71">
        <f t="shared" si="7"/>
        <v>0.18217866687285314</v>
      </c>
      <c r="H84" s="179"/>
    </row>
    <row r="85" spans="1:8" ht="15" customHeight="1" x14ac:dyDescent="0.25">
      <c r="A85" s="66" t="s">
        <v>72</v>
      </c>
      <c r="B85" s="61">
        <f>ULSummary!B85-ULBoard!B85+LSU!B85+LSUA!B85+LSUS!B85+SUBR!B85+SUNO!B85</f>
        <v>37041104.519999996</v>
      </c>
      <c r="C85" s="61">
        <f>ULSummary!C85-ULBoard!C85+LSU!C85+LSUA!C85+LSUS!C85+SUBR!C85+SUNO!C85</f>
        <v>35290776.670000002</v>
      </c>
      <c r="D85" s="61">
        <f>ULSummary!D85-ULBoard!D85+LSU!D85+LSUA!D85+LSUS!D85+SUBR!D85+SUNO!D85</f>
        <v>39471251</v>
      </c>
      <c r="E85" s="61">
        <f t="shared" si="6"/>
        <v>4180474.3299999982</v>
      </c>
      <c r="F85" s="62">
        <f t="shared" si="7"/>
        <v>0.11845798603672379</v>
      </c>
      <c r="H85" s="178"/>
    </row>
    <row r="86" spans="1:8" ht="15" customHeight="1" x14ac:dyDescent="0.25">
      <c r="A86" s="66" t="s">
        <v>73</v>
      </c>
      <c r="B86" s="61">
        <f>ULSummary!B86-ULBoard!B86+LSU!B86+LSUA!B86+LSUS!B86+SUBR!B86+SUNO!B86</f>
        <v>344417110.66000003</v>
      </c>
      <c r="C86" s="61">
        <f>ULSummary!C86-ULBoard!C86+LSU!C86+LSUA!C86+LSUS!C86+SUBR!C86+SUNO!C86</f>
        <v>334459241.82999998</v>
      </c>
      <c r="D86" s="61">
        <f>ULSummary!D86-ULBoard!D86+LSU!D86+LSUA!D86+LSUS!D86+SUBR!D86+SUNO!D86</f>
        <v>313432345</v>
      </c>
      <c r="E86" s="61">
        <f t="shared" si="6"/>
        <v>-21026896.829999983</v>
      </c>
      <c r="F86" s="62">
        <f t="shared" si="7"/>
        <v>-6.286833850053275E-2</v>
      </c>
      <c r="H86" s="178"/>
    </row>
    <row r="87" spans="1:8" ht="15" customHeight="1" x14ac:dyDescent="0.25">
      <c r="A87" s="66" t="s">
        <v>74</v>
      </c>
      <c r="B87" s="61">
        <f>ULSummary!B87-ULBoard!B87+LSU!B87+LSUA!B87+LSUS!B87+SUBR!B87+SUNO!B87</f>
        <v>0</v>
      </c>
      <c r="C87" s="61">
        <f>ULSummary!C87-ULBoard!C87+LSU!C87+LSUA!C87+LSUS!C87+SUBR!C87+SUNO!C87</f>
        <v>0</v>
      </c>
      <c r="D87" s="61">
        <f>ULSummary!D87-ULBoard!D87+LSU!D87+LSUA!D87+LSUS!D87+SUBR!D87+SUNO!D87</f>
        <v>0</v>
      </c>
      <c r="E87" s="61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1">
        <f>ULSummary!B88-ULBoard!B88+LSU!B88+LSUA!B88+LSUS!B88+SUBR!B88+SUNO!B88</f>
        <v>10182828.32</v>
      </c>
      <c r="C88" s="61">
        <f>ULSummary!C88-ULBoard!C88+LSU!C88+LSUA!C88+LSUS!C88+SUBR!C88+SUNO!C88</f>
        <v>12664664</v>
      </c>
      <c r="D88" s="61">
        <f>ULSummary!D88-ULBoard!D88+LSU!D88+LSUA!D88+LSUS!D88+SUBR!D88+SUNO!D88</f>
        <v>16315674</v>
      </c>
      <c r="E88" s="61">
        <f t="shared" si="6"/>
        <v>3651010</v>
      </c>
      <c r="F88" s="62">
        <f t="shared" si="7"/>
        <v>0.28828321067183466</v>
      </c>
      <c r="H88" s="178"/>
    </row>
    <row r="89" spans="1:8" s="103" customFormat="1" ht="15" customHeight="1" x14ac:dyDescent="0.25">
      <c r="A89" s="68" t="s">
        <v>76</v>
      </c>
      <c r="B89" s="77">
        <f>ULSummary!B89-ULBoard!B89+LSU!B89+LSUA!B89+LSUS!B89+SUBR!B89+SUNO!B89</f>
        <v>391641043.5</v>
      </c>
      <c r="C89" s="77">
        <f>ULSummary!C89-ULBoard!C89+LSU!C89+LSUA!C89+LSUS!C89+SUBR!C89+SUNO!C89</f>
        <v>382414682.5</v>
      </c>
      <c r="D89" s="77">
        <f>ULSummary!D89-ULBoard!D89+LSU!D89+LSUA!D89+LSUS!D89+SUBR!D89+SUNO!D89</f>
        <v>369219270</v>
      </c>
      <c r="E89" s="77">
        <f t="shared" si="6"/>
        <v>-13195412.5</v>
      </c>
      <c r="F89" s="71">
        <f t="shared" si="7"/>
        <v>-3.4505506989784579E-2</v>
      </c>
      <c r="H89" s="179"/>
    </row>
    <row r="90" spans="1:8" ht="15" customHeight="1" x14ac:dyDescent="0.25">
      <c r="A90" s="66" t="s">
        <v>77</v>
      </c>
      <c r="B90" s="61">
        <f>ULSummary!B90-ULBoard!B90+LSU!B90+LSUA!B90+LSUS!B90+SUBR!B90+SUNO!B90</f>
        <v>15279775.960000001</v>
      </c>
      <c r="C90" s="61">
        <f>ULSummary!C90-ULBoard!C90+LSU!C90+LSUA!C90+LSUS!C90+SUBR!C90+SUNO!C90</f>
        <v>27435615</v>
      </c>
      <c r="D90" s="61">
        <f>ULSummary!D90-ULBoard!D90+LSU!D90+LSUA!D90+LSUS!D90+SUBR!D90+SUNO!D90</f>
        <v>15959458</v>
      </c>
      <c r="E90" s="61">
        <f t="shared" si="6"/>
        <v>-11476157</v>
      </c>
      <c r="F90" s="62">
        <f t="shared" si="7"/>
        <v>-0.41829414066351345</v>
      </c>
      <c r="H90" s="178"/>
    </row>
    <row r="91" spans="1:8" ht="15" customHeight="1" x14ac:dyDescent="0.25">
      <c r="A91" s="66" t="s">
        <v>78</v>
      </c>
      <c r="B91" s="61">
        <f>ULSummary!B91-ULBoard!B91+LSU!B91+LSUA!B91+LSUS!B91+SUBR!B91+SUNO!B91</f>
        <v>4715747.93</v>
      </c>
      <c r="C91" s="61">
        <f>ULSummary!C91-ULBoard!C91+LSU!C91+LSUA!C91+LSUS!C91+SUBR!C91+SUNO!C91</f>
        <v>5638440</v>
      </c>
      <c r="D91" s="61">
        <f>ULSummary!D91-ULBoard!D91+LSU!D91+LSUA!D91+LSUS!D91+SUBR!D91+SUNO!D91</f>
        <v>5585217</v>
      </c>
      <c r="E91" s="61">
        <f t="shared" si="6"/>
        <v>-53223</v>
      </c>
      <c r="F91" s="62">
        <f t="shared" si="7"/>
        <v>-9.4393130014684915E-3</v>
      </c>
      <c r="H91" s="178"/>
    </row>
    <row r="92" spans="1:8" ht="15" customHeight="1" x14ac:dyDescent="0.25">
      <c r="A92" s="73" t="s">
        <v>79</v>
      </c>
      <c r="B92" s="61">
        <f>ULSummary!B92-ULBoard!B92+LSU!B92+LSUA!B92+LSUS!B92+SUBR!B92+SUNO!B92</f>
        <v>1693865.62</v>
      </c>
      <c r="C92" s="61">
        <f>ULSummary!C92-ULBoard!C92+LSU!C92+LSUA!C92+LSUS!C92+SUBR!C92+SUNO!C92</f>
        <v>3631093</v>
      </c>
      <c r="D92" s="61">
        <f>ULSummary!D92-ULBoard!D92+LSU!D92+LSUA!D92+LSUS!D92+SUBR!D92+SUNO!D92</f>
        <v>2187724</v>
      </c>
      <c r="E92" s="61">
        <f t="shared" si="6"/>
        <v>-1443369</v>
      </c>
      <c r="F92" s="62">
        <f t="shared" si="7"/>
        <v>-0.39750262524259222</v>
      </c>
      <c r="H92" s="178"/>
    </row>
    <row r="93" spans="1:8" s="103" customFormat="1" ht="15" customHeight="1" x14ac:dyDescent="0.25">
      <c r="A93" s="87" t="s">
        <v>80</v>
      </c>
      <c r="B93" s="77">
        <f>ULSummary!B93-ULBoard!B93+LSU!B93+LSUA!B93+LSUS!B93+SUBR!B93+SUNO!B93</f>
        <v>21689389.509999998</v>
      </c>
      <c r="C93" s="77">
        <f>ULSummary!C93-ULBoard!C93+LSU!C93+LSUA!C93+LSUS!C93+SUBR!C93+SUNO!C93</f>
        <v>36705148</v>
      </c>
      <c r="D93" s="77">
        <f>ULSummary!D93-ULBoard!D93+LSU!D93+LSUA!D93+LSUS!D93+SUBR!D93+SUNO!D93</f>
        <v>23732399</v>
      </c>
      <c r="E93" s="77">
        <f t="shared" si="6"/>
        <v>-12972749</v>
      </c>
      <c r="F93" s="71">
        <f t="shared" si="7"/>
        <v>-0.35343132249459941</v>
      </c>
      <c r="H93" s="179"/>
    </row>
    <row r="94" spans="1:8" ht="15" customHeight="1" x14ac:dyDescent="0.25">
      <c r="A94" s="73" t="s">
        <v>81</v>
      </c>
      <c r="B94" s="61">
        <f>ULSummary!B94-ULBoard!B94+LSU!B94+LSUA!B94+LSUS!B94+SUBR!B94+SUNO!B94</f>
        <v>0</v>
      </c>
      <c r="C94" s="61">
        <f>ULSummary!C94-ULBoard!C94+LSU!C94+LSUA!C94+LSUS!C94+SUBR!C94+SUNO!C94</f>
        <v>0</v>
      </c>
      <c r="D94" s="61">
        <f>ULSummary!D94-ULBoard!D94+LSU!D94+LSUA!D94+LSUS!D94+SUBR!D94+SUNO!D94</f>
        <v>0</v>
      </c>
      <c r="E94" s="61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f>ULSummary!B95-ULBoard!B95+LSU!B95+LSUA!B95+LSUS!B95+SUBR!B95+SUNO!B95-1</f>
        <v>1774169417.6099999</v>
      </c>
      <c r="C95" s="160">
        <f>ULSummary!C95-ULBoard!C95+LSU!C95+LSUA!C95+LSUS!C95+SUBR!C95+SUNO!C95</f>
        <v>1821655636.1999998</v>
      </c>
      <c r="D95" s="160">
        <f>ULSummary!D95-ULBoard!D95+LSU!D95+LSUA!D95+LSUS!D95+SUBR!D95+SUNO!D95</f>
        <v>1859795059.76072</v>
      </c>
      <c r="E95" s="161">
        <f t="shared" si="6"/>
        <v>38139423.560720205</v>
      </c>
      <c r="F95" s="162">
        <f t="shared" si="7"/>
        <v>2.09366813369181E-2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theme="9" tint="0.79998168889431442"/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21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8405561</v>
      </c>
      <c r="C8" s="61">
        <v>8405561</v>
      </c>
      <c r="D8" s="61">
        <v>7687749</v>
      </c>
      <c r="E8" s="61">
        <f t="shared" ref="E8:E32" si="0">D8-C8</f>
        <v>-717812</v>
      </c>
      <c r="F8" s="62">
        <f t="shared" ref="F8:F32" si="1">IF(ISBLANK(E8),"  ",IF(C8&gt;0,E8/C8,IF(E8&gt;0,1,0)))</f>
        <v>-8.5397274494825509E-2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1690709.18</v>
      </c>
      <c r="C10" s="63">
        <v>1797855</v>
      </c>
      <c r="D10" s="63">
        <v>1803314</v>
      </c>
      <c r="E10" s="61">
        <f t="shared" si="0"/>
        <v>5459</v>
      </c>
      <c r="F10" s="62">
        <f t="shared" si="1"/>
        <v>3.0363961498563567E-3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47855</v>
      </c>
      <c r="C12" s="65">
        <v>47855</v>
      </c>
      <c r="D12" s="65">
        <v>53314</v>
      </c>
      <c r="E12" s="61">
        <f t="shared" si="0"/>
        <v>5459</v>
      </c>
      <c r="F12" s="62">
        <f t="shared" si="1"/>
        <v>0.11407376449691778</v>
      </c>
      <c r="H12" s="178"/>
    </row>
    <row r="13" spans="1:9" ht="15" customHeight="1" x14ac:dyDescent="0.25">
      <c r="A13" s="190" t="s">
        <v>17</v>
      </c>
      <c r="B13" s="65">
        <v>892854.17999999993</v>
      </c>
      <c r="C13" s="65">
        <v>1000000</v>
      </c>
      <c r="D13" s="65">
        <v>1000000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750000</v>
      </c>
      <c r="C17" s="65">
        <v>750000</v>
      </c>
      <c r="D17" s="65"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10096270.18</v>
      </c>
      <c r="C38" s="70">
        <v>10203416</v>
      </c>
      <c r="D38" s="70">
        <v>9491063</v>
      </c>
      <c r="E38" s="70">
        <f>D38-C38</f>
        <v>-712353</v>
      </c>
      <c r="F38" s="71">
        <f>IF(ISBLANK(E38),"  ",IF(C38&gt;0,E38/C38,IF(E38&gt;0,1,0)))</f>
        <v>-6.9815148181746195E-2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0</v>
      </c>
      <c r="C51" s="75">
        <v>0</v>
      </c>
      <c r="D51" s="75">
        <v>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3653993</v>
      </c>
      <c r="C53" s="79">
        <v>6154209</v>
      </c>
      <c r="D53" s="79">
        <v>3654209</v>
      </c>
      <c r="E53" s="79">
        <f>D53-C53</f>
        <v>-2500000</v>
      </c>
      <c r="F53" s="71">
        <f>IF(ISBLANK(E53),"  ",IF(C53&gt;0,E53/C53,IF(E53&gt;0,1,0)))</f>
        <v>-0.4062260478966509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13750263.18</v>
      </c>
      <c r="C57" s="75">
        <v>16357625</v>
      </c>
      <c r="D57" s="75">
        <v>13145272</v>
      </c>
      <c r="E57" s="75">
        <f>D57-C57</f>
        <v>-3212353</v>
      </c>
      <c r="F57" s="71">
        <f>IF(ISBLANK(E57),"  ",IF(C57&gt;0,E57/C57,IF(E57&gt;0,1,0)))</f>
        <v>-0.19638260444288214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57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2808564.8899999997</v>
      </c>
      <c r="C62" s="65">
        <v>4170112</v>
      </c>
      <c r="D62" s="65">
        <v>3582617</v>
      </c>
      <c r="E62" s="65">
        <f t="shared" si="4"/>
        <v>-587495</v>
      </c>
      <c r="F62" s="62">
        <f t="shared" si="5"/>
        <v>-0.14088230723779122</v>
      </c>
      <c r="H62" s="178"/>
    </row>
    <row r="63" spans="1:8" ht="15" customHeight="1" x14ac:dyDescent="0.25">
      <c r="A63" s="66" t="s">
        <v>51</v>
      </c>
      <c r="B63" s="65">
        <v>2673052.4</v>
      </c>
      <c r="C63" s="65">
        <v>3887579</v>
      </c>
      <c r="D63" s="65">
        <v>3011829</v>
      </c>
      <c r="E63" s="65">
        <f t="shared" si="4"/>
        <v>-875750</v>
      </c>
      <c r="F63" s="62">
        <f t="shared" si="5"/>
        <v>-0.22526873408874779</v>
      </c>
      <c r="H63" s="178"/>
    </row>
    <row r="64" spans="1:8" ht="15" customHeight="1" x14ac:dyDescent="0.25">
      <c r="A64" s="66" t="s">
        <v>52</v>
      </c>
      <c r="B64" s="65">
        <v>47855</v>
      </c>
      <c r="C64" s="65">
        <v>47855</v>
      </c>
      <c r="D64" s="65">
        <v>53314</v>
      </c>
      <c r="E64" s="65">
        <f t="shared" si="4"/>
        <v>5459</v>
      </c>
      <c r="F64" s="62">
        <f t="shared" si="5"/>
        <v>0.11407376449691778</v>
      </c>
      <c r="H64" s="178"/>
    </row>
    <row r="65" spans="1:10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10" ht="15" customHeight="1" x14ac:dyDescent="0.25">
      <c r="A66" s="66" t="s">
        <v>54</v>
      </c>
      <c r="B66" s="65">
        <v>8060975.6899999995</v>
      </c>
      <c r="C66" s="65">
        <v>3376036</v>
      </c>
      <c r="D66" s="65">
        <v>4185033</v>
      </c>
      <c r="E66" s="65">
        <f t="shared" si="4"/>
        <v>808997</v>
      </c>
      <c r="F66" s="62">
        <f t="shared" si="5"/>
        <v>0.23962925750791758</v>
      </c>
      <c r="H66" s="178"/>
    </row>
    <row r="67" spans="1:10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65">
        <f t="shared" si="4"/>
        <v>0</v>
      </c>
      <c r="F67" s="62">
        <f t="shared" si="5"/>
        <v>0</v>
      </c>
      <c r="H67" s="178"/>
    </row>
    <row r="68" spans="1:10" ht="15" customHeight="1" x14ac:dyDescent="0.25">
      <c r="A68" s="66" t="s">
        <v>56</v>
      </c>
      <c r="B68" s="65">
        <v>159815</v>
      </c>
      <c r="C68" s="65">
        <v>4876043</v>
      </c>
      <c r="D68" s="65">
        <v>2312479</v>
      </c>
      <c r="E68" s="65">
        <f t="shared" si="4"/>
        <v>-2563564</v>
      </c>
      <c r="F68" s="62">
        <f t="shared" si="5"/>
        <v>-0.52574679919762812</v>
      </c>
      <c r="H68" s="178"/>
    </row>
    <row r="69" spans="1:10" s="103" customFormat="1" ht="15" customHeight="1" x14ac:dyDescent="0.25">
      <c r="A69" s="84" t="s">
        <v>57</v>
      </c>
      <c r="B69" s="70">
        <v>13750262.979999999</v>
      </c>
      <c r="C69" s="70">
        <v>16357625</v>
      </c>
      <c r="D69" s="70">
        <v>13145272</v>
      </c>
      <c r="E69" s="70">
        <f t="shared" si="4"/>
        <v>-3212353</v>
      </c>
      <c r="F69" s="71">
        <f t="shared" si="5"/>
        <v>-0.19638260444288214</v>
      </c>
      <c r="H69" s="179"/>
      <c r="I69" s="153"/>
      <c r="J69" s="153"/>
    </row>
    <row r="70" spans="1:10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10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10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10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10" s="103" customFormat="1" ht="15" customHeight="1" x14ac:dyDescent="0.25">
      <c r="A74" s="85" t="s">
        <v>62</v>
      </c>
      <c r="B74" s="86">
        <v>13750262.979999999</v>
      </c>
      <c r="C74" s="86">
        <v>16357625</v>
      </c>
      <c r="D74" s="86">
        <v>13145272</v>
      </c>
      <c r="E74" s="182">
        <f t="shared" si="4"/>
        <v>-3212353</v>
      </c>
      <c r="F74" s="71">
        <f t="shared" si="5"/>
        <v>-0.19638260444288214</v>
      </c>
      <c r="H74" s="179"/>
      <c r="I74" s="153"/>
      <c r="J74" s="153"/>
    </row>
    <row r="75" spans="1:10" ht="15" customHeight="1" x14ac:dyDescent="0.25">
      <c r="A75" s="83"/>
      <c r="B75" s="57"/>
      <c r="C75" s="57"/>
      <c r="D75" s="57"/>
      <c r="E75" s="57"/>
      <c r="F75" s="59"/>
      <c r="H75" s="178"/>
    </row>
    <row r="76" spans="1:10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10" ht="15" customHeight="1" x14ac:dyDescent="0.25">
      <c r="A77" s="64" t="s">
        <v>64</v>
      </c>
      <c r="B77" s="61">
        <v>5222039.1099999994</v>
      </c>
      <c r="C77" s="61">
        <v>5200822</v>
      </c>
      <c r="D77" s="61">
        <v>5902538</v>
      </c>
      <c r="E77" s="57">
        <f t="shared" ref="E77:E95" si="6">D77-C77</f>
        <v>701716</v>
      </c>
      <c r="F77" s="62">
        <f t="shared" ref="F77:F95" si="7">IF(ISBLANK(E77),"  ",IF(C77&gt;0,E77/C77,IF(E77&gt;0,1,0)))</f>
        <v>0.13492405623572581</v>
      </c>
      <c r="H77" s="178"/>
    </row>
    <row r="78" spans="1:10" ht="15" customHeight="1" x14ac:dyDescent="0.25">
      <c r="A78" s="66" t="s">
        <v>65</v>
      </c>
      <c r="B78" s="63">
        <v>49999.92</v>
      </c>
      <c r="C78" s="63">
        <v>85000</v>
      </c>
      <c r="D78" s="63">
        <v>128882</v>
      </c>
      <c r="E78" s="65">
        <f t="shared" si="6"/>
        <v>43882</v>
      </c>
      <c r="F78" s="62">
        <f t="shared" si="7"/>
        <v>0.51625882352941177</v>
      </c>
      <c r="H78" s="178"/>
    </row>
    <row r="79" spans="1:10" ht="15" customHeight="1" x14ac:dyDescent="0.25">
      <c r="A79" s="66" t="s">
        <v>66</v>
      </c>
      <c r="B79" s="57">
        <v>2337086.7799999998</v>
      </c>
      <c r="C79" s="57">
        <v>2997586</v>
      </c>
      <c r="D79" s="57">
        <v>2838924</v>
      </c>
      <c r="E79" s="65">
        <f t="shared" si="6"/>
        <v>-158662</v>
      </c>
      <c r="F79" s="62">
        <f t="shared" si="7"/>
        <v>-5.2929924279069888E-2</v>
      </c>
      <c r="H79" s="178"/>
    </row>
    <row r="80" spans="1:10" s="103" customFormat="1" ht="15" customHeight="1" x14ac:dyDescent="0.25">
      <c r="A80" s="84" t="s">
        <v>67</v>
      </c>
      <c r="B80" s="86">
        <v>7609125.8099999987</v>
      </c>
      <c r="C80" s="86">
        <v>8283408</v>
      </c>
      <c r="D80" s="86">
        <v>8870344</v>
      </c>
      <c r="E80" s="70">
        <f t="shared" si="6"/>
        <v>586936</v>
      </c>
      <c r="F80" s="71">
        <f t="shared" si="7"/>
        <v>7.085682607931422E-2</v>
      </c>
      <c r="H80" s="179"/>
      <c r="I80" s="153"/>
      <c r="J80" s="153"/>
    </row>
    <row r="81" spans="1:10" ht="15" customHeight="1" x14ac:dyDescent="0.25">
      <c r="A81" s="66" t="s">
        <v>68</v>
      </c>
      <c r="B81" s="63">
        <v>126812.20999999999</v>
      </c>
      <c r="C81" s="63">
        <v>95000</v>
      </c>
      <c r="D81" s="63">
        <v>246441</v>
      </c>
      <c r="E81" s="65">
        <f t="shared" si="6"/>
        <v>151441</v>
      </c>
      <c r="F81" s="62">
        <f t="shared" si="7"/>
        <v>1.5941157894736842</v>
      </c>
      <c r="H81" s="178"/>
    </row>
    <row r="82" spans="1:10" ht="15" customHeight="1" x14ac:dyDescent="0.25">
      <c r="A82" s="66" t="s">
        <v>69</v>
      </c>
      <c r="B82" s="61">
        <v>615757.02</v>
      </c>
      <c r="C82" s="61">
        <v>470558</v>
      </c>
      <c r="D82" s="61">
        <v>583553</v>
      </c>
      <c r="E82" s="65">
        <f t="shared" si="6"/>
        <v>112995</v>
      </c>
      <c r="F82" s="62">
        <f t="shared" si="7"/>
        <v>0.24012980333986458</v>
      </c>
      <c r="H82" s="178"/>
    </row>
    <row r="83" spans="1:10" ht="15" customHeight="1" x14ac:dyDescent="0.25">
      <c r="A83" s="66" t="s">
        <v>70</v>
      </c>
      <c r="B83" s="57">
        <v>201360.52</v>
      </c>
      <c r="C83" s="57">
        <v>245177</v>
      </c>
      <c r="D83" s="57">
        <v>319410</v>
      </c>
      <c r="E83" s="65">
        <f t="shared" si="6"/>
        <v>74233</v>
      </c>
      <c r="F83" s="62">
        <f t="shared" si="7"/>
        <v>0.30277309861854906</v>
      </c>
      <c r="H83" s="178"/>
    </row>
    <row r="84" spans="1:10" s="103" customFormat="1" ht="15" customHeight="1" x14ac:dyDescent="0.25">
      <c r="A84" s="68" t="s">
        <v>71</v>
      </c>
      <c r="B84" s="86">
        <v>943929.75</v>
      </c>
      <c r="C84" s="86">
        <v>810735</v>
      </c>
      <c r="D84" s="86">
        <v>1149404</v>
      </c>
      <c r="E84" s="70">
        <f t="shared" si="6"/>
        <v>338669</v>
      </c>
      <c r="F84" s="71">
        <f t="shared" si="7"/>
        <v>0.41773082449875731</v>
      </c>
      <c r="H84" s="179"/>
      <c r="I84" s="153"/>
      <c r="J84" s="153"/>
    </row>
    <row r="85" spans="1:10" ht="15" customHeight="1" x14ac:dyDescent="0.25">
      <c r="A85" s="66" t="s">
        <v>72</v>
      </c>
      <c r="B85" s="57">
        <v>275965.05</v>
      </c>
      <c r="C85" s="57">
        <v>35000</v>
      </c>
      <c r="D85" s="57">
        <v>55000</v>
      </c>
      <c r="E85" s="65">
        <f t="shared" si="6"/>
        <v>20000</v>
      </c>
      <c r="F85" s="62">
        <f t="shared" si="7"/>
        <v>0.5714285714285714</v>
      </c>
      <c r="H85" s="178"/>
    </row>
    <row r="86" spans="1:10" ht="15" customHeight="1" x14ac:dyDescent="0.25">
      <c r="A86" s="66" t="s">
        <v>73</v>
      </c>
      <c r="B86" s="65">
        <v>66492.87999999999</v>
      </c>
      <c r="C86" s="65">
        <v>2428357</v>
      </c>
      <c r="D86" s="65">
        <v>2082220</v>
      </c>
      <c r="E86" s="65">
        <f t="shared" si="6"/>
        <v>-346137</v>
      </c>
      <c r="F86" s="62">
        <f t="shared" si="7"/>
        <v>-0.14253958540692327</v>
      </c>
      <c r="H86" s="178"/>
    </row>
    <row r="87" spans="1:10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10" ht="15" customHeight="1" x14ac:dyDescent="0.25">
      <c r="A88" s="66" t="s">
        <v>75</v>
      </c>
      <c r="B88" s="65">
        <v>2432690.64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10" s="103" customFormat="1" ht="15" customHeight="1" x14ac:dyDescent="0.25">
      <c r="A89" s="68" t="s">
        <v>76</v>
      </c>
      <c r="B89" s="70">
        <v>2775148.5700000003</v>
      </c>
      <c r="C89" s="70">
        <v>2463357</v>
      </c>
      <c r="D89" s="70">
        <v>2137220</v>
      </c>
      <c r="E89" s="70">
        <f t="shared" si="6"/>
        <v>-326137</v>
      </c>
      <c r="F89" s="71">
        <f t="shared" si="7"/>
        <v>-0.13239534505148867</v>
      </c>
      <c r="H89" s="179"/>
      <c r="I89" s="153"/>
      <c r="J89" s="153"/>
    </row>
    <row r="90" spans="1:10" ht="15" customHeight="1" x14ac:dyDescent="0.25">
      <c r="A90" s="66" t="s">
        <v>77</v>
      </c>
      <c r="B90" s="65">
        <v>156615.03</v>
      </c>
      <c r="C90" s="65">
        <v>998331</v>
      </c>
      <c r="D90" s="65">
        <v>298310</v>
      </c>
      <c r="E90" s="65">
        <f t="shared" si="6"/>
        <v>-700021</v>
      </c>
      <c r="F90" s="62">
        <f t="shared" si="7"/>
        <v>-0.70119128826010613</v>
      </c>
      <c r="H90" s="178"/>
    </row>
    <row r="91" spans="1:10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10" ht="15" customHeight="1" x14ac:dyDescent="0.25">
      <c r="A92" s="73" t="s">
        <v>79</v>
      </c>
      <c r="B92" s="65">
        <v>2265443.8199999998</v>
      </c>
      <c r="C92" s="65">
        <v>3801794</v>
      </c>
      <c r="D92" s="65">
        <v>689994</v>
      </c>
      <c r="E92" s="65">
        <f t="shared" si="6"/>
        <v>-3111800</v>
      </c>
      <c r="F92" s="62">
        <f t="shared" si="7"/>
        <v>-0.81850831475876917</v>
      </c>
      <c r="H92" s="178"/>
    </row>
    <row r="93" spans="1:10" s="103" customFormat="1" ht="15" customHeight="1" x14ac:dyDescent="0.25">
      <c r="A93" s="87" t="s">
        <v>80</v>
      </c>
      <c r="B93" s="86">
        <v>2422058.8499999996</v>
      </c>
      <c r="C93" s="86">
        <v>4800125</v>
      </c>
      <c r="D93" s="86">
        <v>988304</v>
      </c>
      <c r="E93" s="70">
        <f t="shared" si="6"/>
        <v>-3811821</v>
      </c>
      <c r="F93" s="71">
        <f t="shared" si="7"/>
        <v>-0.79410869508606552</v>
      </c>
      <c r="H93" s="179"/>
      <c r="I93" s="153"/>
      <c r="J93" s="153"/>
    </row>
    <row r="94" spans="1:10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10" s="103" customFormat="1" ht="15" customHeight="1" thickBot="1" x14ac:dyDescent="0.3">
      <c r="A95" s="159" t="s">
        <v>62</v>
      </c>
      <c r="B95" s="160">
        <v>13750262.979999999</v>
      </c>
      <c r="C95" s="160">
        <v>16357625</v>
      </c>
      <c r="D95" s="160">
        <v>13145272</v>
      </c>
      <c r="E95" s="160">
        <f t="shared" si="6"/>
        <v>-3212353</v>
      </c>
      <c r="F95" s="162">
        <f t="shared" si="7"/>
        <v>-0.19638260444288214</v>
      </c>
      <c r="H95" s="179"/>
    </row>
    <row r="96" spans="1:10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3" tint="0.79998168889431442"/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11" ht="19.5" customHeight="1" thickBot="1" x14ac:dyDescent="0.35">
      <c r="A1" s="27" t="s">
        <v>0</v>
      </c>
      <c r="B1" s="31"/>
      <c r="D1" s="29" t="s">
        <v>1</v>
      </c>
      <c r="E1" s="26" t="s">
        <v>86</v>
      </c>
      <c r="F1" s="36"/>
    </row>
    <row r="2" spans="1:11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181</v>
      </c>
    </row>
    <row r="3" spans="1:11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1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11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11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11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11" ht="15" customHeight="1" x14ac:dyDescent="0.25">
      <c r="A8" s="60" t="s">
        <v>12</v>
      </c>
      <c r="B8" s="61">
        <f>SUM(LCTCBoard:NwLTCC!B8)</f>
        <v>135351277</v>
      </c>
      <c r="C8" s="61">
        <f>SUM(LCTCBoard:NwLTCC!C8)</f>
        <v>135351277</v>
      </c>
      <c r="D8" s="61">
        <f>SUM(LCTCBoard:NwLTCC!D8)-0.18</f>
        <v>145992229.09806526</v>
      </c>
      <c r="E8" s="61">
        <f t="shared" ref="E8:E32" si="0">D8-C8</f>
        <v>10640952.098065257</v>
      </c>
      <c r="F8" s="62">
        <f t="shared" ref="F8:F32" si="1">IF(ISBLANK(E8),"  ",IF(C8&gt;0,E8/C8,IF(E8&gt;0,1,0)))</f>
        <v>7.8617301099163303E-2</v>
      </c>
      <c r="H8" s="178"/>
      <c r="K8" s="184"/>
    </row>
    <row r="9" spans="1:11" ht="15" customHeight="1" x14ac:dyDescent="0.25">
      <c r="A9" s="60" t="s">
        <v>13</v>
      </c>
      <c r="B9" s="61">
        <f>SUM(LCTCBoard:NwLTCC!B9)</f>
        <v>0</v>
      </c>
      <c r="C9" s="61">
        <f>SUM(LCTCBoard:NwLTCC!C9)</f>
        <v>0</v>
      </c>
      <c r="D9" s="61">
        <f>SUM(LCTCBoard:NwLTCC!D9)</f>
        <v>0</v>
      </c>
      <c r="E9" s="61">
        <f t="shared" si="0"/>
        <v>0</v>
      </c>
      <c r="F9" s="62">
        <f t="shared" si="1"/>
        <v>0</v>
      </c>
      <c r="H9" s="178"/>
      <c r="K9" s="184"/>
    </row>
    <row r="10" spans="1:11" ht="15" customHeight="1" x14ac:dyDescent="0.25">
      <c r="A10" s="187" t="s">
        <v>14</v>
      </c>
      <c r="B10" s="61">
        <f>SUM(LCTCBoard:NwLTCC!B10)</f>
        <v>15141932</v>
      </c>
      <c r="C10" s="61">
        <f>SUM(LCTCBoard:NwLTCC!C10)</f>
        <v>15141932</v>
      </c>
      <c r="D10" s="61">
        <f>SUM(LCTCBoard:NwLTCC!D10)</f>
        <v>61322227</v>
      </c>
      <c r="E10" s="61">
        <f t="shared" si="0"/>
        <v>46180295</v>
      </c>
      <c r="F10" s="62">
        <f t="shared" si="1"/>
        <v>3.0498284498966184</v>
      </c>
      <c r="H10" s="178"/>
      <c r="K10" s="184"/>
    </row>
    <row r="11" spans="1:11" ht="15" customHeight="1" x14ac:dyDescent="0.25">
      <c r="A11" s="189" t="s">
        <v>15</v>
      </c>
      <c r="B11" s="61">
        <f>SUM(LCTCBoard:NwLTCC!B11)</f>
        <v>326717</v>
      </c>
      <c r="C11" s="61">
        <f>SUM(LCTCBoard:NwLTCC!C11)</f>
        <v>326717</v>
      </c>
      <c r="D11" s="61">
        <f>SUM(LCTCBoard:NwLTCC!D11)</f>
        <v>20363990</v>
      </c>
      <c r="E11" s="61">
        <f t="shared" si="0"/>
        <v>20037273</v>
      </c>
      <c r="F11" s="62">
        <f t="shared" si="1"/>
        <v>61.329141122133223</v>
      </c>
      <c r="H11" s="178"/>
      <c r="K11" s="184"/>
    </row>
    <row r="12" spans="1:11" ht="15" customHeight="1" x14ac:dyDescent="0.25">
      <c r="A12" s="190" t="s">
        <v>16</v>
      </c>
      <c r="B12" s="61">
        <f>SUM(LCTCBoard:NwLTCC!B12)</f>
        <v>4107315</v>
      </c>
      <c r="C12" s="61">
        <f>SUM(LCTCBoard:NwLTCC!C12)</f>
        <v>4107315</v>
      </c>
      <c r="D12" s="61">
        <f>SUM(LCTCBoard:NwLTCC!D12)</f>
        <v>4575898</v>
      </c>
      <c r="E12" s="61">
        <f t="shared" si="0"/>
        <v>468583</v>
      </c>
      <c r="F12" s="62">
        <f t="shared" si="1"/>
        <v>0.1140849922638025</v>
      </c>
      <c r="H12" s="178"/>
      <c r="K12" s="184"/>
    </row>
    <row r="13" spans="1:11" ht="15" customHeight="1" x14ac:dyDescent="0.25">
      <c r="A13" s="190" t="s">
        <v>17</v>
      </c>
      <c r="B13" s="61">
        <f>SUM(LCTCBoard:NwLTCC!B13)</f>
        <v>0</v>
      </c>
      <c r="C13" s="61">
        <f>SUM(LCTCBoard:NwLTCC!C13)</f>
        <v>0</v>
      </c>
      <c r="D13" s="61">
        <f>SUM(LCTCBoard:NwLTCC!D13)</f>
        <v>0</v>
      </c>
      <c r="E13" s="61">
        <f t="shared" si="0"/>
        <v>0</v>
      </c>
      <c r="F13" s="62">
        <f t="shared" si="1"/>
        <v>0</v>
      </c>
      <c r="H13" s="178"/>
      <c r="K13" s="184"/>
    </row>
    <row r="14" spans="1:11" ht="15" customHeight="1" x14ac:dyDescent="0.25">
      <c r="A14" s="190" t="s">
        <v>18</v>
      </c>
      <c r="B14" s="61">
        <f>SUM(LCTCBoard:NwLTCC!B14)</f>
        <v>77896</v>
      </c>
      <c r="C14" s="61">
        <f>SUM(LCTCBoard:NwLTCC!C14)</f>
        <v>77896</v>
      </c>
      <c r="D14" s="61">
        <f>SUM(LCTCBoard:NwLTCC!D14)</f>
        <v>252423</v>
      </c>
      <c r="E14" s="61">
        <f t="shared" si="0"/>
        <v>174527</v>
      </c>
      <c r="F14" s="62">
        <f t="shared" si="1"/>
        <v>2.2405129916812161</v>
      </c>
      <c r="H14" s="178"/>
      <c r="K14" s="184"/>
    </row>
    <row r="15" spans="1:11" ht="15" customHeight="1" x14ac:dyDescent="0.25">
      <c r="A15" s="190" t="s">
        <v>19</v>
      </c>
      <c r="B15" s="61">
        <f>SUM(LCTCBoard:NwLTCC!B15)</f>
        <v>431254</v>
      </c>
      <c r="C15" s="61">
        <f>SUM(LCTCBoard:NwLTCC!C15)</f>
        <v>431254</v>
      </c>
      <c r="D15" s="61">
        <f>SUM(LCTCBoard:NwLTCC!D15)</f>
        <v>626766</v>
      </c>
      <c r="E15" s="61">
        <f t="shared" si="0"/>
        <v>195512</v>
      </c>
      <c r="F15" s="62">
        <f t="shared" si="1"/>
        <v>0.45335695437027829</v>
      </c>
      <c r="H15" s="178"/>
      <c r="K15" s="184"/>
    </row>
    <row r="16" spans="1:11" ht="15" customHeight="1" x14ac:dyDescent="0.25">
      <c r="A16" s="190" t="s">
        <v>20</v>
      </c>
      <c r="B16" s="61">
        <f>SUM(LCTCBoard:NwLTCC!B16)</f>
        <v>0</v>
      </c>
      <c r="C16" s="61">
        <f>SUM(LCTCBoard:NwLTCC!C16)</f>
        <v>0</v>
      </c>
      <c r="D16" s="61">
        <f>SUM(LCTCBoard:NwLTCC!D16)</f>
        <v>0</v>
      </c>
      <c r="E16" s="61">
        <f t="shared" si="0"/>
        <v>0</v>
      </c>
      <c r="F16" s="62">
        <f t="shared" si="1"/>
        <v>0</v>
      </c>
      <c r="H16" s="178"/>
      <c r="K16" s="184"/>
    </row>
    <row r="17" spans="1:11" ht="15" customHeight="1" x14ac:dyDescent="0.25">
      <c r="A17" s="190" t="s">
        <v>21</v>
      </c>
      <c r="B17" s="61">
        <f>SUM(LCTCBoard:NwLTCC!B17)</f>
        <v>0</v>
      </c>
      <c r="C17" s="61">
        <f>SUM(LCTCBoard:NwLTCC!C17)</f>
        <v>0</v>
      </c>
      <c r="D17" s="61">
        <f>SUM(LCTCBoard:NwLTCC!D17)</f>
        <v>0</v>
      </c>
      <c r="E17" s="61">
        <f t="shared" si="0"/>
        <v>0</v>
      </c>
      <c r="F17" s="62">
        <f t="shared" si="1"/>
        <v>0</v>
      </c>
      <c r="H17" s="178"/>
      <c r="K17" s="184"/>
    </row>
    <row r="18" spans="1:11" ht="15" customHeight="1" x14ac:dyDescent="0.25">
      <c r="A18" s="190" t="s">
        <v>199</v>
      </c>
      <c r="B18" s="61">
        <f>SUM(LCTCBoard:NwLTCC!B18)</f>
        <v>0</v>
      </c>
      <c r="C18" s="61">
        <f>SUM(LCTCBoard:NwLTCC!C18)</f>
        <v>0</v>
      </c>
      <c r="D18" s="61">
        <f>SUM(LCTCBoard:NwLTCC!D18)</f>
        <v>0</v>
      </c>
      <c r="E18" s="61">
        <f t="shared" si="0"/>
        <v>0</v>
      </c>
      <c r="F18" s="62">
        <f t="shared" si="1"/>
        <v>0</v>
      </c>
      <c r="H18" s="178"/>
      <c r="K18" s="184"/>
    </row>
    <row r="19" spans="1:11" ht="15" customHeight="1" x14ac:dyDescent="0.25">
      <c r="A19" s="190" t="s">
        <v>22</v>
      </c>
      <c r="B19" s="61">
        <f>SUM(LCTCBoard:NwLTCC!B19)</f>
        <v>0</v>
      </c>
      <c r="C19" s="61">
        <f>SUM(LCTCBoard:NwLTCC!C19)</f>
        <v>0</v>
      </c>
      <c r="D19" s="61">
        <f>SUM(LCTCBoard:NwLTCC!D19)</f>
        <v>0</v>
      </c>
      <c r="E19" s="61">
        <f t="shared" si="0"/>
        <v>0</v>
      </c>
      <c r="F19" s="62">
        <f t="shared" si="1"/>
        <v>0</v>
      </c>
      <c r="H19" s="178"/>
      <c r="K19" s="184"/>
    </row>
    <row r="20" spans="1:11" ht="15" customHeight="1" x14ac:dyDescent="0.25">
      <c r="A20" s="190" t="s">
        <v>23</v>
      </c>
      <c r="B20" s="61">
        <f>SUM(LCTCBoard:NwLTCC!B20)</f>
        <v>0</v>
      </c>
      <c r="C20" s="61">
        <f>SUM(LCTCBoard:NwLTCC!C20)</f>
        <v>0</v>
      </c>
      <c r="D20" s="61">
        <f>SUM(LCTCBoard:NwLTCC!D20)</f>
        <v>0</v>
      </c>
      <c r="E20" s="61">
        <f t="shared" si="0"/>
        <v>0</v>
      </c>
      <c r="F20" s="62">
        <f t="shared" si="1"/>
        <v>0</v>
      </c>
      <c r="H20" s="178"/>
      <c r="K20" s="184"/>
    </row>
    <row r="21" spans="1:11" ht="15" customHeight="1" x14ac:dyDescent="0.25">
      <c r="A21" s="190" t="s">
        <v>24</v>
      </c>
      <c r="B21" s="61">
        <f>SUM(LCTCBoard:NwLTCC!B21)</f>
        <v>0</v>
      </c>
      <c r="C21" s="61">
        <f>SUM(LCTCBoard:NwLTCC!C21)</f>
        <v>0</v>
      </c>
      <c r="D21" s="61">
        <f>SUM(LCTCBoard:NwLTCC!D21)</f>
        <v>0</v>
      </c>
      <c r="E21" s="61">
        <f t="shared" si="0"/>
        <v>0</v>
      </c>
      <c r="F21" s="62">
        <f t="shared" si="1"/>
        <v>0</v>
      </c>
      <c r="H21" s="178"/>
      <c r="K21" s="184"/>
    </row>
    <row r="22" spans="1:11" ht="15" customHeight="1" x14ac:dyDescent="0.25">
      <c r="A22" s="190" t="s">
        <v>25</v>
      </c>
      <c r="B22" s="61">
        <f>SUM(LCTCBoard:NwLTCC!B22)</f>
        <v>0</v>
      </c>
      <c r="C22" s="61">
        <f>SUM(LCTCBoard:NwLTCC!C22)</f>
        <v>0</v>
      </c>
      <c r="D22" s="61">
        <f>SUM(LCTCBoard:NwLTCC!D22)</f>
        <v>0</v>
      </c>
      <c r="E22" s="61">
        <f t="shared" si="0"/>
        <v>0</v>
      </c>
      <c r="F22" s="62">
        <f t="shared" si="1"/>
        <v>0</v>
      </c>
      <c r="H22" s="178"/>
      <c r="K22" s="184"/>
    </row>
    <row r="23" spans="1:11" ht="15" customHeight="1" x14ac:dyDescent="0.25">
      <c r="A23" s="191" t="s">
        <v>200</v>
      </c>
      <c r="B23" s="61">
        <f>SUM(LCTCBoard:NwLTCC!B23)</f>
        <v>10000000</v>
      </c>
      <c r="C23" s="61">
        <f>SUM(LCTCBoard:NwLTCC!C23)</f>
        <v>10000000</v>
      </c>
      <c r="D23" s="61">
        <f>SUM(LCTCBoard:NwLTCC!D23)</f>
        <v>35000000</v>
      </c>
      <c r="E23" s="61">
        <f t="shared" si="0"/>
        <v>25000000</v>
      </c>
      <c r="F23" s="62">
        <f t="shared" si="1"/>
        <v>2.5</v>
      </c>
      <c r="H23" s="178"/>
      <c r="K23" s="184"/>
    </row>
    <row r="24" spans="1:11" ht="15" customHeight="1" x14ac:dyDescent="0.25">
      <c r="A24" s="191" t="s">
        <v>26</v>
      </c>
      <c r="B24" s="61">
        <f>SUM(LCTCBoard:NwLTCC!B24)</f>
        <v>0</v>
      </c>
      <c r="C24" s="61">
        <f>SUM(LCTCBoard:NwLTCC!C24)</f>
        <v>0</v>
      </c>
      <c r="D24" s="61">
        <f>SUM(LCTCBoard:NwLTCC!D24)</f>
        <v>0</v>
      </c>
      <c r="E24" s="61">
        <f t="shared" si="0"/>
        <v>0</v>
      </c>
      <c r="F24" s="62">
        <f t="shared" si="1"/>
        <v>0</v>
      </c>
      <c r="H24" s="178"/>
      <c r="K24" s="184"/>
    </row>
    <row r="25" spans="1:11" ht="15" customHeight="1" x14ac:dyDescent="0.25">
      <c r="A25" s="191" t="s">
        <v>201</v>
      </c>
      <c r="B25" s="61">
        <f>SUM(LCTCBoard:NwLTCC!B25)</f>
        <v>198750</v>
      </c>
      <c r="C25" s="61">
        <f>SUM(LCTCBoard:NwLTCC!C25)</f>
        <v>198750</v>
      </c>
      <c r="D25" s="61">
        <f>SUM(LCTCBoard:NwLTCC!D25)</f>
        <v>503150</v>
      </c>
      <c r="E25" s="61">
        <f t="shared" si="0"/>
        <v>304400</v>
      </c>
      <c r="F25" s="62">
        <f t="shared" si="1"/>
        <v>1.5315723270440251</v>
      </c>
      <c r="H25" s="178"/>
      <c r="K25" s="184"/>
    </row>
    <row r="26" spans="1:11" ht="15" customHeight="1" x14ac:dyDescent="0.25">
      <c r="A26" s="191" t="s">
        <v>27</v>
      </c>
      <c r="B26" s="61">
        <f>SUM(LCTCBoard:NwLTCC!B26)</f>
        <v>0</v>
      </c>
      <c r="C26" s="61">
        <f>SUM(LCTCBoard:NwLTCC!C26)</f>
        <v>0</v>
      </c>
      <c r="D26" s="61">
        <f>SUM(LCTCBoard:NwLTCC!D26)</f>
        <v>0</v>
      </c>
      <c r="E26" s="61">
        <f t="shared" si="0"/>
        <v>0</v>
      </c>
      <c r="F26" s="62">
        <f t="shared" si="1"/>
        <v>0</v>
      </c>
      <c r="H26" s="178"/>
      <c r="K26" s="184"/>
    </row>
    <row r="27" spans="1:11" ht="15" customHeight="1" x14ac:dyDescent="0.25">
      <c r="A27" s="191" t="s">
        <v>82</v>
      </c>
      <c r="B27" s="61">
        <f>SUM(LCTCBoard:NwLTCC!B27)</f>
        <v>0</v>
      </c>
      <c r="C27" s="61">
        <f>SUM(LCTCBoard:NwLTCC!C27)</f>
        <v>0</v>
      </c>
      <c r="D27" s="61">
        <f>SUM(LCTCBoard:NwLTCC!D27)</f>
        <v>0</v>
      </c>
      <c r="E27" s="61">
        <f t="shared" si="0"/>
        <v>0</v>
      </c>
      <c r="F27" s="62">
        <f t="shared" si="1"/>
        <v>0</v>
      </c>
      <c r="H27" s="178"/>
      <c r="K27" s="184"/>
    </row>
    <row r="28" spans="1:11" ht="15" customHeight="1" x14ac:dyDescent="0.25">
      <c r="A28" s="191" t="s">
        <v>202</v>
      </c>
      <c r="B28" s="61">
        <f>SUM(LCTCBoard:NwLTCC!B28)</f>
        <v>0</v>
      </c>
      <c r="C28" s="61">
        <f>SUM(LCTCBoard:NwLTCC!C28)</f>
        <v>0</v>
      </c>
      <c r="D28" s="61">
        <f>SUM(LCTCBoard:NwLTCC!D28)</f>
        <v>0</v>
      </c>
      <c r="E28" s="61">
        <f t="shared" si="0"/>
        <v>0</v>
      </c>
      <c r="F28" s="62">
        <f t="shared" si="1"/>
        <v>0</v>
      </c>
      <c r="H28" s="178"/>
      <c r="K28" s="184"/>
    </row>
    <row r="29" spans="1:11" ht="15" customHeight="1" x14ac:dyDescent="0.25">
      <c r="A29" s="191" t="s">
        <v>203</v>
      </c>
      <c r="B29" s="61">
        <f>SUM(LCTCBoard:NwLTCC!B29)</f>
        <v>0</v>
      </c>
      <c r="C29" s="61">
        <f>SUM(LCTCBoard:NwLTCC!C29)</f>
        <v>0</v>
      </c>
      <c r="D29" s="61">
        <f>SUM(LCTCBoard:NwLTCC!D29)</f>
        <v>0</v>
      </c>
      <c r="E29" s="61">
        <f t="shared" si="0"/>
        <v>0</v>
      </c>
      <c r="F29" s="62">
        <f t="shared" si="1"/>
        <v>0</v>
      </c>
      <c r="H29" s="178"/>
      <c r="K29" s="184"/>
    </row>
    <row r="30" spans="1:11" ht="15" customHeight="1" x14ac:dyDescent="0.25">
      <c r="A30" s="192" t="s">
        <v>188</v>
      </c>
      <c r="B30" s="61">
        <f>SUM(LCTCBoard:NwLTCC!B30)</f>
        <v>0</v>
      </c>
      <c r="C30" s="61">
        <f>SUM(LCTCBoard:NwLTCC!C30)</f>
        <v>0</v>
      </c>
      <c r="D30" s="61">
        <f>SUM(LCTCBoard:NwLTCC!D30)</f>
        <v>0</v>
      </c>
      <c r="E30" s="61">
        <f t="shared" si="0"/>
        <v>0</v>
      </c>
      <c r="F30" s="62">
        <f t="shared" si="1"/>
        <v>0</v>
      </c>
      <c r="H30" s="178"/>
      <c r="K30" s="184"/>
    </row>
    <row r="31" spans="1:11" ht="15" customHeight="1" x14ac:dyDescent="0.25">
      <c r="A31" s="191" t="s">
        <v>204</v>
      </c>
      <c r="B31" s="61">
        <f>SUM(LCTCBoard:NwLTCC!B31)</f>
        <v>0</v>
      </c>
      <c r="C31" s="61">
        <f>SUM(LCTCBoard:NwLTCC!C31)</f>
        <v>0</v>
      </c>
      <c r="D31" s="61">
        <f>SUM(LCTCBoard:NwLTCC!D31)</f>
        <v>0</v>
      </c>
      <c r="E31" s="61">
        <f t="shared" si="0"/>
        <v>0</v>
      </c>
      <c r="F31" s="62">
        <f t="shared" si="1"/>
        <v>0</v>
      </c>
      <c r="H31" s="178"/>
      <c r="K31" s="184"/>
    </row>
    <row r="32" spans="1:11" ht="15" customHeight="1" x14ac:dyDescent="0.25">
      <c r="A32" s="193" t="s">
        <v>205</v>
      </c>
      <c r="B32" s="61">
        <f>SUM(LCTCBoard:NwLTCC!B32)</f>
        <v>0</v>
      </c>
      <c r="C32" s="61">
        <f>SUM(LCTCBoard:NwLTCC!C32)</f>
        <v>0</v>
      </c>
      <c r="D32" s="61">
        <f>SUM(LCTCBoard:NwLTCC!D32)</f>
        <v>0</v>
      </c>
      <c r="E32" s="61">
        <f t="shared" si="0"/>
        <v>0</v>
      </c>
      <c r="F32" s="62">
        <f t="shared" si="1"/>
        <v>0</v>
      </c>
      <c r="H32" s="178"/>
      <c r="K32" s="184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  <c r="K33" s="184"/>
    </row>
    <row r="34" spans="1:13" ht="15" customHeight="1" x14ac:dyDescent="0.25">
      <c r="A34" s="64" t="s">
        <v>29</v>
      </c>
      <c r="B34" s="61">
        <f>SUM(LCTCBoard:NwLTCC!B34)</f>
        <v>0</v>
      </c>
      <c r="C34" s="61">
        <f>SUM(LCTCBoard:NwLTCC!C34)</f>
        <v>0</v>
      </c>
      <c r="D34" s="61">
        <f>SUM(LCTCBoard:NwLTCC!D34)</f>
        <v>0</v>
      </c>
      <c r="E34" s="61">
        <f>D34-C34</f>
        <v>0</v>
      </c>
      <c r="F34" s="62">
        <f>IF(ISBLANK(E34),"  ",IF(C34&gt;0,E34/C34,IF(E34&gt;0,1,0)))</f>
        <v>0</v>
      </c>
      <c r="H34" s="178"/>
      <c r="K34" s="184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61">
        <f>SUM(LCTCBoard:NwLTCC!B36)</f>
        <v>0</v>
      </c>
      <c r="C36" s="61">
        <f>SUM(LCTCBoard:NwLTCC!C36)</f>
        <v>0</v>
      </c>
      <c r="D36" s="61">
        <f>SUM(LCTCBoard:NwLTCC!D36)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91"/>
      <c r="C37" s="91"/>
      <c r="D37" s="91"/>
      <c r="E37" s="63"/>
      <c r="F37" s="62" t="s">
        <v>32</v>
      </c>
      <c r="H37" s="178"/>
    </row>
    <row r="38" spans="1:13" s="103" customFormat="1" ht="15" customHeight="1" x14ac:dyDescent="0.25">
      <c r="A38" s="69" t="s">
        <v>33</v>
      </c>
      <c r="B38" s="77">
        <f>SUM(LCTCBoard:NwLTCC!B38)</f>
        <v>150493209</v>
      </c>
      <c r="C38" s="77">
        <f>SUM(LCTCBoard:NwLTCC!C38)</f>
        <v>150493209</v>
      </c>
      <c r="D38" s="77">
        <f>SUM(LCTCBoard:NwLTCC!D38)</f>
        <v>207314456.27806526</v>
      </c>
      <c r="E38" s="77">
        <f>D38-C38</f>
        <v>56821247.278065264</v>
      </c>
      <c r="F38" s="71">
        <f>IF(ISBLANK(E38),"  ",IF(C38&gt;0,E38/C38,IF(E38&gt;0,1,0)))</f>
        <v>0.37756685272134283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SUM(LCTCBoard:NwLTCC!B40)</f>
        <v>0</v>
      </c>
      <c r="C40" s="61">
        <f>SUM(LCTCBoard:NwLTCC!C40)</f>
        <v>0</v>
      </c>
      <c r="D40" s="61">
        <f>SUM(LCTCBoard:NwLTCC!D40)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SUM(LCTCBoard:NwLTCC!B41)</f>
        <v>0</v>
      </c>
      <c r="C41" s="61">
        <f>SUM(LCTCBoard:NwLTCC!C41)</f>
        <v>0</v>
      </c>
      <c r="D41" s="61">
        <f>SUM(LCTCBoard:NwLTCC!D41)</f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f>SUM(LCTCBoard:NwLTCC!B42)</f>
        <v>482574</v>
      </c>
      <c r="C42" s="61">
        <f>SUM(LCTCBoard:NwLTCC!C42)</f>
        <v>0</v>
      </c>
      <c r="D42" s="61">
        <f>SUM(LCTCBoard:NwLTCC!D42)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f>SUM(LCTCBoard:NwLTCC!B43)</f>
        <v>0</v>
      </c>
      <c r="C43" s="61">
        <f>SUM(LCTCBoard:NwLTCC!C43)</f>
        <v>0</v>
      </c>
      <c r="D43" s="61">
        <f>SUM(LCTCBoard:NwLTCC!D43)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f>SUM(LCTCBoard:NwLTCC!B44)</f>
        <v>0</v>
      </c>
      <c r="C44" s="61">
        <f>SUM(LCTCBoard:NwLTCC!C44)</f>
        <v>0</v>
      </c>
      <c r="D44" s="61">
        <f>SUM(LCTCBoard:NwLTCC!D44)</f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7">
        <f>SUM(LCTCBoard:NwLTCC!B45)</f>
        <v>482574</v>
      </c>
      <c r="C45" s="77">
        <f>SUM(LCTCBoard:NwLTCC!C45)</f>
        <v>0</v>
      </c>
      <c r="D45" s="77">
        <f>SUM(LCTCBoard:NwLTCC!D45)</f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SUM(LCTCBoard:NwLTCC!B47)</f>
        <v>0</v>
      </c>
      <c r="C47" s="77">
        <f>SUM(LCTCBoard:NwLTCC!C47)</f>
        <v>0</v>
      </c>
      <c r="D47" s="77">
        <f>SUM(LCTCBoard:NwLTCC!D47)</f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70"/>
      <c r="C48" s="70"/>
      <c r="D48" s="70"/>
      <c r="E48" s="57"/>
      <c r="F48" s="59"/>
      <c r="H48" s="179"/>
    </row>
    <row r="49" spans="1:9" s="103" customFormat="1" ht="15" customHeight="1" x14ac:dyDescent="0.25">
      <c r="A49" s="76" t="s">
        <v>43</v>
      </c>
      <c r="B49" s="77">
        <f>SUM(LCTCBoard:NwLTCC!B49)</f>
        <v>5112991.18</v>
      </c>
      <c r="C49" s="77">
        <f>SUM(LCTCBoard:NwLTCC!C49)</f>
        <v>0</v>
      </c>
      <c r="D49" s="77">
        <f>SUM(LCTCBoard:NwLTCC!D49)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9" ht="15" customHeight="1" x14ac:dyDescent="0.25">
      <c r="A50" s="66" t="s">
        <v>41</v>
      </c>
      <c r="B50" s="70"/>
      <c r="C50" s="70"/>
      <c r="D50" s="70"/>
      <c r="E50" s="65"/>
      <c r="F50" s="58"/>
      <c r="H50" s="179"/>
    </row>
    <row r="51" spans="1:9" s="103" customFormat="1" ht="15" customHeight="1" x14ac:dyDescent="0.25">
      <c r="A51" s="67" t="s">
        <v>44</v>
      </c>
      <c r="B51" s="77">
        <f>SUM(LCTCBoard:NwLTCC!B51)</f>
        <v>146388329.06999999</v>
      </c>
      <c r="C51" s="77">
        <f>SUM(LCTCBoard:NwLTCC!C51)</f>
        <v>175530000</v>
      </c>
      <c r="D51" s="77">
        <f>SUM(LCTCBoard:NwLTCC!D51)</f>
        <v>169530000</v>
      </c>
      <c r="E51" s="77">
        <f>D51-C51</f>
        <v>-6000000</v>
      </c>
      <c r="F51" s="71">
        <f>IF(ISBLANK(E51),"  ",IF(C51&gt;0,E51/C51,IF(E51&gt;0,1,0)))</f>
        <v>-3.4182191078448131E-2</v>
      </c>
      <c r="H51" s="179"/>
      <c r="I51" s="153"/>
    </row>
    <row r="52" spans="1:9" ht="15" customHeight="1" x14ac:dyDescent="0.25">
      <c r="A52" s="66" t="s">
        <v>41</v>
      </c>
      <c r="B52" s="70"/>
      <c r="C52" s="70"/>
      <c r="D52" s="70"/>
      <c r="E52" s="65"/>
      <c r="F52" s="58"/>
      <c r="H52" s="179"/>
    </row>
    <row r="53" spans="1:9" s="103" customFormat="1" ht="15" customHeight="1" x14ac:dyDescent="0.25">
      <c r="A53" s="78" t="s">
        <v>45</v>
      </c>
      <c r="B53" s="77">
        <f>SUM(LCTCBoard:NwLTCC!B53)</f>
        <v>0</v>
      </c>
      <c r="C53" s="77">
        <f>SUM(LCTCBoard:NwLTCC!C53)</f>
        <v>0</v>
      </c>
      <c r="D53" s="77">
        <f>SUM(LCTCBoard:NwLTCC!D53)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9" ht="15" customHeight="1" x14ac:dyDescent="0.25">
      <c r="A54" s="67"/>
      <c r="B54" s="70"/>
      <c r="C54" s="70"/>
      <c r="D54" s="70"/>
      <c r="E54" s="57"/>
      <c r="F54" s="80"/>
      <c r="H54" s="179"/>
    </row>
    <row r="55" spans="1:9" s="103" customFormat="1" ht="15" customHeight="1" x14ac:dyDescent="0.25">
      <c r="A55" s="67" t="s">
        <v>46</v>
      </c>
      <c r="B55" s="77">
        <f>SUM(LCTCBoard:NwLTCC!B55)</f>
        <v>0</v>
      </c>
      <c r="C55" s="77">
        <f>SUM(LCTCBoard:NwLTCC!C55)</f>
        <v>0</v>
      </c>
      <c r="D55" s="77">
        <f>SUM(LCTCBoard:NwLTCC!D55)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9" ht="15" customHeight="1" x14ac:dyDescent="0.25">
      <c r="A56" s="66"/>
      <c r="B56" s="70"/>
      <c r="C56" s="70"/>
      <c r="D56" s="70"/>
      <c r="E56" s="65"/>
      <c r="F56" s="58"/>
      <c r="H56" s="179"/>
    </row>
    <row r="57" spans="1:9" s="103" customFormat="1" ht="15" customHeight="1" x14ac:dyDescent="0.25">
      <c r="A57" s="81" t="s">
        <v>47</v>
      </c>
      <c r="B57" s="77">
        <f>SUM(B38,B47,B49,B51,B53,B55)-B45</f>
        <v>301511955.25</v>
      </c>
      <c r="C57" s="77">
        <f>SUM(C38,C47,C49,C51,C53,C55)-C45</f>
        <v>326023209</v>
      </c>
      <c r="D57" s="77">
        <f>SUM(D38,D47,D49,D51,D53,D55)-D45</f>
        <v>376844456.27806526</v>
      </c>
      <c r="E57" s="77">
        <f>D57-C57</f>
        <v>50821247.278065264</v>
      </c>
      <c r="F57" s="71">
        <f>IF(ISBLANK(E57),"  ",IF(C57&gt;0,E57/C57,IF(E57&gt;0,1,0)))</f>
        <v>0.15588229879077495</v>
      </c>
      <c r="H57" s="179"/>
    </row>
    <row r="58" spans="1:9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9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9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9" ht="15" customHeight="1" x14ac:dyDescent="0.25">
      <c r="A61" s="64" t="s">
        <v>49</v>
      </c>
      <c r="B61" s="61">
        <f>SUM(LCTCBoard:NwLTCC!B61)</f>
        <v>131124083.20000003</v>
      </c>
      <c r="C61" s="61">
        <f>SUM(LCTCBoard:NwLTCC!C61)</f>
        <v>141467872.10031113</v>
      </c>
      <c r="D61" s="61">
        <f>SUM(LCTCBoard:NwLTCC!D61)</f>
        <v>144126386.95100001</v>
      </c>
      <c r="E61" s="61">
        <f t="shared" ref="E61:E74" si="4">D61-C61</f>
        <v>2658514.8506888747</v>
      </c>
      <c r="F61" s="62">
        <f t="shared" ref="F61:F74" si="5">IF(ISBLANK(E61),"  ",IF(C61&gt;0,E61/C61,IF(E61&gt;0,1,0)))</f>
        <v>1.8792357665518514E-2</v>
      </c>
      <c r="H61" s="178"/>
    </row>
    <row r="62" spans="1:9" ht="15" customHeight="1" x14ac:dyDescent="0.25">
      <c r="A62" s="66" t="s">
        <v>50</v>
      </c>
      <c r="B62" s="61">
        <f>SUM(LCTCBoard:NwLTCC!B62)</f>
        <v>0</v>
      </c>
      <c r="C62" s="61">
        <f>SUM(LCTCBoard:NwLTCC!C62)</f>
        <v>0</v>
      </c>
      <c r="D62" s="61">
        <f>SUM(LCTCBoard:NwLTCC!D62)</f>
        <v>0</v>
      </c>
      <c r="E62" s="61">
        <f t="shared" si="4"/>
        <v>0</v>
      </c>
      <c r="F62" s="62">
        <f t="shared" si="5"/>
        <v>0</v>
      </c>
      <c r="H62" s="178"/>
    </row>
    <row r="63" spans="1:9" ht="15" customHeight="1" x14ac:dyDescent="0.25">
      <c r="A63" s="66" t="s">
        <v>51</v>
      </c>
      <c r="B63" s="61">
        <f>SUM(LCTCBoard:NwLTCC!B63)</f>
        <v>219877.75000000003</v>
      </c>
      <c r="C63" s="61">
        <f>SUM(LCTCBoard:NwLTCC!C63)</f>
        <v>191497</v>
      </c>
      <c r="D63" s="61">
        <f>SUM(LCTCBoard:NwLTCC!D63)</f>
        <v>206500.56</v>
      </c>
      <c r="E63" s="61">
        <f t="shared" si="4"/>
        <v>15003.559999999998</v>
      </c>
      <c r="F63" s="62">
        <f t="shared" si="5"/>
        <v>7.8348799197898653E-2</v>
      </c>
      <c r="H63" s="178"/>
    </row>
    <row r="64" spans="1:9" ht="15" customHeight="1" x14ac:dyDescent="0.25">
      <c r="A64" s="66" t="s">
        <v>52</v>
      </c>
      <c r="B64" s="61">
        <f>SUM(LCTCBoard:NwLTCC!B64)</f>
        <v>38632075.43</v>
      </c>
      <c r="C64" s="61">
        <f>SUM(LCTCBoard:NwLTCC!C64)</f>
        <v>41192660.422031112</v>
      </c>
      <c r="D64" s="61">
        <f>SUM(LCTCBoard:NwLTCC!D64)</f>
        <v>67574314.570000008</v>
      </c>
      <c r="E64" s="61">
        <f t="shared" si="4"/>
        <v>26381654.147968896</v>
      </c>
      <c r="F64" s="62">
        <f t="shared" si="5"/>
        <v>0.64044550358439989</v>
      </c>
      <c r="H64" s="178"/>
    </row>
    <row r="65" spans="1:8" ht="15" customHeight="1" x14ac:dyDescent="0.25">
      <c r="A65" s="66" t="s">
        <v>53</v>
      </c>
      <c r="B65" s="61">
        <f>SUM(LCTCBoard:NwLTCC!B65)</f>
        <v>24165778.359999999</v>
      </c>
      <c r="C65" s="61">
        <f>SUM(LCTCBoard:NwLTCC!C65)</f>
        <v>26494076.037999999</v>
      </c>
      <c r="D65" s="61">
        <f>SUM(LCTCBoard:NwLTCC!D65)</f>
        <v>29574207.120000001</v>
      </c>
      <c r="E65" s="61">
        <f t="shared" si="4"/>
        <v>3080131.0820000023</v>
      </c>
      <c r="F65" s="62">
        <f t="shared" si="5"/>
        <v>0.11625735041985322</v>
      </c>
      <c r="H65" s="178"/>
    </row>
    <row r="66" spans="1:8" ht="15" customHeight="1" x14ac:dyDescent="0.25">
      <c r="A66" s="66" t="s">
        <v>54</v>
      </c>
      <c r="B66" s="61">
        <f>SUM(LCTCBoard:NwLTCC!B66)</f>
        <v>57073690.68</v>
      </c>
      <c r="C66" s="61">
        <f>SUM(LCTCBoard:NwLTCC!C66)</f>
        <v>63773453.271700002</v>
      </c>
      <c r="D66" s="61">
        <f>SUM(LCTCBoard:NwLTCC!D66)</f>
        <v>64432025.44782193</v>
      </c>
      <c r="E66" s="61">
        <f t="shared" si="4"/>
        <v>658572.1761219278</v>
      </c>
      <c r="F66" s="62">
        <f t="shared" si="5"/>
        <v>1.0326744786990775E-2</v>
      </c>
      <c r="H66" s="178"/>
    </row>
    <row r="67" spans="1:8" ht="15" customHeight="1" x14ac:dyDescent="0.25">
      <c r="A67" s="66" t="s">
        <v>55</v>
      </c>
      <c r="B67" s="61">
        <f>SUM(LCTCBoard:NwLTCC!B67)</f>
        <v>234518.87</v>
      </c>
      <c r="C67" s="61">
        <f>SUM(LCTCBoard:NwLTCC!C67)</f>
        <v>511273.1</v>
      </c>
      <c r="D67" s="61">
        <f>SUM(LCTCBoard:NwLTCC!D67)</f>
        <v>531976</v>
      </c>
      <c r="E67" s="61">
        <f t="shared" si="4"/>
        <v>20702.900000000023</v>
      </c>
      <c r="F67" s="62">
        <f t="shared" si="5"/>
        <v>4.049284032349839E-2</v>
      </c>
      <c r="H67" s="178"/>
    </row>
    <row r="68" spans="1:8" ht="15" customHeight="1" x14ac:dyDescent="0.25">
      <c r="A68" s="66" t="s">
        <v>56</v>
      </c>
      <c r="B68" s="61">
        <f>SUM(LCTCBoard:NwLTCC!B68)</f>
        <v>37862518.25</v>
      </c>
      <c r="C68" s="61">
        <f>SUM(LCTCBoard:NwLTCC!C68)</f>
        <v>38782262.887159996</v>
      </c>
      <c r="D68" s="61">
        <f>SUM(LCTCBoard:NwLTCC!D68)</f>
        <v>37928965.32</v>
      </c>
      <c r="E68" s="61">
        <f t="shared" si="4"/>
        <v>-853297.56715999544</v>
      </c>
      <c r="F68" s="62">
        <f t="shared" si="5"/>
        <v>-2.200226349975325E-2</v>
      </c>
      <c r="H68" s="178"/>
    </row>
    <row r="69" spans="1:8" s="103" customFormat="1" ht="15" customHeight="1" x14ac:dyDescent="0.25">
      <c r="A69" s="84" t="s">
        <v>57</v>
      </c>
      <c r="B69" s="77">
        <f>SUM(LCTCBoard:NwLTCC!B69)</f>
        <v>289312542.54000002</v>
      </c>
      <c r="C69" s="77">
        <f>SUM(LCTCBoard:NwLTCC!C69)</f>
        <v>312413094.81920218</v>
      </c>
      <c r="D69" s="77">
        <f>SUM(LCTCBoard:NwLTCC!D69)</f>
        <v>344374375.96882194</v>
      </c>
      <c r="E69" s="77">
        <f t="shared" si="4"/>
        <v>31961281.149619758</v>
      </c>
      <c r="F69" s="71">
        <f t="shared" si="5"/>
        <v>0.10230455022417097</v>
      </c>
      <c r="H69" s="179"/>
    </row>
    <row r="70" spans="1:8" ht="15" customHeight="1" x14ac:dyDescent="0.25">
      <c r="A70" s="66" t="s">
        <v>58</v>
      </c>
      <c r="B70" s="61">
        <f>SUM(LCTCBoard:NwLTCC!B70)</f>
        <v>0</v>
      </c>
      <c r="C70" s="61">
        <f>SUM(LCTCBoard:NwLTCC!C70)</f>
        <v>0</v>
      </c>
      <c r="D70" s="61">
        <f>SUM(LCTCBoard:NwLTCC!D70)</f>
        <v>0</v>
      </c>
      <c r="E70" s="61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1">
        <f>SUM(LCTCBoard:NwLTCC!B71)</f>
        <v>9738681.3900000006</v>
      </c>
      <c r="C71" s="61">
        <f>SUM(LCTCBoard:NwLTCC!C71)</f>
        <v>10417585</v>
      </c>
      <c r="D71" s="61">
        <f>SUM(LCTCBoard:NwLTCC!D71)</f>
        <v>30919783</v>
      </c>
      <c r="E71" s="61">
        <f t="shared" si="4"/>
        <v>20502198</v>
      </c>
      <c r="F71" s="62">
        <f t="shared" si="5"/>
        <v>1.9680375058134876</v>
      </c>
      <c r="H71" s="178"/>
    </row>
    <row r="72" spans="1:8" ht="15" customHeight="1" x14ac:dyDescent="0.25">
      <c r="A72" s="66" t="s">
        <v>60</v>
      </c>
      <c r="B72" s="61">
        <f>SUM(LCTCBoard:NwLTCC!B72)</f>
        <v>511982.18</v>
      </c>
      <c r="C72" s="61">
        <f>SUM(LCTCBoard:NwLTCC!C72)</f>
        <v>1040595</v>
      </c>
      <c r="D72" s="61">
        <f>SUM(LCTCBoard:NwLTCC!D72)</f>
        <v>553480</v>
      </c>
      <c r="E72" s="61">
        <f t="shared" si="4"/>
        <v>-487115</v>
      </c>
      <c r="F72" s="62">
        <f t="shared" si="5"/>
        <v>-0.46811199361903527</v>
      </c>
      <c r="H72" s="178"/>
    </row>
    <row r="73" spans="1:8" ht="15" customHeight="1" x14ac:dyDescent="0.25">
      <c r="A73" s="66" t="s">
        <v>61</v>
      </c>
      <c r="B73" s="61">
        <f>SUM(LCTCBoard:NwLTCC!B73)</f>
        <v>1948750</v>
      </c>
      <c r="C73" s="61">
        <f>SUM(LCTCBoard:NwLTCC!C73)</f>
        <v>2151935</v>
      </c>
      <c r="D73" s="61">
        <f>SUM(LCTCBoard:NwLTCC!D73)</f>
        <v>996818.2</v>
      </c>
      <c r="E73" s="61">
        <f t="shared" si="4"/>
        <v>-1155116.8</v>
      </c>
      <c r="F73" s="62">
        <f t="shared" si="5"/>
        <v>-0.53678052543408605</v>
      </c>
      <c r="H73" s="178"/>
    </row>
    <row r="74" spans="1:8" s="103" customFormat="1" ht="15" customHeight="1" x14ac:dyDescent="0.25">
      <c r="A74" s="85" t="s">
        <v>62</v>
      </c>
      <c r="B74" s="77">
        <f>SUM(LCTCBoard:NwLTCC!B74)-1</f>
        <v>301511955.11000001</v>
      </c>
      <c r="C74" s="77">
        <f>SUM(LCTCBoard:NwLTCC!C74)-1</f>
        <v>326023208.81920218</v>
      </c>
      <c r="D74" s="77">
        <f>SUM(LCTCBoard:NwLTCC!D74)-1</f>
        <v>376844456.16882193</v>
      </c>
      <c r="E74" s="77">
        <f t="shared" si="4"/>
        <v>50821247.349619746</v>
      </c>
      <c r="F74" s="71">
        <f t="shared" si="5"/>
        <v>0.1558822990966969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f>SUM(LCTCBoard:NwLTCC!B77)</f>
        <v>157355945.76799947</v>
      </c>
      <c r="C77" s="61">
        <f>SUM(LCTCBoard:NwLTCC!C77)</f>
        <v>168372076.36324391</v>
      </c>
      <c r="D77" s="61">
        <f>SUM(LCTCBoard:NwLTCC!D77)</f>
        <v>173345749.01168105</v>
      </c>
      <c r="E77" s="61">
        <f t="shared" ref="E77:E95" si="6">D77-C77</f>
        <v>4973672.6484371424</v>
      </c>
      <c r="F77" s="62">
        <f t="shared" ref="F77:F95" si="7">IF(ISBLANK(E77),"  ",IF(C77&gt;0,E77/C77,IF(E77&gt;0,1,0)))</f>
        <v>2.9539771414988078E-2</v>
      </c>
      <c r="H77" s="178"/>
    </row>
    <row r="78" spans="1:8" ht="15" customHeight="1" x14ac:dyDescent="0.25">
      <c r="A78" s="66" t="s">
        <v>65</v>
      </c>
      <c r="B78" s="61">
        <f>SUM(LCTCBoard:NwLTCC!B78)</f>
        <v>1644699.12</v>
      </c>
      <c r="C78" s="61">
        <f>SUM(LCTCBoard:NwLTCC!C78)</f>
        <v>846807</v>
      </c>
      <c r="D78" s="61">
        <f>SUM(LCTCBoard:NwLTCC!D78)</f>
        <v>2249768.2000000002</v>
      </c>
      <c r="E78" s="61">
        <f t="shared" si="6"/>
        <v>1402961.2000000002</v>
      </c>
      <c r="F78" s="62">
        <f t="shared" si="7"/>
        <v>1.6567661816683144</v>
      </c>
      <c r="H78" s="178"/>
    </row>
    <row r="79" spans="1:8" ht="15" customHeight="1" x14ac:dyDescent="0.25">
      <c r="A79" s="66" t="s">
        <v>66</v>
      </c>
      <c r="B79" s="61">
        <f>SUM(LCTCBoard:NwLTCC!B79)</f>
        <v>67828156.722000569</v>
      </c>
      <c r="C79" s="61">
        <f>SUM(LCTCBoard:NwLTCC!C79)</f>
        <v>73907192.275958329</v>
      </c>
      <c r="D79" s="61">
        <f>SUM(LCTCBoard:NwLTCC!D79)</f>
        <v>76248524.137384221</v>
      </c>
      <c r="E79" s="61">
        <f t="shared" si="6"/>
        <v>2341331.8614258915</v>
      </c>
      <c r="F79" s="62">
        <f t="shared" si="7"/>
        <v>3.1679350673797901E-2</v>
      </c>
      <c r="H79" s="178"/>
    </row>
    <row r="80" spans="1:8" s="103" customFormat="1" ht="15" customHeight="1" x14ac:dyDescent="0.25">
      <c r="A80" s="84" t="s">
        <v>67</v>
      </c>
      <c r="B80" s="77">
        <f>SUM(LCTCBoard:NwLTCC!B80)</f>
        <v>226828801.61000001</v>
      </c>
      <c r="C80" s="77">
        <f>SUM(LCTCBoard:NwLTCC!C80)</f>
        <v>243126075.63920221</v>
      </c>
      <c r="D80" s="77">
        <f>SUM(LCTCBoard:NwLTCC!D80)</f>
        <v>251844041.34906527</v>
      </c>
      <c r="E80" s="61">
        <f t="shared" si="6"/>
        <v>8717965.7098630667</v>
      </c>
      <c r="F80" s="71">
        <f t="shared" si="7"/>
        <v>3.585779800435919E-2</v>
      </c>
      <c r="H80" s="178"/>
    </row>
    <row r="81" spans="1:8" ht="15" customHeight="1" x14ac:dyDescent="0.25">
      <c r="A81" s="66" t="s">
        <v>68</v>
      </c>
      <c r="B81" s="61">
        <f>SUM(LCTCBoard:NwLTCC!B81)</f>
        <v>907905.2699999999</v>
      </c>
      <c r="C81" s="61">
        <f>SUM(LCTCBoard:NwLTCC!C81)</f>
        <v>1138855.6099999999</v>
      </c>
      <c r="D81" s="61">
        <f>SUM(LCTCBoard:NwLTCC!D81)</f>
        <v>1337772.74</v>
      </c>
      <c r="E81" s="61">
        <f t="shared" si="6"/>
        <v>198917.13000000012</v>
      </c>
      <c r="F81" s="62">
        <f t="shared" si="7"/>
        <v>0.17466404718329495</v>
      </c>
      <c r="H81" s="178"/>
    </row>
    <row r="82" spans="1:8" ht="15" customHeight="1" x14ac:dyDescent="0.25">
      <c r="A82" s="66" t="s">
        <v>69</v>
      </c>
      <c r="B82" s="61">
        <f>SUM(LCTCBoard:NwLTCC!B82)</f>
        <v>31691656.019999996</v>
      </c>
      <c r="C82" s="61">
        <f>SUM(LCTCBoard:NwLTCC!C82)</f>
        <v>33874904.689999998</v>
      </c>
      <c r="D82" s="61">
        <f>SUM(LCTCBoard:NwLTCC!D82)</f>
        <v>32629370.189999998</v>
      </c>
      <c r="E82" s="61">
        <f t="shared" si="6"/>
        <v>-1245534.5</v>
      </c>
      <c r="F82" s="62">
        <f t="shared" si="7"/>
        <v>-3.6768649576973914E-2</v>
      </c>
      <c r="H82" s="178"/>
    </row>
    <row r="83" spans="1:8" ht="15" customHeight="1" x14ac:dyDescent="0.25">
      <c r="A83" s="66" t="s">
        <v>70</v>
      </c>
      <c r="B83" s="61">
        <f>SUM(LCTCBoard:NwLTCC!B83)</f>
        <v>3276478.55</v>
      </c>
      <c r="C83" s="61">
        <f>SUM(LCTCBoard:NwLTCC!C83)</f>
        <v>5411639.6500000004</v>
      </c>
      <c r="D83" s="61">
        <f>SUM(LCTCBoard:NwLTCC!D83)</f>
        <v>5380245.7300000004</v>
      </c>
      <c r="E83" s="61">
        <f t="shared" si="6"/>
        <v>-31393.919999999925</v>
      </c>
      <c r="F83" s="62">
        <f t="shared" si="7"/>
        <v>-5.8011844894365651E-3</v>
      </c>
      <c r="H83" s="178"/>
    </row>
    <row r="84" spans="1:8" s="103" customFormat="1" ht="15" customHeight="1" x14ac:dyDescent="0.25">
      <c r="A84" s="68" t="s">
        <v>71</v>
      </c>
      <c r="B84" s="77">
        <f>SUM(LCTCBoard:NwLTCC!B84)</f>
        <v>35876039.840000004</v>
      </c>
      <c r="C84" s="77">
        <f>SUM(LCTCBoard:NwLTCC!C84)</f>
        <v>40425399.950000003</v>
      </c>
      <c r="D84" s="77">
        <f>SUM(LCTCBoard:NwLTCC!D84)</f>
        <v>39347388.659999996</v>
      </c>
      <c r="E84" s="61">
        <f t="shared" si="6"/>
        <v>-1078011.2900000066</v>
      </c>
      <c r="F84" s="71">
        <f t="shared" si="7"/>
        <v>-2.6666682118997972E-2</v>
      </c>
      <c r="H84" s="178"/>
    </row>
    <row r="85" spans="1:8" ht="15" customHeight="1" x14ac:dyDescent="0.25">
      <c r="A85" s="66" t="s">
        <v>72</v>
      </c>
      <c r="B85" s="61">
        <f>SUM(LCTCBoard:NwLTCC!B85)</f>
        <v>4729785.370000001</v>
      </c>
      <c r="C85" s="61">
        <f>SUM(LCTCBoard:NwLTCC!C85)</f>
        <v>5573886.3900000006</v>
      </c>
      <c r="D85" s="61">
        <f>SUM(LCTCBoard:NwLTCC!D85)</f>
        <v>4623800.2397566456</v>
      </c>
      <c r="E85" s="61">
        <f t="shared" si="6"/>
        <v>-950086.15024335496</v>
      </c>
      <c r="F85" s="62">
        <f t="shared" si="7"/>
        <v>-0.17045308852148219</v>
      </c>
      <c r="H85" s="178"/>
    </row>
    <row r="86" spans="1:8" ht="15" customHeight="1" x14ac:dyDescent="0.25">
      <c r="A86" s="66" t="s">
        <v>73</v>
      </c>
      <c r="B86" s="61">
        <f>SUM(LCTCBoard:NwLTCC!B86)</f>
        <v>18479082.630000003</v>
      </c>
      <c r="C86" s="61">
        <f>SUM(LCTCBoard:NwLTCC!C86)</f>
        <v>20784545.350000001</v>
      </c>
      <c r="D86" s="61">
        <f>SUM(LCTCBoard:NwLTCC!D86)</f>
        <v>64646413.690000005</v>
      </c>
      <c r="E86" s="61">
        <f t="shared" si="6"/>
        <v>43861868.340000004</v>
      </c>
      <c r="F86" s="62">
        <f t="shared" si="7"/>
        <v>2.1103116571178693</v>
      </c>
      <c r="H86" s="178"/>
    </row>
    <row r="87" spans="1:8" ht="15" customHeight="1" x14ac:dyDescent="0.25">
      <c r="A87" s="66" t="s">
        <v>74</v>
      </c>
      <c r="B87" s="61">
        <f>SUM(LCTCBoard:NwLTCC!B87)</f>
        <v>6.84</v>
      </c>
      <c r="C87" s="61">
        <f>SUM(LCTCBoard:NwLTCC!C87)</f>
        <v>0</v>
      </c>
      <c r="D87" s="61">
        <f>SUM(LCTCBoard:NwLTCC!D87)</f>
        <v>0</v>
      </c>
      <c r="E87" s="61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1">
        <f>SUM(LCTCBoard:NwLTCC!B88)</f>
        <v>9358680.3900000006</v>
      </c>
      <c r="C88" s="61">
        <f>SUM(LCTCBoard:NwLTCC!C88)</f>
        <v>10108492</v>
      </c>
      <c r="D88" s="61">
        <f>SUM(LCTCBoard:NwLTCC!D88)</f>
        <v>11963482.870000001</v>
      </c>
      <c r="E88" s="61">
        <f t="shared" si="6"/>
        <v>1854990.870000001</v>
      </c>
      <c r="F88" s="62">
        <f t="shared" si="7"/>
        <v>0.183508170160297</v>
      </c>
      <c r="H88" s="178"/>
    </row>
    <row r="89" spans="1:8" s="103" customFormat="1" ht="15" customHeight="1" x14ac:dyDescent="0.25">
      <c r="A89" s="68" t="s">
        <v>76</v>
      </c>
      <c r="B89" s="77">
        <f>SUM(LCTCBoard:NwLTCC!B89)</f>
        <v>32567555.23</v>
      </c>
      <c r="C89" s="77">
        <f>SUM(LCTCBoard:NwLTCC!C89)</f>
        <v>36466923.739999995</v>
      </c>
      <c r="D89" s="77">
        <f>SUM(LCTCBoard:NwLTCC!D89)</f>
        <v>81233696.799756646</v>
      </c>
      <c r="E89" s="61">
        <f t="shared" si="6"/>
        <v>44766773.059756652</v>
      </c>
      <c r="F89" s="71">
        <f t="shared" si="7"/>
        <v>1.2275993823589975</v>
      </c>
      <c r="H89" s="178"/>
    </row>
    <row r="90" spans="1:8" ht="15" customHeight="1" x14ac:dyDescent="0.25">
      <c r="A90" s="66" t="s">
        <v>77</v>
      </c>
      <c r="B90" s="61">
        <f>SUM(LCTCBoard:NwLTCC!B90)</f>
        <v>5349659.78</v>
      </c>
      <c r="C90" s="61">
        <f>SUM(LCTCBoard:NwLTCC!C90)</f>
        <v>5128425.49</v>
      </c>
      <c r="D90" s="61">
        <f>SUM(LCTCBoard:NwLTCC!D90)</f>
        <v>4055159.36</v>
      </c>
      <c r="E90" s="61">
        <f t="shared" si="6"/>
        <v>-1073266.1300000004</v>
      </c>
      <c r="F90" s="62">
        <f t="shared" si="7"/>
        <v>-0.20927790256342407</v>
      </c>
      <c r="H90" s="178"/>
    </row>
    <row r="91" spans="1:8" ht="15" customHeight="1" x14ac:dyDescent="0.25">
      <c r="A91" s="66" t="s">
        <v>78</v>
      </c>
      <c r="B91" s="61">
        <f>SUM(LCTCBoard:NwLTCC!B91)</f>
        <v>200986.72</v>
      </c>
      <c r="C91" s="61">
        <f>SUM(LCTCBoard:NwLTCC!C91)</f>
        <v>276384</v>
      </c>
      <c r="D91" s="61">
        <f>SUM(LCTCBoard:NwLTCC!D91)</f>
        <v>264171</v>
      </c>
      <c r="E91" s="61">
        <f t="shared" si="6"/>
        <v>-12213</v>
      </c>
      <c r="F91" s="62">
        <f t="shared" si="7"/>
        <v>-4.4188520319555398E-2</v>
      </c>
      <c r="H91" s="178"/>
    </row>
    <row r="92" spans="1:8" ht="15" customHeight="1" x14ac:dyDescent="0.25">
      <c r="A92" s="73" t="s">
        <v>79</v>
      </c>
      <c r="B92" s="61">
        <f>SUM(LCTCBoard:NwLTCC!B92)</f>
        <v>48618.93</v>
      </c>
      <c r="C92" s="61">
        <f>SUM(LCTCBoard:NwLTCC!C92)</f>
        <v>600001</v>
      </c>
      <c r="D92" s="61">
        <f>SUM(LCTCBoard:NwLTCC!D92)</f>
        <v>100000</v>
      </c>
      <c r="E92" s="61">
        <f t="shared" si="6"/>
        <v>-500001</v>
      </c>
      <c r="F92" s="62">
        <f t="shared" si="7"/>
        <v>-0.83333361111064819</v>
      </c>
      <c r="H92" s="178"/>
    </row>
    <row r="93" spans="1:8" s="103" customFormat="1" ht="15" customHeight="1" x14ac:dyDescent="0.25">
      <c r="A93" s="87" t="s">
        <v>80</v>
      </c>
      <c r="B93" s="77">
        <f>SUM(LCTCBoard:NwLTCC!B93)</f>
        <v>5599265.4299999997</v>
      </c>
      <c r="C93" s="77">
        <f>SUM(LCTCBoard:NwLTCC!C93)</f>
        <v>6004810.4900000002</v>
      </c>
      <c r="D93" s="77">
        <f>SUM(LCTCBoard:NwLTCC!D93)</f>
        <v>4419330.3599999994</v>
      </c>
      <c r="E93" s="61">
        <f t="shared" si="6"/>
        <v>-1585480.1300000008</v>
      </c>
      <c r="F93" s="71">
        <f t="shared" si="7"/>
        <v>-0.26403499871317349</v>
      </c>
      <c r="H93" s="178"/>
    </row>
    <row r="94" spans="1:8" ht="15" customHeight="1" x14ac:dyDescent="0.25">
      <c r="A94" s="73" t="s">
        <v>81</v>
      </c>
      <c r="B94" s="61">
        <f>SUM(LCTCBoard:NwLTCC!B94)</f>
        <v>640294</v>
      </c>
      <c r="C94" s="61">
        <f>SUM(LCTCBoard:NwLTCC!C94)</f>
        <v>0</v>
      </c>
      <c r="D94" s="61">
        <f>SUM(LCTCBoard:NwLTCC!D94)</f>
        <v>0</v>
      </c>
      <c r="E94" s="61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f>SUM(LCTCBoard:NwLTCC!B95)-1</f>
        <v>301511955.11000001</v>
      </c>
      <c r="C95" s="160">
        <f>SUM(LCTCBoard:NwLTCC!C95)-1</f>
        <v>326023208.81920218</v>
      </c>
      <c r="D95" s="160">
        <f>SUM(LCTCBoard:NwLTCC!D95)-1</f>
        <v>376844456.16882193</v>
      </c>
      <c r="E95" s="161">
        <f t="shared" si="6"/>
        <v>50821247.349619746</v>
      </c>
      <c r="F95" s="162">
        <f t="shared" si="7"/>
        <v>0.1558822990966969</v>
      </c>
      <c r="H95" s="178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D68" sqref="D6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98</v>
      </c>
      <c r="F1" s="37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5459738.9999999991</v>
      </c>
      <c r="C8" s="61">
        <v>5459738.9999999991</v>
      </c>
      <c r="D8" s="61">
        <v>4523371.2780652791</v>
      </c>
      <c r="E8" s="61">
        <f t="shared" ref="E8:E32" si="0">D8-C8</f>
        <v>-936367.72193471994</v>
      </c>
      <c r="F8" s="62">
        <f t="shared" ref="F8:F32" si="1">IF(ISBLANK(E8),"  ",IF(C8&gt;0,E8/C8,IF(E8&gt;0,1,0)))</f>
        <v>-0.1715041180420383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20000000</v>
      </c>
      <c r="E10" s="61">
        <f t="shared" si="0"/>
        <v>20000000</v>
      </c>
      <c r="F10" s="62">
        <f t="shared" si="1"/>
        <v>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20000000</v>
      </c>
      <c r="E11" s="61">
        <f t="shared" si="0"/>
        <v>20000000</v>
      </c>
      <c r="F11" s="62">
        <f t="shared" si="1"/>
        <v>1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5459738.9999999991</v>
      </c>
      <c r="C38" s="70">
        <v>5459738.9999999991</v>
      </c>
      <c r="D38" s="70">
        <v>24523371.278065279</v>
      </c>
      <c r="E38" s="70">
        <f>D38-C38</f>
        <v>19063632.278065279</v>
      </c>
      <c r="F38" s="71">
        <f>IF(ISBLANK(E38),"  ",IF(C38&gt;0,E38/C38,IF(E38&gt;0,1,0)))</f>
        <v>3.4916746529578213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0</v>
      </c>
      <c r="C51" s="75">
        <v>0</v>
      </c>
      <c r="D51" s="75">
        <v>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5459738.9999999991</v>
      </c>
      <c r="C57" s="75">
        <v>5459738.9999999991</v>
      </c>
      <c r="D57" s="75">
        <v>24523371.278065279</v>
      </c>
      <c r="E57" s="75">
        <f>D57-C57</f>
        <v>19063632.278065279</v>
      </c>
      <c r="F57" s="71">
        <f>IF(ISBLANK(E57),"  ",IF(C57&gt;0,E57/C57,IF(E57&gt;0,1,0)))</f>
        <v>3.4916746529578213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183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183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3875201</v>
      </c>
      <c r="C66" s="65">
        <v>3875201</v>
      </c>
      <c r="D66" s="65">
        <v>3913410.2780652801</v>
      </c>
      <c r="E66" s="183">
        <f t="shared" si="4"/>
        <v>38209.278065280057</v>
      </c>
      <c r="F66" s="62">
        <f t="shared" si="5"/>
        <v>9.8599474105420751E-3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183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0</v>
      </c>
      <c r="C68" s="65">
        <v>0</v>
      </c>
      <c r="D68" s="65">
        <v>0</v>
      </c>
      <c r="E68" s="183">
        <f t="shared" si="4"/>
        <v>0</v>
      </c>
      <c r="F68" s="62">
        <f t="shared" si="5"/>
        <v>0</v>
      </c>
      <c r="H68" s="178"/>
    </row>
    <row r="69" spans="1:8" s="103" customFormat="1" ht="15" customHeight="1" x14ac:dyDescent="0.25">
      <c r="A69" s="84" t="s">
        <v>57</v>
      </c>
      <c r="B69" s="70">
        <v>3875201</v>
      </c>
      <c r="C69" s="70">
        <v>3875201</v>
      </c>
      <c r="D69" s="70">
        <v>3913410.2780652801</v>
      </c>
      <c r="E69" s="79">
        <f t="shared" si="4"/>
        <v>38209.278065280057</v>
      </c>
      <c r="F69" s="71">
        <f t="shared" si="5"/>
        <v>9.8599474105420751E-3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1584538</v>
      </c>
      <c r="C71" s="65">
        <v>1584538</v>
      </c>
      <c r="D71" s="65">
        <v>20609961</v>
      </c>
      <c r="E71" s="183">
        <f t="shared" si="4"/>
        <v>19025423</v>
      </c>
      <c r="F71" s="62">
        <f t="shared" si="5"/>
        <v>12.006921260329509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5459739</v>
      </c>
      <c r="C74" s="86">
        <v>5459739</v>
      </c>
      <c r="D74" s="86">
        <v>24523371.278065279</v>
      </c>
      <c r="E74" s="79">
        <f t="shared" si="4"/>
        <v>19063632.278065279</v>
      </c>
      <c r="F74" s="71">
        <f t="shared" si="5"/>
        <v>3.4916746529578209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2787045.9079994461</v>
      </c>
      <c r="C77" s="61">
        <v>2787045.9079994461</v>
      </c>
      <c r="D77" s="61">
        <v>2817660.0706810537</v>
      </c>
      <c r="E77" s="57">
        <f t="shared" ref="E77:E95" si="6">D77-C77</f>
        <v>30614.16268160753</v>
      </c>
      <c r="F77" s="62">
        <f t="shared" ref="F77:F95" si="7">IF(ISBLANK(E77),"  ",IF(C77&gt;0,E77/C77,IF(E77&gt;0,1,0)))</f>
        <v>1.0984448657174259E-2</v>
      </c>
      <c r="H77" s="178"/>
    </row>
    <row r="78" spans="1:8" ht="15" customHeight="1" x14ac:dyDescent="0.25">
      <c r="A78" s="66" t="s">
        <v>65</v>
      </c>
      <c r="B78" s="63">
        <v>5250</v>
      </c>
      <c r="C78" s="63">
        <v>5250</v>
      </c>
      <c r="D78" s="63">
        <v>950</v>
      </c>
      <c r="E78" s="65">
        <f t="shared" si="6"/>
        <v>-4300</v>
      </c>
      <c r="F78" s="62">
        <f t="shared" si="7"/>
        <v>-0.81904761904761902</v>
      </c>
      <c r="H78" s="178"/>
    </row>
    <row r="79" spans="1:8" ht="15" customHeight="1" x14ac:dyDescent="0.25">
      <c r="A79" s="66" t="s">
        <v>66</v>
      </c>
      <c r="B79" s="57">
        <v>1082905.0920005539</v>
      </c>
      <c r="C79" s="57">
        <v>1082905.0920005539</v>
      </c>
      <c r="D79" s="57">
        <v>1094800.2073842264</v>
      </c>
      <c r="E79" s="65">
        <f t="shared" si="6"/>
        <v>11895.115383672528</v>
      </c>
      <c r="F79" s="62">
        <f t="shared" si="7"/>
        <v>1.0984448657174146E-2</v>
      </c>
      <c r="H79" s="178"/>
    </row>
    <row r="80" spans="1:8" s="103" customFormat="1" ht="15" customHeight="1" x14ac:dyDescent="0.25">
      <c r="A80" s="84" t="s">
        <v>67</v>
      </c>
      <c r="B80" s="86">
        <v>3875201</v>
      </c>
      <c r="C80" s="86">
        <v>3875201</v>
      </c>
      <c r="D80" s="86">
        <v>3913410.2780652801</v>
      </c>
      <c r="E80" s="70">
        <f t="shared" si="6"/>
        <v>38209.278065280057</v>
      </c>
      <c r="F80" s="71">
        <f t="shared" si="7"/>
        <v>9.8599474105420751E-3</v>
      </c>
      <c r="H80" s="179"/>
    </row>
    <row r="81" spans="1:8" ht="15" customHeight="1" x14ac:dyDescent="0.25">
      <c r="A81" s="66" t="s">
        <v>68</v>
      </c>
      <c r="B81" s="63">
        <v>0</v>
      </c>
      <c r="C81" s="63">
        <v>0</v>
      </c>
      <c r="D81" s="63">
        <v>0</v>
      </c>
      <c r="E81" s="65">
        <f t="shared" si="6"/>
        <v>0</v>
      </c>
      <c r="F81" s="62">
        <f t="shared" si="7"/>
        <v>0</v>
      </c>
      <c r="H81" s="178"/>
    </row>
    <row r="82" spans="1:8" ht="15" customHeight="1" x14ac:dyDescent="0.25">
      <c r="A82" s="66" t="s">
        <v>69</v>
      </c>
      <c r="B82" s="61">
        <v>0</v>
      </c>
      <c r="C82" s="61">
        <v>0</v>
      </c>
      <c r="D82" s="61">
        <v>0</v>
      </c>
      <c r="E82" s="65">
        <f t="shared" si="6"/>
        <v>0</v>
      </c>
      <c r="F82" s="62">
        <f t="shared" si="7"/>
        <v>0</v>
      </c>
      <c r="H82" s="178"/>
    </row>
    <row r="83" spans="1:8" ht="15" customHeight="1" x14ac:dyDescent="0.25">
      <c r="A83" s="66" t="s">
        <v>70</v>
      </c>
      <c r="B83" s="57">
        <v>0</v>
      </c>
      <c r="C83" s="57">
        <v>0</v>
      </c>
      <c r="D83" s="57">
        <v>0</v>
      </c>
      <c r="E83" s="65">
        <f t="shared" si="6"/>
        <v>0</v>
      </c>
      <c r="F83" s="62">
        <f t="shared" si="7"/>
        <v>0</v>
      </c>
      <c r="H83" s="178"/>
    </row>
    <row r="84" spans="1:8" s="103" customFormat="1" ht="15" customHeight="1" x14ac:dyDescent="0.25">
      <c r="A84" s="68" t="s">
        <v>71</v>
      </c>
      <c r="B84" s="86">
        <v>0</v>
      </c>
      <c r="C84" s="86">
        <v>0</v>
      </c>
      <c r="D84" s="86">
        <v>0</v>
      </c>
      <c r="E84" s="65">
        <f t="shared" si="6"/>
        <v>0</v>
      </c>
      <c r="F84" s="71">
        <f t="shared" si="7"/>
        <v>0</v>
      </c>
      <c r="H84" s="179"/>
    </row>
    <row r="85" spans="1:8" ht="15" customHeight="1" x14ac:dyDescent="0.25">
      <c r="A85" s="66" t="s">
        <v>72</v>
      </c>
      <c r="B85" s="57">
        <v>0</v>
      </c>
      <c r="C85" s="57">
        <v>0</v>
      </c>
      <c r="D85" s="57">
        <v>0</v>
      </c>
      <c r="E85" s="65">
        <f t="shared" si="6"/>
        <v>0</v>
      </c>
      <c r="F85" s="62">
        <f t="shared" si="7"/>
        <v>0</v>
      </c>
      <c r="H85" s="178"/>
    </row>
    <row r="86" spans="1:8" ht="15" customHeight="1" x14ac:dyDescent="0.25">
      <c r="A86" s="66" t="s">
        <v>73</v>
      </c>
      <c r="B86" s="65">
        <v>1000000</v>
      </c>
      <c r="C86" s="65">
        <v>1000000</v>
      </c>
      <c r="D86" s="65">
        <v>20000000</v>
      </c>
      <c r="E86" s="65">
        <f t="shared" si="6"/>
        <v>19000000</v>
      </c>
      <c r="F86" s="62">
        <f t="shared" si="7"/>
        <v>19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584538</v>
      </c>
      <c r="C88" s="65">
        <v>584538</v>
      </c>
      <c r="D88" s="65">
        <v>609961</v>
      </c>
      <c r="E88" s="65">
        <f t="shared" si="6"/>
        <v>25423</v>
      </c>
      <c r="F88" s="62">
        <f t="shared" si="7"/>
        <v>4.3492467555573802E-2</v>
      </c>
      <c r="H88" s="178"/>
    </row>
    <row r="89" spans="1:8" s="103" customFormat="1" ht="15" customHeight="1" x14ac:dyDescent="0.25">
      <c r="A89" s="68" t="s">
        <v>76</v>
      </c>
      <c r="B89" s="70">
        <v>1584538</v>
      </c>
      <c r="C89" s="70">
        <v>1584538</v>
      </c>
      <c r="D89" s="70">
        <v>20609961</v>
      </c>
      <c r="E89" s="70">
        <f t="shared" si="6"/>
        <v>19025423</v>
      </c>
      <c r="F89" s="71">
        <f t="shared" si="7"/>
        <v>12.006921260329509</v>
      </c>
      <c r="H89" s="179"/>
    </row>
    <row r="90" spans="1:8" ht="15" customHeight="1" x14ac:dyDescent="0.25">
      <c r="A90" s="66" t="s">
        <v>77</v>
      </c>
      <c r="B90" s="65">
        <v>0</v>
      </c>
      <c r="C90" s="65">
        <v>0</v>
      </c>
      <c r="D90" s="65">
        <v>0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0</v>
      </c>
      <c r="C93" s="86">
        <v>0</v>
      </c>
      <c r="D93" s="86">
        <v>0</v>
      </c>
      <c r="E93" s="65">
        <f t="shared" si="6"/>
        <v>0</v>
      </c>
      <c r="F93" s="71">
        <f t="shared" si="7"/>
        <v>0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5459739</v>
      </c>
      <c r="C95" s="160">
        <v>5459739</v>
      </c>
      <c r="D95" s="160">
        <v>24523371.278065279</v>
      </c>
      <c r="E95" s="160">
        <f t="shared" si="6"/>
        <v>19063632.278065279</v>
      </c>
      <c r="F95" s="162">
        <f t="shared" si="7"/>
        <v>3.4916746529578209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pageSetUpPr fitToPage="1"/>
  </sheetPr>
  <dimension ref="A1:Q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99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1245091</v>
      </c>
      <c r="C8" s="61">
        <v>1245091</v>
      </c>
      <c r="D8" s="61">
        <v>1245091</v>
      </c>
      <c r="E8" s="61">
        <f t="shared" ref="E8:E32" si="0">D8-C8</f>
        <v>0</v>
      </c>
      <c r="F8" s="62">
        <f t="shared" ref="F8:F32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41</v>
      </c>
    </row>
    <row r="24" spans="1:17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17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1245091</v>
      </c>
      <c r="C38" s="70">
        <v>1245091</v>
      </c>
      <c r="D38" s="70">
        <v>1245091</v>
      </c>
      <c r="E38" s="70">
        <f>D38-C38</f>
        <v>0</v>
      </c>
      <c r="F38" s="71">
        <f>IF(ISBLANK(E38),"  ",IF(C38&gt;0,E38/C38,IF(E38&gt;0,1,0)))</f>
        <v>0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0</v>
      </c>
      <c r="C51" s="75">
        <v>0</v>
      </c>
      <c r="D51" s="75">
        <v>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1245091</v>
      </c>
      <c r="C57" s="75">
        <v>1245091</v>
      </c>
      <c r="D57" s="75">
        <v>1245091</v>
      </c>
      <c r="E57" s="75">
        <f>D57-C57</f>
        <v>0</v>
      </c>
      <c r="F57" s="71">
        <f>IF(ISBLANK(E57),"  ",IF(C57&gt;0,E57/C57,IF(E57&gt;0,1,0)))</f>
        <v>0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183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1245091</v>
      </c>
      <c r="C64" s="65">
        <v>1245091</v>
      </c>
      <c r="D64" s="65">
        <v>1245091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183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0</v>
      </c>
      <c r="C66" s="65">
        <v>0</v>
      </c>
      <c r="D66" s="65">
        <v>0</v>
      </c>
      <c r="E66" s="183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183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0</v>
      </c>
      <c r="C68" s="65">
        <v>0</v>
      </c>
      <c r="D68" s="65">
        <v>0</v>
      </c>
      <c r="E68" s="183">
        <f t="shared" si="4"/>
        <v>0</v>
      </c>
      <c r="F68" s="62">
        <f t="shared" si="5"/>
        <v>0</v>
      </c>
      <c r="H68" s="178"/>
    </row>
    <row r="69" spans="1:8" s="103" customFormat="1" ht="15" customHeight="1" x14ac:dyDescent="0.25">
      <c r="A69" s="84" t="s">
        <v>57</v>
      </c>
      <c r="B69" s="70">
        <v>1245091</v>
      </c>
      <c r="C69" s="70">
        <v>1245091</v>
      </c>
      <c r="D69" s="70">
        <v>1245091</v>
      </c>
      <c r="E69" s="79">
        <f t="shared" si="4"/>
        <v>0</v>
      </c>
      <c r="F69" s="71">
        <f t="shared" si="5"/>
        <v>0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1245091</v>
      </c>
      <c r="C74" s="86">
        <v>1245091</v>
      </c>
      <c r="D74" s="86">
        <v>1245091</v>
      </c>
      <c r="E74" s="79">
        <f t="shared" si="4"/>
        <v>0</v>
      </c>
      <c r="F74" s="71">
        <f t="shared" si="5"/>
        <v>0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106350.19000000005</v>
      </c>
      <c r="C77" s="61">
        <v>106350.19000000005</v>
      </c>
      <c r="D77" s="61">
        <v>106350.19000000005</v>
      </c>
      <c r="E77" s="57">
        <f t="shared" ref="E77:E95" si="6">D77-C77</f>
        <v>0</v>
      </c>
      <c r="F77" s="62">
        <f t="shared" ref="F77:F95" si="7">IF(ISBLANK(E77),"  ",IF(C77&gt;0,E77/C77,IF(E77&gt;0,1,0)))</f>
        <v>0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40659.020000000019</v>
      </c>
      <c r="C79" s="57">
        <v>40659.020000000019</v>
      </c>
      <c r="D79" s="57">
        <v>40659.020000000019</v>
      </c>
      <c r="E79" s="65">
        <f t="shared" si="6"/>
        <v>0</v>
      </c>
      <c r="F79" s="62">
        <f t="shared" si="7"/>
        <v>0</v>
      </c>
      <c r="H79" s="178"/>
    </row>
    <row r="80" spans="1:8" s="103" customFormat="1" ht="15" customHeight="1" x14ac:dyDescent="0.25">
      <c r="A80" s="84" t="s">
        <v>67</v>
      </c>
      <c r="B80" s="86">
        <v>147009.21000000008</v>
      </c>
      <c r="C80" s="86">
        <v>147009.21000000008</v>
      </c>
      <c r="D80" s="86">
        <v>147009.21000000008</v>
      </c>
      <c r="E80" s="70">
        <f t="shared" si="6"/>
        <v>0</v>
      </c>
      <c r="F80" s="71">
        <f t="shared" si="7"/>
        <v>0</v>
      </c>
      <c r="H80" s="179"/>
    </row>
    <row r="81" spans="1:8" ht="15" customHeight="1" x14ac:dyDescent="0.25">
      <c r="A81" s="66" t="s">
        <v>68</v>
      </c>
      <c r="B81" s="63">
        <v>2807.7400000000002</v>
      </c>
      <c r="C81" s="63">
        <v>2807.7400000000002</v>
      </c>
      <c r="D81" s="63">
        <v>2807.7400000000002</v>
      </c>
      <c r="E81" s="65">
        <f t="shared" si="6"/>
        <v>0</v>
      </c>
      <c r="F81" s="62">
        <f t="shared" si="7"/>
        <v>0</v>
      </c>
      <c r="H81" s="178"/>
    </row>
    <row r="82" spans="1:8" ht="15" customHeight="1" x14ac:dyDescent="0.25">
      <c r="A82" s="66" t="s">
        <v>69</v>
      </c>
      <c r="B82" s="61">
        <v>655530.80000000005</v>
      </c>
      <c r="C82" s="61">
        <v>655530.80000000005</v>
      </c>
      <c r="D82" s="61">
        <v>655530.80000000005</v>
      </c>
      <c r="E82" s="65">
        <f t="shared" si="6"/>
        <v>0</v>
      </c>
      <c r="F82" s="62">
        <f t="shared" si="7"/>
        <v>0</v>
      </c>
      <c r="H82" s="178"/>
    </row>
    <row r="83" spans="1:8" ht="15" customHeight="1" x14ac:dyDescent="0.25">
      <c r="A83" s="66" t="s">
        <v>70</v>
      </c>
      <c r="B83" s="57">
        <v>0</v>
      </c>
      <c r="C83" s="57">
        <v>0</v>
      </c>
      <c r="D83" s="57">
        <v>0</v>
      </c>
      <c r="E83" s="65">
        <f t="shared" si="6"/>
        <v>0</v>
      </c>
      <c r="F83" s="62">
        <f t="shared" si="7"/>
        <v>0</v>
      </c>
      <c r="H83" s="178"/>
    </row>
    <row r="84" spans="1:8" s="103" customFormat="1" ht="15" customHeight="1" x14ac:dyDescent="0.25">
      <c r="A84" s="68" t="s">
        <v>71</v>
      </c>
      <c r="B84" s="86">
        <v>658338.54</v>
      </c>
      <c r="C84" s="86">
        <v>658338.54</v>
      </c>
      <c r="D84" s="86">
        <v>658338.54</v>
      </c>
      <c r="E84" s="65">
        <f t="shared" si="6"/>
        <v>0</v>
      </c>
      <c r="F84" s="71">
        <f t="shared" si="7"/>
        <v>0</v>
      </c>
      <c r="H84" s="179"/>
    </row>
    <row r="85" spans="1:8" ht="15" customHeight="1" x14ac:dyDescent="0.25">
      <c r="A85" s="66" t="s">
        <v>72</v>
      </c>
      <c r="B85" s="57">
        <v>15500</v>
      </c>
      <c r="C85" s="57">
        <v>15500</v>
      </c>
      <c r="D85" s="57">
        <v>15500</v>
      </c>
      <c r="E85" s="65">
        <f t="shared" si="6"/>
        <v>0</v>
      </c>
      <c r="F85" s="62">
        <f t="shared" si="7"/>
        <v>0</v>
      </c>
      <c r="H85" s="178"/>
    </row>
    <row r="86" spans="1:8" ht="15" customHeight="1" x14ac:dyDescent="0.25">
      <c r="A86" s="66" t="s">
        <v>73</v>
      </c>
      <c r="B86" s="65">
        <v>424243.25</v>
      </c>
      <c r="C86" s="65">
        <v>424243.25</v>
      </c>
      <c r="D86" s="65">
        <v>424243.25</v>
      </c>
      <c r="E86" s="65">
        <f t="shared" si="6"/>
        <v>0</v>
      </c>
      <c r="F86" s="62">
        <f t="shared" si="7"/>
        <v>0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s="103" customFormat="1" ht="15" customHeight="1" x14ac:dyDescent="0.25">
      <c r="A89" s="68" t="s">
        <v>76</v>
      </c>
      <c r="B89" s="70">
        <v>439743.25</v>
      </c>
      <c r="C89" s="70">
        <v>439743.25</v>
      </c>
      <c r="D89" s="70">
        <v>439743.25</v>
      </c>
      <c r="E89" s="70">
        <f t="shared" si="6"/>
        <v>0</v>
      </c>
      <c r="F89" s="71">
        <f t="shared" si="7"/>
        <v>0</v>
      </c>
      <c r="H89" s="179"/>
    </row>
    <row r="90" spans="1:8" ht="15" customHeight="1" x14ac:dyDescent="0.25">
      <c r="A90" s="66" t="s">
        <v>77</v>
      </c>
      <c r="B90" s="65">
        <v>0</v>
      </c>
      <c r="C90" s="65">
        <v>0</v>
      </c>
      <c r="D90" s="65">
        <v>0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0</v>
      </c>
      <c r="C93" s="86">
        <v>0</v>
      </c>
      <c r="D93" s="86">
        <v>0</v>
      </c>
      <c r="E93" s="65">
        <f t="shared" si="6"/>
        <v>0</v>
      </c>
      <c r="F93" s="71">
        <f t="shared" si="7"/>
        <v>0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1245091</v>
      </c>
      <c r="C95" s="160">
        <v>1245091</v>
      </c>
      <c r="D95" s="160">
        <v>1245091</v>
      </c>
      <c r="E95" s="160">
        <f t="shared" si="6"/>
        <v>0</v>
      </c>
      <c r="F95" s="162">
        <f t="shared" si="7"/>
        <v>0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1248-1F62-41A9-9B50-14B8B49CF16A}">
  <sheetPr>
    <pageSetUpPr fitToPage="1"/>
  </sheetPr>
  <dimension ref="A1:Q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C69" sqref="C6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189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2870000</v>
      </c>
      <c r="C8" s="61">
        <v>2870000</v>
      </c>
      <c r="D8" s="61">
        <v>2870000</v>
      </c>
      <c r="E8" s="61">
        <f t="shared" ref="E8:E32" si="0">D8-C8</f>
        <v>0</v>
      </c>
      <c r="F8" s="62">
        <f t="shared" ref="F8:F32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41</v>
      </c>
    </row>
    <row r="24" spans="1:17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17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2870000</v>
      </c>
      <c r="C38" s="70">
        <v>2870000</v>
      </c>
      <c r="D38" s="70">
        <v>2870000</v>
      </c>
      <c r="E38" s="70">
        <f>D38-C38</f>
        <v>0</v>
      </c>
      <c r="F38" s="71">
        <f>IF(ISBLANK(E38),"  ",IF(C38&gt;0,E38/C38,IF(E38&gt;0,1,0)))</f>
        <v>0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0</v>
      </c>
      <c r="C51" s="75">
        <v>0</v>
      </c>
      <c r="D51" s="75">
        <v>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2870000</v>
      </c>
      <c r="C57" s="75">
        <v>2870000</v>
      </c>
      <c r="D57" s="75">
        <v>2870000</v>
      </c>
      <c r="E57" s="75">
        <f>D57-C57</f>
        <v>0</v>
      </c>
      <c r="F57" s="71">
        <f>IF(ISBLANK(E57),"  ",IF(C57&gt;0,E57/C57,IF(E57&gt;0,1,0)))</f>
        <v>0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183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2870000</v>
      </c>
      <c r="C64" s="65">
        <v>2870000</v>
      </c>
      <c r="D64" s="65">
        <v>2870000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183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0</v>
      </c>
      <c r="C66" s="65">
        <v>0</v>
      </c>
      <c r="D66" s="65">
        <v>0</v>
      </c>
      <c r="E66" s="183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183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0</v>
      </c>
      <c r="C68" s="65">
        <v>0</v>
      </c>
      <c r="D68" s="65">
        <v>0</v>
      </c>
      <c r="E68" s="183">
        <f t="shared" si="4"/>
        <v>0</v>
      </c>
      <c r="F68" s="62">
        <f t="shared" si="5"/>
        <v>0</v>
      </c>
      <c r="H68" s="178"/>
    </row>
    <row r="69" spans="1:8" s="103" customFormat="1" ht="15" customHeight="1" x14ac:dyDescent="0.25">
      <c r="A69" s="84" t="s">
        <v>57</v>
      </c>
      <c r="B69" s="70">
        <v>2870000</v>
      </c>
      <c r="C69" s="70">
        <v>2870000</v>
      </c>
      <c r="D69" s="70">
        <v>2870000</v>
      </c>
      <c r="E69" s="79">
        <f t="shared" si="4"/>
        <v>0</v>
      </c>
      <c r="F69" s="71">
        <f t="shared" si="5"/>
        <v>0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2870000</v>
      </c>
      <c r="C74" s="86">
        <v>2870000</v>
      </c>
      <c r="D74" s="86">
        <v>2870000</v>
      </c>
      <c r="E74" s="79">
        <f t="shared" si="4"/>
        <v>0</v>
      </c>
      <c r="F74" s="71">
        <f t="shared" si="5"/>
        <v>0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0</v>
      </c>
      <c r="C77" s="61">
        <v>0</v>
      </c>
      <c r="D77" s="61">
        <v>0</v>
      </c>
      <c r="E77" s="57">
        <f t="shared" ref="E77:E95" si="6">D77-C77</f>
        <v>0</v>
      </c>
      <c r="F77" s="62">
        <f t="shared" ref="F77:F95" si="7">IF(ISBLANK(E77),"  ",IF(C77&gt;0,E77/C77,IF(E77&gt;0,1,0)))</f>
        <v>0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0</v>
      </c>
      <c r="C79" s="57">
        <v>0</v>
      </c>
      <c r="D79" s="57">
        <v>0</v>
      </c>
      <c r="E79" s="65">
        <f t="shared" si="6"/>
        <v>0</v>
      </c>
      <c r="F79" s="62">
        <f t="shared" si="7"/>
        <v>0</v>
      </c>
      <c r="H79" s="178"/>
    </row>
    <row r="80" spans="1:8" s="103" customFormat="1" ht="15" customHeight="1" x14ac:dyDescent="0.25">
      <c r="A80" s="84" t="s">
        <v>67</v>
      </c>
      <c r="B80" s="86">
        <v>0</v>
      </c>
      <c r="C80" s="86">
        <v>0</v>
      </c>
      <c r="D80" s="86">
        <v>0</v>
      </c>
      <c r="E80" s="70">
        <f t="shared" si="6"/>
        <v>0</v>
      </c>
      <c r="F80" s="71">
        <f t="shared" si="7"/>
        <v>0</v>
      </c>
      <c r="H80" s="179"/>
    </row>
    <row r="81" spans="1:8" ht="15" customHeight="1" x14ac:dyDescent="0.25">
      <c r="A81" s="66" t="s">
        <v>68</v>
      </c>
      <c r="B81" s="63">
        <v>0</v>
      </c>
      <c r="C81" s="63">
        <v>0</v>
      </c>
      <c r="D81" s="63">
        <v>0</v>
      </c>
      <c r="E81" s="65">
        <f t="shared" si="6"/>
        <v>0</v>
      </c>
      <c r="F81" s="62">
        <f t="shared" si="7"/>
        <v>0</v>
      </c>
      <c r="H81" s="178"/>
    </row>
    <row r="82" spans="1:8" ht="15" customHeight="1" x14ac:dyDescent="0.25">
      <c r="A82" s="66" t="s">
        <v>69</v>
      </c>
      <c r="B82" s="61">
        <v>0</v>
      </c>
      <c r="C82" s="61">
        <v>0</v>
      </c>
      <c r="D82" s="61">
        <v>0</v>
      </c>
      <c r="E82" s="65">
        <f t="shared" si="6"/>
        <v>0</v>
      </c>
      <c r="F82" s="62">
        <f t="shared" si="7"/>
        <v>0</v>
      </c>
      <c r="H82" s="178"/>
    </row>
    <row r="83" spans="1:8" ht="15" customHeight="1" x14ac:dyDescent="0.25">
      <c r="A83" s="66" t="s">
        <v>70</v>
      </c>
      <c r="B83" s="57">
        <v>0</v>
      </c>
      <c r="C83" s="57">
        <v>0</v>
      </c>
      <c r="D83" s="57">
        <v>0</v>
      </c>
      <c r="E83" s="65">
        <f t="shared" si="6"/>
        <v>0</v>
      </c>
      <c r="F83" s="62">
        <f t="shared" si="7"/>
        <v>0</v>
      </c>
      <c r="H83" s="178"/>
    </row>
    <row r="84" spans="1:8" s="103" customFormat="1" ht="15" customHeight="1" x14ac:dyDescent="0.25">
      <c r="A84" s="68" t="s">
        <v>71</v>
      </c>
      <c r="B84" s="86">
        <v>0</v>
      </c>
      <c r="C84" s="86">
        <v>0</v>
      </c>
      <c r="D84" s="86">
        <v>0</v>
      </c>
      <c r="E84" s="65">
        <f t="shared" si="6"/>
        <v>0</v>
      </c>
      <c r="F84" s="71">
        <f t="shared" si="7"/>
        <v>0</v>
      </c>
      <c r="H84" s="179"/>
    </row>
    <row r="85" spans="1:8" ht="15" customHeight="1" x14ac:dyDescent="0.25">
      <c r="A85" s="66" t="s">
        <v>72</v>
      </c>
      <c r="B85" s="57">
        <v>0</v>
      </c>
      <c r="C85" s="57">
        <v>0</v>
      </c>
      <c r="D85" s="57">
        <v>0</v>
      </c>
      <c r="E85" s="65">
        <f t="shared" si="6"/>
        <v>0</v>
      </c>
      <c r="F85" s="62">
        <f t="shared" si="7"/>
        <v>0</v>
      </c>
      <c r="H85" s="178"/>
    </row>
    <row r="86" spans="1:8" ht="15" customHeight="1" x14ac:dyDescent="0.25">
      <c r="A86" s="66" t="s">
        <v>73</v>
      </c>
      <c r="B86" s="65">
        <v>2870000</v>
      </c>
      <c r="C86" s="65">
        <v>2870000</v>
      </c>
      <c r="D86" s="65">
        <v>2870000</v>
      </c>
      <c r="E86" s="65">
        <f t="shared" si="6"/>
        <v>0</v>
      </c>
      <c r="F86" s="62">
        <f t="shared" si="7"/>
        <v>0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s="103" customFormat="1" ht="15" customHeight="1" x14ac:dyDescent="0.25">
      <c r="A89" s="68" t="s">
        <v>76</v>
      </c>
      <c r="B89" s="70">
        <v>2870000</v>
      </c>
      <c r="C89" s="70">
        <v>2870000</v>
      </c>
      <c r="D89" s="70">
        <v>2870000</v>
      </c>
      <c r="E89" s="70">
        <f t="shared" si="6"/>
        <v>0</v>
      </c>
      <c r="F89" s="71">
        <f t="shared" si="7"/>
        <v>0</v>
      </c>
      <c r="H89" s="179"/>
    </row>
    <row r="90" spans="1:8" ht="15" customHeight="1" x14ac:dyDescent="0.25">
      <c r="A90" s="66" t="s">
        <v>77</v>
      </c>
      <c r="B90" s="65">
        <v>0</v>
      </c>
      <c r="C90" s="65">
        <v>0</v>
      </c>
      <c r="D90" s="65">
        <v>0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0</v>
      </c>
      <c r="C93" s="86">
        <v>0</v>
      </c>
      <c r="D93" s="86">
        <v>0</v>
      </c>
      <c r="E93" s="65">
        <f t="shared" si="6"/>
        <v>0</v>
      </c>
      <c r="F93" s="71">
        <f t="shared" si="7"/>
        <v>0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2870000</v>
      </c>
      <c r="C95" s="160">
        <v>2870000</v>
      </c>
      <c r="D95" s="160">
        <v>2870000</v>
      </c>
      <c r="E95" s="160">
        <f t="shared" si="6"/>
        <v>0</v>
      </c>
      <c r="F95" s="162">
        <f t="shared" si="7"/>
        <v>0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A901459E-102B-4882-93BA-FF46E367A2C8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1933-0E2E-4FAD-8651-2D0A3C9EF0C3}">
  <sheetPr>
    <pageSetUpPr fitToPage="1"/>
  </sheetPr>
  <dimension ref="A1:Q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190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0</v>
      </c>
      <c r="C8" s="61">
        <v>0</v>
      </c>
      <c r="D8" s="61">
        <v>0</v>
      </c>
      <c r="E8" s="61">
        <f t="shared" ref="E8:E32" si="0">D8-C8</f>
        <v>0</v>
      </c>
      <c r="F8" s="62">
        <f t="shared" ref="F8:F32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10000000</v>
      </c>
      <c r="C10" s="63">
        <v>10000000</v>
      </c>
      <c r="D10" s="63">
        <v>35000000</v>
      </c>
      <c r="E10" s="61">
        <f t="shared" si="0"/>
        <v>25000000</v>
      </c>
      <c r="F10" s="62">
        <f t="shared" si="1"/>
        <v>2.5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200</v>
      </c>
      <c r="B23" s="65">
        <v>10000000</v>
      </c>
      <c r="C23" s="65">
        <v>10000000</v>
      </c>
      <c r="D23" s="65">
        <v>35000000</v>
      </c>
      <c r="E23" s="61">
        <f t="shared" si="0"/>
        <v>25000000</v>
      </c>
      <c r="F23" s="62">
        <f t="shared" si="1"/>
        <v>2.5</v>
      </c>
      <c r="H23" s="178"/>
      <c r="Q23" t="s">
        <v>41</v>
      </c>
    </row>
    <row r="24" spans="1:17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17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10000000</v>
      </c>
      <c r="C38" s="70">
        <v>10000000</v>
      </c>
      <c r="D38" s="70">
        <v>35000000</v>
      </c>
      <c r="E38" s="70">
        <f>D38-C38</f>
        <v>25000000</v>
      </c>
      <c r="F38" s="71">
        <f>IF(ISBLANK(E38),"  ",IF(C38&gt;0,E38/C38,IF(E38&gt;0,1,0)))</f>
        <v>2.5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0</v>
      </c>
      <c r="C51" s="75">
        <v>0</v>
      </c>
      <c r="D51" s="75">
        <v>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10000000</v>
      </c>
      <c r="C57" s="75">
        <v>10000000</v>
      </c>
      <c r="D57" s="75">
        <v>35000000</v>
      </c>
      <c r="E57" s="75">
        <f>D57-C57</f>
        <v>25000000</v>
      </c>
      <c r="F57" s="71">
        <f>IF(ISBLANK(E57),"  ",IF(C57&gt;0,E57/C57,IF(E57&gt;0,1,0)))</f>
        <v>2.5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0</v>
      </c>
      <c r="C61" s="57">
        <v>0</v>
      </c>
      <c r="D61" s="57">
        <v>0</v>
      </c>
      <c r="E61" s="183">
        <f t="shared" ref="E61:E74" si="4">D61-C61</f>
        <v>0</v>
      </c>
      <c r="F61" s="62">
        <f t="shared" ref="F61:F74" si="5">IF(ISBLANK(E61),"  ",IF(C61&gt;0,E61/C61,IF(E61&gt;0,1,0)))</f>
        <v>0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10000000</v>
      </c>
      <c r="C64" s="65">
        <v>10000000</v>
      </c>
      <c r="D64" s="65">
        <v>35000000</v>
      </c>
      <c r="E64" s="183">
        <f t="shared" si="4"/>
        <v>25000000</v>
      </c>
      <c r="F64" s="62">
        <f t="shared" si="5"/>
        <v>2.5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183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0</v>
      </c>
      <c r="C66" s="65">
        <v>0</v>
      </c>
      <c r="D66" s="65">
        <v>0</v>
      </c>
      <c r="E66" s="183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183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0</v>
      </c>
      <c r="C68" s="65">
        <v>0</v>
      </c>
      <c r="D68" s="65">
        <v>0</v>
      </c>
      <c r="E68" s="183">
        <f t="shared" si="4"/>
        <v>0</v>
      </c>
      <c r="F68" s="62">
        <f t="shared" si="5"/>
        <v>0</v>
      </c>
      <c r="H68" s="178"/>
    </row>
    <row r="69" spans="1:8" s="103" customFormat="1" ht="15" customHeight="1" x14ac:dyDescent="0.25">
      <c r="A69" s="84" t="s">
        <v>57</v>
      </c>
      <c r="B69" s="70">
        <v>10000000</v>
      </c>
      <c r="C69" s="70">
        <v>10000000</v>
      </c>
      <c r="D69" s="70">
        <v>35000000</v>
      </c>
      <c r="E69" s="79">
        <f t="shared" si="4"/>
        <v>25000000</v>
      </c>
      <c r="F69" s="71">
        <f t="shared" si="5"/>
        <v>2.5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10000000</v>
      </c>
      <c r="C74" s="86">
        <v>10000000</v>
      </c>
      <c r="D74" s="86">
        <v>35000000</v>
      </c>
      <c r="E74" s="79">
        <f t="shared" si="4"/>
        <v>25000000</v>
      </c>
      <c r="F74" s="71">
        <f t="shared" si="5"/>
        <v>2.5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0</v>
      </c>
      <c r="C77" s="61">
        <v>0</v>
      </c>
      <c r="D77" s="61">
        <v>0</v>
      </c>
      <c r="E77" s="57">
        <f t="shared" ref="E77:E95" si="6">D77-C77</f>
        <v>0</v>
      </c>
      <c r="F77" s="62">
        <f t="shared" ref="F77:F95" si="7">IF(ISBLANK(E77),"  ",IF(C77&gt;0,E77/C77,IF(E77&gt;0,1,0)))</f>
        <v>0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0</v>
      </c>
      <c r="C79" s="57">
        <v>0</v>
      </c>
      <c r="D79" s="57">
        <v>0</v>
      </c>
      <c r="E79" s="65">
        <f t="shared" si="6"/>
        <v>0</v>
      </c>
      <c r="F79" s="62">
        <f t="shared" si="7"/>
        <v>0</v>
      </c>
      <c r="H79" s="178"/>
    </row>
    <row r="80" spans="1:8" s="103" customFormat="1" ht="15" customHeight="1" x14ac:dyDescent="0.25">
      <c r="A80" s="84" t="s">
        <v>67</v>
      </c>
      <c r="B80" s="86">
        <v>0</v>
      </c>
      <c r="C80" s="86">
        <v>0</v>
      </c>
      <c r="D80" s="86">
        <v>0</v>
      </c>
      <c r="E80" s="70">
        <f t="shared" si="6"/>
        <v>0</v>
      </c>
      <c r="F80" s="71">
        <f t="shared" si="7"/>
        <v>0</v>
      </c>
      <c r="H80" s="179"/>
    </row>
    <row r="81" spans="1:8" ht="15" customHeight="1" x14ac:dyDescent="0.25">
      <c r="A81" s="66" t="s">
        <v>68</v>
      </c>
      <c r="B81" s="63">
        <v>0</v>
      </c>
      <c r="C81" s="63">
        <v>0</v>
      </c>
      <c r="D81" s="63">
        <v>0</v>
      </c>
      <c r="E81" s="65">
        <f t="shared" si="6"/>
        <v>0</v>
      </c>
      <c r="F81" s="62">
        <f t="shared" si="7"/>
        <v>0</v>
      </c>
      <c r="H81" s="178"/>
    </row>
    <row r="82" spans="1:8" ht="15" customHeight="1" x14ac:dyDescent="0.25">
      <c r="A82" s="66" t="s">
        <v>69</v>
      </c>
      <c r="B82" s="61">
        <v>0</v>
      </c>
      <c r="C82" s="61">
        <v>0</v>
      </c>
      <c r="D82" s="61">
        <v>0</v>
      </c>
      <c r="E82" s="65">
        <f t="shared" si="6"/>
        <v>0</v>
      </c>
      <c r="F82" s="62">
        <f t="shared" si="7"/>
        <v>0</v>
      </c>
      <c r="H82" s="178"/>
    </row>
    <row r="83" spans="1:8" ht="15" customHeight="1" x14ac:dyDescent="0.25">
      <c r="A83" s="66" t="s">
        <v>70</v>
      </c>
      <c r="B83" s="57">
        <v>0</v>
      </c>
      <c r="C83" s="57">
        <v>0</v>
      </c>
      <c r="D83" s="57">
        <v>0</v>
      </c>
      <c r="E83" s="65">
        <f t="shared" si="6"/>
        <v>0</v>
      </c>
      <c r="F83" s="62">
        <f t="shared" si="7"/>
        <v>0</v>
      </c>
      <c r="H83" s="178"/>
    </row>
    <row r="84" spans="1:8" s="103" customFormat="1" ht="15" customHeight="1" x14ac:dyDescent="0.25">
      <c r="A84" s="68" t="s">
        <v>71</v>
      </c>
      <c r="B84" s="86">
        <v>0</v>
      </c>
      <c r="C84" s="86">
        <v>0</v>
      </c>
      <c r="D84" s="86">
        <v>0</v>
      </c>
      <c r="E84" s="65">
        <f t="shared" si="6"/>
        <v>0</v>
      </c>
      <c r="F84" s="71">
        <f t="shared" si="7"/>
        <v>0</v>
      </c>
      <c r="H84" s="179"/>
    </row>
    <row r="85" spans="1:8" ht="15" customHeight="1" x14ac:dyDescent="0.25">
      <c r="A85" s="66" t="s">
        <v>72</v>
      </c>
      <c r="B85" s="57">
        <v>0</v>
      </c>
      <c r="C85" s="57">
        <v>0</v>
      </c>
      <c r="D85" s="57">
        <v>0</v>
      </c>
      <c r="E85" s="65">
        <f t="shared" si="6"/>
        <v>0</v>
      </c>
      <c r="F85" s="62">
        <f t="shared" si="7"/>
        <v>0</v>
      </c>
      <c r="H85" s="178"/>
    </row>
    <row r="86" spans="1:8" ht="15" customHeight="1" x14ac:dyDescent="0.25">
      <c r="A86" s="66" t="s">
        <v>73</v>
      </c>
      <c r="B86" s="65">
        <v>10000000</v>
      </c>
      <c r="C86" s="65">
        <v>10000000</v>
      </c>
      <c r="D86" s="65">
        <v>35000000</v>
      </c>
      <c r="E86" s="65">
        <f t="shared" si="6"/>
        <v>25000000</v>
      </c>
      <c r="F86" s="62">
        <f t="shared" si="7"/>
        <v>2.5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s="103" customFormat="1" ht="15" customHeight="1" x14ac:dyDescent="0.25">
      <c r="A89" s="68" t="s">
        <v>76</v>
      </c>
      <c r="B89" s="70">
        <v>10000000</v>
      </c>
      <c r="C89" s="70">
        <v>10000000</v>
      </c>
      <c r="D89" s="70">
        <v>35000000</v>
      </c>
      <c r="E89" s="70">
        <f t="shared" si="6"/>
        <v>25000000</v>
      </c>
      <c r="F89" s="71">
        <f t="shared" si="7"/>
        <v>2.5</v>
      </c>
      <c r="H89" s="179"/>
    </row>
    <row r="90" spans="1:8" ht="15" customHeight="1" x14ac:dyDescent="0.25">
      <c r="A90" s="66" t="s">
        <v>77</v>
      </c>
      <c r="B90" s="65">
        <v>0</v>
      </c>
      <c r="C90" s="65">
        <v>0</v>
      </c>
      <c r="D90" s="65">
        <v>0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0</v>
      </c>
      <c r="C93" s="86">
        <v>0</v>
      </c>
      <c r="D93" s="86">
        <v>0</v>
      </c>
      <c r="E93" s="65">
        <f t="shared" si="6"/>
        <v>0</v>
      </c>
      <c r="F93" s="71">
        <f t="shared" si="7"/>
        <v>0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10000000</v>
      </c>
      <c r="C95" s="160">
        <v>10000000</v>
      </c>
      <c r="D95" s="160">
        <v>35000000</v>
      </c>
      <c r="E95" s="160">
        <f t="shared" si="6"/>
        <v>25000000</v>
      </c>
      <c r="F95" s="162">
        <f t="shared" si="7"/>
        <v>2.5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D7E4318B-1034-4B33-839F-FFA739ADB1B9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101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15372803</v>
      </c>
      <c r="C8" s="61">
        <v>15372803</v>
      </c>
      <c r="D8" s="61">
        <v>16760680</v>
      </c>
      <c r="E8" s="61">
        <f t="shared" ref="E8:E32" si="0">D8-C8</f>
        <v>1387877</v>
      </c>
      <c r="F8" s="62">
        <f t="shared" ref="F8:F32" si="1">IF(ISBLANK(E8),"  ",IF(C8&gt;0,E8/C8,IF(E8&gt;0,1,0)))</f>
        <v>9.0281323451552722E-2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644083</v>
      </c>
      <c r="C10" s="63">
        <v>644083</v>
      </c>
      <c r="D10" s="63">
        <v>717563</v>
      </c>
      <c r="E10" s="61">
        <f t="shared" si="0"/>
        <v>73480</v>
      </c>
      <c r="F10" s="62">
        <f t="shared" si="1"/>
        <v>0.11408467542226701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644083</v>
      </c>
      <c r="C12" s="65">
        <v>644083</v>
      </c>
      <c r="D12" s="65">
        <v>717563</v>
      </c>
      <c r="E12" s="61">
        <f t="shared" si="0"/>
        <v>73480</v>
      </c>
      <c r="F12" s="62">
        <f t="shared" si="1"/>
        <v>0.11408467542226701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16016886</v>
      </c>
      <c r="C38" s="70">
        <v>16016886</v>
      </c>
      <c r="D38" s="70">
        <v>17478243</v>
      </c>
      <c r="E38" s="70">
        <f>D38-C38</f>
        <v>1461357</v>
      </c>
      <c r="F38" s="71">
        <f>IF(ISBLANK(E38),"  ",IF(C38&gt;0,E38/C38,IF(E38&gt;0,1,0)))</f>
        <v>9.1238521645218673E-2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295581.74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21963980.77</v>
      </c>
      <c r="C51" s="75">
        <v>22900000</v>
      </c>
      <c r="D51" s="75">
        <v>22900000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38276448.509999998</v>
      </c>
      <c r="C57" s="75">
        <v>38916886</v>
      </c>
      <c r="D57" s="75">
        <v>40378243</v>
      </c>
      <c r="E57" s="75">
        <f>D57-C57</f>
        <v>1461357</v>
      </c>
      <c r="F57" s="71">
        <f>IF(ISBLANK(E57),"  ",IF(C57&gt;0,E57/C57,IF(E57&gt;0,1,0)))</f>
        <v>3.755071770130837E-2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15301140.160000002</v>
      </c>
      <c r="C61" s="57">
        <v>17701717.370851111</v>
      </c>
      <c r="D61" s="57">
        <v>16459631.529999999</v>
      </c>
      <c r="E61" s="183">
        <f t="shared" ref="E61:E74" si="4">D61-C61</f>
        <v>-1242085.8408511113</v>
      </c>
      <c r="F61" s="62">
        <f t="shared" ref="F61:F74" si="5">IF(ISBLANK(E61),"  ",IF(C61&gt;0,E61/C61,IF(E61&gt;0,1,0)))</f>
        <v>-7.0167533173725677E-2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3837302.9199999981</v>
      </c>
      <c r="C64" s="65">
        <v>4486643.2120311121</v>
      </c>
      <c r="D64" s="65">
        <v>4116223.4599999995</v>
      </c>
      <c r="E64" s="183">
        <f t="shared" si="4"/>
        <v>-370419.75203111256</v>
      </c>
      <c r="F64" s="62">
        <f t="shared" si="5"/>
        <v>-8.2560554634212344E-2</v>
      </c>
      <c r="H64" s="178"/>
    </row>
    <row r="65" spans="1:8" ht="15" customHeight="1" x14ac:dyDescent="0.25">
      <c r="A65" s="66" t="s">
        <v>53</v>
      </c>
      <c r="B65" s="65">
        <v>2800909.7700000005</v>
      </c>
      <c r="C65" s="65">
        <v>3488812.5343999998</v>
      </c>
      <c r="D65" s="65">
        <v>4114984.84</v>
      </c>
      <c r="E65" s="183">
        <f t="shared" si="4"/>
        <v>626172.30560000008</v>
      </c>
      <c r="F65" s="62">
        <f t="shared" si="5"/>
        <v>0.17948006647702788</v>
      </c>
      <c r="H65" s="178"/>
    </row>
    <row r="66" spans="1:8" ht="15" customHeight="1" x14ac:dyDescent="0.25">
      <c r="A66" s="66" t="s">
        <v>54</v>
      </c>
      <c r="B66" s="65">
        <v>6989094.7299999995</v>
      </c>
      <c r="C66" s="65">
        <v>6339043.6037000017</v>
      </c>
      <c r="D66" s="65">
        <v>7668220.8100000005</v>
      </c>
      <c r="E66" s="183">
        <f t="shared" si="4"/>
        <v>1329177.2062999988</v>
      </c>
      <c r="F66" s="62">
        <f t="shared" si="5"/>
        <v>0.20968103224975115</v>
      </c>
      <c r="H66" s="178"/>
    </row>
    <row r="67" spans="1:8" ht="15" customHeight="1" x14ac:dyDescent="0.25">
      <c r="A67" s="66" t="s">
        <v>55</v>
      </c>
      <c r="B67" s="65">
        <v>43210.44</v>
      </c>
      <c r="C67" s="65">
        <v>45000</v>
      </c>
      <c r="D67" s="65">
        <v>70000</v>
      </c>
      <c r="E67" s="183">
        <f t="shared" si="4"/>
        <v>25000</v>
      </c>
      <c r="F67" s="62">
        <f t="shared" si="5"/>
        <v>0.55555555555555558</v>
      </c>
      <c r="H67" s="178"/>
    </row>
    <row r="68" spans="1:8" ht="15" customHeight="1" x14ac:dyDescent="0.25">
      <c r="A68" s="66" t="s">
        <v>56</v>
      </c>
      <c r="B68" s="65">
        <v>7175715.3799999999</v>
      </c>
      <c r="C68" s="65">
        <v>5377945.4321599994</v>
      </c>
      <c r="D68" s="65">
        <v>6022856.8499999996</v>
      </c>
      <c r="E68" s="183">
        <f t="shared" si="4"/>
        <v>644911.41784000024</v>
      </c>
      <c r="F68" s="62">
        <f t="shared" si="5"/>
        <v>0.1199178061538973</v>
      </c>
      <c r="H68" s="178"/>
    </row>
    <row r="69" spans="1:8" s="103" customFormat="1" ht="15" customHeight="1" x14ac:dyDescent="0.25">
      <c r="A69" s="84" t="s">
        <v>57</v>
      </c>
      <c r="B69" s="70">
        <v>36147373.399999999</v>
      </c>
      <c r="C69" s="70">
        <v>37439162.153142221</v>
      </c>
      <c r="D69" s="70">
        <v>38451917.490000002</v>
      </c>
      <c r="E69" s="79">
        <f t="shared" si="4"/>
        <v>1012755.3368577808</v>
      </c>
      <c r="F69" s="71">
        <f t="shared" si="5"/>
        <v>2.7050694476419567E-2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2129075.39</v>
      </c>
      <c r="C71" s="65">
        <v>1477724</v>
      </c>
      <c r="D71" s="65">
        <v>1926326</v>
      </c>
      <c r="E71" s="183">
        <f t="shared" si="4"/>
        <v>448602</v>
      </c>
      <c r="F71" s="62">
        <f t="shared" si="5"/>
        <v>0.30357631059656609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38276448.789999999</v>
      </c>
      <c r="C74" s="86">
        <v>38916886.153142221</v>
      </c>
      <c r="D74" s="86">
        <v>40378243.490000002</v>
      </c>
      <c r="E74" s="79">
        <f t="shared" si="4"/>
        <v>1461357.3368577808</v>
      </c>
      <c r="F74" s="71">
        <f t="shared" si="5"/>
        <v>3.7550726209367807E-2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20788859.630000003</v>
      </c>
      <c r="C77" s="61">
        <v>22053670.256244443</v>
      </c>
      <c r="D77" s="61">
        <v>22460612.179999996</v>
      </c>
      <c r="E77" s="57">
        <f t="shared" ref="E77:E95" si="6">D77-C77</f>
        <v>406941.92375555262</v>
      </c>
      <c r="F77" s="62">
        <f t="shared" ref="F77:F95" si="7">IF(ISBLANK(E77),"  ",IF(C77&gt;0,E77/C77,IF(E77&gt;0,1,0)))</f>
        <v>1.8452344622334596E-2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30000</v>
      </c>
      <c r="E78" s="65">
        <f t="shared" si="6"/>
        <v>30000</v>
      </c>
      <c r="F78" s="62">
        <f t="shared" si="7"/>
        <v>1</v>
      </c>
      <c r="H78" s="178"/>
    </row>
    <row r="79" spans="1:8" ht="15" customHeight="1" x14ac:dyDescent="0.25">
      <c r="A79" s="66" t="s">
        <v>66</v>
      </c>
      <c r="B79" s="57">
        <v>8475628.7100000009</v>
      </c>
      <c r="C79" s="57">
        <v>9579382.8968977798</v>
      </c>
      <c r="D79" s="57">
        <v>9080439.5200000014</v>
      </c>
      <c r="E79" s="65">
        <f t="shared" si="6"/>
        <v>-498943.37689777836</v>
      </c>
      <c r="F79" s="62">
        <f t="shared" si="7"/>
        <v>-5.2085127222480883E-2</v>
      </c>
      <c r="H79" s="178"/>
    </row>
    <row r="80" spans="1:8" s="103" customFormat="1" ht="15" customHeight="1" x14ac:dyDescent="0.25">
      <c r="A80" s="84" t="s">
        <v>67</v>
      </c>
      <c r="B80" s="86">
        <v>29264488.340000004</v>
      </c>
      <c r="C80" s="86">
        <v>31633053.153142221</v>
      </c>
      <c r="D80" s="86">
        <v>31571051.699999996</v>
      </c>
      <c r="E80" s="70">
        <f t="shared" si="6"/>
        <v>-62001.453142225742</v>
      </c>
      <c r="F80" s="71">
        <f t="shared" si="7"/>
        <v>-1.9600211475656096E-3</v>
      </c>
      <c r="H80" s="179"/>
    </row>
    <row r="81" spans="1:8" ht="15" customHeight="1" x14ac:dyDescent="0.25">
      <c r="A81" s="66" t="s">
        <v>68</v>
      </c>
      <c r="B81" s="63">
        <v>81722.41</v>
      </c>
      <c r="C81" s="63">
        <v>0</v>
      </c>
      <c r="D81" s="63">
        <v>10000</v>
      </c>
      <c r="E81" s="65">
        <f t="shared" si="6"/>
        <v>10000</v>
      </c>
      <c r="F81" s="62">
        <f t="shared" si="7"/>
        <v>1</v>
      </c>
      <c r="H81" s="178"/>
    </row>
    <row r="82" spans="1:8" ht="15" customHeight="1" x14ac:dyDescent="0.25">
      <c r="A82" s="66" t="s">
        <v>69</v>
      </c>
      <c r="B82" s="61">
        <v>4541892.0699999994</v>
      </c>
      <c r="C82" s="61">
        <v>4461889</v>
      </c>
      <c r="D82" s="61">
        <v>4428887.1899999995</v>
      </c>
      <c r="E82" s="65">
        <f t="shared" si="6"/>
        <v>-33001.810000000522</v>
      </c>
      <c r="F82" s="62">
        <f t="shared" si="7"/>
        <v>-7.3963762881596833E-3</v>
      </c>
      <c r="H82" s="178"/>
    </row>
    <row r="83" spans="1:8" ht="15" customHeight="1" x14ac:dyDescent="0.25">
      <c r="A83" s="66" t="s">
        <v>70</v>
      </c>
      <c r="B83" s="57">
        <v>331574.71999999997</v>
      </c>
      <c r="C83" s="57">
        <v>980075</v>
      </c>
      <c r="D83" s="57">
        <v>772825</v>
      </c>
      <c r="E83" s="65">
        <f t="shared" si="6"/>
        <v>-207250</v>
      </c>
      <c r="F83" s="62">
        <f t="shared" si="7"/>
        <v>-0.21146340841262148</v>
      </c>
      <c r="H83" s="178"/>
    </row>
    <row r="84" spans="1:8" s="103" customFormat="1" ht="15" customHeight="1" x14ac:dyDescent="0.25">
      <c r="A84" s="68" t="s">
        <v>71</v>
      </c>
      <c r="B84" s="86">
        <v>4955189.1999999993</v>
      </c>
      <c r="C84" s="86">
        <v>5441964</v>
      </c>
      <c r="D84" s="86">
        <v>5211712.1899999995</v>
      </c>
      <c r="E84" s="65">
        <f t="shared" si="6"/>
        <v>-230251.81000000052</v>
      </c>
      <c r="F84" s="71">
        <f t="shared" si="7"/>
        <v>-4.2310425059776308E-2</v>
      </c>
      <c r="H84" s="179"/>
    </row>
    <row r="85" spans="1:8" ht="15" customHeight="1" x14ac:dyDescent="0.25">
      <c r="A85" s="66" t="s">
        <v>72</v>
      </c>
      <c r="B85" s="57">
        <v>665084.30000000005</v>
      </c>
      <c r="C85" s="57">
        <v>186000</v>
      </c>
      <c r="D85" s="57">
        <v>410960</v>
      </c>
      <c r="E85" s="65">
        <f t="shared" si="6"/>
        <v>224960</v>
      </c>
      <c r="F85" s="62">
        <f t="shared" si="7"/>
        <v>1.2094623655913979</v>
      </c>
      <c r="H85" s="178"/>
    </row>
    <row r="86" spans="1:8" ht="15" customHeight="1" x14ac:dyDescent="0.25">
      <c r="A86" s="66" t="s">
        <v>73</v>
      </c>
      <c r="B86" s="65">
        <v>80589.570000000007</v>
      </c>
      <c r="C86" s="65">
        <v>67000</v>
      </c>
      <c r="D86" s="65">
        <v>73621.240000000005</v>
      </c>
      <c r="E86" s="65">
        <f t="shared" si="6"/>
        <v>6621.2400000000052</v>
      </c>
      <c r="F86" s="62">
        <f t="shared" si="7"/>
        <v>9.8824477611940381E-2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2129075.39</v>
      </c>
      <c r="C88" s="65">
        <v>1477724</v>
      </c>
      <c r="D88" s="65">
        <v>1926326</v>
      </c>
      <c r="E88" s="65">
        <f t="shared" si="6"/>
        <v>448602</v>
      </c>
      <c r="F88" s="62">
        <f t="shared" si="7"/>
        <v>0.30357631059656609</v>
      </c>
      <c r="H88" s="178"/>
    </row>
    <row r="89" spans="1:8" s="103" customFormat="1" ht="15" customHeight="1" x14ac:dyDescent="0.25">
      <c r="A89" s="68" t="s">
        <v>76</v>
      </c>
      <c r="B89" s="70">
        <v>2874749.2600000002</v>
      </c>
      <c r="C89" s="70">
        <v>1730724</v>
      </c>
      <c r="D89" s="70">
        <v>2410907.2400000002</v>
      </c>
      <c r="E89" s="70">
        <f t="shared" si="6"/>
        <v>680183.24000000022</v>
      </c>
      <c r="F89" s="71">
        <f t="shared" si="7"/>
        <v>0.39300503142037679</v>
      </c>
      <c r="H89" s="179"/>
    </row>
    <row r="90" spans="1:8" ht="15" customHeight="1" x14ac:dyDescent="0.25">
      <c r="A90" s="66" t="s">
        <v>77</v>
      </c>
      <c r="B90" s="65">
        <v>1182021.99</v>
      </c>
      <c r="C90" s="65">
        <v>111145</v>
      </c>
      <c r="D90" s="65">
        <v>1184572.3599999999</v>
      </c>
      <c r="E90" s="65">
        <f t="shared" si="6"/>
        <v>1073427.3599999999</v>
      </c>
      <c r="F90" s="62">
        <f t="shared" si="7"/>
        <v>9.657900580323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1182021.99</v>
      </c>
      <c r="C93" s="86">
        <v>111145</v>
      </c>
      <c r="D93" s="86">
        <v>1184572.3599999999</v>
      </c>
      <c r="E93" s="65">
        <f t="shared" si="6"/>
        <v>1073427.3599999999</v>
      </c>
      <c r="F93" s="71">
        <f t="shared" si="7"/>
        <v>9.657900580323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38276448.790000007</v>
      </c>
      <c r="C95" s="160">
        <v>38916886.153142221</v>
      </c>
      <c r="D95" s="160">
        <v>40378243.489999995</v>
      </c>
      <c r="E95" s="160">
        <f t="shared" si="6"/>
        <v>1461357.3368577734</v>
      </c>
      <c r="F95" s="162">
        <f t="shared" si="7"/>
        <v>3.755072620936762E-2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100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13183165</v>
      </c>
      <c r="C8" s="61">
        <v>13183165</v>
      </c>
      <c r="D8" s="61">
        <v>15263780</v>
      </c>
      <c r="E8" s="61">
        <f t="shared" ref="E8:E32" si="0">D8-C8</f>
        <v>2080615</v>
      </c>
      <c r="F8" s="62">
        <f t="shared" ref="F8:F32" si="1">IF(ISBLANK(E8),"  ",IF(C8&gt;0,E8/C8,IF(E8&gt;0,1,0)))</f>
        <v>0.15782363339911168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326717</v>
      </c>
      <c r="C10" s="63">
        <v>326717</v>
      </c>
      <c r="D10" s="63">
        <v>363990</v>
      </c>
      <c r="E10" s="61">
        <f t="shared" si="0"/>
        <v>37273</v>
      </c>
      <c r="F10" s="62">
        <f t="shared" si="1"/>
        <v>0.11408344224512346</v>
      </c>
      <c r="H10" s="178"/>
    </row>
    <row r="11" spans="1:9" ht="15" customHeight="1" x14ac:dyDescent="0.25">
      <c r="A11" s="189" t="s">
        <v>15</v>
      </c>
      <c r="B11" s="65">
        <v>326717</v>
      </c>
      <c r="C11" s="65">
        <v>326717</v>
      </c>
      <c r="D11" s="65">
        <v>363990</v>
      </c>
      <c r="E11" s="61">
        <f t="shared" si="0"/>
        <v>37273</v>
      </c>
      <c r="F11" s="62">
        <f t="shared" si="1"/>
        <v>0.11408344224512346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13509882</v>
      </c>
      <c r="C38" s="70">
        <v>13509882</v>
      </c>
      <c r="D38" s="70">
        <v>15627770</v>
      </c>
      <c r="E38" s="70">
        <f>D38-C38</f>
        <v>2117888</v>
      </c>
      <c r="F38" s="71">
        <f>IF(ISBLANK(E38),"  ",IF(C38&gt;0,E38/C38,IF(E38&gt;0,1,0)))</f>
        <v>0.15676583999771426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16607432.26</v>
      </c>
      <c r="C51" s="75">
        <v>19000000</v>
      </c>
      <c r="D51" s="75">
        <v>17500000</v>
      </c>
      <c r="E51" s="75">
        <f>D51-C51</f>
        <v>-1500000</v>
      </c>
      <c r="F51" s="71">
        <f>IF(ISBLANK(E51),"  ",IF(C51&gt;0,E51/C51,IF(E51&gt;0,1,0)))</f>
        <v>-7.8947368421052627E-2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30117314.259999998</v>
      </c>
      <c r="C57" s="75">
        <v>32509882</v>
      </c>
      <c r="D57" s="75">
        <v>33127770</v>
      </c>
      <c r="E57" s="75">
        <f>D57-C57</f>
        <v>617888</v>
      </c>
      <c r="F57" s="71">
        <f>IF(ISBLANK(E57),"  ",IF(C57&gt;0,E57/C57,IF(E57&gt;0,1,0)))</f>
        <v>1.9006159419465134E-2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15486401.979999999</v>
      </c>
      <c r="C61" s="57">
        <v>14970134</v>
      </c>
      <c r="D61" s="57">
        <v>17696713.329999998</v>
      </c>
      <c r="E61" s="183">
        <f t="shared" ref="E61:E74" si="4">D61-C61</f>
        <v>2726579.3299999982</v>
      </c>
      <c r="F61" s="62">
        <f t="shared" ref="F61:F74" si="5">IF(ISBLANK(E61),"  ",IF(C61&gt;0,E61/C61,IF(E61&gt;0,1,0)))</f>
        <v>0.18213459745918095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219877.75000000003</v>
      </c>
      <c r="C63" s="65">
        <v>191497</v>
      </c>
      <c r="D63" s="65">
        <v>206500.56</v>
      </c>
      <c r="E63" s="183">
        <f t="shared" si="4"/>
        <v>15003.559999999998</v>
      </c>
      <c r="F63" s="62">
        <f t="shared" si="5"/>
        <v>7.8348799197898653E-2</v>
      </c>
      <c r="H63" s="178"/>
    </row>
    <row r="64" spans="1:8" ht="15" customHeight="1" x14ac:dyDescent="0.25">
      <c r="A64" s="66" t="s">
        <v>52</v>
      </c>
      <c r="B64" s="65">
        <v>1555200.3100000003</v>
      </c>
      <c r="C64" s="65">
        <v>1599899</v>
      </c>
      <c r="D64" s="65">
        <v>2008275.06</v>
      </c>
      <c r="E64" s="183">
        <f t="shared" si="4"/>
        <v>408376.06000000006</v>
      </c>
      <c r="F64" s="62">
        <f t="shared" si="5"/>
        <v>0.25525115022885825</v>
      </c>
      <c r="H64" s="178"/>
    </row>
    <row r="65" spans="1:8" ht="15" customHeight="1" x14ac:dyDescent="0.25">
      <c r="A65" s="66" t="s">
        <v>53</v>
      </c>
      <c r="B65" s="65">
        <v>2897968.95</v>
      </c>
      <c r="C65" s="65">
        <v>2557874</v>
      </c>
      <c r="D65" s="65">
        <v>2945057.7399999998</v>
      </c>
      <c r="E65" s="183">
        <f t="shared" si="4"/>
        <v>387183.73999999976</v>
      </c>
      <c r="F65" s="62">
        <f t="shared" si="5"/>
        <v>0.15136935595733009</v>
      </c>
      <c r="H65" s="178"/>
    </row>
    <row r="66" spans="1:8" ht="15" customHeight="1" x14ac:dyDescent="0.25">
      <c r="A66" s="66" t="s">
        <v>54</v>
      </c>
      <c r="B66" s="65">
        <v>6724338.3099999996</v>
      </c>
      <c r="C66" s="65">
        <v>8763628</v>
      </c>
      <c r="D66" s="65">
        <v>6797813.8200000003</v>
      </c>
      <c r="E66" s="183">
        <f t="shared" si="4"/>
        <v>-1965814.1799999997</v>
      </c>
      <c r="F66" s="62">
        <f t="shared" si="5"/>
        <v>-0.22431511013475239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42000</v>
      </c>
      <c r="D67" s="65">
        <v>21000</v>
      </c>
      <c r="E67" s="183">
        <f t="shared" si="4"/>
        <v>-21000</v>
      </c>
      <c r="F67" s="62">
        <f t="shared" si="5"/>
        <v>-0.5</v>
      </c>
      <c r="H67" s="178"/>
    </row>
    <row r="68" spans="1:8" ht="15" customHeight="1" x14ac:dyDescent="0.25">
      <c r="A68" s="66" t="s">
        <v>56</v>
      </c>
      <c r="B68" s="65">
        <v>3233526.96</v>
      </c>
      <c r="C68" s="65">
        <v>3224077</v>
      </c>
      <c r="D68" s="65">
        <v>2958741.29</v>
      </c>
      <c r="E68" s="183">
        <f t="shared" si="4"/>
        <v>-265335.70999999996</v>
      </c>
      <c r="F68" s="62">
        <f t="shared" si="5"/>
        <v>-8.2298192630014713E-2</v>
      </c>
      <c r="H68" s="178"/>
    </row>
    <row r="69" spans="1:8" s="103" customFormat="1" ht="15" customHeight="1" x14ac:dyDescent="0.25">
      <c r="A69" s="84" t="s">
        <v>57</v>
      </c>
      <c r="B69" s="70">
        <v>30117314.259999998</v>
      </c>
      <c r="C69" s="70">
        <v>31349109</v>
      </c>
      <c r="D69" s="70">
        <v>32634101.799999993</v>
      </c>
      <c r="E69" s="79">
        <f t="shared" si="4"/>
        <v>1284992.7999999933</v>
      </c>
      <c r="F69" s="71">
        <f t="shared" si="5"/>
        <v>4.0989771033045734E-2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655272</v>
      </c>
      <c r="D71" s="65">
        <v>0</v>
      </c>
      <c r="E71" s="183">
        <f t="shared" si="4"/>
        <v>-655272</v>
      </c>
      <c r="F71" s="62">
        <f t="shared" si="5"/>
        <v>-1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505501</v>
      </c>
      <c r="D72" s="65">
        <v>0</v>
      </c>
      <c r="E72" s="183">
        <f t="shared" si="4"/>
        <v>-505501</v>
      </c>
      <c r="F72" s="62">
        <f t="shared" si="5"/>
        <v>-1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493668.2</v>
      </c>
      <c r="E73" s="183">
        <f t="shared" si="4"/>
        <v>493668.2</v>
      </c>
      <c r="F73" s="62">
        <f t="shared" si="5"/>
        <v>1</v>
      </c>
      <c r="H73" s="178"/>
    </row>
    <row r="74" spans="1:8" s="103" customFormat="1" ht="15" customHeight="1" x14ac:dyDescent="0.25">
      <c r="A74" s="85" t="s">
        <v>62</v>
      </c>
      <c r="B74" s="86">
        <v>30117314.259999998</v>
      </c>
      <c r="C74" s="86">
        <v>32509882</v>
      </c>
      <c r="D74" s="86">
        <v>33127769.999999993</v>
      </c>
      <c r="E74" s="79">
        <f t="shared" si="4"/>
        <v>617887.99999999255</v>
      </c>
      <c r="F74" s="71">
        <f t="shared" si="5"/>
        <v>1.9006159419464905E-2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15952136.039999999</v>
      </c>
      <c r="C77" s="61">
        <v>15984401</v>
      </c>
      <c r="D77" s="61">
        <v>18344760.27</v>
      </c>
      <c r="E77" s="57">
        <f t="shared" ref="E77:E95" si="6">D77-C77</f>
        <v>2360359.2699999996</v>
      </c>
      <c r="F77" s="62">
        <f t="shared" ref="F77:F95" si="7">IF(ISBLANK(E77),"  ",IF(C77&gt;0,E77/C77,IF(E77&gt;0,1,0)))</f>
        <v>0.14766641990525636</v>
      </c>
      <c r="H77" s="178"/>
    </row>
    <row r="78" spans="1:8" ht="15" customHeight="1" x14ac:dyDescent="0.25">
      <c r="A78" s="66" t="s">
        <v>65</v>
      </c>
      <c r="B78" s="63">
        <v>1298620.1200000001</v>
      </c>
      <c r="C78" s="63">
        <v>624800</v>
      </c>
      <c r="D78" s="63">
        <v>1793295.2</v>
      </c>
      <c r="E78" s="65">
        <f t="shared" si="6"/>
        <v>1168495.2</v>
      </c>
      <c r="F78" s="62">
        <f t="shared" si="7"/>
        <v>1.8701907810499359</v>
      </c>
      <c r="H78" s="178"/>
    </row>
    <row r="79" spans="1:8" ht="15" customHeight="1" x14ac:dyDescent="0.25">
      <c r="A79" s="66" t="s">
        <v>66</v>
      </c>
      <c r="B79" s="57">
        <v>6856065.1300000008</v>
      </c>
      <c r="C79" s="57">
        <v>6967444</v>
      </c>
      <c r="D79" s="57">
        <v>8240427.2599999988</v>
      </c>
      <c r="E79" s="65">
        <f t="shared" si="6"/>
        <v>1272983.2599999988</v>
      </c>
      <c r="F79" s="62">
        <f t="shared" si="7"/>
        <v>0.18270448388246807</v>
      </c>
      <c r="H79" s="178"/>
    </row>
    <row r="80" spans="1:8" s="103" customFormat="1" ht="15" customHeight="1" x14ac:dyDescent="0.25">
      <c r="A80" s="84" t="s">
        <v>67</v>
      </c>
      <c r="B80" s="86">
        <v>24106821.289999999</v>
      </c>
      <c r="C80" s="86">
        <v>23576645</v>
      </c>
      <c r="D80" s="86">
        <v>28378482.729999997</v>
      </c>
      <c r="E80" s="70">
        <f t="shared" si="6"/>
        <v>4801837.7299999967</v>
      </c>
      <c r="F80" s="71">
        <f t="shared" si="7"/>
        <v>0.20366925531601279</v>
      </c>
      <c r="H80" s="179"/>
    </row>
    <row r="81" spans="1:8" ht="15" customHeight="1" x14ac:dyDescent="0.25">
      <c r="A81" s="66" t="s">
        <v>68</v>
      </c>
      <c r="B81" s="63">
        <v>434538.19999999995</v>
      </c>
      <c r="C81" s="63">
        <v>134700</v>
      </c>
      <c r="D81" s="63">
        <v>87350</v>
      </c>
      <c r="E81" s="65">
        <f t="shared" si="6"/>
        <v>-47350</v>
      </c>
      <c r="F81" s="62">
        <f t="shared" si="7"/>
        <v>-0.35152190051967336</v>
      </c>
      <c r="H81" s="178"/>
    </row>
    <row r="82" spans="1:8" ht="15" customHeight="1" x14ac:dyDescent="0.25">
      <c r="A82" s="66" t="s">
        <v>69</v>
      </c>
      <c r="B82" s="61">
        <v>4025338.9299999997</v>
      </c>
      <c r="C82" s="61">
        <v>4280500</v>
      </c>
      <c r="D82" s="61">
        <v>2304349.2000000002</v>
      </c>
      <c r="E82" s="65">
        <f t="shared" si="6"/>
        <v>-1976150.7999999998</v>
      </c>
      <c r="F82" s="62">
        <f t="shared" si="7"/>
        <v>-0.46166354397850712</v>
      </c>
      <c r="H82" s="178"/>
    </row>
    <row r="83" spans="1:8" ht="15" customHeight="1" x14ac:dyDescent="0.25">
      <c r="A83" s="66" t="s">
        <v>70</v>
      </c>
      <c r="B83" s="57">
        <v>298986.45</v>
      </c>
      <c r="C83" s="57">
        <v>346450</v>
      </c>
      <c r="D83" s="57">
        <v>231695</v>
      </c>
      <c r="E83" s="65">
        <f t="shared" si="6"/>
        <v>-114755</v>
      </c>
      <c r="F83" s="62">
        <f t="shared" si="7"/>
        <v>-0.3312310578727089</v>
      </c>
      <c r="H83" s="178"/>
    </row>
    <row r="84" spans="1:8" s="103" customFormat="1" ht="15" customHeight="1" x14ac:dyDescent="0.25">
      <c r="A84" s="68" t="s">
        <v>71</v>
      </c>
      <c r="B84" s="86">
        <v>4758863.58</v>
      </c>
      <c r="C84" s="86">
        <v>4761650</v>
      </c>
      <c r="D84" s="86">
        <v>2623394.2000000002</v>
      </c>
      <c r="E84" s="65">
        <f t="shared" si="6"/>
        <v>-2138255.7999999998</v>
      </c>
      <c r="F84" s="71">
        <f t="shared" si="7"/>
        <v>-0.44905774258922848</v>
      </c>
      <c r="H84" s="179"/>
    </row>
    <row r="85" spans="1:8" ht="15" customHeight="1" x14ac:dyDescent="0.25">
      <c r="A85" s="66" t="s">
        <v>72</v>
      </c>
      <c r="B85" s="57">
        <v>516802.79000000004</v>
      </c>
      <c r="C85" s="57">
        <v>791575</v>
      </c>
      <c r="D85" s="57">
        <v>541350</v>
      </c>
      <c r="E85" s="65">
        <f t="shared" si="6"/>
        <v>-250225</v>
      </c>
      <c r="F85" s="62">
        <f t="shared" si="7"/>
        <v>-0.31611028645422101</v>
      </c>
      <c r="H85" s="178"/>
    </row>
    <row r="86" spans="1:8" ht="15" customHeight="1" x14ac:dyDescent="0.25">
      <c r="A86" s="66" t="s">
        <v>73</v>
      </c>
      <c r="B86" s="65">
        <v>100</v>
      </c>
      <c r="C86" s="65">
        <v>1651187</v>
      </c>
      <c r="D86" s="65">
        <v>757168.2</v>
      </c>
      <c r="E86" s="65">
        <f t="shared" si="6"/>
        <v>-894018.8</v>
      </c>
      <c r="F86" s="62">
        <f t="shared" si="7"/>
        <v>-0.54144006705479153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0</v>
      </c>
      <c r="C88" s="65">
        <v>979474</v>
      </c>
      <c r="D88" s="65">
        <v>544020.87</v>
      </c>
      <c r="E88" s="65">
        <f t="shared" si="6"/>
        <v>-435453.13</v>
      </c>
      <c r="F88" s="62">
        <f t="shared" si="7"/>
        <v>-0.44457854930299323</v>
      </c>
      <c r="H88" s="178"/>
    </row>
    <row r="89" spans="1:8" s="103" customFormat="1" ht="15" customHeight="1" x14ac:dyDescent="0.25">
      <c r="A89" s="68" t="s">
        <v>76</v>
      </c>
      <c r="B89" s="70">
        <v>516902.79000000004</v>
      </c>
      <c r="C89" s="70">
        <v>3422236</v>
      </c>
      <c r="D89" s="70">
        <v>1842539.0699999998</v>
      </c>
      <c r="E89" s="70">
        <f t="shared" si="6"/>
        <v>-1579696.9300000002</v>
      </c>
      <c r="F89" s="71">
        <f t="shared" si="7"/>
        <v>-0.46159789389159606</v>
      </c>
      <c r="H89" s="179"/>
    </row>
    <row r="90" spans="1:8" ht="15" customHeight="1" x14ac:dyDescent="0.25">
      <c r="A90" s="66" t="s">
        <v>77</v>
      </c>
      <c r="B90" s="65">
        <v>94432.6</v>
      </c>
      <c r="C90" s="65">
        <v>249350</v>
      </c>
      <c r="D90" s="65">
        <v>283354</v>
      </c>
      <c r="E90" s="65">
        <f t="shared" si="6"/>
        <v>34004</v>
      </c>
      <c r="F90" s="62">
        <f t="shared" si="7"/>
        <v>0.13637056346500903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500001</v>
      </c>
      <c r="D92" s="65">
        <v>0</v>
      </c>
      <c r="E92" s="65">
        <f t="shared" si="6"/>
        <v>-500001</v>
      </c>
      <c r="F92" s="62">
        <f t="shared" si="7"/>
        <v>-1</v>
      </c>
      <c r="H92" s="178"/>
    </row>
    <row r="93" spans="1:8" s="103" customFormat="1" ht="15" customHeight="1" x14ac:dyDescent="0.25">
      <c r="A93" s="87" t="s">
        <v>80</v>
      </c>
      <c r="B93" s="86">
        <v>94432.6</v>
      </c>
      <c r="C93" s="86">
        <v>749351</v>
      </c>
      <c r="D93" s="86">
        <v>283354</v>
      </c>
      <c r="E93" s="65">
        <f t="shared" si="6"/>
        <v>-465997</v>
      </c>
      <c r="F93" s="71">
        <f t="shared" si="7"/>
        <v>-0.62186745597190107</v>
      </c>
      <c r="H93" s="179"/>
    </row>
    <row r="94" spans="1:8" ht="15" customHeight="1" x14ac:dyDescent="0.25">
      <c r="A94" s="73" t="s">
        <v>81</v>
      </c>
      <c r="B94" s="65">
        <v>640294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30117314.259999998</v>
      </c>
      <c r="C95" s="160">
        <v>32509882</v>
      </c>
      <c r="D95" s="160">
        <v>33127769.999999996</v>
      </c>
      <c r="E95" s="160">
        <f t="shared" si="6"/>
        <v>617887.99999999627</v>
      </c>
      <c r="F95" s="162">
        <f t="shared" si="7"/>
        <v>1.900615941946502E-2</v>
      </c>
      <c r="H95" s="179"/>
    </row>
    <row r="96" spans="1:8" ht="15" customHeight="1" thickTop="1" x14ac:dyDescent="0.4">
      <c r="A96" s="4"/>
      <c r="B96" s="5"/>
      <c r="C96" s="11"/>
      <c r="D96" s="11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5" customWidth="1"/>
    <col min="2" max="2" width="23.7109375" style="2" customWidth="1"/>
    <col min="3" max="5" width="23.7109375" style="16" customWidth="1"/>
    <col min="6" max="6" width="23.7109375" style="17" customWidth="1"/>
    <col min="8" max="8" width="7.7109375" style="106" customWidth="1"/>
    <col min="9" max="9" width="11.5703125" style="106" customWidth="1"/>
    <col min="10" max="16384" width="9.140625" style="106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9" t="s">
        <v>103</v>
      </c>
      <c r="F1" s="39"/>
    </row>
    <row r="2" spans="1:9" ht="19.5" customHeight="1" thickBot="1" x14ac:dyDescent="0.3">
      <c r="A2" s="27" t="s">
        <v>2</v>
      </c>
      <c r="B2" s="28"/>
      <c r="C2" s="40"/>
      <c r="D2" s="40"/>
      <c r="E2" s="40"/>
      <c r="F2" s="41"/>
      <c r="I2" s="170" t="s">
        <v>181</v>
      </c>
    </row>
    <row r="3" spans="1:9" ht="19.5" customHeight="1" thickBot="1" x14ac:dyDescent="0.3">
      <c r="A3" s="33" t="s">
        <v>3</v>
      </c>
      <c r="B3" s="34"/>
      <c r="C3" s="42"/>
      <c r="D3" s="42"/>
      <c r="E3" s="42"/>
      <c r="F3" s="43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8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89"/>
      <c r="H7" s="178"/>
    </row>
    <row r="8" spans="1:9" ht="15" customHeight="1" x14ac:dyDescent="0.25">
      <c r="A8" s="60" t="s">
        <v>12</v>
      </c>
      <c r="B8" s="61">
        <v>27725290</v>
      </c>
      <c r="C8" s="61">
        <v>27725290</v>
      </c>
      <c r="D8" s="61">
        <v>31598261</v>
      </c>
      <c r="E8" s="61">
        <f t="shared" ref="E8:E32" si="0">D8-C8</f>
        <v>3872971</v>
      </c>
      <c r="F8" s="62">
        <f t="shared" ref="F8:F32" si="1">IF(ISBLANK(E8),"  ",IF(C8&gt;0,E8/C8,IF(E8&gt;0,1,0)))</f>
        <v>0.13969091035657336</v>
      </c>
      <c r="H8" s="178"/>
      <c r="I8" s="105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1297408</v>
      </c>
      <c r="C10" s="63">
        <v>1297408</v>
      </c>
      <c r="D10" s="63">
        <v>1727148</v>
      </c>
      <c r="E10" s="61">
        <f t="shared" si="0"/>
        <v>429740</v>
      </c>
      <c r="F10" s="62">
        <f t="shared" si="1"/>
        <v>0.33122965173638519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1098658</v>
      </c>
      <c r="C12" s="65">
        <v>1098658</v>
      </c>
      <c r="D12" s="65">
        <v>1223998</v>
      </c>
      <c r="E12" s="61">
        <f t="shared" si="0"/>
        <v>125340</v>
      </c>
      <c r="F12" s="62">
        <f t="shared" si="1"/>
        <v>0.1140846378035749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198750</v>
      </c>
      <c r="C25" s="65">
        <v>198750</v>
      </c>
      <c r="D25" s="65">
        <v>503150</v>
      </c>
      <c r="E25" s="61">
        <f t="shared" si="0"/>
        <v>304400</v>
      </c>
      <c r="F25" s="62">
        <f t="shared" si="1"/>
        <v>1.5315723270440251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ht="15" customHeight="1" x14ac:dyDescent="0.25">
      <c r="A38" s="69" t="s">
        <v>33</v>
      </c>
      <c r="B38" s="70">
        <v>29022698</v>
      </c>
      <c r="C38" s="70">
        <v>29022698</v>
      </c>
      <c r="D38" s="70">
        <v>33325409</v>
      </c>
      <c r="E38" s="70">
        <f>D38-C38</f>
        <v>4302711</v>
      </c>
      <c r="F38" s="71">
        <f>IF(ISBLANK(E38),"  ",IF(C38&gt;0,E38/C38,IF(E38&gt;0,1,0)))</f>
        <v>0.14825330849668078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8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6" t="s">
        <v>41</v>
      </c>
    </row>
    <row r="46" spans="1:13" ht="15" customHeight="1" x14ac:dyDescent="0.25">
      <c r="A46" s="68" t="s">
        <v>41</v>
      </c>
      <c r="B46" s="65"/>
      <c r="C46" s="65"/>
      <c r="D46" s="65"/>
      <c r="E46" s="65"/>
      <c r="F46" s="88"/>
      <c r="H46" s="178"/>
    </row>
    <row r="47" spans="1:13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7"/>
      <c r="B48" s="57"/>
      <c r="C48" s="57"/>
      <c r="D48" s="57"/>
      <c r="E48" s="57"/>
      <c r="F48" s="89"/>
      <c r="H48" s="178"/>
    </row>
    <row r="49" spans="1:8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8" t="s">
        <v>41</v>
      </c>
      <c r="B50" s="65"/>
      <c r="C50" s="65"/>
      <c r="D50" s="65"/>
      <c r="E50" s="65"/>
      <c r="F50" s="88"/>
      <c r="H50" s="178"/>
    </row>
    <row r="51" spans="1:8" ht="15" customHeight="1" x14ac:dyDescent="0.25">
      <c r="A51" s="67" t="s">
        <v>44</v>
      </c>
      <c r="B51" s="75">
        <v>39974789.719999999</v>
      </c>
      <c r="C51" s="75">
        <v>50000000</v>
      </c>
      <c r="D51" s="75">
        <v>48000000</v>
      </c>
      <c r="E51" s="75">
        <f>D51-C51</f>
        <v>-2000000</v>
      </c>
      <c r="F51" s="71">
        <f>IF(ISBLANK(E51),"  ",IF(C51&gt;0,E51/C51,IF(E51&gt;0,1,0)))</f>
        <v>-0.04</v>
      </c>
      <c r="H51" s="179"/>
    </row>
    <row r="52" spans="1:8" ht="15" customHeight="1" x14ac:dyDescent="0.25">
      <c r="A52" s="68" t="s">
        <v>41</v>
      </c>
      <c r="B52" s="65"/>
      <c r="C52" s="65"/>
      <c r="D52" s="65"/>
      <c r="E52" s="65"/>
      <c r="F52" s="88"/>
      <c r="H52" s="178"/>
    </row>
    <row r="53" spans="1:8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90"/>
      <c r="H54" s="178"/>
    </row>
    <row r="55" spans="1:8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8"/>
      <c r="B56" s="65"/>
      <c r="C56" s="65"/>
      <c r="D56" s="65"/>
      <c r="E56" s="65"/>
      <c r="F56" s="88"/>
      <c r="H56" s="178"/>
    </row>
    <row r="57" spans="1:8" ht="15" customHeight="1" x14ac:dyDescent="0.25">
      <c r="A57" s="81" t="s">
        <v>47</v>
      </c>
      <c r="B57" s="75">
        <v>68997487.719999999</v>
      </c>
      <c r="C57" s="75">
        <v>79022698</v>
      </c>
      <c r="D57" s="75">
        <v>81325409</v>
      </c>
      <c r="E57" s="75">
        <f>D57-C57</f>
        <v>2302711</v>
      </c>
      <c r="F57" s="71">
        <f>IF(ISBLANK(E57),"  ",IF(C57&gt;0,E57/C57,IF(E57&gt;0,1,0)))</f>
        <v>2.91398681426949E-2</v>
      </c>
      <c r="H57" s="179"/>
    </row>
    <row r="58" spans="1:8" ht="15" customHeight="1" x14ac:dyDescent="0.25">
      <c r="A58" s="84"/>
      <c r="B58" s="65"/>
      <c r="C58" s="65"/>
      <c r="D58" s="65"/>
      <c r="E58" s="65"/>
      <c r="F58" s="88" t="s">
        <v>41</v>
      </c>
      <c r="H58" s="178"/>
    </row>
    <row r="59" spans="1:8" ht="15" customHeight="1" x14ac:dyDescent="0.25">
      <c r="A59" s="81"/>
      <c r="B59" s="57"/>
      <c r="C59" s="57"/>
      <c r="D59" s="57"/>
      <c r="E59" s="57"/>
      <c r="F59" s="8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89"/>
      <c r="H60" s="178"/>
    </row>
    <row r="61" spans="1:8" ht="15" customHeight="1" x14ac:dyDescent="0.25">
      <c r="A61" s="64" t="s">
        <v>49</v>
      </c>
      <c r="B61" s="57">
        <v>34434200.050000027</v>
      </c>
      <c r="C61" s="57">
        <v>37752902.439999998</v>
      </c>
      <c r="D61" s="57">
        <v>37778180.361000001</v>
      </c>
      <c r="E61" s="183">
        <f t="shared" ref="E61:E74" si="4">D61-C61</f>
        <v>25277.921000003815</v>
      </c>
      <c r="F61" s="71">
        <f t="shared" ref="F61:F74" si="5">IF(ISBLANK(E61),"  ",IF(C61&gt;0,E61/C61,IF(E61&gt;0,1,0)))</f>
        <v>6.6956232147124465E-4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9191294.3499999996</v>
      </c>
      <c r="C64" s="65">
        <v>10192857.960000001</v>
      </c>
      <c r="D64" s="65">
        <v>10645901.050000001</v>
      </c>
      <c r="E64" s="183">
        <f t="shared" si="4"/>
        <v>453043.08999999985</v>
      </c>
      <c r="F64" s="62">
        <f t="shared" si="5"/>
        <v>4.4447111082866482E-2</v>
      </c>
      <c r="H64" s="178"/>
    </row>
    <row r="65" spans="1:9" ht="15" customHeight="1" x14ac:dyDescent="0.25">
      <c r="A65" s="66" t="s">
        <v>53</v>
      </c>
      <c r="B65" s="65">
        <v>4408563.7299999995</v>
      </c>
      <c r="C65" s="65">
        <v>5634130</v>
      </c>
      <c r="D65" s="65">
        <v>5856073.54</v>
      </c>
      <c r="E65" s="183">
        <f t="shared" si="4"/>
        <v>221943.54000000004</v>
      </c>
      <c r="F65" s="62">
        <f t="shared" si="5"/>
        <v>3.9392690619492278E-2</v>
      </c>
      <c r="H65" s="178"/>
    </row>
    <row r="66" spans="1:9" ht="15" customHeight="1" x14ac:dyDescent="0.25">
      <c r="A66" s="66" t="s">
        <v>54</v>
      </c>
      <c r="B66" s="65">
        <v>8644071.459999999</v>
      </c>
      <c r="C66" s="65">
        <v>10634959.98</v>
      </c>
      <c r="D66" s="65">
        <v>11791799.300000001</v>
      </c>
      <c r="E66" s="183">
        <f t="shared" si="4"/>
        <v>1156839.3200000003</v>
      </c>
      <c r="F66" s="62">
        <f t="shared" si="5"/>
        <v>0.10877702616423013</v>
      </c>
      <c r="H66" s="178"/>
    </row>
    <row r="67" spans="1:9" ht="15" customHeight="1" x14ac:dyDescent="0.25">
      <c r="A67" s="66" t="s">
        <v>55</v>
      </c>
      <c r="B67" s="65">
        <v>165</v>
      </c>
      <c r="C67" s="65">
        <v>110000</v>
      </c>
      <c r="D67" s="65">
        <v>100500</v>
      </c>
      <c r="E67" s="183">
        <f t="shared" si="4"/>
        <v>-9500</v>
      </c>
      <c r="F67" s="62">
        <f t="shared" si="5"/>
        <v>-8.6363636363636365E-2</v>
      </c>
      <c r="H67" s="178"/>
    </row>
    <row r="68" spans="1:9" ht="15" customHeight="1" x14ac:dyDescent="0.25">
      <c r="A68" s="66" t="s">
        <v>56</v>
      </c>
      <c r="B68" s="65">
        <v>9690307.8499999996</v>
      </c>
      <c r="C68" s="65">
        <v>11993298</v>
      </c>
      <c r="D68" s="65">
        <v>11729989.18</v>
      </c>
      <c r="E68" s="183">
        <f t="shared" si="4"/>
        <v>-263308.8200000003</v>
      </c>
      <c r="F68" s="62">
        <f t="shared" si="5"/>
        <v>-2.1954663346145514E-2</v>
      </c>
      <c r="H68" s="178"/>
    </row>
    <row r="69" spans="1:9" ht="15" customHeight="1" x14ac:dyDescent="0.25">
      <c r="A69" s="84" t="s">
        <v>57</v>
      </c>
      <c r="B69" s="70">
        <v>66368602.440000027</v>
      </c>
      <c r="C69" s="70">
        <v>76318148.379999995</v>
      </c>
      <c r="D69" s="70">
        <v>77902443.430999994</v>
      </c>
      <c r="E69" s="79">
        <f t="shared" si="4"/>
        <v>1584295.050999999</v>
      </c>
      <c r="F69" s="71">
        <f t="shared" si="5"/>
        <v>2.0759086595124744E-2</v>
      </c>
      <c r="H69" s="179"/>
    </row>
    <row r="70" spans="1:9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9" ht="15" customHeight="1" x14ac:dyDescent="0.25">
      <c r="A71" s="66" t="s">
        <v>59</v>
      </c>
      <c r="B71" s="65">
        <v>2019704</v>
      </c>
      <c r="C71" s="65">
        <v>2071300</v>
      </c>
      <c r="D71" s="65">
        <v>2469816</v>
      </c>
      <c r="E71" s="183">
        <f t="shared" si="4"/>
        <v>398516</v>
      </c>
      <c r="F71" s="62">
        <f t="shared" si="5"/>
        <v>0.19239897648819582</v>
      </c>
      <c r="H71" s="178"/>
    </row>
    <row r="72" spans="1:9" ht="15" customHeight="1" x14ac:dyDescent="0.25">
      <c r="A72" s="66" t="s">
        <v>60</v>
      </c>
      <c r="B72" s="65">
        <v>410431.26</v>
      </c>
      <c r="C72" s="65">
        <v>434500</v>
      </c>
      <c r="D72" s="65">
        <v>450000</v>
      </c>
      <c r="E72" s="183">
        <f t="shared" si="4"/>
        <v>15500</v>
      </c>
      <c r="F72" s="62">
        <f t="shared" si="5"/>
        <v>3.5673187571921748E-2</v>
      </c>
      <c r="H72" s="178"/>
    </row>
    <row r="73" spans="1:9" ht="15" customHeight="1" x14ac:dyDescent="0.25">
      <c r="A73" s="66" t="s">
        <v>61</v>
      </c>
      <c r="B73" s="65">
        <v>198750</v>
      </c>
      <c r="C73" s="65">
        <v>198750</v>
      </c>
      <c r="D73" s="65">
        <v>503150</v>
      </c>
      <c r="E73" s="183">
        <f t="shared" si="4"/>
        <v>304400</v>
      </c>
      <c r="F73" s="62">
        <f t="shared" si="5"/>
        <v>1.5315723270440251</v>
      </c>
      <c r="H73" s="178"/>
    </row>
    <row r="74" spans="1:9" ht="15" customHeight="1" x14ac:dyDescent="0.25">
      <c r="A74" s="85" t="s">
        <v>62</v>
      </c>
      <c r="B74" s="86">
        <v>68997487.700000033</v>
      </c>
      <c r="C74" s="86">
        <v>79022698.379999995</v>
      </c>
      <c r="D74" s="86">
        <v>81325409.430999994</v>
      </c>
      <c r="E74" s="79">
        <f t="shared" si="4"/>
        <v>2302711.050999999</v>
      </c>
      <c r="F74" s="71">
        <f t="shared" si="5"/>
        <v>2.9139868647952885E-2</v>
      </c>
      <c r="H74" s="179"/>
    </row>
    <row r="75" spans="1:9" ht="15" customHeight="1" x14ac:dyDescent="0.25">
      <c r="A75" s="81"/>
      <c r="B75" s="57"/>
      <c r="C75" s="57"/>
      <c r="D75" s="57"/>
      <c r="E75" s="57"/>
      <c r="F75" s="89"/>
      <c r="H75" s="178"/>
    </row>
    <row r="76" spans="1:9" ht="15" customHeight="1" x14ac:dyDescent="0.25">
      <c r="A76" s="81" t="s">
        <v>63</v>
      </c>
      <c r="B76" s="57"/>
      <c r="C76" s="57"/>
      <c r="D76" s="57"/>
      <c r="E76" s="57"/>
      <c r="F76" s="89"/>
      <c r="H76" s="178"/>
    </row>
    <row r="77" spans="1:9" ht="15" customHeight="1" x14ac:dyDescent="0.25">
      <c r="A77" s="64" t="s">
        <v>64</v>
      </c>
      <c r="B77" s="61">
        <v>40930533.95000001</v>
      </c>
      <c r="C77" s="61">
        <v>45947488.32</v>
      </c>
      <c r="D77" s="61">
        <v>46115463.301000006</v>
      </c>
      <c r="E77" s="57">
        <f t="shared" ref="E77:E95" si="6">D77-C77</f>
        <v>167974.9810000062</v>
      </c>
      <c r="F77" s="62">
        <f t="shared" ref="F77:F95" si="7">IF(ISBLANK(E77),"  ",IF(C77&gt;0,E77/C77,IF(E77&gt;0,1,0)))</f>
        <v>3.6558033342355763E-3</v>
      </c>
      <c r="H77" s="178"/>
      <c r="I77" s="108"/>
    </row>
    <row r="78" spans="1:9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  <c r="I78" s="108"/>
    </row>
    <row r="79" spans="1:9" ht="15" customHeight="1" x14ac:dyDescent="0.25">
      <c r="A79" s="66" t="s">
        <v>66</v>
      </c>
      <c r="B79" s="57">
        <v>16912197.530000001</v>
      </c>
      <c r="C79" s="57">
        <v>19438492.060000002</v>
      </c>
      <c r="D79" s="57">
        <v>20840521.129999999</v>
      </c>
      <c r="E79" s="65">
        <f t="shared" si="6"/>
        <v>1402029.0699999966</v>
      </c>
      <c r="F79" s="62">
        <f t="shared" si="7"/>
        <v>7.2126431704291186E-2</v>
      </c>
      <c r="H79" s="178"/>
      <c r="I79" s="108"/>
    </row>
    <row r="80" spans="1:9" ht="15" customHeight="1" x14ac:dyDescent="0.25">
      <c r="A80" s="84" t="s">
        <v>67</v>
      </c>
      <c r="B80" s="86">
        <v>57842731.480000012</v>
      </c>
      <c r="C80" s="86">
        <v>65385980.380000003</v>
      </c>
      <c r="D80" s="86">
        <v>66955984.431000009</v>
      </c>
      <c r="E80" s="70">
        <f t="shared" si="6"/>
        <v>1570004.0510000065</v>
      </c>
      <c r="F80" s="71">
        <f t="shared" si="7"/>
        <v>2.4011325392319618E-2</v>
      </c>
      <c r="H80" s="179"/>
      <c r="I80" s="108"/>
    </row>
    <row r="81" spans="1:9" ht="15" customHeight="1" x14ac:dyDescent="0.25">
      <c r="A81" s="66" t="s">
        <v>68</v>
      </c>
      <c r="B81" s="63">
        <v>40817.949999999997</v>
      </c>
      <c r="C81" s="63">
        <v>93962</v>
      </c>
      <c r="D81" s="63">
        <v>107500</v>
      </c>
      <c r="E81" s="65">
        <f t="shared" si="6"/>
        <v>13538</v>
      </c>
      <c r="F81" s="62">
        <f t="shared" si="7"/>
        <v>0.14407952150869499</v>
      </c>
      <c r="H81" s="178"/>
      <c r="I81" s="108"/>
    </row>
    <row r="82" spans="1:9" ht="15" customHeight="1" x14ac:dyDescent="0.25">
      <c r="A82" s="66" t="s">
        <v>69</v>
      </c>
      <c r="B82" s="61">
        <v>5716203.46</v>
      </c>
      <c r="C82" s="61">
        <v>7416650</v>
      </c>
      <c r="D82" s="61">
        <v>7137179</v>
      </c>
      <c r="E82" s="65">
        <f t="shared" si="6"/>
        <v>-279471</v>
      </c>
      <c r="F82" s="62">
        <f t="shared" si="7"/>
        <v>-3.7681567823747916E-2</v>
      </c>
      <c r="H82" s="178"/>
      <c r="I82" s="108"/>
    </row>
    <row r="83" spans="1:9" ht="15" customHeight="1" x14ac:dyDescent="0.25">
      <c r="A83" s="66" t="s">
        <v>70</v>
      </c>
      <c r="B83" s="57">
        <v>970383.11</v>
      </c>
      <c r="C83" s="57">
        <v>1423700</v>
      </c>
      <c r="D83" s="57">
        <v>1454600</v>
      </c>
      <c r="E83" s="65">
        <f t="shared" si="6"/>
        <v>30900</v>
      </c>
      <c r="F83" s="62">
        <f t="shared" si="7"/>
        <v>2.1704010676406545E-2</v>
      </c>
      <c r="H83" s="178"/>
      <c r="I83" s="108"/>
    </row>
    <row r="84" spans="1:9" ht="15" customHeight="1" x14ac:dyDescent="0.25">
      <c r="A84" s="68" t="s">
        <v>71</v>
      </c>
      <c r="B84" s="86">
        <v>6727404.5200000005</v>
      </c>
      <c r="C84" s="86">
        <v>8934312</v>
      </c>
      <c r="D84" s="86">
        <v>8699279</v>
      </c>
      <c r="E84" s="65">
        <f t="shared" si="6"/>
        <v>-235033</v>
      </c>
      <c r="F84" s="71">
        <f t="shared" si="7"/>
        <v>-2.6306782212217349E-2</v>
      </c>
      <c r="H84" s="179"/>
      <c r="I84" s="108"/>
    </row>
    <row r="85" spans="1:9" ht="15" customHeight="1" x14ac:dyDescent="0.25">
      <c r="A85" s="66" t="s">
        <v>72</v>
      </c>
      <c r="B85" s="57">
        <v>1315241.3999999999</v>
      </c>
      <c r="C85" s="57">
        <v>1196356</v>
      </c>
      <c r="D85" s="57">
        <v>1474680</v>
      </c>
      <c r="E85" s="65">
        <f t="shared" si="6"/>
        <v>278324</v>
      </c>
      <c r="F85" s="62">
        <f t="shared" si="7"/>
        <v>0.2326431262935113</v>
      </c>
      <c r="H85" s="178"/>
      <c r="I85" s="108"/>
    </row>
    <row r="86" spans="1:9" ht="15" customHeight="1" x14ac:dyDescent="0.25">
      <c r="A86" s="66" t="s">
        <v>73</v>
      </c>
      <c r="B86" s="65">
        <v>644655.27</v>
      </c>
      <c r="C86" s="65">
        <v>818250</v>
      </c>
      <c r="D86" s="65">
        <v>1063650</v>
      </c>
      <c r="E86" s="65">
        <f t="shared" si="6"/>
        <v>245400</v>
      </c>
      <c r="F86" s="62">
        <f t="shared" si="7"/>
        <v>0.2999083409715857</v>
      </c>
      <c r="H86" s="178"/>
      <c r="I86" s="108"/>
    </row>
    <row r="87" spans="1:9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  <c r="I87" s="108"/>
    </row>
    <row r="88" spans="1:9" ht="15" customHeight="1" x14ac:dyDescent="0.25">
      <c r="A88" s="66" t="s">
        <v>75</v>
      </c>
      <c r="B88" s="65">
        <v>2019704</v>
      </c>
      <c r="C88" s="65">
        <v>2071300</v>
      </c>
      <c r="D88" s="65">
        <v>2469816</v>
      </c>
      <c r="E88" s="65">
        <f t="shared" si="6"/>
        <v>398516</v>
      </c>
      <c r="F88" s="62">
        <f t="shared" si="7"/>
        <v>0.19239897648819582</v>
      </c>
      <c r="H88" s="178"/>
      <c r="I88" s="108"/>
    </row>
    <row r="89" spans="1:9" ht="15" customHeight="1" x14ac:dyDescent="0.25">
      <c r="A89" s="68" t="s">
        <v>76</v>
      </c>
      <c r="B89" s="70">
        <v>3979600.67</v>
      </c>
      <c r="C89" s="70">
        <v>4085906</v>
      </c>
      <c r="D89" s="70">
        <v>5008146</v>
      </c>
      <c r="E89" s="70">
        <f t="shared" si="6"/>
        <v>922240</v>
      </c>
      <c r="F89" s="71">
        <f t="shared" si="7"/>
        <v>0.22571248579874328</v>
      </c>
      <c r="H89" s="179"/>
      <c r="I89" s="108"/>
    </row>
    <row r="90" spans="1:9" ht="15" customHeight="1" x14ac:dyDescent="0.25">
      <c r="A90" s="66" t="s">
        <v>77</v>
      </c>
      <c r="B90" s="65">
        <v>226925.10000000003</v>
      </c>
      <c r="C90" s="65">
        <v>301500</v>
      </c>
      <c r="D90" s="65">
        <v>347000</v>
      </c>
      <c r="E90" s="65">
        <f t="shared" si="6"/>
        <v>45500</v>
      </c>
      <c r="F90" s="62">
        <f t="shared" si="7"/>
        <v>0.15091210613598674</v>
      </c>
      <c r="H90" s="178"/>
      <c r="I90" s="108"/>
    </row>
    <row r="91" spans="1:9" ht="15" customHeight="1" x14ac:dyDescent="0.25">
      <c r="A91" s="66" t="s">
        <v>78</v>
      </c>
      <c r="B91" s="65">
        <v>172207</v>
      </c>
      <c r="C91" s="65">
        <v>215000</v>
      </c>
      <c r="D91" s="65">
        <v>215000</v>
      </c>
      <c r="E91" s="65">
        <f t="shared" si="6"/>
        <v>0</v>
      </c>
      <c r="F91" s="62">
        <f t="shared" si="7"/>
        <v>0</v>
      </c>
      <c r="H91" s="178"/>
      <c r="I91" s="108"/>
    </row>
    <row r="92" spans="1:9" ht="15" customHeight="1" x14ac:dyDescent="0.25">
      <c r="A92" s="73" t="s">
        <v>79</v>
      </c>
      <c r="B92" s="65">
        <v>48618.93</v>
      </c>
      <c r="C92" s="65">
        <v>100000</v>
      </c>
      <c r="D92" s="65">
        <v>100000</v>
      </c>
      <c r="E92" s="65">
        <f t="shared" si="6"/>
        <v>0</v>
      </c>
      <c r="F92" s="62">
        <f t="shared" si="7"/>
        <v>0</v>
      </c>
      <c r="H92" s="178"/>
      <c r="I92" s="108"/>
    </row>
    <row r="93" spans="1:9" ht="15" customHeight="1" x14ac:dyDescent="0.25">
      <c r="A93" s="87" t="s">
        <v>80</v>
      </c>
      <c r="B93" s="86">
        <v>447751.03</v>
      </c>
      <c r="C93" s="86">
        <v>616500</v>
      </c>
      <c r="D93" s="86">
        <v>662000</v>
      </c>
      <c r="E93" s="65">
        <f t="shared" si="6"/>
        <v>45500</v>
      </c>
      <c r="F93" s="71">
        <f t="shared" si="7"/>
        <v>7.380373073803731E-2</v>
      </c>
      <c r="H93" s="179"/>
      <c r="I93" s="108"/>
    </row>
    <row r="94" spans="1:9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  <c r="I94" s="108" t="s">
        <v>41</v>
      </c>
    </row>
    <row r="95" spans="1:9" ht="15" customHeight="1" thickBot="1" x14ac:dyDescent="0.3">
      <c r="A95" s="159" t="s">
        <v>62</v>
      </c>
      <c r="B95" s="160">
        <v>68997487.700000018</v>
      </c>
      <c r="C95" s="160">
        <v>79022698.379999995</v>
      </c>
      <c r="D95" s="160">
        <v>81325409.431000009</v>
      </c>
      <c r="E95" s="160">
        <f t="shared" si="6"/>
        <v>2302711.0510000139</v>
      </c>
      <c r="F95" s="162">
        <f t="shared" si="7"/>
        <v>2.9139868647953072E-2</v>
      </c>
      <c r="H95" s="179"/>
    </row>
    <row r="96" spans="1:9" ht="15" customHeight="1" thickTop="1" x14ac:dyDescent="0.4">
      <c r="A96" s="12"/>
      <c r="B96" s="5"/>
      <c r="C96" s="13"/>
      <c r="D96" s="13"/>
      <c r="E96" s="13"/>
      <c r="F96" s="14" t="s">
        <v>41</v>
      </c>
    </row>
    <row r="97" spans="1:1" x14ac:dyDescent="0.25">
      <c r="A97" s="15" t="s">
        <v>198</v>
      </c>
    </row>
    <row r="98" spans="1:1" x14ac:dyDescent="0.25">
      <c r="A98" s="15" t="s">
        <v>184</v>
      </c>
    </row>
  </sheetData>
  <hyperlinks>
    <hyperlink ref="I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7" customWidth="1"/>
    <col min="2" max="2" width="23.7109375" style="2" customWidth="1"/>
    <col min="3" max="5" width="23.7109375" style="8" customWidth="1"/>
    <col min="6" max="6" width="23.7109375" style="9" customWidth="1"/>
    <col min="8" max="8" width="7.7109375" style="172" customWidth="1"/>
    <col min="9" max="9" width="11.5703125" style="172" customWidth="1"/>
    <col min="10" max="16384" width="9.140625" style="172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102</v>
      </c>
      <c r="F1" s="38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6501630</v>
      </c>
      <c r="C8" s="61">
        <v>6501630</v>
      </c>
      <c r="D8" s="61">
        <v>5519544</v>
      </c>
      <c r="E8" s="61">
        <f t="shared" ref="E8:E32" si="0">D8-C8</f>
        <v>-982086</v>
      </c>
      <c r="F8" s="62">
        <f t="shared" ref="F8:F32" si="1">IF(ISBLANK(E8),"  ",IF(C8&gt;0,E8/C8,IF(E8&gt;0,1,0)))</f>
        <v>-0.15105227458345061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272958</v>
      </c>
      <c r="C10" s="63">
        <v>272958</v>
      </c>
      <c r="D10" s="63">
        <v>304098</v>
      </c>
      <c r="E10" s="61">
        <f t="shared" si="0"/>
        <v>31140</v>
      </c>
      <c r="F10" s="62">
        <f t="shared" si="1"/>
        <v>0.11408348537137582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272958</v>
      </c>
      <c r="C12" s="65">
        <v>272958</v>
      </c>
      <c r="D12" s="65">
        <v>304098</v>
      </c>
      <c r="E12" s="61">
        <f t="shared" si="0"/>
        <v>31140</v>
      </c>
      <c r="F12" s="62">
        <f t="shared" si="1"/>
        <v>0.11408348537137582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customFormat="1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73" customFormat="1" ht="15" customHeight="1" x14ac:dyDescent="0.25">
      <c r="A38" s="69" t="s">
        <v>33</v>
      </c>
      <c r="B38" s="70">
        <v>6774588</v>
      </c>
      <c r="C38" s="70">
        <v>6774588</v>
      </c>
      <c r="D38" s="70">
        <v>5823642</v>
      </c>
      <c r="E38" s="70">
        <f>D38-C38</f>
        <v>-950946</v>
      </c>
      <c r="F38" s="71">
        <f>IF(ISBLANK(E38),"  ",IF(C38&gt;0,E38/C38,IF(E38&gt;0,1,0)))</f>
        <v>-0.14036956933764827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482574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73" customFormat="1" ht="15" customHeight="1" x14ac:dyDescent="0.25">
      <c r="A45" s="67" t="s">
        <v>40</v>
      </c>
      <c r="B45" s="75">
        <v>482574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7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7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7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73" customFormat="1" ht="15" customHeight="1" x14ac:dyDescent="0.25">
      <c r="A51" s="67" t="s">
        <v>44</v>
      </c>
      <c r="B51" s="75">
        <v>4562820</v>
      </c>
      <c r="C51" s="75">
        <v>5350000</v>
      </c>
      <c r="D51" s="75">
        <v>5350000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7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7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73" customFormat="1" ht="15" customHeight="1" x14ac:dyDescent="0.25">
      <c r="A57" s="81" t="s">
        <v>47</v>
      </c>
      <c r="B57" s="75">
        <v>10854834</v>
      </c>
      <c r="C57" s="75">
        <v>12124588</v>
      </c>
      <c r="D57" s="75">
        <v>11173642</v>
      </c>
      <c r="E57" s="75">
        <f>D57-C57</f>
        <v>-950946</v>
      </c>
      <c r="F57" s="71">
        <f>IF(ISBLANK(E57),"  ",IF(C57&gt;0,E57/C57,IF(E57&gt;0,1,0)))</f>
        <v>-7.8431201126174355E-2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4673085</v>
      </c>
      <c r="C61" s="57">
        <v>5002869</v>
      </c>
      <c r="D61" s="57">
        <v>4701685</v>
      </c>
      <c r="E61" s="183">
        <f t="shared" ref="E61:E74" si="4">D61-C61</f>
        <v>-301184</v>
      </c>
      <c r="F61" s="62">
        <f t="shared" ref="F61:F74" si="5">IF(ISBLANK(E61),"  ",IF(C61&gt;0,E61/C61,IF(E61&gt;0,1,0)))</f>
        <v>-6.0202255945538449E-2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363558</v>
      </c>
      <c r="C64" s="65">
        <v>417542</v>
      </c>
      <c r="D64" s="65">
        <v>319360</v>
      </c>
      <c r="E64" s="183">
        <f t="shared" si="4"/>
        <v>-98182</v>
      </c>
      <c r="F64" s="62">
        <f t="shared" si="5"/>
        <v>-0.23514281198059117</v>
      </c>
      <c r="H64" s="178"/>
    </row>
    <row r="65" spans="1:8" ht="15" customHeight="1" x14ac:dyDescent="0.25">
      <c r="A65" s="66" t="s">
        <v>53</v>
      </c>
      <c r="B65" s="65">
        <v>1132126</v>
      </c>
      <c r="C65" s="65">
        <v>1270434</v>
      </c>
      <c r="D65" s="65">
        <v>1130418</v>
      </c>
      <c r="E65" s="183">
        <f t="shared" si="4"/>
        <v>-140016</v>
      </c>
      <c r="F65" s="62">
        <f t="shared" si="5"/>
        <v>-0.11021115618757055</v>
      </c>
      <c r="H65" s="178"/>
    </row>
    <row r="66" spans="1:8" ht="15" customHeight="1" x14ac:dyDescent="0.25">
      <c r="A66" s="66" t="s">
        <v>54</v>
      </c>
      <c r="B66" s="65">
        <v>3075833</v>
      </c>
      <c r="C66" s="65">
        <v>3797118</v>
      </c>
      <c r="D66" s="65">
        <v>3108224</v>
      </c>
      <c r="E66" s="183">
        <f t="shared" si="4"/>
        <v>-688894</v>
      </c>
      <c r="F66" s="62">
        <f t="shared" si="5"/>
        <v>-0.18142549164919289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10000</v>
      </c>
      <c r="D67" s="65">
        <v>0</v>
      </c>
      <c r="E67" s="183">
        <f t="shared" si="4"/>
        <v>-10000</v>
      </c>
      <c r="F67" s="62">
        <f t="shared" si="5"/>
        <v>-1</v>
      </c>
      <c r="H67" s="178"/>
    </row>
    <row r="68" spans="1:8" ht="15" customHeight="1" x14ac:dyDescent="0.25">
      <c r="A68" s="66" t="s">
        <v>56</v>
      </c>
      <c r="B68" s="65">
        <v>1068179</v>
      </c>
      <c r="C68" s="65">
        <v>1111583</v>
      </c>
      <c r="D68" s="65">
        <v>1223609</v>
      </c>
      <c r="E68" s="183">
        <f t="shared" si="4"/>
        <v>112026</v>
      </c>
      <c r="F68" s="62">
        <f t="shared" si="5"/>
        <v>0.10078059847982562</v>
      </c>
      <c r="H68" s="178"/>
    </row>
    <row r="69" spans="1:8" s="173" customFormat="1" ht="15" customHeight="1" x14ac:dyDescent="0.25">
      <c r="A69" s="84" t="s">
        <v>57</v>
      </c>
      <c r="B69" s="70">
        <v>10312781</v>
      </c>
      <c r="C69" s="70">
        <v>11609546</v>
      </c>
      <c r="D69" s="70">
        <v>10483296</v>
      </c>
      <c r="E69" s="79">
        <f t="shared" si="4"/>
        <v>-1126250</v>
      </c>
      <c r="F69" s="71">
        <f t="shared" si="5"/>
        <v>-9.7010684138725142E-2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542053</v>
      </c>
      <c r="C71" s="65">
        <v>515042</v>
      </c>
      <c r="D71" s="65">
        <v>690346</v>
      </c>
      <c r="E71" s="183">
        <f t="shared" si="4"/>
        <v>175304</v>
      </c>
      <c r="F71" s="62">
        <f t="shared" si="5"/>
        <v>0.34036835830864282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73" customFormat="1" ht="15" customHeight="1" x14ac:dyDescent="0.25">
      <c r="A74" s="85" t="s">
        <v>62</v>
      </c>
      <c r="B74" s="86">
        <v>10854834</v>
      </c>
      <c r="C74" s="86">
        <v>12124588</v>
      </c>
      <c r="D74" s="86">
        <v>11173642</v>
      </c>
      <c r="E74" s="79">
        <f t="shared" si="4"/>
        <v>-950946</v>
      </c>
      <c r="F74" s="71">
        <f t="shared" si="5"/>
        <v>-7.8431201126174355E-2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5717238</v>
      </c>
      <c r="C77" s="61">
        <v>6195728</v>
      </c>
      <c r="D77" s="61">
        <v>4510447</v>
      </c>
      <c r="E77" s="57">
        <f t="shared" ref="E77:E95" si="6">D77-C77</f>
        <v>-1685281</v>
      </c>
      <c r="F77" s="62">
        <f t="shared" ref="F77:F95" si="7">IF(ISBLANK(E77),"  ",IF(C77&gt;0,E77/C77,IF(E77&gt;0,1,0)))</f>
        <v>-0.27200693768351353</v>
      </c>
      <c r="H77" s="178"/>
    </row>
    <row r="78" spans="1:8" ht="15" customHeight="1" x14ac:dyDescent="0.25">
      <c r="A78" s="66" t="s">
        <v>65</v>
      </c>
      <c r="B78" s="63">
        <v>124072</v>
      </c>
      <c r="C78" s="63">
        <v>0</v>
      </c>
      <c r="D78" s="63">
        <v>200523</v>
      </c>
      <c r="E78" s="65">
        <f t="shared" si="6"/>
        <v>200523</v>
      </c>
      <c r="F78" s="62">
        <f t="shared" si="7"/>
        <v>1</v>
      </c>
      <c r="H78" s="178"/>
    </row>
    <row r="79" spans="1:8" ht="15" customHeight="1" x14ac:dyDescent="0.25">
      <c r="A79" s="66" t="s">
        <v>66</v>
      </c>
      <c r="B79" s="57">
        <v>3088893</v>
      </c>
      <c r="C79" s="57">
        <v>3393642</v>
      </c>
      <c r="D79" s="57">
        <v>2434388</v>
      </c>
      <c r="E79" s="65">
        <f t="shared" si="6"/>
        <v>-959254</v>
      </c>
      <c r="F79" s="62">
        <f t="shared" si="7"/>
        <v>-0.28266210755288862</v>
      </c>
      <c r="H79" s="178"/>
    </row>
    <row r="80" spans="1:8" s="173" customFormat="1" ht="15" customHeight="1" x14ac:dyDescent="0.25">
      <c r="A80" s="84" t="s">
        <v>67</v>
      </c>
      <c r="B80" s="86">
        <v>8930203</v>
      </c>
      <c r="C80" s="86">
        <v>9589370</v>
      </c>
      <c r="D80" s="86">
        <v>7145358</v>
      </c>
      <c r="E80" s="70">
        <f t="shared" si="6"/>
        <v>-2444012</v>
      </c>
      <c r="F80" s="71">
        <f t="shared" si="7"/>
        <v>-0.25486679521178141</v>
      </c>
      <c r="H80" s="179"/>
    </row>
    <row r="81" spans="1:8" ht="15" customHeight="1" x14ac:dyDescent="0.25">
      <c r="A81" s="66" t="s">
        <v>68</v>
      </c>
      <c r="B81" s="63">
        <v>25880</v>
      </c>
      <c r="C81" s="63">
        <v>185948</v>
      </c>
      <c r="D81" s="63">
        <v>92245</v>
      </c>
      <c r="E81" s="65">
        <f t="shared" si="6"/>
        <v>-93703</v>
      </c>
      <c r="F81" s="62">
        <f t="shared" si="7"/>
        <v>-0.50392045087874027</v>
      </c>
      <c r="H81" s="178"/>
    </row>
    <row r="82" spans="1:8" ht="15" customHeight="1" x14ac:dyDescent="0.25">
      <c r="A82" s="66" t="s">
        <v>69</v>
      </c>
      <c r="B82" s="61">
        <v>1194619</v>
      </c>
      <c r="C82" s="61">
        <v>1278393</v>
      </c>
      <c r="D82" s="61">
        <v>1166139</v>
      </c>
      <c r="E82" s="65">
        <f t="shared" si="6"/>
        <v>-112254</v>
      </c>
      <c r="F82" s="62">
        <f t="shared" si="7"/>
        <v>-8.7808678551900707E-2</v>
      </c>
      <c r="H82" s="178"/>
    </row>
    <row r="83" spans="1:8" ht="15" customHeight="1" x14ac:dyDescent="0.25">
      <c r="A83" s="66" t="s">
        <v>70</v>
      </c>
      <c r="B83" s="57">
        <v>56476</v>
      </c>
      <c r="C83" s="57">
        <v>198822</v>
      </c>
      <c r="D83" s="57">
        <v>183230</v>
      </c>
      <c r="E83" s="65">
        <f t="shared" si="6"/>
        <v>-15592</v>
      </c>
      <c r="F83" s="62">
        <f t="shared" si="7"/>
        <v>-7.842190502057117E-2</v>
      </c>
      <c r="H83" s="178"/>
    </row>
    <row r="84" spans="1:8" s="173" customFormat="1" ht="15" customHeight="1" x14ac:dyDescent="0.25">
      <c r="A84" s="68" t="s">
        <v>71</v>
      </c>
      <c r="B84" s="86">
        <v>1276975</v>
      </c>
      <c r="C84" s="86">
        <v>1663163</v>
      </c>
      <c r="D84" s="86">
        <v>1441614</v>
      </c>
      <c r="E84" s="65">
        <f t="shared" si="6"/>
        <v>-221549</v>
      </c>
      <c r="F84" s="71">
        <f t="shared" si="7"/>
        <v>-0.13320943286977885</v>
      </c>
      <c r="H84" s="179"/>
    </row>
    <row r="85" spans="1:8" ht="15" customHeight="1" x14ac:dyDescent="0.25">
      <c r="A85" s="66" t="s">
        <v>72</v>
      </c>
      <c r="B85" s="57">
        <v>39787</v>
      </c>
      <c r="C85" s="57">
        <v>65858</v>
      </c>
      <c r="D85" s="57">
        <v>60693</v>
      </c>
      <c r="E85" s="65">
        <f t="shared" si="6"/>
        <v>-5165</v>
      </c>
      <c r="F85" s="62">
        <f t="shared" si="7"/>
        <v>-7.8426311154301681E-2</v>
      </c>
      <c r="H85" s="178"/>
    </row>
    <row r="86" spans="1:8" ht="15" customHeight="1" x14ac:dyDescent="0.25">
      <c r="A86" s="66" t="s">
        <v>73</v>
      </c>
      <c r="B86" s="65">
        <v>38293</v>
      </c>
      <c r="C86" s="65">
        <v>155782</v>
      </c>
      <c r="D86" s="65">
        <v>1741120</v>
      </c>
      <c r="E86" s="65">
        <f t="shared" si="6"/>
        <v>1585338</v>
      </c>
      <c r="F86" s="62">
        <f t="shared" si="7"/>
        <v>10.17664428496232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542152</v>
      </c>
      <c r="C88" s="65">
        <v>515042</v>
      </c>
      <c r="D88" s="65">
        <v>690346</v>
      </c>
      <c r="E88" s="65">
        <f t="shared" si="6"/>
        <v>175304</v>
      </c>
      <c r="F88" s="62">
        <f t="shared" si="7"/>
        <v>0.34036835830864282</v>
      </c>
      <c r="H88" s="178"/>
    </row>
    <row r="89" spans="1:8" s="173" customFormat="1" ht="15" customHeight="1" x14ac:dyDescent="0.25">
      <c r="A89" s="68" t="s">
        <v>76</v>
      </c>
      <c r="B89" s="70">
        <v>620232</v>
      </c>
      <c r="C89" s="70">
        <v>736682</v>
      </c>
      <c r="D89" s="70">
        <v>2492159</v>
      </c>
      <c r="E89" s="70">
        <f t="shared" si="6"/>
        <v>1755477</v>
      </c>
      <c r="F89" s="71">
        <f t="shared" si="7"/>
        <v>2.382950852606688</v>
      </c>
      <c r="H89" s="179"/>
    </row>
    <row r="90" spans="1:8" ht="15" customHeight="1" x14ac:dyDescent="0.25">
      <c r="A90" s="66" t="s">
        <v>77</v>
      </c>
      <c r="B90" s="65">
        <v>27424</v>
      </c>
      <c r="C90" s="65">
        <v>125373</v>
      </c>
      <c r="D90" s="65">
        <v>85295</v>
      </c>
      <c r="E90" s="65">
        <f t="shared" si="6"/>
        <v>-40078</v>
      </c>
      <c r="F90" s="62">
        <f t="shared" si="7"/>
        <v>-0.31967010440844518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10000</v>
      </c>
      <c r="D91" s="65">
        <v>9216</v>
      </c>
      <c r="E91" s="65">
        <f t="shared" si="6"/>
        <v>-784</v>
      </c>
      <c r="F91" s="62">
        <f t="shared" si="7"/>
        <v>-7.8399999999999997E-2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73" customFormat="1" ht="15" customHeight="1" x14ac:dyDescent="0.25">
      <c r="A93" s="87" t="s">
        <v>80</v>
      </c>
      <c r="B93" s="86">
        <v>27424</v>
      </c>
      <c r="C93" s="86">
        <v>135373</v>
      </c>
      <c r="D93" s="86">
        <v>94511</v>
      </c>
      <c r="E93" s="65">
        <f t="shared" si="6"/>
        <v>-40862</v>
      </c>
      <c r="F93" s="71">
        <f t="shared" si="7"/>
        <v>-0.30184748805153172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73" customFormat="1" ht="15" customHeight="1" thickBot="1" x14ac:dyDescent="0.3">
      <c r="A95" s="159" t="s">
        <v>62</v>
      </c>
      <c r="B95" s="160">
        <v>10854834</v>
      </c>
      <c r="C95" s="160">
        <v>12124588</v>
      </c>
      <c r="D95" s="160">
        <v>11173642</v>
      </c>
      <c r="E95" s="160">
        <f t="shared" si="6"/>
        <v>-950946</v>
      </c>
      <c r="F95" s="162">
        <f t="shared" si="7"/>
        <v>-7.8431201126174355E-2</v>
      </c>
      <c r="H95" s="179"/>
    </row>
    <row r="96" spans="1:8" ht="15" customHeight="1" thickTop="1" x14ac:dyDescent="0.4">
      <c r="A96" s="4"/>
      <c r="B96" s="5"/>
      <c r="C96" s="11"/>
      <c r="D96" s="11"/>
      <c r="E96" s="5"/>
      <c r="F96" s="6" t="s">
        <v>41</v>
      </c>
    </row>
    <row r="97" spans="1:1" x14ac:dyDescent="0.25">
      <c r="A97" s="7" t="s">
        <v>198</v>
      </c>
    </row>
    <row r="98" spans="1:1" x14ac:dyDescent="0.25">
      <c r="A98" s="7" t="s">
        <v>184</v>
      </c>
    </row>
  </sheetData>
  <hyperlinks>
    <hyperlink ref="I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98"/>
  <sheetViews>
    <sheetView workbookViewId="0">
      <pane xSplit="1" ySplit="5" topLeftCell="B31" activePane="bottomRight" state="frozen"/>
      <selection activeCell="I29" sqref="I29"/>
      <selection pane="topRight" activeCell="I29" sqref="I29"/>
      <selection pane="bottomLeft" activeCell="I29" sqref="I29"/>
      <selection pane="bottomRight" activeCell="I29" sqref="I2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90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181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'2Year'!B8+'4Year'!B8</f>
        <v>582959894</v>
      </c>
      <c r="C8" s="61">
        <f>'2Year'!C8+'4Year'!C8</f>
        <v>585189893.70000005</v>
      </c>
      <c r="D8" s="61">
        <f>'2Year'!D8+'4Year'!D8</f>
        <v>605245632.3265419</v>
      </c>
      <c r="E8" s="61">
        <f t="shared" ref="E8:E32" si="0">D8-C8</f>
        <v>20055738.626541853</v>
      </c>
      <c r="F8" s="62">
        <f t="shared" ref="F8:F32" si="1">IF(ISBLANK(E8),"  ",IF(C8&gt;0,E8/C8,IF(E8&gt;0,1,0)))</f>
        <v>3.4272188980802032E-2</v>
      </c>
      <c r="H8" s="178"/>
    </row>
    <row r="9" spans="1:9" ht="15" customHeight="1" x14ac:dyDescent="0.25">
      <c r="A9" s="60" t="s">
        <v>13</v>
      </c>
      <c r="B9" s="61">
        <f>'2Year'!B9+'4Year'!B9</f>
        <v>0</v>
      </c>
      <c r="C9" s="61">
        <f>'2Year'!C9+'4Year'!C9</f>
        <v>0</v>
      </c>
      <c r="D9" s="61">
        <f>'2Year'!D9+'4Year'!D9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'2Year'!B10+'4Year'!B10</f>
        <v>35506994.780000001</v>
      </c>
      <c r="C10" s="61">
        <f>'2Year'!C10+'4Year'!C10</f>
        <v>35716150.700000003</v>
      </c>
      <c r="D10" s="61">
        <f>'2Year'!D10+'4Year'!D10</f>
        <v>36938177</v>
      </c>
      <c r="E10" s="61">
        <f t="shared" si="0"/>
        <v>1222026.299999997</v>
      </c>
      <c r="F10" s="62">
        <f t="shared" si="1"/>
        <v>3.4214949709012087E-2</v>
      </c>
      <c r="H10" s="178"/>
    </row>
    <row r="11" spans="1:9" ht="15" customHeight="1" x14ac:dyDescent="0.25">
      <c r="A11" s="189" t="s">
        <v>15</v>
      </c>
      <c r="B11" s="61">
        <f>'2Year'!B11+'4Year'!B11</f>
        <v>326717</v>
      </c>
      <c r="C11" s="61">
        <f>'2Year'!C11+'4Year'!C11</f>
        <v>326717</v>
      </c>
      <c r="D11" s="61">
        <f>'2Year'!D11+'4Year'!D11</f>
        <v>363990</v>
      </c>
      <c r="E11" s="61">
        <f t="shared" si="0"/>
        <v>37273</v>
      </c>
      <c r="F11" s="62">
        <f t="shared" si="1"/>
        <v>0.11408344224512346</v>
      </c>
      <c r="H11" s="178"/>
    </row>
    <row r="12" spans="1:9" ht="15" customHeight="1" x14ac:dyDescent="0.25">
      <c r="A12" s="190" t="s">
        <v>16</v>
      </c>
      <c r="B12" s="61">
        <f>'2Year'!B12+'4Year'!B12</f>
        <v>28241566.779999997</v>
      </c>
      <c r="C12" s="61">
        <f>'2Year'!C12+'4Year'!C12</f>
        <v>28450722.699999999</v>
      </c>
      <c r="D12" s="61">
        <f>'2Year'!D12+'4Year'!D12</f>
        <v>31696513</v>
      </c>
      <c r="E12" s="61">
        <f t="shared" si="0"/>
        <v>3245790.3000000007</v>
      </c>
      <c r="F12" s="62">
        <f t="shared" si="1"/>
        <v>0.11408463448276486</v>
      </c>
      <c r="H12" s="178"/>
    </row>
    <row r="13" spans="1:9" ht="15" customHeight="1" x14ac:dyDescent="0.25">
      <c r="A13" s="190" t="s">
        <v>17</v>
      </c>
      <c r="B13" s="61">
        <f>'2Year'!B13+'4Year'!B13</f>
        <v>0</v>
      </c>
      <c r="C13" s="61">
        <f>'2Year'!C13+'4Year'!C13</f>
        <v>0</v>
      </c>
      <c r="D13" s="61">
        <f>'2Year'!D13+'4Year'!D13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'2Year'!B14+'4Year'!B14</f>
        <v>311584</v>
      </c>
      <c r="C14" s="61">
        <f>'2Year'!C14+'4Year'!C14</f>
        <v>311584</v>
      </c>
      <c r="D14" s="61">
        <f>'2Year'!D14+'4Year'!D14</f>
        <v>1027230</v>
      </c>
      <c r="E14" s="61">
        <f t="shared" si="0"/>
        <v>715646</v>
      </c>
      <c r="F14" s="62">
        <f t="shared" si="1"/>
        <v>2.2967995789257469</v>
      </c>
      <c r="H14" s="178"/>
    </row>
    <row r="15" spans="1:9" ht="15" customHeight="1" x14ac:dyDescent="0.25">
      <c r="A15" s="190" t="s">
        <v>19</v>
      </c>
      <c r="B15" s="61">
        <f>'2Year'!B15+'4Year'!B15</f>
        <v>1725017</v>
      </c>
      <c r="C15" s="61">
        <f>'2Year'!C15+'4Year'!C15</f>
        <v>1725017</v>
      </c>
      <c r="D15" s="61">
        <f>'2Year'!D15+'4Year'!D15</f>
        <v>2507064</v>
      </c>
      <c r="E15" s="61">
        <f t="shared" si="0"/>
        <v>782047</v>
      </c>
      <c r="F15" s="62">
        <f t="shared" si="1"/>
        <v>0.45335611185281072</v>
      </c>
      <c r="H15" s="178"/>
    </row>
    <row r="16" spans="1:9" ht="15" customHeight="1" x14ac:dyDescent="0.25">
      <c r="A16" s="190" t="s">
        <v>20</v>
      </c>
      <c r="B16" s="61">
        <f>'2Year'!B16+'4Year'!B16</f>
        <v>50000</v>
      </c>
      <c r="C16" s="61">
        <f>'2Year'!C16+'4Year'!C16</f>
        <v>50000</v>
      </c>
      <c r="D16" s="61">
        <f>'2Year'!D16+'4Year'!D16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'2Year'!B17+'4Year'!B17</f>
        <v>0</v>
      </c>
      <c r="C17" s="61">
        <f>'2Year'!C17+'4Year'!C17</f>
        <v>0</v>
      </c>
      <c r="D17" s="61">
        <f>'2Year'!D17+'4Year'!D17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'2Year'!B18+'4Year'!B18</f>
        <v>750000</v>
      </c>
      <c r="C18" s="61">
        <f>'2Year'!C18+'4Year'!C18</f>
        <v>750000</v>
      </c>
      <c r="D18" s="61">
        <f>'2Year'!D18+'4Year'!D18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'2Year'!B19+'4Year'!B19</f>
        <v>3655956</v>
      </c>
      <c r="C19" s="61">
        <f>'2Year'!C19+'4Year'!C19</f>
        <v>3655956</v>
      </c>
      <c r="D19" s="61">
        <f>'2Year'!D19+'4Year'!D19</f>
        <v>0</v>
      </c>
      <c r="E19" s="61">
        <f t="shared" si="0"/>
        <v>-3655956</v>
      </c>
      <c r="F19" s="62">
        <f t="shared" si="1"/>
        <v>-1</v>
      </c>
      <c r="H19" s="178"/>
    </row>
    <row r="20" spans="1:8" ht="15" customHeight="1" x14ac:dyDescent="0.25">
      <c r="A20" s="190" t="s">
        <v>23</v>
      </c>
      <c r="B20" s="61">
        <f>'2Year'!B20+'4Year'!B20</f>
        <v>210000</v>
      </c>
      <c r="C20" s="61">
        <f>'2Year'!C20+'4Year'!C20</f>
        <v>210000</v>
      </c>
      <c r="D20" s="61">
        <f>'2Year'!D20+'4Year'!D20</f>
        <v>0</v>
      </c>
      <c r="E20" s="61">
        <f t="shared" si="0"/>
        <v>-210000</v>
      </c>
      <c r="F20" s="62">
        <f t="shared" si="1"/>
        <v>-1</v>
      </c>
      <c r="H20" s="178"/>
    </row>
    <row r="21" spans="1:8" ht="15" customHeight="1" x14ac:dyDescent="0.25">
      <c r="A21" s="190" t="s">
        <v>24</v>
      </c>
      <c r="B21" s="61">
        <f>'2Year'!B21+'4Year'!B21</f>
        <v>0</v>
      </c>
      <c r="C21" s="61">
        <f>'2Year'!C21+'4Year'!C21</f>
        <v>0</v>
      </c>
      <c r="D21" s="61">
        <f>'2Year'!D21+'4Year'!D21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'2Year'!B22+'4Year'!B22</f>
        <v>0</v>
      </c>
      <c r="C22" s="61">
        <f>'2Year'!C22+'4Year'!C22</f>
        <v>0</v>
      </c>
      <c r="D22" s="61">
        <f>'2Year'!D22+'4Year'!D22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1">
        <f>'2Year'!B23+'4Year'!B23</f>
        <v>0</v>
      </c>
      <c r="C23" s="61">
        <f>'2Year'!C23+'4Year'!C23</f>
        <v>0</v>
      </c>
      <c r="D23" s="61">
        <f>'2Year'!D23+'4Year'!D23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1">
        <f>'2Year'!B24+'4Year'!B24</f>
        <v>0</v>
      </c>
      <c r="C24" s="61">
        <f>'2Year'!C24+'4Year'!C24</f>
        <v>0</v>
      </c>
      <c r="D24" s="61">
        <f>'2Year'!D24+'4Year'!D24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'2Year'!B25+'4Year'!B25</f>
        <v>198750</v>
      </c>
      <c r="C25" s="61">
        <f>'2Year'!C25+'4Year'!C25</f>
        <v>198750</v>
      </c>
      <c r="D25" s="61">
        <f>'2Year'!D25+'4Year'!D25</f>
        <v>503150</v>
      </c>
      <c r="E25" s="61">
        <f t="shared" si="0"/>
        <v>304400</v>
      </c>
      <c r="F25" s="62">
        <f t="shared" si="1"/>
        <v>1.5315723270440251</v>
      </c>
      <c r="H25" s="178"/>
    </row>
    <row r="26" spans="1:8" ht="15" customHeight="1" x14ac:dyDescent="0.25">
      <c r="A26" s="191" t="s">
        <v>27</v>
      </c>
      <c r="B26" s="61">
        <f>'2Year'!B26+'4Year'!B26</f>
        <v>0</v>
      </c>
      <c r="C26" s="61">
        <f>'2Year'!C26+'4Year'!C26</f>
        <v>0</v>
      </c>
      <c r="D26" s="61">
        <f>'2Year'!D26+'4Year'!D26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1">
        <f>'2Year'!B27+'4Year'!B27</f>
        <v>0</v>
      </c>
      <c r="C27" s="61">
        <f>'2Year'!C27+'4Year'!C27</f>
        <v>0</v>
      </c>
      <c r="D27" s="61">
        <f>'2Year'!D27+'4Year'!D27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'2Year'!B28+'4Year'!B28</f>
        <v>0</v>
      </c>
      <c r="C28" s="61">
        <f>'2Year'!C28+'4Year'!C28</f>
        <v>0</v>
      </c>
      <c r="D28" s="61">
        <f>'2Year'!D28+'4Year'!D28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'2Year'!B29+'4Year'!B29</f>
        <v>0</v>
      </c>
      <c r="C29" s="61">
        <f>'2Year'!C29+'4Year'!C29</f>
        <v>0</v>
      </c>
      <c r="D29" s="61">
        <f>'2Year'!D29+'4Year'!D29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1">
        <f>'2Year'!B30+'4Year'!B30</f>
        <v>37404</v>
      </c>
      <c r="C30" s="61">
        <f>'2Year'!C30+'4Year'!C30</f>
        <v>37404</v>
      </c>
      <c r="D30" s="61">
        <f>'2Year'!D30+'4Year'!D30</f>
        <v>40230</v>
      </c>
      <c r="E30" s="61">
        <f t="shared" si="0"/>
        <v>2826</v>
      </c>
      <c r="F30" s="62">
        <f t="shared" si="1"/>
        <v>7.5553416746871993E-2</v>
      </c>
      <c r="H30" s="178"/>
    </row>
    <row r="31" spans="1:8" ht="15" customHeight="1" x14ac:dyDescent="0.25">
      <c r="A31" s="191" t="s">
        <v>204</v>
      </c>
      <c r="B31" s="61">
        <f>'2Year'!B31+'4Year'!B31</f>
        <v>0</v>
      </c>
      <c r="C31" s="61">
        <f>'2Year'!C31+'4Year'!C31</f>
        <v>0</v>
      </c>
      <c r="D31" s="61">
        <f>'2Year'!D31+'4Year'!D31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1">
        <f>'2Year'!B32+'4Year'!B32</f>
        <v>0</v>
      </c>
      <c r="C32" s="61">
        <f>'2Year'!C32+'4Year'!C32</f>
        <v>0</v>
      </c>
      <c r="D32" s="61">
        <f>'2Year'!D32+'4Year'!D32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f>'2Year'!B34+'4Year'!B34</f>
        <v>0</v>
      </c>
      <c r="C34" s="61">
        <f>'2Year'!C34+'4Year'!C34</f>
        <v>0</v>
      </c>
      <c r="D34" s="61">
        <f>'2Year'!D34+'4Year'!D34</f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61">
        <f>'2Year'!B36+'4Year'!B36</f>
        <v>0</v>
      </c>
      <c r="C36" s="61">
        <f>'2Year'!C36+'4Year'!C36</f>
        <v>0</v>
      </c>
      <c r="D36" s="61">
        <f>'2Year'!D36+'4Year'!D36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101"/>
      <c r="C37" s="101"/>
      <c r="D37" s="101"/>
      <c r="E37" s="63"/>
      <c r="F37" s="62" t="s">
        <v>32</v>
      </c>
      <c r="H37" s="178"/>
    </row>
    <row r="38" spans="1:13" s="103" customFormat="1" ht="15" customHeight="1" x14ac:dyDescent="0.25">
      <c r="A38" s="69" t="s">
        <v>33</v>
      </c>
      <c r="B38" s="102">
        <f>B36+B34+B10+B9+B8</f>
        <v>618466888.77999997</v>
      </c>
      <c r="C38" s="102">
        <f>C36+C34+C10+C9+C8</f>
        <v>620906044.4000001</v>
      </c>
      <c r="D38" s="102">
        <f>D36+D34+D10+D9+D8</f>
        <v>642183809.3265419</v>
      </c>
      <c r="E38" s="77">
        <f>D38-C38</f>
        <v>21277764.926541805</v>
      </c>
      <c r="F38" s="71">
        <f>IF(ISBLANK(E38),"  ",IF(C38&gt;0,E38/C38,IF(E38&gt;0,1,0)))</f>
        <v>3.4268896427160959E-2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'2Year'!B40+'4Year'!B40</f>
        <v>0</v>
      </c>
      <c r="C40" s="61">
        <f>'2Year'!C40+'4Year'!C40</f>
        <v>0</v>
      </c>
      <c r="D40" s="61">
        <f>'2Year'!D40+'4Year'!D40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'2Year'!B41+'4Year'!B41</f>
        <v>0</v>
      </c>
      <c r="C41" s="61">
        <f>'2Year'!C41+'4Year'!C41</f>
        <v>0</v>
      </c>
      <c r="D41" s="61">
        <f>'2Year'!D41+'4Year'!D41</f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f>'2Year'!B42+'4Year'!B42</f>
        <v>482574</v>
      </c>
      <c r="C42" s="61">
        <f>'2Year'!C42+'4Year'!C42</f>
        <v>0</v>
      </c>
      <c r="D42" s="61">
        <f>'2Year'!D42+'4Year'!D42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f>'2Year'!B43+'4Year'!B43</f>
        <v>0</v>
      </c>
      <c r="C43" s="61">
        <f>'2Year'!C43+'4Year'!C43</f>
        <v>0</v>
      </c>
      <c r="D43" s="61">
        <f>'2Year'!D43+'4Year'!D43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f>'2Year'!B44+'4Year'!B44</f>
        <v>0</v>
      </c>
      <c r="C44" s="61">
        <f>'2Year'!C44+'4Year'!C44</f>
        <v>0</v>
      </c>
      <c r="D44" s="61">
        <f>'2Year'!D44+'4Year'!D44</f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7">
        <f>SUM(B40:B44)</f>
        <v>482574</v>
      </c>
      <c r="C45" s="77">
        <f>'2Year'!C45+'4Year'!C45</f>
        <v>0</v>
      </c>
      <c r="D45" s="77">
        <f>'2Year'!D45+'4Year'!D45</f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'2Year'!B47+'4Year'!B47</f>
        <v>11806813</v>
      </c>
      <c r="C47" s="77">
        <f>'2Year'!C47+'4Year'!C47</f>
        <v>12263992</v>
      </c>
      <c r="D47" s="77">
        <f>'2Year'!D47+'4Year'!D47</f>
        <v>11894708</v>
      </c>
      <c r="E47" s="77">
        <f>D47-C47</f>
        <v>-369284</v>
      </c>
      <c r="F47" s="71">
        <f>IF(ISBLANK(E47),"  ",IF(C47&gt;0,E47/C47,IF(E47&gt;0,1,0)))</f>
        <v>-3.0111239472432792E-2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9" s="103" customFormat="1" ht="15" customHeight="1" x14ac:dyDescent="0.25">
      <c r="A49" s="76" t="s">
        <v>43</v>
      </c>
      <c r="B49" s="77">
        <f>'2Year'!B49+'4Year'!B49</f>
        <v>5112991.18</v>
      </c>
      <c r="C49" s="77">
        <f>'2Year'!C49+'4Year'!C49</f>
        <v>0</v>
      </c>
      <c r="D49" s="77">
        <f>'2Year'!D49+'4Year'!D49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9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9" s="103" customFormat="1" ht="15" customHeight="1" x14ac:dyDescent="0.25">
      <c r="A51" s="67" t="s">
        <v>44</v>
      </c>
      <c r="B51" s="77">
        <f>'2Year'!B51+'4Year'!B51</f>
        <v>1450295582.5699999</v>
      </c>
      <c r="C51" s="77">
        <f>'2Year'!C51+'4Year'!C51</f>
        <v>1527365009</v>
      </c>
      <c r="D51" s="77">
        <f>'2Year'!D51+'4Year'!D51</f>
        <v>1552361122</v>
      </c>
      <c r="E51" s="77">
        <f>D51-C51</f>
        <v>24996113</v>
      </c>
      <c r="F51" s="71">
        <f>IF(ISBLANK(E51),"  ",IF(C51&gt;0,E51/C51,IF(E51&gt;0,1,0)))</f>
        <v>1.6365513713297329E-2</v>
      </c>
      <c r="H51" s="179"/>
      <c r="I51" s="153"/>
    </row>
    <row r="52" spans="1:9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9" s="103" customFormat="1" ht="15" customHeight="1" x14ac:dyDescent="0.25">
      <c r="A53" s="78" t="s">
        <v>45</v>
      </c>
      <c r="B53" s="77">
        <f>'2Year'!B53+'4Year'!B53</f>
        <v>0</v>
      </c>
      <c r="C53" s="77">
        <f>'2Year'!C53+'4Year'!C53</f>
        <v>0</v>
      </c>
      <c r="D53" s="77">
        <f>'2Year'!D53+'4Year'!D53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9" ht="15" customHeight="1" x14ac:dyDescent="0.25">
      <c r="A54" s="67"/>
      <c r="B54" s="57"/>
      <c r="C54" s="57"/>
      <c r="D54" s="57"/>
      <c r="E54" s="57"/>
      <c r="F54" s="80"/>
      <c r="H54" s="178"/>
    </row>
    <row r="55" spans="1:9" s="103" customFormat="1" ht="15" customHeight="1" x14ac:dyDescent="0.25">
      <c r="A55" s="67" t="s">
        <v>46</v>
      </c>
      <c r="B55" s="77">
        <f>'2Year'!B55+'4Year'!B55</f>
        <v>0</v>
      </c>
      <c r="C55" s="77">
        <f>'2Year'!C55+'4Year'!C55</f>
        <v>0</v>
      </c>
      <c r="D55" s="77">
        <f>'2Year'!D55+'4Year'!D55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9" ht="15" customHeight="1" x14ac:dyDescent="0.25">
      <c r="A56" s="66"/>
      <c r="B56" s="65"/>
      <c r="C56" s="65"/>
      <c r="D56" s="65"/>
      <c r="E56" s="65"/>
      <c r="F56" s="58"/>
      <c r="H56" s="178"/>
    </row>
    <row r="57" spans="1:9" s="103" customFormat="1" ht="15" customHeight="1" x14ac:dyDescent="0.25">
      <c r="A57" s="81" t="s">
        <v>47</v>
      </c>
      <c r="B57" s="77">
        <f>'2Year'!B57+'4Year'!B57</f>
        <v>2085199702.5300002</v>
      </c>
      <c r="C57" s="77">
        <f>'2Year'!C57+'4Year'!C57</f>
        <v>2160535045.4000001</v>
      </c>
      <c r="D57" s="77">
        <f>'2Year'!D57+'4Year'!D57</f>
        <v>2206439639.5065422</v>
      </c>
      <c r="E57" s="77">
        <f>D57-C57</f>
        <v>45904594.10654211</v>
      </c>
      <c r="F57" s="71">
        <f>IF(ISBLANK(E57),"  ",IF(C57&gt;0,E57/C57,IF(E57&gt;0,1,0)))</f>
        <v>2.1246863921174378E-2</v>
      </c>
      <c r="H57" s="179"/>
    </row>
    <row r="58" spans="1:9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9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9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9" ht="15" customHeight="1" x14ac:dyDescent="0.25">
      <c r="A61" s="64" t="s">
        <v>49</v>
      </c>
      <c r="B61" s="61">
        <f>'2Year'!B61+'4Year'!B61</f>
        <v>822649898.3499999</v>
      </c>
      <c r="C61" s="61">
        <f>'2Year'!C61+'4Year'!C61</f>
        <v>862573435.73031104</v>
      </c>
      <c r="D61" s="61">
        <f>'2Year'!D61+'4Year'!D61</f>
        <v>888320667.15083992</v>
      </c>
      <c r="E61" s="61">
        <f t="shared" ref="E61:E74" si="4">D61-C61</f>
        <v>25747231.420528889</v>
      </c>
      <c r="F61" s="62">
        <f t="shared" ref="F61:F74" si="5">IF(ISBLANK(E61),"  ",IF(C61&gt;0,E61/C61,IF(E61&gt;0,1,0)))</f>
        <v>2.9849321059521847E-2</v>
      </c>
      <c r="H61" s="178"/>
    </row>
    <row r="62" spans="1:9" ht="15" customHeight="1" x14ac:dyDescent="0.25">
      <c r="A62" s="66" t="s">
        <v>50</v>
      </c>
      <c r="B62" s="61">
        <f>'2Year'!B62+'4Year'!B62</f>
        <v>118875140.16000001</v>
      </c>
      <c r="C62" s="61">
        <f>'2Year'!C62+'4Year'!C62</f>
        <v>120439069</v>
      </c>
      <c r="D62" s="61">
        <f>'2Year'!D62+'4Year'!D62</f>
        <v>111200749.12</v>
      </c>
      <c r="E62" s="61">
        <f t="shared" si="4"/>
        <v>-9238319.8799999952</v>
      </c>
      <c r="F62" s="62">
        <f t="shared" si="5"/>
        <v>-7.6705341187916318E-2</v>
      </c>
      <c r="H62" s="178"/>
    </row>
    <row r="63" spans="1:9" ht="15" customHeight="1" x14ac:dyDescent="0.25">
      <c r="A63" s="66" t="s">
        <v>51</v>
      </c>
      <c r="B63" s="61">
        <f>'2Year'!B63+'4Year'!B63</f>
        <v>8261719.3099999996</v>
      </c>
      <c r="C63" s="61">
        <f>'2Year'!C63+'4Year'!C63</f>
        <v>7030165</v>
      </c>
      <c r="D63" s="61">
        <f>'2Year'!D63+'4Year'!D63</f>
        <v>7294668.5599999996</v>
      </c>
      <c r="E63" s="61">
        <f t="shared" si="4"/>
        <v>264503.55999999959</v>
      </c>
      <c r="F63" s="62">
        <f t="shared" si="5"/>
        <v>3.7624089904006459E-2</v>
      </c>
      <c r="H63" s="178"/>
    </row>
    <row r="64" spans="1:9" ht="15" customHeight="1" x14ac:dyDescent="0.25">
      <c r="A64" s="66" t="s">
        <v>52</v>
      </c>
      <c r="B64" s="61">
        <f>'2Year'!B64+'4Year'!B64</f>
        <v>214707373.88999999</v>
      </c>
      <c r="C64" s="61">
        <f>'2Year'!C64+'4Year'!C64</f>
        <v>222611673.4220311</v>
      </c>
      <c r="D64" s="61">
        <f>'2Year'!D64+'4Year'!D64</f>
        <v>217495893.53031999</v>
      </c>
      <c r="E64" s="61">
        <f t="shared" si="4"/>
        <v>-5115779.8917111158</v>
      </c>
      <c r="F64" s="62">
        <f t="shared" si="5"/>
        <v>-2.298073507588495E-2</v>
      </c>
      <c r="H64" s="178"/>
    </row>
    <row r="65" spans="1:8" ht="15" customHeight="1" x14ac:dyDescent="0.25">
      <c r="A65" s="66" t="s">
        <v>53</v>
      </c>
      <c r="B65" s="61">
        <f>'2Year'!B65+'4Year'!B65</f>
        <v>101443900.99999999</v>
      </c>
      <c r="C65" s="61">
        <f>'2Year'!C65+'4Year'!C65</f>
        <v>106141443.308</v>
      </c>
      <c r="D65" s="61">
        <f>'2Year'!D65+'4Year'!D65</f>
        <v>113937928.25783999</v>
      </c>
      <c r="E65" s="61">
        <f t="shared" si="4"/>
        <v>7796484.9498399943</v>
      </c>
      <c r="F65" s="62">
        <f t="shared" si="5"/>
        <v>7.3453730294737424E-2</v>
      </c>
      <c r="H65" s="178"/>
    </row>
    <row r="66" spans="1:8" ht="15" customHeight="1" x14ac:dyDescent="0.25">
      <c r="A66" s="66" t="s">
        <v>54</v>
      </c>
      <c r="B66" s="61">
        <f>'2Year'!B66+'4Year'!B66</f>
        <v>284281785.84000003</v>
      </c>
      <c r="C66" s="61">
        <f>'2Year'!C66+'4Year'!C66</f>
        <v>304169111.57169998</v>
      </c>
      <c r="D66" s="61">
        <f>'2Year'!D66+'4Year'!D66</f>
        <v>309582743.32919669</v>
      </c>
      <c r="E66" s="61">
        <f t="shared" si="4"/>
        <v>5413631.7574967146</v>
      </c>
      <c r="F66" s="62">
        <f t="shared" si="5"/>
        <v>1.779809833261321E-2</v>
      </c>
      <c r="H66" s="178"/>
    </row>
    <row r="67" spans="1:8" ht="15" customHeight="1" x14ac:dyDescent="0.25">
      <c r="A67" s="66" t="s">
        <v>55</v>
      </c>
      <c r="B67" s="61">
        <f>'2Year'!B67+'4Year'!B67</f>
        <v>261209134.45999998</v>
      </c>
      <c r="C67" s="61">
        <f>'2Year'!C67+'4Year'!C67</f>
        <v>269497538.10000002</v>
      </c>
      <c r="D67" s="61">
        <f>'2Year'!D67+'4Year'!D67</f>
        <v>270013261</v>
      </c>
      <c r="E67" s="61">
        <f t="shared" si="4"/>
        <v>515722.89999997616</v>
      </c>
      <c r="F67" s="62">
        <f t="shared" si="5"/>
        <v>1.913646052709437E-3</v>
      </c>
      <c r="H67" s="178"/>
    </row>
    <row r="68" spans="1:8" ht="15" customHeight="1" x14ac:dyDescent="0.25">
      <c r="A68" s="66" t="s">
        <v>56</v>
      </c>
      <c r="B68" s="61">
        <f>'2Year'!B68+'4Year'!B68</f>
        <v>222859379.27000004</v>
      </c>
      <c r="C68" s="61">
        <f>'2Year'!C68+'4Year'!C68</f>
        <v>222295331.88716</v>
      </c>
      <c r="D68" s="61">
        <f>'2Year'!D68+'4Year'!D68</f>
        <v>238767576.50327998</v>
      </c>
      <c r="E68" s="61">
        <f t="shared" si="4"/>
        <v>16472244.616119981</v>
      </c>
      <c r="F68" s="62">
        <f t="shared" si="5"/>
        <v>7.4100722117194553E-2</v>
      </c>
      <c r="H68" s="178"/>
    </row>
    <row r="69" spans="1:8" s="103" customFormat="1" ht="15" customHeight="1" x14ac:dyDescent="0.25">
      <c r="A69" s="84" t="s">
        <v>57</v>
      </c>
      <c r="B69" s="77">
        <f>'2Year'!B69+'4Year'!B69</f>
        <v>2034288332.2799997</v>
      </c>
      <c r="C69" s="77">
        <f>'2Year'!C69+'4Year'!C69</f>
        <v>2114757768.019202</v>
      </c>
      <c r="D69" s="77">
        <f>'2Year'!D69+'4Year'!D69</f>
        <v>2156613487.4514766</v>
      </c>
      <c r="E69" s="77">
        <f t="shared" si="4"/>
        <v>41855719.43227458</v>
      </c>
      <c r="F69" s="71">
        <f t="shared" si="5"/>
        <v>1.9792205076744531E-2</v>
      </c>
      <c r="H69" s="179"/>
    </row>
    <row r="70" spans="1:8" ht="15" customHeight="1" x14ac:dyDescent="0.25">
      <c r="A70" s="66" t="s">
        <v>58</v>
      </c>
      <c r="B70" s="61">
        <f>'2Year'!B70+'4Year'!B70</f>
        <v>0</v>
      </c>
      <c r="C70" s="61">
        <f>'2Year'!C70+'4Year'!C70</f>
        <v>0</v>
      </c>
      <c r="D70" s="61">
        <f>'2Year'!D70+'4Year'!D70</f>
        <v>0</v>
      </c>
      <c r="E70" s="61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1">
        <f>'2Year'!B71+'4Year'!B71</f>
        <v>11596552.34</v>
      </c>
      <c r="C71" s="61">
        <f>'2Year'!C71+'4Year'!C71</f>
        <v>7315633</v>
      </c>
      <c r="D71" s="61">
        <f>'2Year'!D71+'4Year'!D71</f>
        <v>17314097</v>
      </c>
      <c r="E71" s="61">
        <f t="shared" si="4"/>
        <v>9998464</v>
      </c>
      <c r="F71" s="62">
        <f t="shared" si="5"/>
        <v>1.3667257501845704</v>
      </c>
      <c r="H71" s="178"/>
    </row>
    <row r="72" spans="1:8" ht="15" customHeight="1" x14ac:dyDescent="0.25">
      <c r="A72" s="66" t="s">
        <v>60</v>
      </c>
      <c r="B72" s="61">
        <f>'2Year'!B72+'4Year'!B72</f>
        <v>30385595.530000001</v>
      </c>
      <c r="C72" s="61">
        <f>'2Year'!C72+'4Year'!C72</f>
        <v>29362423</v>
      </c>
      <c r="D72" s="61">
        <f>'2Year'!D72+'4Year'!D72</f>
        <v>27813770</v>
      </c>
      <c r="E72" s="61">
        <f t="shared" si="4"/>
        <v>-1548653</v>
      </c>
      <c r="F72" s="62">
        <f t="shared" si="5"/>
        <v>-5.2742684076174502E-2</v>
      </c>
      <c r="H72" s="178"/>
    </row>
    <row r="73" spans="1:8" ht="15" customHeight="1" x14ac:dyDescent="0.25">
      <c r="A73" s="66" t="s">
        <v>61</v>
      </c>
      <c r="B73" s="61">
        <f>'2Year'!B73+'4Year'!B73</f>
        <v>8929224.3200000003</v>
      </c>
      <c r="C73" s="61">
        <f>'2Year'!C73+'4Year'!C73</f>
        <v>9099222</v>
      </c>
      <c r="D73" s="61">
        <f>'2Year'!D73+'4Year'!D73</f>
        <v>4698286.2</v>
      </c>
      <c r="E73" s="61">
        <f t="shared" si="4"/>
        <v>-4400935.8</v>
      </c>
      <c r="F73" s="62">
        <f t="shared" si="5"/>
        <v>-0.48366066901104288</v>
      </c>
      <c r="H73" s="178"/>
    </row>
    <row r="74" spans="1:8" s="103" customFormat="1" ht="15" customHeight="1" x14ac:dyDescent="0.25">
      <c r="A74" s="85" t="s">
        <v>62</v>
      </c>
      <c r="B74" s="77">
        <f>'2Year'!B74+'4Year'!B74+1</f>
        <v>2085199703.4699998</v>
      </c>
      <c r="C74" s="77">
        <f>'2Year'!C74+'4Year'!C74</f>
        <v>2160535044.0192022</v>
      </c>
      <c r="D74" s="77">
        <f>'2Year'!D74+'4Year'!D74-1</f>
        <v>2206439638.6514769</v>
      </c>
      <c r="E74" s="77">
        <f t="shared" si="4"/>
        <v>45904594.632274628</v>
      </c>
      <c r="F74" s="71">
        <f t="shared" si="5"/>
        <v>2.1246864178087656E-2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f>'2Year'!B77+'4Year'!B77</f>
        <v>970253732.77999997</v>
      </c>
      <c r="C77" s="61">
        <f>'2Year'!C77+'4Year'!C77</f>
        <v>1008047157.2652445</v>
      </c>
      <c r="D77" s="61">
        <f>'2Year'!D77+'4Year'!D77</f>
        <v>1039622900.671</v>
      </c>
      <c r="E77" s="61">
        <f t="shared" ref="E77:E95" si="6">D77-C77</f>
        <v>31575743.40575552</v>
      </c>
      <c r="F77" s="62">
        <f t="shared" ref="F77:F95" si="7">IF(ISBLANK(E77),"  ",IF(C77&gt;0,E77/C77,IF(E77&gt;0,1,0)))</f>
        <v>3.1323676852001762E-2</v>
      </c>
      <c r="H77" s="178"/>
    </row>
    <row r="78" spans="1:8" ht="15" customHeight="1" x14ac:dyDescent="0.25">
      <c r="A78" s="66" t="s">
        <v>65</v>
      </c>
      <c r="B78" s="61">
        <f>'2Year'!B78+'4Year'!B78</f>
        <v>44870585.370000005</v>
      </c>
      <c r="C78" s="61">
        <f>'2Year'!C78+'4Year'!C78</f>
        <v>47187140</v>
      </c>
      <c r="D78" s="61">
        <f>'2Year'!D78+'4Year'!D78</f>
        <v>48304647.200000003</v>
      </c>
      <c r="E78" s="61">
        <f t="shared" si="6"/>
        <v>1117507.200000003</v>
      </c>
      <c r="F78" s="62">
        <f t="shared" si="7"/>
        <v>2.3682452464802974E-2</v>
      </c>
      <c r="H78" s="178"/>
    </row>
    <row r="79" spans="1:8" ht="15" customHeight="1" x14ac:dyDescent="0.25">
      <c r="A79" s="66" t="s">
        <v>66</v>
      </c>
      <c r="B79" s="61">
        <f>'2Year'!B79+'4Year'!B79</f>
        <v>422337479.69000006</v>
      </c>
      <c r="C79" s="61">
        <f>'2Year'!C79+'4Year'!C79</f>
        <v>440854975.7639578</v>
      </c>
      <c r="D79" s="61">
        <f>'2Year'!D79+'4Year'!D79</f>
        <v>450983559.05071998</v>
      </c>
      <c r="E79" s="61">
        <f t="shared" si="6"/>
        <v>10128583.286762178</v>
      </c>
      <c r="F79" s="62">
        <f t="shared" si="7"/>
        <v>2.29748643966428E-2</v>
      </c>
      <c r="H79" s="178"/>
    </row>
    <row r="80" spans="1:8" s="103" customFormat="1" ht="15" customHeight="1" x14ac:dyDescent="0.25">
      <c r="A80" s="84" t="s">
        <v>67</v>
      </c>
      <c r="B80" s="77">
        <f>'2Year'!B80+'4Year'!B80</f>
        <v>1437461797.8400002</v>
      </c>
      <c r="C80" s="77">
        <f>'2Year'!C80+'4Year'!C80</f>
        <v>1496089273.029202</v>
      </c>
      <c r="D80" s="77">
        <f>'2Year'!D80+'4Year'!D80</f>
        <v>1538911106.92172</v>
      </c>
      <c r="E80" s="77">
        <f t="shared" si="6"/>
        <v>42821833.892518044</v>
      </c>
      <c r="F80" s="71">
        <f t="shared" si="7"/>
        <v>2.8622512482704105E-2</v>
      </c>
      <c r="H80" s="179"/>
    </row>
    <row r="81" spans="1:8" ht="15" customHeight="1" x14ac:dyDescent="0.25">
      <c r="A81" s="66" t="s">
        <v>68</v>
      </c>
      <c r="B81" s="61">
        <f>'2Year'!B81+'4Year'!B81</f>
        <v>5312400.2699999996</v>
      </c>
      <c r="C81" s="61">
        <f>'2Year'!C81+'4Year'!C81</f>
        <v>7496525.9699999997</v>
      </c>
      <c r="D81" s="61">
        <f>'2Year'!D81+'4Year'!D81</f>
        <v>8494602</v>
      </c>
      <c r="E81" s="61">
        <f t="shared" si="6"/>
        <v>998076.03000000026</v>
      </c>
      <c r="F81" s="62">
        <f t="shared" si="7"/>
        <v>0.13313847427383757</v>
      </c>
      <c r="H81" s="178"/>
    </row>
    <row r="82" spans="1:8" ht="15" customHeight="1" x14ac:dyDescent="0.25">
      <c r="A82" s="66" t="s">
        <v>69</v>
      </c>
      <c r="B82" s="61">
        <f>'2Year'!B82+'4Year'!B82</f>
        <v>158943445.81</v>
      </c>
      <c r="C82" s="61">
        <f>'2Year'!C82+'4Year'!C82</f>
        <v>166698104.88999999</v>
      </c>
      <c r="D82" s="61">
        <f>'2Year'!D82+'4Year'!D82</f>
        <v>194966023.08999997</v>
      </c>
      <c r="E82" s="61">
        <f t="shared" si="6"/>
        <v>28267918.199999988</v>
      </c>
      <c r="F82" s="62">
        <f t="shared" si="7"/>
        <v>0.16957552228115189</v>
      </c>
      <c r="H82" s="178"/>
    </row>
    <row r="83" spans="1:8" ht="15" customHeight="1" x14ac:dyDescent="0.25">
      <c r="A83" s="66" t="s">
        <v>70</v>
      </c>
      <c r="B83" s="61">
        <f>'2Year'!B83+'4Year'!B83</f>
        <v>43825468.860000007</v>
      </c>
      <c r="C83" s="61">
        <f>'2Year'!C83+'4Year'!C83</f>
        <v>39882737.649999999</v>
      </c>
      <c r="D83" s="61">
        <f>'2Year'!D83+'4Year'!D83</f>
        <v>40836497.730000004</v>
      </c>
      <c r="E83" s="61">
        <f t="shared" si="6"/>
        <v>953760.08000000566</v>
      </c>
      <c r="F83" s="62">
        <f t="shared" si="7"/>
        <v>2.3914107611416834E-2</v>
      </c>
      <c r="H83" s="178"/>
    </row>
    <row r="84" spans="1:8" s="103" customFormat="1" ht="15" customHeight="1" x14ac:dyDescent="0.25">
      <c r="A84" s="68" t="s">
        <v>71</v>
      </c>
      <c r="B84" s="77">
        <f>'2Year'!B84+'4Year'!B84</f>
        <v>208081314.94</v>
      </c>
      <c r="C84" s="77">
        <f>'2Year'!C84+'4Year'!C84</f>
        <v>214077368.50999999</v>
      </c>
      <c r="D84" s="77">
        <f>'2Year'!D84+'4Year'!D84</f>
        <v>244297122.81999999</v>
      </c>
      <c r="E84" s="77">
        <f t="shared" si="6"/>
        <v>30219754.310000002</v>
      </c>
      <c r="F84" s="71">
        <f t="shared" si="7"/>
        <v>0.14116276989171031</v>
      </c>
      <c r="H84" s="179"/>
    </row>
    <row r="85" spans="1:8" ht="15" customHeight="1" x14ac:dyDescent="0.25">
      <c r="A85" s="66" t="s">
        <v>72</v>
      </c>
      <c r="B85" s="61">
        <f>'2Year'!B85+'4Year'!B85</f>
        <v>42031162.569999993</v>
      </c>
      <c r="C85" s="61">
        <f>'2Year'!C85+'4Year'!C85</f>
        <v>41141225.060000002</v>
      </c>
      <c r="D85" s="61">
        <f>'2Year'!D85+'4Year'!D85</f>
        <v>44237327.239756644</v>
      </c>
      <c r="E85" s="61">
        <f t="shared" si="6"/>
        <v>3096102.1797566414</v>
      </c>
      <c r="F85" s="62">
        <f t="shared" si="7"/>
        <v>7.5255468820904406E-2</v>
      </c>
      <c r="H85" s="178"/>
    </row>
    <row r="86" spans="1:8" ht="15" customHeight="1" x14ac:dyDescent="0.25">
      <c r="A86" s="66" t="s">
        <v>73</v>
      </c>
      <c r="B86" s="61">
        <f>'2Year'!B86+'4Year'!B86</f>
        <v>350118470.90000004</v>
      </c>
      <c r="C86" s="61">
        <f>'2Year'!C86+'4Year'!C86</f>
        <v>342948587.93000001</v>
      </c>
      <c r="D86" s="61">
        <f>'2Year'!D86+'4Year'!D86</f>
        <v>322339106.44</v>
      </c>
      <c r="E86" s="61">
        <f t="shared" si="6"/>
        <v>-20609481.49000001</v>
      </c>
      <c r="F86" s="62">
        <f t="shared" si="7"/>
        <v>-6.0094959464322556E-2</v>
      </c>
      <c r="H86" s="178"/>
    </row>
    <row r="87" spans="1:8" ht="15" customHeight="1" x14ac:dyDescent="0.25">
      <c r="A87" s="66" t="s">
        <v>74</v>
      </c>
      <c r="B87" s="61">
        <f>'2Year'!B87+'4Year'!B87</f>
        <v>6.84</v>
      </c>
      <c r="C87" s="61">
        <f>'2Year'!C87+'4Year'!C87</f>
        <v>0</v>
      </c>
      <c r="D87" s="61">
        <f>'2Year'!D87+'4Year'!D87</f>
        <v>0</v>
      </c>
      <c r="E87" s="61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1">
        <f>'2Year'!B88+'4Year'!B88</f>
        <v>19562345.710000001</v>
      </c>
      <c r="C88" s="61">
        <f>'2Year'!C88+'4Year'!C88</f>
        <v>22937241</v>
      </c>
      <c r="D88" s="61">
        <f>'2Year'!D88+'4Year'!D88</f>
        <v>28471856.870000001</v>
      </c>
      <c r="E88" s="61">
        <f t="shared" si="6"/>
        <v>5534615.870000001</v>
      </c>
      <c r="F88" s="62">
        <f t="shared" si="7"/>
        <v>0.24129387967803106</v>
      </c>
      <c r="H88" s="178"/>
    </row>
    <row r="89" spans="1:8" s="103" customFormat="1" ht="15" customHeight="1" x14ac:dyDescent="0.25">
      <c r="A89" s="68" t="s">
        <v>76</v>
      </c>
      <c r="B89" s="77">
        <f>'2Year'!B89+'4Year'!B89</f>
        <v>411711986.01999998</v>
      </c>
      <c r="C89" s="77">
        <f>'2Year'!C89+'4Year'!C89</f>
        <v>407027053.99000001</v>
      </c>
      <c r="D89" s="77">
        <f>'2Year'!D89+'4Year'!D89</f>
        <v>395048290.54975665</v>
      </c>
      <c r="E89" s="77">
        <f t="shared" si="6"/>
        <v>-11978763.440243363</v>
      </c>
      <c r="F89" s="71">
        <f t="shared" si="7"/>
        <v>-2.9429894948795374E-2</v>
      </c>
      <c r="H89" s="179"/>
    </row>
    <row r="90" spans="1:8" ht="15" customHeight="1" x14ac:dyDescent="0.25">
      <c r="A90" s="66" t="s">
        <v>77</v>
      </c>
      <c r="B90" s="61">
        <f>'2Year'!B90+'4Year'!B90</f>
        <v>20645092.470000003</v>
      </c>
      <c r="C90" s="61">
        <f>'2Year'!C90+'4Year'!C90</f>
        <v>32895431.490000002</v>
      </c>
      <c r="D90" s="61">
        <f>'2Year'!D90+'4Year'!D90</f>
        <v>20046008.359999999</v>
      </c>
      <c r="E90" s="61">
        <f t="shared" si="6"/>
        <v>-12849423.130000003</v>
      </c>
      <c r="F90" s="62">
        <f t="shared" si="7"/>
        <v>-0.39061421443601202</v>
      </c>
      <c r="H90" s="178"/>
    </row>
    <row r="91" spans="1:8" ht="15" customHeight="1" x14ac:dyDescent="0.25">
      <c r="A91" s="66" t="s">
        <v>78</v>
      </c>
      <c r="B91" s="61">
        <f>'2Year'!B91+'4Year'!B91</f>
        <v>4916734.6499999994</v>
      </c>
      <c r="C91" s="61">
        <f>'2Year'!C91+'4Year'!C91</f>
        <v>5914824</v>
      </c>
      <c r="D91" s="61">
        <f>'2Year'!D91+'4Year'!D91</f>
        <v>5849388</v>
      </c>
      <c r="E91" s="61">
        <f t="shared" si="6"/>
        <v>-65436</v>
      </c>
      <c r="F91" s="62">
        <f t="shared" si="7"/>
        <v>-1.1063051073032773E-2</v>
      </c>
      <c r="H91" s="178"/>
    </row>
    <row r="92" spans="1:8" ht="15" customHeight="1" x14ac:dyDescent="0.25">
      <c r="A92" s="73" t="s">
        <v>79</v>
      </c>
      <c r="B92" s="61">
        <f>'2Year'!B92+'4Year'!B92</f>
        <v>1742484.55</v>
      </c>
      <c r="C92" s="61">
        <f>'2Year'!C92+'4Year'!C92</f>
        <v>4531094</v>
      </c>
      <c r="D92" s="61">
        <f>'2Year'!D92+'4Year'!D92</f>
        <v>2287724</v>
      </c>
      <c r="E92" s="61">
        <f t="shared" si="6"/>
        <v>-2243370</v>
      </c>
      <c r="F92" s="62">
        <f t="shared" si="7"/>
        <v>-0.4951055970147607</v>
      </c>
      <c r="H92" s="178"/>
    </row>
    <row r="93" spans="1:8" s="103" customFormat="1" ht="15" customHeight="1" x14ac:dyDescent="0.25">
      <c r="A93" s="87" t="s">
        <v>80</v>
      </c>
      <c r="B93" s="77">
        <f>'2Year'!B93+'4Year'!B93</f>
        <v>27304311.669999998</v>
      </c>
      <c r="C93" s="77">
        <f>'2Year'!C93+'4Year'!C93</f>
        <v>43341349.490000002</v>
      </c>
      <c r="D93" s="77">
        <f>'2Year'!D93+'4Year'!D93</f>
        <v>28183120.359999999</v>
      </c>
      <c r="E93" s="77">
        <f t="shared" si="6"/>
        <v>-15158229.130000003</v>
      </c>
      <c r="F93" s="71">
        <f t="shared" si="7"/>
        <v>-0.34974058972246369</v>
      </c>
      <c r="H93" s="179"/>
    </row>
    <row r="94" spans="1:8" ht="15" customHeight="1" x14ac:dyDescent="0.25">
      <c r="A94" s="73" t="s">
        <v>81</v>
      </c>
      <c r="B94" s="61">
        <f>'2Year'!B94+'4Year'!B94</f>
        <v>640294</v>
      </c>
      <c r="C94" s="61">
        <f>'2Year'!C94+'4Year'!C94</f>
        <v>0</v>
      </c>
      <c r="D94" s="61">
        <f>'2Year'!D94+'4Year'!D94</f>
        <v>0</v>
      </c>
      <c r="E94" s="61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f>'2Year'!B95+'4Year'!B95+1</f>
        <v>2085199703.4699998</v>
      </c>
      <c r="C95" s="160">
        <f>'2Year'!C95+'4Year'!C95</f>
        <v>2160535044.0192022</v>
      </c>
      <c r="D95" s="160">
        <f>'2Year'!D95+'4Year'!D95-1</f>
        <v>2206439638.6514769</v>
      </c>
      <c r="E95" s="161">
        <f t="shared" si="6"/>
        <v>45904594.632274628</v>
      </c>
      <c r="F95" s="162">
        <f t="shared" si="7"/>
        <v>2.1246864178087656E-2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104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6950614</v>
      </c>
      <c r="C8" s="61">
        <v>6950614</v>
      </c>
      <c r="D8" s="61">
        <v>5371381</v>
      </c>
      <c r="E8" s="61">
        <f t="shared" ref="E8:E32" si="0">D8-C8</f>
        <v>-1579233</v>
      </c>
      <c r="F8" s="62">
        <f t="shared" ref="F8:F32" si="1">IF(ISBLANK(E8),"  ",IF(C8&gt;0,E8/C8,IF(E8&gt;0,1,0)))</f>
        <v>-0.22720769704662064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148395</v>
      </c>
      <c r="C10" s="63">
        <v>148395</v>
      </c>
      <c r="D10" s="63">
        <v>165324</v>
      </c>
      <c r="E10" s="61">
        <f t="shared" si="0"/>
        <v>16929</v>
      </c>
      <c r="F10" s="62">
        <f t="shared" si="1"/>
        <v>0.11408066309511776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148395</v>
      </c>
      <c r="C12" s="65">
        <v>148395</v>
      </c>
      <c r="D12" s="65">
        <v>165324</v>
      </c>
      <c r="E12" s="61">
        <f t="shared" si="0"/>
        <v>16929</v>
      </c>
      <c r="F12" s="62">
        <f t="shared" si="1"/>
        <v>0.11408066309511776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7099009</v>
      </c>
      <c r="C38" s="70">
        <v>7099009</v>
      </c>
      <c r="D38" s="70">
        <v>5536705</v>
      </c>
      <c r="E38" s="70">
        <f>D38-C38</f>
        <v>-1562304</v>
      </c>
      <c r="F38" s="71">
        <f>IF(ISBLANK(E38),"  ",IF(C38&gt;0,E38/C38,IF(E38&gt;0,1,0)))</f>
        <v>-0.22007353420738021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1092161.44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5529232.4400000004</v>
      </c>
      <c r="C51" s="75">
        <v>7425000</v>
      </c>
      <c r="D51" s="75">
        <v>7425000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13720402.880000001</v>
      </c>
      <c r="C57" s="75">
        <v>14524009</v>
      </c>
      <c r="D57" s="75">
        <v>12961705</v>
      </c>
      <c r="E57" s="75">
        <f>D57-C57</f>
        <v>-1562304</v>
      </c>
      <c r="F57" s="71">
        <f>IF(ISBLANK(E57),"  ",IF(C57&gt;0,E57/C57,IF(E57&gt;0,1,0)))</f>
        <v>-0.10756699476019328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5723452.9500000002</v>
      </c>
      <c r="C61" s="57">
        <v>7362343</v>
      </c>
      <c r="D61" s="57">
        <v>6399531</v>
      </c>
      <c r="E61" s="183">
        <f t="shared" ref="E61:E74" si="4">D61-C61</f>
        <v>-962812</v>
      </c>
      <c r="F61" s="62">
        <f t="shared" ref="F61:F74" si="5">IF(ISBLANK(E61),"  ",IF(C61&gt;0,E61/C61,IF(E61&gt;0,1,0)))</f>
        <v>-0.13077521653093316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1026113.59</v>
      </c>
      <c r="C64" s="65">
        <v>875331</v>
      </c>
      <c r="D64" s="65">
        <v>686151</v>
      </c>
      <c r="E64" s="183">
        <f t="shared" si="4"/>
        <v>-189180</v>
      </c>
      <c r="F64" s="62">
        <f t="shared" si="5"/>
        <v>-0.21612395768000905</v>
      </c>
      <c r="H64" s="178"/>
    </row>
    <row r="65" spans="1:8" ht="15" customHeight="1" x14ac:dyDescent="0.25">
      <c r="A65" s="66" t="s">
        <v>53</v>
      </c>
      <c r="B65" s="65">
        <v>826280.38000000012</v>
      </c>
      <c r="C65" s="65">
        <v>958155</v>
      </c>
      <c r="D65" s="65">
        <v>1098992</v>
      </c>
      <c r="E65" s="183">
        <f t="shared" si="4"/>
        <v>140837</v>
      </c>
      <c r="F65" s="62">
        <f t="shared" si="5"/>
        <v>0.14698770031988562</v>
      </c>
      <c r="H65" s="178"/>
    </row>
    <row r="66" spans="1:8" ht="15" customHeight="1" x14ac:dyDescent="0.25">
      <c r="A66" s="66" t="s">
        <v>54</v>
      </c>
      <c r="B66" s="65">
        <v>3012043.9100000006</v>
      </c>
      <c r="C66" s="65">
        <v>3073985</v>
      </c>
      <c r="D66" s="65">
        <v>3162153</v>
      </c>
      <c r="E66" s="183">
        <f t="shared" si="4"/>
        <v>88168</v>
      </c>
      <c r="F66" s="62">
        <f t="shared" si="5"/>
        <v>2.8681987713017467E-2</v>
      </c>
      <c r="H66" s="178"/>
    </row>
    <row r="67" spans="1:8" ht="15" customHeight="1" x14ac:dyDescent="0.25">
      <c r="A67" s="66" t="s">
        <v>55</v>
      </c>
      <c r="B67" s="65">
        <v>70606.429999999993</v>
      </c>
      <c r="C67" s="65">
        <v>115000</v>
      </c>
      <c r="D67" s="65">
        <v>150000</v>
      </c>
      <c r="E67" s="183">
        <f t="shared" si="4"/>
        <v>35000</v>
      </c>
      <c r="F67" s="62">
        <f t="shared" si="5"/>
        <v>0.30434782608695654</v>
      </c>
      <c r="H67" s="178"/>
    </row>
    <row r="68" spans="1:8" ht="15" customHeight="1" x14ac:dyDescent="0.25">
      <c r="A68" s="66" t="s">
        <v>56</v>
      </c>
      <c r="B68" s="65">
        <v>1006033.1199999999</v>
      </c>
      <c r="C68" s="65">
        <v>1073756</v>
      </c>
      <c r="D68" s="65">
        <v>1039105</v>
      </c>
      <c r="E68" s="183">
        <f t="shared" si="4"/>
        <v>-34651</v>
      </c>
      <c r="F68" s="62">
        <f t="shared" si="5"/>
        <v>-3.2270832479632243E-2</v>
      </c>
      <c r="H68" s="178"/>
    </row>
    <row r="69" spans="1:8" s="103" customFormat="1" ht="15" customHeight="1" x14ac:dyDescent="0.25">
      <c r="A69" s="84" t="s">
        <v>57</v>
      </c>
      <c r="B69" s="70">
        <v>11664530.379999999</v>
      </c>
      <c r="C69" s="70">
        <v>13458570</v>
      </c>
      <c r="D69" s="70">
        <v>12535932</v>
      </c>
      <c r="E69" s="79">
        <f t="shared" si="4"/>
        <v>-922638</v>
      </c>
      <c r="F69" s="71">
        <f t="shared" si="5"/>
        <v>-6.85539399802505E-2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305873</v>
      </c>
      <c r="C71" s="65">
        <v>315439</v>
      </c>
      <c r="D71" s="65">
        <v>425773</v>
      </c>
      <c r="E71" s="183">
        <f t="shared" si="4"/>
        <v>110334</v>
      </c>
      <c r="F71" s="62">
        <f t="shared" si="5"/>
        <v>0.3497791966117062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1750000</v>
      </c>
      <c r="C73" s="65">
        <v>750000</v>
      </c>
      <c r="D73" s="65">
        <v>0</v>
      </c>
      <c r="E73" s="183">
        <f t="shared" si="4"/>
        <v>-750000</v>
      </c>
      <c r="F73" s="62">
        <f t="shared" si="5"/>
        <v>-1</v>
      </c>
      <c r="H73" s="178"/>
    </row>
    <row r="74" spans="1:8" s="103" customFormat="1" ht="15" customHeight="1" x14ac:dyDescent="0.25">
      <c r="A74" s="85" t="s">
        <v>62</v>
      </c>
      <c r="B74" s="86">
        <v>13720403.379999999</v>
      </c>
      <c r="C74" s="86">
        <v>14524009</v>
      </c>
      <c r="D74" s="86">
        <v>12961705</v>
      </c>
      <c r="E74" s="79">
        <f t="shared" si="4"/>
        <v>-1562304</v>
      </c>
      <c r="F74" s="71">
        <f t="shared" si="5"/>
        <v>-0.10756699476019328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6920612.1899999995</v>
      </c>
      <c r="C77" s="61">
        <v>7416093</v>
      </c>
      <c r="D77" s="61">
        <v>7384752</v>
      </c>
      <c r="E77" s="57">
        <f t="shared" ref="E77:E95" si="6">D77-C77</f>
        <v>-31341</v>
      </c>
      <c r="F77" s="62">
        <f t="shared" ref="F77:F95" si="7">IF(ISBLANK(E77),"  ",IF(C77&gt;0,E77/C77,IF(E77&gt;0,1,0)))</f>
        <v>-4.2260796891301121E-3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2909544.34</v>
      </c>
      <c r="C79" s="57">
        <v>3023986</v>
      </c>
      <c r="D79" s="57">
        <v>3013312</v>
      </c>
      <c r="E79" s="65">
        <f t="shared" si="6"/>
        <v>-10674</v>
      </c>
      <c r="F79" s="62">
        <f t="shared" si="7"/>
        <v>-3.5297782463278599E-3</v>
      </c>
      <c r="H79" s="178"/>
    </row>
    <row r="80" spans="1:8" s="103" customFormat="1" ht="15" customHeight="1" x14ac:dyDescent="0.25">
      <c r="A80" s="84" t="s">
        <v>67</v>
      </c>
      <c r="B80" s="86">
        <v>9830156.5299999993</v>
      </c>
      <c r="C80" s="86">
        <v>10440079</v>
      </c>
      <c r="D80" s="86">
        <v>10398064</v>
      </c>
      <c r="E80" s="70">
        <f t="shared" si="6"/>
        <v>-42015</v>
      </c>
      <c r="F80" s="71">
        <f t="shared" si="7"/>
        <v>-4.0243948345601603E-3</v>
      </c>
      <c r="H80" s="179"/>
    </row>
    <row r="81" spans="1:8" ht="15" customHeight="1" x14ac:dyDescent="0.25">
      <c r="A81" s="66" t="s">
        <v>68</v>
      </c>
      <c r="B81" s="63">
        <v>32366.9</v>
      </c>
      <c r="C81" s="63">
        <v>128166</v>
      </c>
      <c r="D81" s="63">
        <v>203076</v>
      </c>
      <c r="E81" s="65">
        <f t="shared" si="6"/>
        <v>74910</v>
      </c>
      <c r="F81" s="62">
        <f t="shared" si="7"/>
        <v>0.58447638219184495</v>
      </c>
      <c r="H81" s="178"/>
    </row>
    <row r="82" spans="1:8" ht="15" customHeight="1" x14ac:dyDescent="0.25">
      <c r="A82" s="66" t="s">
        <v>69</v>
      </c>
      <c r="B82" s="61">
        <v>1039855.1499999999</v>
      </c>
      <c r="C82" s="61">
        <v>1254676</v>
      </c>
      <c r="D82" s="61">
        <v>1173203</v>
      </c>
      <c r="E82" s="65">
        <f t="shared" si="6"/>
        <v>-81473</v>
      </c>
      <c r="F82" s="62">
        <f t="shared" si="7"/>
        <v>-6.4935489321545956E-2</v>
      </c>
      <c r="H82" s="178"/>
    </row>
    <row r="83" spans="1:8" ht="15" customHeight="1" x14ac:dyDescent="0.25">
      <c r="A83" s="66" t="s">
        <v>70</v>
      </c>
      <c r="B83" s="57">
        <v>114687.31</v>
      </c>
      <c r="C83" s="57">
        <v>151909</v>
      </c>
      <c r="D83" s="57">
        <v>166111</v>
      </c>
      <c r="E83" s="65">
        <f t="shared" si="6"/>
        <v>14202</v>
      </c>
      <c r="F83" s="62">
        <f t="shared" si="7"/>
        <v>9.3490181621892057E-2</v>
      </c>
      <c r="H83" s="178"/>
    </row>
    <row r="84" spans="1:8" s="103" customFormat="1" ht="15" customHeight="1" x14ac:dyDescent="0.25">
      <c r="A84" s="68" t="s">
        <v>71</v>
      </c>
      <c r="B84" s="86">
        <v>1186909.3599999999</v>
      </c>
      <c r="C84" s="86">
        <v>1534751</v>
      </c>
      <c r="D84" s="86">
        <v>1542390</v>
      </c>
      <c r="E84" s="65">
        <f t="shared" si="6"/>
        <v>7639</v>
      </c>
      <c r="F84" s="71">
        <f t="shared" si="7"/>
        <v>4.9773546327710489E-3</v>
      </c>
      <c r="H84" s="179"/>
    </row>
    <row r="85" spans="1:8" ht="15" customHeight="1" x14ac:dyDescent="0.25">
      <c r="A85" s="66" t="s">
        <v>72</v>
      </c>
      <c r="B85" s="57">
        <v>185469.72</v>
      </c>
      <c r="C85" s="57">
        <v>158064</v>
      </c>
      <c r="D85" s="57">
        <v>169153</v>
      </c>
      <c r="E85" s="65">
        <f t="shared" si="6"/>
        <v>11089</v>
      </c>
      <c r="F85" s="62">
        <f t="shared" si="7"/>
        <v>7.0155127037149503E-2</v>
      </c>
      <c r="H85" s="178"/>
    </row>
    <row r="86" spans="1:8" ht="15" customHeight="1" x14ac:dyDescent="0.25">
      <c r="A86" s="66" t="s">
        <v>73</v>
      </c>
      <c r="B86" s="65">
        <v>2131873.62</v>
      </c>
      <c r="C86" s="65">
        <v>1015886</v>
      </c>
      <c r="D86" s="65">
        <v>310050</v>
      </c>
      <c r="E86" s="65">
        <f t="shared" si="6"/>
        <v>-705836</v>
      </c>
      <c r="F86" s="62">
        <f t="shared" si="7"/>
        <v>-0.69479843210753967</v>
      </c>
      <c r="H86" s="178"/>
    </row>
    <row r="87" spans="1:8" ht="15" customHeight="1" x14ac:dyDescent="0.25">
      <c r="A87" s="66" t="s">
        <v>74</v>
      </c>
      <c r="B87" s="65">
        <v>6.84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305873</v>
      </c>
      <c r="C88" s="65">
        <v>315439</v>
      </c>
      <c r="D88" s="65">
        <v>425773</v>
      </c>
      <c r="E88" s="65">
        <f t="shared" si="6"/>
        <v>110334</v>
      </c>
      <c r="F88" s="62">
        <f t="shared" si="7"/>
        <v>0.3497791966117062</v>
      </c>
      <c r="H88" s="178"/>
    </row>
    <row r="89" spans="1:8" s="103" customFormat="1" ht="15" customHeight="1" x14ac:dyDescent="0.25">
      <c r="A89" s="68" t="s">
        <v>76</v>
      </c>
      <c r="B89" s="70">
        <v>2623223.1800000002</v>
      </c>
      <c r="C89" s="70">
        <v>1489389</v>
      </c>
      <c r="D89" s="70">
        <v>904976</v>
      </c>
      <c r="E89" s="70">
        <f t="shared" si="6"/>
        <v>-584413</v>
      </c>
      <c r="F89" s="71">
        <f t="shared" si="7"/>
        <v>-0.39238439386889523</v>
      </c>
      <c r="H89" s="179"/>
    </row>
    <row r="90" spans="1:8" ht="15" customHeight="1" x14ac:dyDescent="0.25">
      <c r="A90" s="66" t="s">
        <v>77</v>
      </c>
      <c r="B90" s="65">
        <v>57320.59</v>
      </c>
      <c r="C90" s="65">
        <v>1014940</v>
      </c>
      <c r="D90" s="65">
        <v>78775</v>
      </c>
      <c r="E90" s="65">
        <f t="shared" si="6"/>
        <v>-936165</v>
      </c>
      <c r="F90" s="62">
        <f t="shared" si="7"/>
        <v>-0.92238457445760336</v>
      </c>
      <c r="H90" s="178"/>
    </row>
    <row r="91" spans="1:8" ht="15" customHeight="1" x14ac:dyDescent="0.25">
      <c r="A91" s="66" t="s">
        <v>78</v>
      </c>
      <c r="B91" s="65">
        <v>22793.72</v>
      </c>
      <c r="C91" s="65">
        <v>44850</v>
      </c>
      <c r="D91" s="65">
        <v>37500</v>
      </c>
      <c r="E91" s="65">
        <f t="shared" si="6"/>
        <v>-7350</v>
      </c>
      <c r="F91" s="62">
        <f t="shared" si="7"/>
        <v>-0.16387959866220736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80114.31</v>
      </c>
      <c r="C93" s="86">
        <v>1059790</v>
      </c>
      <c r="D93" s="86">
        <v>116275</v>
      </c>
      <c r="E93" s="65">
        <f t="shared" si="6"/>
        <v>-943515</v>
      </c>
      <c r="F93" s="71">
        <f t="shared" si="7"/>
        <v>-0.8902848677568197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13720403.379999999</v>
      </c>
      <c r="C95" s="160">
        <v>14524009</v>
      </c>
      <c r="D95" s="160">
        <v>12961705</v>
      </c>
      <c r="E95" s="160">
        <f t="shared" si="6"/>
        <v>-1562304</v>
      </c>
      <c r="F95" s="162">
        <f t="shared" si="7"/>
        <v>-0.10756699476019328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105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8245384</v>
      </c>
      <c r="C8" s="61">
        <v>8245384</v>
      </c>
      <c r="D8" s="61">
        <v>9740881</v>
      </c>
      <c r="E8" s="61">
        <f t="shared" ref="E8:E32" si="0">D8-C8</f>
        <v>1495497</v>
      </c>
      <c r="F8" s="62">
        <f t="shared" ref="F8:F32" si="1">IF(ISBLANK(E8),"  ",IF(C8&gt;0,E8/C8,IF(E8&gt;0,1,0)))</f>
        <v>0.1813738450507581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347301</v>
      </c>
      <c r="C10" s="63">
        <v>347301</v>
      </c>
      <c r="D10" s="63">
        <v>386923</v>
      </c>
      <c r="E10" s="61">
        <f t="shared" si="0"/>
        <v>39622</v>
      </c>
      <c r="F10" s="62">
        <f t="shared" si="1"/>
        <v>0.11408547628713997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347301</v>
      </c>
      <c r="C12" s="65">
        <v>347301</v>
      </c>
      <c r="D12" s="65">
        <v>386923</v>
      </c>
      <c r="E12" s="61">
        <f t="shared" si="0"/>
        <v>39622</v>
      </c>
      <c r="F12" s="62">
        <f t="shared" si="1"/>
        <v>0.11408547628713997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8592685</v>
      </c>
      <c r="C38" s="70">
        <v>8592685</v>
      </c>
      <c r="D38" s="70">
        <v>10127804</v>
      </c>
      <c r="E38" s="70">
        <f>D38-C38</f>
        <v>1535119</v>
      </c>
      <c r="F38" s="71">
        <f>IF(ISBLANK(E38),"  ",IF(C38&gt;0,E38/C38,IF(E38&gt;0,1,0)))</f>
        <v>0.17865416921486124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10133940</v>
      </c>
      <c r="C51" s="75">
        <v>10970000</v>
      </c>
      <c r="D51" s="75">
        <v>10970000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18726625</v>
      </c>
      <c r="C57" s="75">
        <v>19562685</v>
      </c>
      <c r="D57" s="75">
        <v>21097804</v>
      </c>
      <c r="E57" s="75">
        <f>D57-C57</f>
        <v>1535119</v>
      </c>
      <c r="F57" s="71">
        <f>IF(ISBLANK(E57),"  ",IF(C57&gt;0,E57/C57,IF(E57&gt;0,1,0)))</f>
        <v>7.8471794643731163E-2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9061984</v>
      </c>
      <c r="C61" s="57">
        <v>9104859</v>
      </c>
      <c r="D61" s="57">
        <v>9559486</v>
      </c>
      <c r="E61" s="183">
        <f t="shared" ref="E61:E74" si="4">D61-C61</f>
        <v>454627</v>
      </c>
      <c r="F61" s="62">
        <f t="shared" ref="F61:F74" si="5">IF(ISBLANK(E61),"  ",IF(C61&gt;0,E61/C61,IF(E61&gt;0,1,0)))</f>
        <v>4.9932349309308358E-2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527436</v>
      </c>
      <c r="C64" s="65">
        <v>409511</v>
      </c>
      <c r="D64" s="65">
        <v>650435</v>
      </c>
      <c r="E64" s="183">
        <f t="shared" si="4"/>
        <v>240924</v>
      </c>
      <c r="F64" s="62">
        <f t="shared" si="5"/>
        <v>0.58832119283731088</v>
      </c>
      <c r="H64" s="178"/>
    </row>
    <row r="65" spans="1:8" ht="15" customHeight="1" x14ac:dyDescent="0.25">
      <c r="A65" s="66" t="s">
        <v>53</v>
      </c>
      <c r="B65" s="65">
        <v>1713256</v>
      </c>
      <c r="C65" s="65">
        <v>1589344</v>
      </c>
      <c r="D65" s="65">
        <v>1842137</v>
      </c>
      <c r="E65" s="183">
        <f t="shared" si="4"/>
        <v>252793</v>
      </c>
      <c r="F65" s="62">
        <f t="shared" si="5"/>
        <v>0.15905493083939035</v>
      </c>
      <c r="H65" s="178"/>
    </row>
    <row r="66" spans="1:8" ht="15" customHeight="1" x14ac:dyDescent="0.25">
      <c r="A66" s="66" t="s">
        <v>54</v>
      </c>
      <c r="B66" s="65">
        <v>4655700</v>
      </c>
      <c r="C66" s="65">
        <v>4578884</v>
      </c>
      <c r="D66" s="65">
        <v>5597902</v>
      </c>
      <c r="E66" s="183">
        <f t="shared" si="4"/>
        <v>1019018</v>
      </c>
      <c r="F66" s="62">
        <f t="shared" si="5"/>
        <v>0.22254724076871132</v>
      </c>
      <c r="H66" s="178"/>
    </row>
    <row r="67" spans="1:8" ht="15" customHeight="1" x14ac:dyDescent="0.25">
      <c r="A67" s="66" t="s">
        <v>55</v>
      </c>
      <c r="B67" s="65">
        <v>40133</v>
      </c>
      <c r="C67" s="65">
        <v>82168</v>
      </c>
      <c r="D67" s="65">
        <v>85000</v>
      </c>
      <c r="E67" s="183">
        <f t="shared" si="4"/>
        <v>2832</v>
      </c>
      <c r="F67" s="62">
        <f t="shared" si="5"/>
        <v>3.4465972154610065E-2</v>
      </c>
      <c r="H67" s="178"/>
    </row>
    <row r="68" spans="1:8" ht="15" customHeight="1" x14ac:dyDescent="0.25">
      <c r="A68" s="66" t="s">
        <v>56</v>
      </c>
      <c r="B68" s="65">
        <v>2200337</v>
      </c>
      <c r="C68" s="65">
        <v>1933724</v>
      </c>
      <c r="D68" s="65">
        <v>2645919</v>
      </c>
      <c r="E68" s="183">
        <f t="shared" si="4"/>
        <v>712195</v>
      </c>
      <c r="F68" s="62">
        <f t="shared" si="5"/>
        <v>0.3683023016728344</v>
      </c>
      <c r="H68" s="178"/>
    </row>
    <row r="69" spans="1:8" s="103" customFormat="1" ht="15" customHeight="1" x14ac:dyDescent="0.25">
      <c r="A69" s="84" t="s">
        <v>57</v>
      </c>
      <c r="B69" s="70">
        <v>18198846</v>
      </c>
      <c r="C69" s="70">
        <v>17698490</v>
      </c>
      <c r="D69" s="70">
        <v>20380879</v>
      </c>
      <c r="E69" s="79">
        <f t="shared" si="4"/>
        <v>2682389</v>
      </c>
      <c r="F69" s="71">
        <f t="shared" si="5"/>
        <v>0.15156033085308407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527779</v>
      </c>
      <c r="C71" s="65">
        <v>661010</v>
      </c>
      <c r="D71" s="65">
        <v>716925</v>
      </c>
      <c r="E71" s="183">
        <f t="shared" si="4"/>
        <v>55915</v>
      </c>
      <c r="F71" s="62">
        <f t="shared" si="5"/>
        <v>8.459024825645603E-2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1203185</v>
      </c>
      <c r="D73" s="65">
        <v>0</v>
      </c>
      <c r="E73" s="183">
        <f t="shared" si="4"/>
        <v>-1203185</v>
      </c>
      <c r="F73" s="62">
        <f t="shared" si="5"/>
        <v>-1</v>
      </c>
      <c r="H73" s="178"/>
    </row>
    <row r="74" spans="1:8" s="103" customFormat="1" ht="15" customHeight="1" x14ac:dyDescent="0.25">
      <c r="A74" s="85" t="s">
        <v>62</v>
      </c>
      <c r="B74" s="86">
        <v>18726625</v>
      </c>
      <c r="C74" s="86">
        <v>19562685</v>
      </c>
      <c r="D74" s="86">
        <v>21097804</v>
      </c>
      <c r="E74" s="79">
        <f t="shared" si="4"/>
        <v>1535119</v>
      </c>
      <c r="F74" s="71">
        <f t="shared" si="5"/>
        <v>7.8471794643731163E-2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10337758</v>
      </c>
      <c r="C77" s="61">
        <v>10379952</v>
      </c>
      <c r="D77" s="61">
        <v>11020743</v>
      </c>
      <c r="E77" s="57">
        <f t="shared" ref="E77:E95" si="6">D77-C77</f>
        <v>640791</v>
      </c>
      <c r="F77" s="62">
        <f t="shared" ref="F77:F95" si="7">IF(ISBLANK(E77),"  ",IF(C77&gt;0,E77/C77,IF(E77&gt;0,1,0)))</f>
        <v>6.1733522467155917E-2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4548890</v>
      </c>
      <c r="C79" s="57">
        <v>4305020</v>
      </c>
      <c r="D79" s="57">
        <v>4716310</v>
      </c>
      <c r="E79" s="65">
        <f t="shared" si="6"/>
        <v>411290</v>
      </c>
      <c r="F79" s="62">
        <f t="shared" si="7"/>
        <v>9.5537302962587861E-2</v>
      </c>
      <c r="H79" s="178"/>
    </row>
    <row r="80" spans="1:8" s="103" customFormat="1" ht="15" customHeight="1" x14ac:dyDescent="0.25">
      <c r="A80" s="84" t="s">
        <v>67</v>
      </c>
      <c r="B80" s="86">
        <v>14886648</v>
      </c>
      <c r="C80" s="86">
        <v>14684972</v>
      </c>
      <c r="D80" s="86">
        <v>15737053</v>
      </c>
      <c r="E80" s="70">
        <f t="shared" si="6"/>
        <v>1052081</v>
      </c>
      <c r="F80" s="71">
        <f t="shared" si="7"/>
        <v>7.16433780057599E-2</v>
      </c>
      <c r="H80" s="179"/>
    </row>
    <row r="81" spans="1:8" ht="15" customHeight="1" x14ac:dyDescent="0.25">
      <c r="A81" s="66" t="s">
        <v>68</v>
      </c>
      <c r="B81" s="63">
        <v>16974</v>
      </c>
      <c r="C81" s="63">
        <v>41000</v>
      </c>
      <c r="D81" s="63">
        <v>35000</v>
      </c>
      <c r="E81" s="65">
        <f t="shared" si="6"/>
        <v>-6000</v>
      </c>
      <c r="F81" s="62">
        <f t="shared" si="7"/>
        <v>-0.14634146341463414</v>
      </c>
      <c r="H81" s="178"/>
    </row>
    <row r="82" spans="1:8" ht="15" customHeight="1" x14ac:dyDescent="0.25">
      <c r="A82" s="66" t="s">
        <v>69</v>
      </c>
      <c r="B82" s="61">
        <v>2460583</v>
      </c>
      <c r="C82" s="61">
        <v>2211255</v>
      </c>
      <c r="D82" s="61">
        <v>2957603</v>
      </c>
      <c r="E82" s="65">
        <f t="shared" si="6"/>
        <v>746348</v>
      </c>
      <c r="F82" s="62">
        <f t="shared" si="7"/>
        <v>0.3375223572134376</v>
      </c>
      <c r="H82" s="178"/>
    </row>
    <row r="83" spans="1:8" ht="15" customHeight="1" x14ac:dyDescent="0.25">
      <c r="A83" s="66" t="s">
        <v>70</v>
      </c>
      <c r="B83" s="57">
        <v>214651</v>
      </c>
      <c r="C83" s="57">
        <v>197522</v>
      </c>
      <c r="D83" s="57">
        <v>251620</v>
      </c>
      <c r="E83" s="65">
        <f t="shared" si="6"/>
        <v>54098</v>
      </c>
      <c r="F83" s="62">
        <f t="shared" si="7"/>
        <v>0.27388341551827139</v>
      </c>
      <c r="H83" s="178"/>
    </row>
    <row r="84" spans="1:8" s="103" customFormat="1" ht="15" customHeight="1" x14ac:dyDescent="0.25">
      <c r="A84" s="68" t="s">
        <v>71</v>
      </c>
      <c r="B84" s="86">
        <v>2692208</v>
      </c>
      <c r="C84" s="86">
        <v>2449777</v>
      </c>
      <c r="D84" s="86">
        <v>3244223</v>
      </c>
      <c r="E84" s="65">
        <f t="shared" si="6"/>
        <v>794446</v>
      </c>
      <c r="F84" s="71">
        <f t="shared" si="7"/>
        <v>0.32429319076797603</v>
      </c>
      <c r="H84" s="179"/>
    </row>
    <row r="85" spans="1:8" ht="15" customHeight="1" x14ac:dyDescent="0.25">
      <c r="A85" s="66" t="s">
        <v>72</v>
      </c>
      <c r="B85" s="57">
        <v>100781</v>
      </c>
      <c r="C85" s="57">
        <v>85580</v>
      </c>
      <c r="D85" s="57">
        <v>52830</v>
      </c>
      <c r="E85" s="65">
        <f t="shared" si="6"/>
        <v>-32750</v>
      </c>
      <c r="F85" s="62">
        <f t="shared" si="7"/>
        <v>-0.38268286982939942</v>
      </c>
      <c r="H85" s="178"/>
    </row>
    <row r="86" spans="1:8" ht="15" customHeight="1" x14ac:dyDescent="0.25">
      <c r="A86" s="66" t="s">
        <v>73</v>
      </c>
      <c r="B86" s="65">
        <v>69645</v>
      </c>
      <c r="C86" s="65">
        <v>1541346</v>
      </c>
      <c r="D86" s="65">
        <v>1136773</v>
      </c>
      <c r="E86" s="65">
        <f t="shared" si="6"/>
        <v>-404573</v>
      </c>
      <c r="F86" s="62">
        <f t="shared" si="7"/>
        <v>-0.26248032563746232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761862</v>
      </c>
      <c r="C88" s="65">
        <v>661010</v>
      </c>
      <c r="D88" s="65">
        <v>716925</v>
      </c>
      <c r="E88" s="65">
        <f t="shared" si="6"/>
        <v>55915</v>
      </c>
      <c r="F88" s="62">
        <f t="shared" si="7"/>
        <v>8.459024825645603E-2</v>
      </c>
      <c r="H88" s="178"/>
    </row>
    <row r="89" spans="1:8" s="103" customFormat="1" ht="15" customHeight="1" x14ac:dyDescent="0.25">
      <c r="A89" s="68" t="s">
        <v>76</v>
      </c>
      <c r="B89" s="70">
        <v>932288</v>
      </c>
      <c r="C89" s="70">
        <v>2287936</v>
      </c>
      <c r="D89" s="70">
        <v>1906528</v>
      </c>
      <c r="E89" s="70">
        <f t="shared" si="6"/>
        <v>-381408</v>
      </c>
      <c r="F89" s="71">
        <f t="shared" si="7"/>
        <v>-0.16670396374723767</v>
      </c>
      <c r="H89" s="179"/>
    </row>
    <row r="90" spans="1:8" ht="15" customHeight="1" x14ac:dyDescent="0.25">
      <c r="A90" s="66" t="s">
        <v>77</v>
      </c>
      <c r="B90" s="65">
        <v>215481</v>
      </c>
      <c r="C90" s="65">
        <v>140000</v>
      </c>
      <c r="D90" s="65">
        <v>210000</v>
      </c>
      <c r="E90" s="65">
        <f t="shared" si="6"/>
        <v>70000</v>
      </c>
      <c r="F90" s="62">
        <f t="shared" si="7"/>
        <v>0.5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215481</v>
      </c>
      <c r="C93" s="86">
        <v>140000</v>
      </c>
      <c r="D93" s="86">
        <v>210000</v>
      </c>
      <c r="E93" s="65">
        <f t="shared" si="6"/>
        <v>70000</v>
      </c>
      <c r="F93" s="71">
        <f t="shared" si="7"/>
        <v>0.5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18726625</v>
      </c>
      <c r="C95" s="160">
        <v>19562685</v>
      </c>
      <c r="D95" s="160">
        <v>21097804</v>
      </c>
      <c r="E95" s="160">
        <f t="shared" si="6"/>
        <v>1535119</v>
      </c>
      <c r="F95" s="162">
        <f t="shared" si="7"/>
        <v>7.8471794643731163E-2</v>
      </c>
      <c r="H95" s="179"/>
    </row>
    <row r="96" spans="1:8" ht="15" customHeight="1" thickTop="1" x14ac:dyDescent="0.4">
      <c r="A96" s="4"/>
      <c r="B96" s="5"/>
      <c r="C96" s="11"/>
      <c r="D96" s="11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7" customWidth="1"/>
    <col min="2" max="2" width="23.7109375" style="2" customWidth="1"/>
    <col min="3" max="5" width="23.7109375" style="8" customWidth="1"/>
    <col min="6" max="6" width="23.7109375" style="9" customWidth="1"/>
    <col min="8" max="8" width="7.7109375" style="172" customWidth="1"/>
    <col min="9" max="9" width="11.5703125" style="172" customWidth="1"/>
    <col min="10" max="16384" width="9.140625" style="172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107</v>
      </c>
      <c r="F1" s="26"/>
      <c r="H1" s="171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7639276</v>
      </c>
      <c r="C8" s="61">
        <v>7639276</v>
      </c>
      <c r="D8" s="61">
        <v>8871730</v>
      </c>
      <c r="E8" s="61">
        <f t="shared" ref="E8:E32" si="0">D8-C8</f>
        <v>1232454</v>
      </c>
      <c r="F8" s="62">
        <f t="shared" ref="F8:F32" si="1">IF(ISBLANK(E8),"  ",IF(C8&gt;0,E8/C8,IF(E8&gt;0,1,0)))</f>
        <v>0.16133125704582477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193286</v>
      </c>
      <c r="C10" s="63">
        <v>193286</v>
      </c>
      <c r="D10" s="63">
        <v>215337</v>
      </c>
      <c r="E10" s="61">
        <f t="shared" si="0"/>
        <v>22051</v>
      </c>
      <c r="F10" s="62">
        <f t="shared" si="1"/>
        <v>0.11408482766470411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193286</v>
      </c>
      <c r="C12" s="65">
        <v>193286</v>
      </c>
      <c r="D12" s="65">
        <v>215337</v>
      </c>
      <c r="E12" s="61">
        <f t="shared" si="0"/>
        <v>22051</v>
      </c>
      <c r="F12" s="62">
        <f t="shared" si="1"/>
        <v>0.11408482766470411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73" customFormat="1" ht="15" customHeight="1" x14ac:dyDescent="0.25">
      <c r="A38" s="69" t="s">
        <v>33</v>
      </c>
      <c r="B38" s="70">
        <v>7832562</v>
      </c>
      <c r="C38" s="70">
        <v>7832562</v>
      </c>
      <c r="D38" s="70">
        <v>9087067</v>
      </c>
      <c r="E38" s="70">
        <f>D38-C38</f>
        <v>1254505</v>
      </c>
      <c r="F38" s="71">
        <f>IF(ISBLANK(E38),"  ",IF(C38&gt;0,E38/C38,IF(E38&gt;0,1,0)))</f>
        <v>0.16016534564297097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7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7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7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7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73" customFormat="1" ht="15" customHeight="1" x14ac:dyDescent="0.25">
      <c r="A51" s="67" t="s">
        <v>44</v>
      </c>
      <c r="B51" s="75">
        <v>7020248</v>
      </c>
      <c r="C51" s="75">
        <v>9790000</v>
      </c>
      <c r="D51" s="75">
        <v>9790000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7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7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73" customFormat="1" ht="15" customHeight="1" x14ac:dyDescent="0.25">
      <c r="A57" s="81" t="s">
        <v>47</v>
      </c>
      <c r="B57" s="75">
        <v>14852810</v>
      </c>
      <c r="C57" s="75">
        <v>17622562</v>
      </c>
      <c r="D57" s="75">
        <v>18877067</v>
      </c>
      <c r="E57" s="75">
        <f>D57-C57</f>
        <v>1254505</v>
      </c>
      <c r="F57" s="71">
        <f>IF(ISBLANK(E57),"  ",IF(C57&gt;0,E57/C57,IF(E57&gt;0,1,0)))</f>
        <v>7.1187435742884608E-2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7583731</v>
      </c>
      <c r="C61" s="57">
        <v>8935088</v>
      </c>
      <c r="D61" s="57">
        <v>10343960.73</v>
      </c>
      <c r="E61" s="183">
        <f t="shared" ref="E61:E74" si="4">D61-C61</f>
        <v>1408872.7300000004</v>
      </c>
      <c r="F61" s="62">
        <f t="shared" ref="F61:F74" si="5">IF(ISBLANK(E61),"  ",IF(C61&gt;0,E61/C61,IF(E61&gt;0,1,0)))</f>
        <v>0.15767866304170708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782710</v>
      </c>
      <c r="C64" s="65">
        <v>1084404</v>
      </c>
      <c r="D64" s="65">
        <v>1289869</v>
      </c>
      <c r="E64" s="183">
        <f t="shared" si="4"/>
        <v>205465</v>
      </c>
      <c r="F64" s="62">
        <f t="shared" si="5"/>
        <v>0.18947274263097516</v>
      </c>
      <c r="H64" s="178"/>
    </row>
    <row r="65" spans="1:8" ht="15" customHeight="1" x14ac:dyDescent="0.25">
      <c r="A65" s="66" t="s">
        <v>53</v>
      </c>
      <c r="B65" s="65">
        <v>1189216</v>
      </c>
      <c r="C65" s="65">
        <v>1246552</v>
      </c>
      <c r="D65" s="65">
        <v>1926984</v>
      </c>
      <c r="E65" s="183">
        <f t="shared" si="4"/>
        <v>680432</v>
      </c>
      <c r="F65" s="62">
        <f t="shared" si="5"/>
        <v>0.54585127616016016</v>
      </c>
      <c r="H65" s="178"/>
    </row>
    <row r="66" spans="1:8" ht="15" customHeight="1" x14ac:dyDescent="0.25">
      <c r="A66" s="66" t="s">
        <v>54</v>
      </c>
      <c r="B66" s="65">
        <v>3394061</v>
      </c>
      <c r="C66" s="65">
        <v>4033206</v>
      </c>
      <c r="D66" s="65">
        <v>3457772</v>
      </c>
      <c r="E66" s="183">
        <f t="shared" si="4"/>
        <v>-575434</v>
      </c>
      <c r="F66" s="62">
        <f t="shared" si="5"/>
        <v>-0.14267409103328715</v>
      </c>
      <c r="H66" s="178"/>
    </row>
    <row r="67" spans="1:8" ht="15" customHeight="1" x14ac:dyDescent="0.25">
      <c r="A67" s="66" t="s">
        <v>55</v>
      </c>
      <c r="B67" s="65">
        <v>7500</v>
      </c>
      <c r="C67" s="65">
        <v>23167</v>
      </c>
      <c r="D67" s="65">
        <v>15500</v>
      </c>
      <c r="E67" s="183">
        <f t="shared" si="4"/>
        <v>-7667</v>
      </c>
      <c r="F67" s="62">
        <f t="shared" si="5"/>
        <v>-0.33094487849095694</v>
      </c>
      <c r="H67" s="178"/>
    </row>
    <row r="68" spans="1:8" ht="15" customHeight="1" x14ac:dyDescent="0.25">
      <c r="A68" s="66" t="s">
        <v>56</v>
      </c>
      <c r="B68" s="65">
        <v>1418330</v>
      </c>
      <c r="C68" s="65">
        <v>1812895</v>
      </c>
      <c r="D68" s="65">
        <v>1392554</v>
      </c>
      <c r="E68" s="183">
        <f t="shared" si="4"/>
        <v>-420341</v>
      </c>
      <c r="F68" s="62">
        <f t="shared" si="5"/>
        <v>-0.23186174599190798</v>
      </c>
      <c r="H68" s="178"/>
    </row>
    <row r="69" spans="1:8" s="173" customFormat="1" ht="15" customHeight="1" x14ac:dyDescent="0.25">
      <c r="A69" s="84" t="s">
        <v>57</v>
      </c>
      <c r="B69" s="70">
        <v>14375548</v>
      </c>
      <c r="C69" s="70">
        <v>17135312</v>
      </c>
      <c r="D69" s="70">
        <v>18426639.73</v>
      </c>
      <c r="E69" s="79">
        <f t="shared" si="4"/>
        <v>1291327.7300000004</v>
      </c>
      <c r="F69" s="71">
        <f t="shared" si="5"/>
        <v>7.5360619637389756E-2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477262</v>
      </c>
      <c r="C71" s="65">
        <v>487250</v>
      </c>
      <c r="D71" s="65">
        <v>450427</v>
      </c>
      <c r="E71" s="183">
        <f t="shared" si="4"/>
        <v>-36823</v>
      </c>
      <c r="F71" s="62">
        <f t="shared" si="5"/>
        <v>-7.5573114417650078E-2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73" customFormat="1" ht="15" customHeight="1" x14ac:dyDescent="0.25">
      <c r="A74" s="85" t="s">
        <v>62</v>
      </c>
      <c r="B74" s="86">
        <v>14852810</v>
      </c>
      <c r="C74" s="86">
        <v>17622562</v>
      </c>
      <c r="D74" s="86">
        <v>18877066.73</v>
      </c>
      <c r="E74" s="79">
        <f t="shared" si="4"/>
        <v>1254504.7300000004</v>
      </c>
      <c r="F74" s="71">
        <f t="shared" si="5"/>
        <v>7.1187420421616354E-2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8721701</v>
      </c>
      <c r="C77" s="61">
        <v>10139264</v>
      </c>
      <c r="D77" s="61">
        <v>10648118</v>
      </c>
      <c r="E77" s="57">
        <f t="shared" ref="E77:E95" si="6">D77-C77</f>
        <v>508854</v>
      </c>
      <c r="F77" s="62">
        <f t="shared" ref="F77:F95" si="7">IF(ISBLANK(E77),"  ",IF(C77&gt;0,E77/C77,IF(E77&gt;0,1,0)))</f>
        <v>5.0186482963654959E-2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3595176</v>
      </c>
      <c r="C79" s="57">
        <v>4174086</v>
      </c>
      <c r="D79" s="57">
        <v>4515633</v>
      </c>
      <c r="E79" s="65">
        <f t="shared" si="6"/>
        <v>341547</v>
      </c>
      <c r="F79" s="62">
        <f t="shared" si="7"/>
        <v>8.1825578102607377E-2</v>
      </c>
      <c r="H79" s="178"/>
    </row>
    <row r="80" spans="1:8" s="173" customFormat="1" ht="15" customHeight="1" x14ac:dyDescent="0.25">
      <c r="A80" s="84" t="s">
        <v>67</v>
      </c>
      <c r="B80" s="86">
        <v>12316877</v>
      </c>
      <c r="C80" s="86">
        <v>14313350</v>
      </c>
      <c r="D80" s="86">
        <v>15163751</v>
      </c>
      <c r="E80" s="70">
        <f t="shared" si="6"/>
        <v>850401</v>
      </c>
      <c r="F80" s="71">
        <f t="shared" si="7"/>
        <v>5.941313528978192E-2</v>
      </c>
      <c r="H80" s="179"/>
    </row>
    <row r="81" spans="1:8" ht="15" customHeight="1" x14ac:dyDescent="0.25">
      <c r="A81" s="66" t="s">
        <v>68</v>
      </c>
      <c r="B81" s="63">
        <v>62499</v>
      </c>
      <c r="C81" s="63">
        <v>69216</v>
      </c>
      <c r="D81" s="63">
        <v>72209</v>
      </c>
      <c r="E81" s="65">
        <f t="shared" si="6"/>
        <v>2993</v>
      </c>
      <c r="F81" s="62">
        <f t="shared" si="7"/>
        <v>4.3241447064262598E-2</v>
      </c>
      <c r="H81" s="178"/>
    </row>
    <row r="82" spans="1:8" ht="15" customHeight="1" x14ac:dyDescent="0.25">
      <c r="A82" s="66" t="s">
        <v>69</v>
      </c>
      <c r="B82" s="61">
        <v>1343851</v>
      </c>
      <c r="C82" s="61">
        <v>1909522</v>
      </c>
      <c r="D82" s="61">
        <v>2064360</v>
      </c>
      <c r="E82" s="65">
        <f t="shared" si="6"/>
        <v>154838</v>
      </c>
      <c r="F82" s="62">
        <f t="shared" si="7"/>
        <v>8.1087308761040727E-2</v>
      </c>
      <c r="H82" s="178"/>
    </row>
    <row r="83" spans="1:8" ht="15" customHeight="1" x14ac:dyDescent="0.25">
      <c r="A83" s="66" t="s">
        <v>70</v>
      </c>
      <c r="B83" s="57">
        <v>382129</v>
      </c>
      <c r="C83" s="57">
        <v>503925</v>
      </c>
      <c r="D83" s="57">
        <v>877322.73</v>
      </c>
      <c r="E83" s="65">
        <f t="shared" si="6"/>
        <v>373397.73</v>
      </c>
      <c r="F83" s="62">
        <f t="shared" si="7"/>
        <v>0.74097877660366118</v>
      </c>
      <c r="H83" s="178"/>
    </row>
    <row r="84" spans="1:8" s="173" customFormat="1" ht="15" customHeight="1" x14ac:dyDescent="0.25">
      <c r="A84" s="68" t="s">
        <v>71</v>
      </c>
      <c r="B84" s="86">
        <v>1788479</v>
      </c>
      <c r="C84" s="86">
        <v>2482663</v>
      </c>
      <c r="D84" s="86">
        <v>3013891.73</v>
      </c>
      <c r="E84" s="65">
        <f t="shared" si="6"/>
        <v>531228.73</v>
      </c>
      <c r="F84" s="71">
        <f t="shared" si="7"/>
        <v>0.21397536838467404</v>
      </c>
      <c r="H84" s="179"/>
    </row>
    <row r="85" spans="1:8" ht="15" customHeight="1" x14ac:dyDescent="0.25">
      <c r="A85" s="66" t="s">
        <v>72</v>
      </c>
      <c r="B85" s="57">
        <v>42300</v>
      </c>
      <c r="C85" s="57">
        <v>45893</v>
      </c>
      <c r="D85" s="57">
        <v>42301</v>
      </c>
      <c r="E85" s="65">
        <f t="shared" si="6"/>
        <v>-3592</v>
      </c>
      <c r="F85" s="62">
        <f t="shared" si="7"/>
        <v>-7.8269017061425486E-2</v>
      </c>
      <c r="H85" s="178"/>
    </row>
    <row r="86" spans="1:8" ht="15" customHeight="1" x14ac:dyDescent="0.25">
      <c r="A86" s="66" t="s">
        <v>73</v>
      </c>
      <c r="B86" s="65">
        <v>185984</v>
      </c>
      <c r="C86" s="65">
        <v>201651</v>
      </c>
      <c r="D86" s="65">
        <v>206696</v>
      </c>
      <c r="E86" s="65">
        <f t="shared" si="6"/>
        <v>5045</v>
      </c>
      <c r="F86" s="62">
        <f t="shared" si="7"/>
        <v>2.5018472509434616E-2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477262</v>
      </c>
      <c r="C88" s="65">
        <v>487250</v>
      </c>
      <c r="D88" s="65">
        <v>450427</v>
      </c>
      <c r="E88" s="65">
        <f t="shared" si="6"/>
        <v>-36823</v>
      </c>
      <c r="F88" s="62">
        <f t="shared" si="7"/>
        <v>-7.5573114417650078E-2</v>
      </c>
      <c r="H88" s="178"/>
    </row>
    <row r="89" spans="1:8" s="173" customFormat="1" ht="15" customHeight="1" x14ac:dyDescent="0.25">
      <c r="A89" s="68" t="s">
        <v>76</v>
      </c>
      <c r="B89" s="70">
        <v>705546</v>
      </c>
      <c r="C89" s="70">
        <v>734794</v>
      </c>
      <c r="D89" s="70">
        <v>699424</v>
      </c>
      <c r="E89" s="70">
        <f t="shared" si="6"/>
        <v>-35370</v>
      </c>
      <c r="F89" s="71">
        <f t="shared" si="7"/>
        <v>-4.8135940141046336E-2</v>
      </c>
      <c r="H89" s="179"/>
    </row>
    <row r="90" spans="1:8" ht="15" customHeight="1" x14ac:dyDescent="0.25">
      <c r="A90" s="66" t="s">
        <v>77</v>
      </c>
      <c r="B90" s="65">
        <v>39703</v>
      </c>
      <c r="C90" s="65">
        <v>88633</v>
      </c>
      <c r="D90" s="65">
        <v>0</v>
      </c>
      <c r="E90" s="65">
        <f t="shared" si="6"/>
        <v>-88633</v>
      </c>
      <c r="F90" s="62">
        <f t="shared" si="7"/>
        <v>-1</v>
      </c>
      <c r="H90" s="178"/>
    </row>
    <row r="91" spans="1:8" ht="15" customHeight="1" x14ac:dyDescent="0.25">
      <c r="A91" s="66" t="s">
        <v>78</v>
      </c>
      <c r="B91" s="65">
        <v>2205</v>
      </c>
      <c r="C91" s="65">
        <v>3122</v>
      </c>
      <c r="D91" s="65">
        <v>0</v>
      </c>
      <c r="E91" s="65">
        <f t="shared" si="6"/>
        <v>-3122</v>
      </c>
      <c r="F91" s="62">
        <f t="shared" si="7"/>
        <v>-1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73" customFormat="1" ht="15" customHeight="1" x14ac:dyDescent="0.25">
      <c r="A93" s="87" t="s">
        <v>80</v>
      </c>
      <c r="B93" s="86">
        <v>41908</v>
      </c>
      <c r="C93" s="86">
        <v>91755</v>
      </c>
      <c r="D93" s="86">
        <v>0</v>
      </c>
      <c r="E93" s="65">
        <f t="shared" si="6"/>
        <v>-91755</v>
      </c>
      <c r="F93" s="71">
        <f t="shared" si="7"/>
        <v>-1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73" customFormat="1" ht="15" customHeight="1" thickBot="1" x14ac:dyDescent="0.3">
      <c r="A95" s="159" t="s">
        <v>62</v>
      </c>
      <c r="B95" s="160">
        <v>14852810</v>
      </c>
      <c r="C95" s="160">
        <v>17622562</v>
      </c>
      <c r="D95" s="160">
        <v>18877066.73</v>
      </c>
      <c r="E95" s="160">
        <f t="shared" si="6"/>
        <v>1254504.7300000004</v>
      </c>
      <c r="F95" s="162">
        <f t="shared" si="7"/>
        <v>7.1187420421616354E-2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7" t="s">
        <v>198</v>
      </c>
    </row>
    <row r="98" spans="1:1" x14ac:dyDescent="0.25">
      <c r="A98" s="7" t="s">
        <v>184</v>
      </c>
    </row>
  </sheetData>
  <hyperlinks>
    <hyperlink ref="I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4801510</v>
      </c>
      <c r="C8" s="61">
        <v>4801510</v>
      </c>
      <c r="D8" s="61">
        <v>5454681</v>
      </c>
      <c r="E8" s="61">
        <f t="shared" ref="E8:E32" si="0">D8-C8</f>
        <v>653171</v>
      </c>
      <c r="F8" s="62">
        <f t="shared" ref="F8:F32" si="1">IF(ISBLANK(E8),"  ",IF(C8&gt;0,E8/C8,IF(E8&gt;0,1,0)))</f>
        <v>0.13603449748100077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126056</v>
      </c>
      <c r="C10" s="63">
        <v>126056</v>
      </c>
      <c r="D10" s="63">
        <v>140437</v>
      </c>
      <c r="E10" s="61">
        <f t="shared" si="0"/>
        <v>14381</v>
      </c>
      <c r="F10" s="62">
        <f t="shared" si="1"/>
        <v>0.11408421653868123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126056</v>
      </c>
      <c r="C12" s="65">
        <v>126056</v>
      </c>
      <c r="D12" s="65">
        <v>140437</v>
      </c>
      <c r="E12" s="61">
        <f t="shared" si="0"/>
        <v>14381</v>
      </c>
      <c r="F12" s="62">
        <f t="shared" si="1"/>
        <v>0.11408421653868123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4927566</v>
      </c>
      <c r="C38" s="70">
        <v>4927566</v>
      </c>
      <c r="D38" s="70">
        <v>5595118</v>
      </c>
      <c r="E38" s="70">
        <f>D38-C38</f>
        <v>667552</v>
      </c>
      <c r="F38" s="71">
        <f>IF(ISBLANK(E38),"  ",IF(C38&gt;0,E38/C38,IF(E38&gt;0,1,0)))</f>
        <v>0.13547296981917645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163398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4964890.2499999991</v>
      </c>
      <c r="C51" s="75">
        <v>6200000</v>
      </c>
      <c r="D51" s="75">
        <v>6200000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10055854.25</v>
      </c>
      <c r="C57" s="75">
        <v>11127566</v>
      </c>
      <c r="D57" s="75">
        <v>11795118</v>
      </c>
      <c r="E57" s="75">
        <f>D57-C57</f>
        <v>667552</v>
      </c>
      <c r="F57" s="71">
        <f>IF(ISBLANK(E57),"  ",IF(C57&gt;0,E57/C57,IF(E57&gt;0,1,0)))</f>
        <v>5.9990837169602053E-2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4610347</v>
      </c>
      <c r="C61" s="57">
        <v>4163476.97</v>
      </c>
      <c r="D61" s="57">
        <v>4680942</v>
      </c>
      <c r="E61" s="183">
        <f t="shared" ref="E61:E74" si="4">D61-C61</f>
        <v>517465.0299999998</v>
      </c>
      <c r="F61" s="62">
        <f t="shared" ref="F61:F74" si="5">IF(ISBLANK(E61),"  ",IF(C61&gt;0,E61/C61,IF(E61&gt;0,1,0)))</f>
        <v>0.12428675208932398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1022832</v>
      </c>
      <c r="C64" s="65">
        <v>1255629</v>
      </c>
      <c r="D64" s="65">
        <v>1361957</v>
      </c>
      <c r="E64" s="183">
        <f t="shared" si="4"/>
        <v>106328</v>
      </c>
      <c r="F64" s="62">
        <f t="shared" si="5"/>
        <v>8.4681064231552472E-2</v>
      </c>
      <c r="H64" s="178"/>
    </row>
    <row r="65" spans="1:8" ht="15" customHeight="1" x14ac:dyDescent="0.25">
      <c r="A65" s="66" t="s">
        <v>53</v>
      </c>
      <c r="B65" s="65">
        <v>808109</v>
      </c>
      <c r="C65" s="65">
        <v>930445.97000000009</v>
      </c>
      <c r="D65" s="65">
        <v>987736</v>
      </c>
      <c r="E65" s="183">
        <f t="shared" si="4"/>
        <v>57290.029999999912</v>
      </c>
      <c r="F65" s="62">
        <f t="shared" si="5"/>
        <v>6.1572656389709449E-2</v>
      </c>
      <c r="H65" s="178"/>
    </row>
    <row r="66" spans="1:8" ht="15" customHeight="1" x14ac:dyDescent="0.25">
      <c r="A66" s="66" t="s">
        <v>54</v>
      </c>
      <c r="B66" s="65">
        <v>2313252</v>
      </c>
      <c r="C66" s="65">
        <v>2746318.5200000005</v>
      </c>
      <c r="D66" s="65">
        <v>2515590</v>
      </c>
      <c r="E66" s="183">
        <f t="shared" si="4"/>
        <v>-230728.52000000048</v>
      </c>
      <c r="F66" s="62">
        <f t="shared" si="5"/>
        <v>-8.4013750888589728E-2</v>
      </c>
      <c r="H66" s="178"/>
    </row>
    <row r="67" spans="1:8" ht="15" customHeight="1" x14ac:dyDescent="0.25">
      <c r="A67" s="66" t="s">
        <v>55</v>
      </c>
      <c r="B67" s="65">
        <v>42476</v>
      </c>
      <c r="C67" s="65">
        <v>43510.1</v>
      </c>
      <c r="D67" s="65">
        <v>42476</v>
      </c>
      <c r="E67" s="183">
        <f t="shared" si="4"/>
        <v>-1034.0999999999985</v>
      </c>
      <c r="F67" s="62">
        <f t="shared" si="5"/>
        <v>-2.3766895502423543E-2</v>
      </c>
      <c r="H67" s="178"/>
    </row>
    <row r="68" spans="1:8" ht="15" customHeight="1" x14ac:dyDescent="0.25">
      <c r="A68" s="66" t="s">
        <v>56</v>
      </c>
      <c r="B68" s="65">
        <v>1063369</v>
      </c>
      <c r="C68" s="65">
        <v>1319389.31</v>
      </c>
      <c r="D68" s="65">
        <v>1463642</v>
      </c>
      <c r="E68" s="183">
        <f t="shared" si="4"/>
        <v>144252.68999999994</v>
      </c>
      <c r="F68" s="62">
        <f t="shared" si="5"/>
        <v>0.10933292312335011</v>
      </c>
      <c r="H68" s="178"/>
    </row>
    <row r="69" spans="1:8" s="103" customFormat="1" ht="15" customHeight="1" x14ac:dyDescent="0.25">
      <c r="A69" s="84" t="s">
        <v>57</v>
      </c>
      <c r="B69" s="70">
        <v>9860385</v>
      </c>
      <c r="C69" s="70">
        <v>10458769.870000001</v>
      </c>
      <c r="D69" s="70">
        <v>11052343</v>
      </c>
      <c r="E69" s="79">
        <f t="shared" si="4"/>
        <v>593573.12999999896</v>
      </c>
      <c r="F69" s="71">
        <f t="shared" si="5"/>
        <v>5.6753627565953785E-2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93918</v>
      </c>
      <c r="C71" s="65">
        <v>568202</v>
      </c>
      <c r="D71" s="65">
        <v>639295</v>
      </c>
      <c r="E71" s="183">
        <f t="shared" si="4"/>
        <v>71093</v>
      </c>
      <c r="F71" s="62">
        <f t="shared" si="5"/>
        <v>0.12511923576474562</v>
      </c>
      <c r="H71" s="178"/>
    </row>
    <row r="72" spans="1:8" ht="15" customHeight="1" x14ac:dyDescent="0.25">
      <c r="A72" s="66" t="s">
        <v>60</v>
      </c>
      <c r="B72" s="65">
        <v>101550.92</v>
      </c>
      <c r="C72" s="65">
        <v>100594</v>
      </c>
      <c r="D72" s="65">
        <v>103480</v>
      </c>
      <c r="E72" s="183">
        <f t="shared" si="4"/>
        <v>2886</v>
      </c>
      <c r="F72" s="62">
        <f t="shared" si="5"/>
        <v>2.86895838718015E-2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10055853.92</v>
      </c>
      <c r="C74" s="86">
        <v>11127565.870000001</v>
      </c>
      <c r="D74" s="86">
        <v>11795118</v>
      </c>
      <c r="E74" s="79">
        <f t="shared" si="4"/>
        <v>667552.12999999896</v>
      </c>
      <c r="F74" s="71">
        <f t="shared" si="5"/>
        <v>5.999084955315559E-2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6253842</v>
      </c>
      <c r="C77" s="61">
        <v>6379018.46</v>
      </c>
      <c r="D77" s="61">
        <v>7205448</v>
      </c>
      <c r="E77" s="57">
        <f t="shared" ref="E77:E95" si="6">D77-C77</f>
        <v>826429.54</v>
      </c>
      <c r="F77" s="62">
        <f t="shared" ref="F77:F95" si="7">IF(ISBLANK(E77),"  ",IF(C77&gt;0,E77/C77,IF(E77&gt;0,1,0)))</f>
        <v>0.12955434212679798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2489212</v>
      </c>
      <c r="C79" s="57">
        <v>2857943.02</v>
      </c>
      <c r="D79" s="57">
        <v>2730128</v>
      </c>
      <c r="E79" s="65">
        <f t="shared" si="6"/>
        <v>-127815.02000000002</v>
      </c>
      <c r="F79" s="62">
        <f t="shared" si="7"/>
        <v>-4.4722732085820248E-2</v>
      </c>
      <c r="H79" s="178"/>
    </row>
    <row r="80" spans="1:8" s="103" customFormat="1" ht="15" customHeight="1" x14ac:dyDescent="0.25">
      <c r="A80" s="84" t="s">
        <v>67</v>
      </c>
      <c r="B80" s="86">
        <v>8743054</v>
      </c>
      <c r="C80" s="86">
        <v>9236961.4800000004</v>
      </c>
      <c r="D80" s="86">
        <v>9935576</v>
      </c>
      <c r="E80" s="70">
        <f t="shared" si="6"/>
        <v>698614.51999999955</v>
      </c>
      <c r="F80" s="71">
        <f t="shared" si="7"/>
        <v>7.5632503341347648E-2</v>
      </c>
      <c r="H80" s="179"/>
    </row>
    <row r="81" spans="1:8" ht="15" customHeight="1" x14ac:dyDescent="0.25">
      <c r="A81" s="66" t="s">
        <v>68</v>
      </c>
      <c r="B81" s="63">
        <v>33923</v>
      </c>
      <c r="C81" s="63">
        <v>4660.8700000000008</v>
      </c>
      <c r="D81" s="63">
        <v>33923</v>
      </c>
      <c r="E81" s="65">
        <f t="shared" si="6"/>
        <v>29262.129999999997</v>
      </c>
      <c r="F81" s="62">
        <f t="shared" si="7"/>
        <v>6.2782549180732339</v>
      </c>
      <c r="H81" s="178"/>
    </row>
    <row r="82" spans="1:8" ht="15" customHeight="1" x14ac:dyDescent="0.25">
      <c r="A82" s="66" t="s">
        <v>69</v>
      </c>
      <c r="B82" s="61">
        <v>812609</v>
      </c>
      <c r="C82" s="61">
        <v>725525.8899999999</v>
      </c>
      <c r="D82" s="61">
        <v>812046</v>
      </c>
      <c r="E82" s="65">
        <f t="shared" si="6"/>
        <v>86520.110000000102</v>
      </c>
      <c r="F82" s="62">
        <f t="shared" si="7"/>
        <v>0.11925158177332598</v>
      </c>
      <c r="H82" s="178"/>
    </row>
    <row r="83" spans="1:8" ht="15" customHeight="1" x14ac:dyDescent="0.25">
      <c r="A83" s="66" t="s">
        <v>70</v>
      </c>
      <c r="B83" s="57">
        <v>127041</v>
      </c>
      <c r="C83" s="57">
        <v>373325.65</v>
      </c>
      <c r="D83" s="57">
        <v>127040</v>
      </c>
      <c r="E83" s="65">
        <f t="shared" si="6"/>
        <v>-246285.65000000002</v>
      </c>
      <c r="F83" s="62">
        <f t="shared" si="7"/>
        <v>-0.65970728236862375</v>
      </c>
      <c r="H83" s="178"/>
    </row>
    <row r="84" spans="1:8" s="103" customFormat="1" ht="15" customHeight="1" x14ac:dyDescent="0.25">
      <c r="A84" s="68" t="s">
        <v>71</v>
      </c>
      <c r="B84" s="86">
        <v>973573</v>
      </c>
      <c r="C84" s="86">
        <v>1103512.4099999999</v>
      </c>
      <c r="D84" s="86">
        <v>973009</v>
      </c>
      <c r="E84" s="65">
        <f t="shared" si="6"/>
        <v>-130503.40999999992</v>
      </c>
      <c r="F84" s="71">
        <f t="shared" si="7"/>
        <v>-0.11826184174947332</v>
      </c>
      <c r="H84" s="179"/>
    </row>
    <row r="85" spans="1:8" ht="15" customHeight="1" x14ac:dyDescent="0.25">
      <c r="A85" s="66" t="s">
        <v>72</v>
      </c>
      <c r="B85" s="57">
        <v>83174</v>
      </c>
      <c r="C85" s="57">
        <v>71667.39</v>
      </c>
      <c r="D85" s="57">
        <v>83174</v>
      </c>
      <c r="E85" s="65">
        <f t="shared" si="6"/>
        <v>11506.61</v>
      </c>
      <c r="F85" s="62">
        <f t="shared" si="7"/>
        <v>0.16055572834450926</v>
      </c>
      <c r="H85" s="178"/>
    </row>
    <row r="86" spans="1:8" ht="15" customHeight="1" x14ac:dyDescent="0.25">
      <c r="A86" s="66" t="s">
        <v>73</v>
      </c>
      <c r="B86" s="65">
        <v>144026.91999999998</v>
      </c>
      <c r="C86" s="65">
        <v>144104.1</v>
      </c>
      <c r="D86" s="65">
        <v>145956</v>
      </c>
      <c r="E86" s="65">
        <f t="shared" si="6"/>
        <v>1851.8999999999942</v>
      </c>
      <c r="F86" s="62">
        <f t="shared" si="7"/>
        <v>1.2851126373225981E-2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93918</v>
      </c>
      <c r="C88" s="65">
        <v>568202</v>
      </c>
      <c r="D88" s="65">
        <v>639295</v>
      </c>
      <c r="E88" s="65">
        <f t="shared" si="6"/>
        <v>71093</v>
      </c>
      <c r="F88" s="62">
        <f t="shared" si="7"/>
        <v>0.12511923576474562</v>
      </c>
      <c r="H88" s="178"/>
    </row>
    <row r="89" spans="1:8" s="103" customFormat="1" ht="15" customHeight="1" x14ac:dyDescent="0.25">
      <c r="A89" s="68" t="s">
        <v>76</v>
      </c>
      <c r="B89" s="70">
        <v>321118.92</v>
      </c>
      <c r="C89" s="70">
        <v>783973.49</v>
      </c>
      <c r="D89" s="70">
        <v>868425</v>
      </c>
      <c r="E89" s="70">
        <f t="shared" si="6"/>
        <v>84451.510000000009</v>
      </c>
      <c r="F89" s="71">
        <f t="shared" si="7"/>
        <v>0.10772240525633081</v>
      </c>
      <c r="H89" s="179"/>
    </row>
    <row r="90" spans="1:8" ht="15" customHeight="1" x14ac:dyDescent="0.25">
      <c r="A90" s="66" t="s">
        <v>77</v>
      </c>
      <c r="B90" s="65">
        <v>17739</v>
      </c>
      <c r="C90" s="65">
        <v>3118.49</v>
      </c>
      <c r="D90" s="65">
        <v>17739</v>
      </c>
      <c r="E90" s="65">
        <f t="shared" si="6"/>
        <v>14620.51</v>
      </c>
      <c r="F90" s="62">
        <f t="shared" si="7"/>
        <v>4.6883299289079012</v>
      </c>
      <c r="H90" s="178"/>
    </row>
    <row r="91" spans="1:8" ht="15" customHeight="1" x14ac:dyDescent="0.25">
      <c r="A91" s="66" t="s">
        <v>78</v>
      </c>
      <c r="B91" s="65">
        <v>369</v>
      </c>
      <c r="C91" s="65">
        <v>0</v>
      </c>
      <c r="D91" s="65">
        <v>369</v>
      </c>
      <c r="E91" s="65">
        <f t="shared" si="6"/>
        <v>369</v>
      </c>
      <c r="F91" s="62">
        <f t="shared" si="7"/>
        <v>1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18108</v>
      </c>
      <c r="C93" s="86">
        <v>3118.49</v>
      </c>
      <c r="D93" s="86">
        <v>18108</v>
      </c>
      <c r="E93" s="65">
        <f t="shared" si="6"/>
        <v>14989.51</v>
      </c>
      <c r="F93" s="71">
        <f t="shared" si="7"/>
        <v>4.8066564266680354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10055853.92</v>
      </c>
      <c r="C95" s="160">
        <v>11127565.870000001</v>
      </c>
      <c r="D95" s="160">
        <v>11795118</v>
      </c>
      <c r="E95" s="160">
        <f t="shared" si="6"/>
        <v>667552.12999999896</v>
      </c>
      <c r="F95" s="162">
        <f t="shared" si="7"/>
        <v>5.999084955315559E-2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108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6279915</v>
      </c>
      <c r="C8" s="61">
        <v>6279915</v>
      </c>
      <c r="D8" s="61">
        <v>6491861</v>
      </c>
      <c r="E8" s="61">
        <f t="shared" ref="E8:E32" si="0">D8-C8</f>
        <v>211946</v>
      </c>
      <c r="F8" s="62">
        <f t="shared" ref="F8:F32" si="1">IF(ISBLANK(E8),"  ",IF(C8&gt;0,E8/C8,IF(E8&gt;0,1,0)))</f>
        <v>3.3749819862211511E-2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207991</v>
      </c>
      <c r="C10" s="63">
        <v>207991</v>
      </c>
      <c r="D10" s="63">
        <v>231720</v>
      </c>
      <c r="E10" s="61">
        <f t="shared" si="0"/>
        <v>23729</v>
      </c>
      <c r="F10" s="62">
        <f t="shared" si="1"/>
        <v>0.11408666721156203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207991</v>
      </c>
      <c r="C12" s="65">
        <v>207991</v>
      </c>
      <c r="D12" s="65">
        <v>231720</v>
      </c>
      <c r="E12" s="61">
        <f t="shared" si="0"/>
        <v>23729</v>
      </c>
      <c r="F12" s="62">
        <f t="shared" si="1"/>
        <v>0.11408666721156203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6487906</v>
      </c>
      <c r="C38" s="70">
        <v>6487906</v>
      </c>
      <c r="D38" s="70">
        <v>6723581</v>
      </c>
      <c r="E38" s="70">
        <f>D38-C38</f>
        <v>235675</v>
      </c>
      <c r="F38" s="71">
        <f>IF(ISBLANK(E38),"  ",IF(C38&gt;0,E38/C38,IF(E38&gt;0,1,0)))</f>
        <v>3.632527968191894E-2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1260321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8485207</v>
      </c>
      <c r="C51" s="75">
        <v>12095000</v>
      </c>
      <c r="D51" s="75">
        <v>9595000</v>
      </c>
      <c r="E51" s="75">
        <f>D51-C51</f>
        <v>-2500000</v>
      </c>
      <c r="F51" s="71">
        <f>IF(ISBLANK(E51),"  ",IF(C51&gt;0,E51/C51,IF(E51&gt;0,1,0)))</f>
        <v>-0.20669698222405952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16233434</v>
      </c>
      <c r="C57" s="75">
        <v>18582906</v>
      </c>
      <c r="D57" s="75">
        <v>16318581</v>
      </c>
      <c r="E57" s="75">
        <f>D57-C57</f>
        <v>-2264325</v>
      </c>
      <c r="F57" s="71">
        <f>IF(ISBLANK(E57),"  ",IF(C57&gt;0,E57/C57,IF(E57&gt;0,1,0)))</f>
        <v>-0.12184988720278733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5587596</v>
      </c>
      <c r="C61" s="57">
        <v>6595000</v>
      </c>
      <c r="D61" s="57">
        <v>6075000</v>
      </c>
      <c r="E61" s="183">
        <f t="shared" ref="E61:E74" si="4">D61-C61</f>
        <v>-520000</v>
      </c>
      <c r="F61" s="62">
        <f t="shared" ref="F61:F74" si="5">IF(ISBLANK(E61),"  ",IF(C61&gt;0,E61/C61,IF(E61&gt;0,1,0)))</f>
        <v>-7.884761182714177E-2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1005519</v>
      </c>
      <c r="C64" s="65">
        <v>1425000</v>
      </c>
      <c r="D64" s="65">
        <v>1230000</v>
      </c>
      <c r="E64" s="183">
        <f t="shared" si="4"/>
        <v>-195000</v>
      </c>
      <c r="F64" s="62">
        <f t="shared" si="5"/>
        <v>-0.1368421052631579</v>
      </c>
      <c r="H64" s="178"/>
    </row>
    <row r="65" spans="1:8" ht="15" customHeight="1" x14ac:dyDescent="0.25">
      <c r="A65" s="66" t="s">
        <v>53</v>
      </c>
      <c r="B65" s="65">
        <v>1905374</v>
      </c>
      <c r="C65" s="65">
        <v>2112000</v>
      </c>
      <c r="D65" s="65">
        <v>2230000</v>
      </c>
      <c r="E65" s="183">
        <f t="shared" si="4"/>
        <v>118000</v>
      </c>
      <c r="F65" s="62">
        <f t="shared" si="5"/>
        <v>5.587121212121212E-2</v>
      </c>
      <c r="H65" s="178"/>
    </row>
    <row r="66" spans="1:8" ht="15" customHeight="1" x14ac:dyDescent="0.25">
      <c r="A66" s="66" t="s">
        <v>54</v>
      </c>
      <c r="B66" s="65">
        <v>2183705</v>
      </c>
      <c r="C66" s="65">
        <v>3014851</v>
      </c>
      <c r="D66" s="65">
        <v>2633581</v>
      </c>
      <c r="E66" s="183">
        <f t="shared" si="4"/>
        <v>-381270</v>
      </c>
      <c r="F66" s="62">
        <f t="shared" si="5"/>
        <v>-0.12646396123722201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183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5228350</v>
      </c>
      <c r="C68" s="65">
        <v>5090000</v>
      </c>
      <c r="D68" s="65">
        <v>3735825</v>
      </c>
      <c r="E68" s="183">
        <f t="shared" si="4"/>
        <v>-1354175</v>
      </c>
      <c r="F68" s="62">
        <f t="shared" si="5"/>
        <v>-0.26604616895874261</v>
      </c>
      <c r="H68" s="178"/>
    </row>
    <row r="69" spans="1:8" s="103" customFormat="1" ht="15" customHeight="1" x14ac:dyDescent="0.25">
      <c r="A69" s="84" t="s">
        <v>57</v>
      </c>
      <c r="B69" s="70">
        <v>15910544</v>
      </c>
      <c r="C69" s="70">
        <v>18236851</v>
      </c>
      <c r="D69" s="70">
        <v>15904406</v>
      </c>
      <c r="E69" s="79">
        <f t="shared" si="4"/>
        <v>-2332445</v>
      </c>
      <c r="F69" s="71">
        <f t="shared" si="5"/>
        <v>-0.12789735464746627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322890</v>
      </c>
      <c r="C71" s="65">
        <v>346055</v>
      </c>
      <c r="D71" s="65">
        <v>414175</v>
      </c>
      <c r="E71" s="183">
        <f t="shared" si="4"/>
        <v>68120</v>
      </c>
      <c r="F71" s="62">
        <f t="shared" si="5"/>
        <v>0.1968473219574923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16233434</v>
      </c>
      <c r="C74" s="86">
        <v>18582906</v>
      </c>
      <c r="D74" s="86">
        <v>16318581</v>
      </c>
      <c r="E74" s="79">
        <f t="shared" si="4"/>
        <v>-2264325</v>
      </c>
      <c r="F74" s="71">
        <f t="shared" si="5"/>
        <v>-0.12184988720278733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7341382</v>
      </c>
      <c r="C77" s="61">
        <v>8200000</v>
      </c>
      <c r="D77" s="61">
        <v>8350000</v>
      </c>
      <c r="E77" s="57">
        <f t="shared" ref="E77:E95" si="6">D77-C77</f>
        <v>150000</v>
      </c>
      <c r="F77" s="62">
        <f t="shared" ref="F77:F95" si="7">IF(ISBLANK(E77),"  ",IF(C77&gt;0,E77/C77,IF(E77&gt;0,1,0)))</f>
        <v>1.8292682926829267E-2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2770921</v>
      </c>
      <c r="C79" s="57">
        <v>3300000</v>
      </c>
      <c r="D79" s="57">
        <v>3050000</v>
      </c>
      <c r="E79" s="65">
        <f t="shared" si="6"/>
        <v>-250000</v>
      </c>
      <c r="F79" s="62">
        <f t="shared" si="7"/>
        <v>-7.575757575757576E-2</v>
      </c>
      <c r="H79" s="178"/>
    </row>
    <row r="80" spans="1:8" s="103" customFormat="1" ht="15" customHeight="1" x14ac:dyDescent="0.25">
      <c r="A80" s="84" t="s">
        <v>67</v>
      </c>
      <c r="B80" s="86">
        <v>10112303</v>
      </c>
      <c r="C80" s="86">
        <v>11500000</v>
      </c>
      <c r="D80" s="86">
        <v>11400000</v>
      </c>
      <c r="E80" s="70">
        <f t="shared" si="6"/>
        <v>-100000</v>
      </c>
      <c r="F80" s="71">
        <f t="shared" si="7"/>
        <v>-8.6956521739130436E-3</v>
      </c>
      <c r="H80" s="179"/>
    </row>
    <row r="81" spans="1:8" ht="15" customHeight="1" x14ac:dyDescent="0.25">
      <c r="A81" s="66" t="s">
        <v>68</v>
      </c>
      <c r="B81" s="63">
        <v>31938</v>
      </c>
      <c r="C81" s="63">
        <v>220000</v>
      </c>
      <c r="D81" s="63">
        <v>90000</v>
      </c>
      <c r="E81" s="65">
        <f t="shared" si="6"/>
        <v>-130000</v>
      </c>
      <c r="F81" s="62">
        <f t="shared" si="7"/>
        <v>-0.59090909090909094</v>
      </c>
      <c r="H81" s="178"/>
    </row>
    <row r="82" spans="1:8" ht="15" customHeight="1" x14ac:dyDescent="0.25">
      <c r="A82" s="66" t="s">
        <v>69</v>
      </c>
      <c r="B82" s="61">
        <v>2251246</v>
      </c>
      <c r="C82" s="61">
        <v>1930000</v>
      </c>
      <c r="D82" s="61">
        <v>1990825</v>
      </c>
      <c r="E82" s="65">
        <f t="shared" si="6"/>
        <v>60825</v>
      </c>
      <c r="F82" s="62">
        <f t="shared" si="7"/>
        <v>3.151554404145078E-2</v>
      </c>
      <c r="H82" s="178"/>
    </row>
    <row r="83" spans="1:8" ht="15" customHeight="1" x14ac:dyDescent="0.25">
      <c r="A83" s="66" t="s">
        <v>70</v>
      </c>
      <c r="B83" s="57">
        <v>268725</v>
      </c>
      <c r="C83" s="57">
        <v>595000</v>
      </c>
      <c r="D83" s="57">
        <v>555000</v>
      </c>
      <c r="E83" s="65">
        <f t="shared" si="6"/>
        <v>-40000</v>
      </c>
      <c r="F83" s="62">
        <f t="shared" si="7"/>
        <v>-6.7226890756302518E-2</v>
      </c>
      <c r="H83" s="178"/>
    </row>
    <row r="84" spans="1:8" s="103" customFormat="1" ht="15" customHeight="1" x14ac:dyDescent="0.25">
      <c r="A84" s="68" t="s">
        <v>71</v>
      </c>
      <c r="B84" s="86">
        <v>2551909</v>
      </c>
      <c r="C84" s="86">
        <v>2745000</v>
      </c>
      <c r="D84" s="86">
        <v>2635825</v>
      </c>
      <c r="E84" s="65">
        <f t="shared" si="6"/>
        <v>-109175</v>
      </c>
      <c r="F84" s="71">
        <f t="shared" si="7"/>
        <v>-3.9772313296903464E-2</v>
      </c>
      <c r="H84" s="179"/>
    </row>
    <row r="85" spans="1:8" ht="15" customHeight="1" x14ac:dyDescent="0.25">
      <c r="A85" s="66" t="s">
        <v>72</v>
      </c>
      <c r="B85" s="57">
        <v>309686</v>
      </c>
      <c r="C85" s="57">
        <v>1491851</v>
      </c>
      <c r="D85" s="57">
        <v>568581</v>
      </c>
      <c r="E85" s="65">
        <f t="shared" si="6"/>
        <v>-923270</v>
      </c>
      <c r="F85" s="62">
        <f t="shared" si="7"/>
        <v>-0.61887547751082383</v>
      </c>
      <c r="H85" s="178"/>
    </row>
    <row r="86" spans="1:8" ht="15" customHeight="1" x14ac:dyDescent="0.25">
      <c r="A86" s="66" t="s">
        <v>73</v>
      </c>
      <c r="B86" s="65">
        <v>4861</v>
      </c>
      <c r="C86" s="65">
        <v>0</v>
      </c>
      <c r="D86" s="65">
        <v>0</v>
      </c>
      <c r="E86" s="65">
        <f t="shared" si="6"/>
        <v>0</v>
      </c>
      <c r="F86" s="62">
        <f t="shared" si="7"/>
        <v>0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322890</v>
      </c>
      <c r="C88" s="65">
        <v>346055</v>
      </c>
      <c r="D88" s="65">
        <v>414175</v>
      </c>
      <c r="E88" s="65">
        <f t="shared" si="6"/>
        <v>68120</v>
      </c>
      <c r="F88" s="62">
        <f t="shared" si="7"/>
        <v>0.1968473219574923</v>
      </c>
      <c r="H88" s="178"/>
    </row>
    <row r="89" spans="1:8" s="103" customFormat="1" ht="15" customHeight="1" x14ac:dyDescent="0.25">
      <c r="A89" s="68" t="s">
        <v>76</v>
      </c>
      <c r="B89" s="70">
        <v>637437</v>
      </c>
      <c r="C89" s="70">
        <v>1837906</v>
      </c>
      <c r="D89" s="70">
        <v>982756</v>
      </c>
      <c r="E89" s="70">
        <f t="shared" si="6"/>
        <v>-855150</v>
      </c>
      <c r="F89" s="71">
        <f t="shared" si="7"/>
        <v>-0.46528494928467506</v>
      </c>
      <c r="H89" s="179"/>
    </row>
    <row r="90" spans="1:8" ht="15" customHeight="1" x14ac:dyDescent="0.25">
      <c r="A90" s="66" t="s">
        <v>77</v>
      </c>
      <c r="B90" s="65">
        <v>2931785</v>
      </c>
      <c r="C90" s="65">
        <v>2500000</v>
      </c>
      <c r="D90" s="65">
        <v>1300000</v>
      </c>
      <c r="E90" s="65">
        <f t="shared" si="6"/>
        <v>-1200000</v>
      </c>
      <c r="F90" s="62">
        <f t="shared" si="7"/>
        <v>-0.48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2931785</v>
      </c>
      <c r="C93" s="86">
        <v>2500000</v>
      </c>
      <c r="D93" s="86">
        <v>1300000</v>
      </c>
      <c r="E93" s="65">
        <f t="shared" si="6"/>
        <v>-1200000</v>
      </c>
      <c r="F93" s="71">
        <f t="shared" si="7"/>
        <v>-0.48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16233434</v>
      </c>
      <c r="C95" s="160">
        <v>18582906</v>
      </c>
      <c r="D95" s="160">
        <v>16318581</v>
      </c>
      <c r="E95" s="160">
        <f t="shared" si="6"/>
        <v>-2264325</v>
      </c>
      <c r="F95" s="162">
        <f t="shared" si="7"/>
        <v>-0.12184988720278733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109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15157660</v>
      </c>
      <c r="C8" s="61">
        <v>15157660</v>
      </c>
      <c r="D8" s="61">
        <v>16721292</v>
      </c>
      <c r="E8" s="61">
        <f t="shared" ref="E8:E32" si="0">D8-C8</f>
        <v>1563632</v>
      </c>
      <c r="F8" s="62">
        <f t="shared" ref="F8:F32" si="1">IF(ISBLANK(E8),"  ",IF(C8&gt;0,E8/C8,IF(E8&gt;0,1,0)))</f>
        <v>0.10315787529209654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643970</v>
      </c>
      <c r="C10" s="63">
        <v>643970</v>
      </c>
      <c r="D10" s="63">
        <v>717438</v>
      </c>
      <c r="E10" s="61">
        <f t="shared" si="0"/>
        <v>73468</v>
      </c>
      <c r="F10" s="62">
        <f t="shared" si="1"/>
        <v>0.11408605990962312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643970</v>
      </c>
      <c r="C12" s="65">
        <v>643970</v>
      </c>
      <c r="D12" s="65">
        <v>717438</v>
      </c>
      <c r="E12" s="61">
        <f t="shared" si="0"/>
        <v>73468</v>
      </c>
      <c r="F12" s="62">
        <f t="shared" si="1"/>
        <v>0.11408605990962312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15801630</v>
      </c>
      <c r="C38" s="70">
        <v>15801630</v>
      </c>
      <c r="D38" s="70">
        <v>17438730</v>
      </c>
      <c r="E38" s="70">
        <f>D38-C38</f>
        <v>1637100</v>
      </c>
      <c r="F38" s="71">
        <f>IF(ISBLANK(E38),"  ",IF(C38&gt;0,E38/C38,IF(E38&gt;0,1,0)))</f>
        <v>0.10360323586870468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9" s="103" customFormat="1" ht="15" customHeight="1" x14ac:dyDescent="0.25">
      <c r="A49" s="76" t="s">
        <v>43</v>
      </c>
      <c r="B49" s="77">
        <v>2301529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9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9" s="103" customFormat="1" ht="15" customHeight="1" x14ac:dyDescent="0.25">
      <c r="A51" s="67" t="s">
        <v>44</v>
      </c>
      <c r="B51" s="75">
        <v>15448471</v>
      </c>
      <c r="C51" s="75">
        <v>17750000</v>
      </c>
      <c r="D51" s="75">
        <v>17750000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9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9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9" ht="15" customHeight="1" x14ac:dyDescent="0.25">
      <c r="A54" s="67"/>
      <c r="B54" s="57"/>
      <c r="C54" s="57"/>
      <c r="D54" s="57"/>
      <c r="E54" s="57"/>
      <c r="F54" s="80"/>
      <c r="H54" s="178"/>
    </row>
    <row r="55" spans="1:9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9" ht="15" customHeight="1" x14ac:dyDescent="0.25">
      <c r="A56" s="66"/>
      <c r="B56" s="65"/>
      <c r="C56" s="65"/>
      <c r="D56" s="65"/>
      <c r="E56" s="65"/>
      <c r="F56" s="58"/>
      <c r="H56" s="178"/>
    </row>
    <row r="57" spans="1:9" s="103" customFormat="1" ht="15" customHeight="1" x14ac:dyDescent="0.25">
      <c r="A57" s="81" t="s">
        <v>47</v>
      </c>
      <c r="B57" s="75">
        <v>33551630</v>
      </c>
      <c r="C57" s="75">
        <v>33551630</v>
      </c>
      <c r="D57" s="75">
        <v>35188730</v>
      </c>
      <c r="E57" s="75">
        <f>D57-C57</f>
        <v>1637100</v>
      </c>
      <c r="F57" s="71">
        <f>IF(ISBLANK(E57),"  ",IF(C57&gt;0,E57/C57,IF(E57&gt;0,1,0)))</f>
        <v>4.8793456532514219E-2</v>
      </c>
      <c r="H57" s="179"/>
    </row>
    <row r="58" spans="1:9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9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9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9" ht="15" customHeight="1" x14ac:dyDescent="0.25">
      <c r="A61" s="64" t="s">
        <v>49</v>
      </c>
      <c r="B61" s="57">
        <v>17560012</v>
      </c>
      <c r="C61" s="57">
        <v>17560012</v>
      </c>
      <c r="D61" s="57">
        <v>17446133</v>
      </c>
      <c r="E61" s="183">
        <f t="shared" ref="E61:E74" si="4">D61-C61</f>
        <v>-113879</v>
      </c>
      <c r="F61" s="62">
        <f t="shared" ref="F61:F74" si="5">IF(ISBLANK(E61),"  ",IF(C61&gt;0,E61/C61,IF(E61&gt;0,1,0)))</f>
        <v>-6.4851322425064405E-3</v>
      </c>
      <c r="H61" s="178"/>
      <c r="I61" s="151"/>
    </row>
    <row r="62" spans="1:9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  <c r="I62" s="151"/>
    </row>
    <row r="63" spans="1:9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  <c r="I63" s="151"/>
    </row>
    <row r="64" spans="1:9" ht="15" customHeight="1" x14ac:dyDescent="0.25">
      <c r="A64" s="66" t="s">
        <v>52</v>
      </c>
      <c r="B64" s="65">
        <v>2622168</v>
      </c>
      <c r="C64" s="65">
        <v>2622168</v>
      </c>
      <c r="D64" s="65">
        <v>3242729</v>
      </c>
      <c r="E64" s="183">
        <f t="shared" si="4"/>
        <v>620561</v>
      </c>
      <c r="F64" s="62">
        <f t="shared" si="5"/>
        <v>0.23665951228144039</v>
      </c>
      <c r="H64" s="178"/>
      <c r="I64" s="151"/>
    </row>
    <row r="65" spans="1:9" ht="15" customHeight="1" x14ac:dyDescent="0.25">
      <c r="A65" s="66" t="s">
        <v>53</v>
      </c>
      <c r="B65" s="65">
        <v>3829206</v>
      </c>
      <c r="C65" s="65">
        <v>3829206</v>
      </c>
      <c r="D65" s="65">
        <v>4444809</v>
      </c>
      <c r="E65" s="183">
        <f t="shared" si="4"/>
        <v>615603</v>
      </c>
      <c r="F65" s="62">
        <f t="shared" si="5"/>
        <v>0.16076518212914112</v>
      </c>
      <c r="H65" s="178"/>
      <c r="I65" s="151"/>
    </row>
    <row r="66" spans="1:9" ht="15" customHeight="1" x14ac:dyDescent="0.25">
      <c r="A66" s="66" t="s">
        <v>54</v>
      </c>
      <c r="B66" s="65">
        <v>5330035</v>
      </c>
      <c r="C66" s="65">
        <v>5330035</v>
      </c>
      <c r="D66" s="65">
        <v>6097223</v>
      </c>
      <c r="E66" s="183">
        <f t="shared" si="4"/>
        <v>767188</v>
      </c>
      <c r="F66" s="62">
        <f t="shared" si="5"/>
        <v>0.14393676589365736</v>
      </c>
      <c r="H66" s="178"/>
      <c r="I66" s="151"/>
    </row>
    <row r="67" spans="1:9" ht="15" customHeight="1" x14ac:dyDescent="0.25">
      <c r="A67" s="66" t="s">
        <v>55</v>
      </c>
      <c r="B67" s="65">
        <v>15928</v>
      </c>
      <c r="C67" s="65">
        <v>15928</v>
      </c>
      <c r="D67" s="65">
        <v>30000</v>
      </c>
      <c r="E67" s="183">
        <f t="shared" si="4"/>
        <v>14072</v>
      </c>
      <c r="F67" s="62">
        <f t="shared" si="5"/>
        <v>0.88347564038171778</v>
      </c>
      <c r="H67" s="178"/>
      <c r="I67" s="151"/>
    </row>
    <row r="68" spans="1:9" ht="15" customHeight="1" x14ac:dyDescent="0.25">
      <c r="A68" s="66" t="s">
        <v>56</v>
      </c>
      <c r="B68" s="65">
        <v>2920038</v>
      </c>
      <c r="C68" s="65">
        <v>2920038</v>
      </c>
      <c r="D68" s="65">
        <v>2341198</v>
      </c>
      <c r="E68" s="183">
        <f t="shared" si="4"/>
        <v>-578840</v>
      </c>
      <c r="F68" s="62">
        <f t="shared" si="5"/>
        <v>-0.1982302970029842</v>
      </c>
      <c r="H68" s="178"/>
      <c r="I68" s="151"/>
    </row>
    <row r="69" spans="1:9" s="103" customFormat="1" ht="15" customHeight="1" x14ac:dyDescent="0.25">
      <c r="A69" s="84" t="s">
        <v>57</v>
      </c>
      <c r="B69" s="70">
        <v>32277387</v>
      </c>
      <c r="C69" s="70">
        <v>32277387</v>
      </c>
      <c r="D69" s="70">
        <v>33602092</v>
      </c>
      <c r="E69" s="79">
        <f t="shared" si="4"/>
        <v>1324705</v>
      </c>
      <c r="F69" s="71">
        <f t="shared" si="5"/>
        <v>4.104127140155428E-2</v>
      </c>
      <c r="H69" s="179"/>
      <c r="I69" s="151"/>
    </row>
    <row r="70" spans="1:9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  <c r="I70" s="151"/>
    </row>
    <row r="71" spans="1:9" ht="15" customHeight="1" x14ac:dyDescent="0.25">
      <c r="A71" s="66" t="s">
        <v>59</v>
      </c>
      <c r="B71" s="65">
        <v>1274243</v>
      </c>
      <c r="C71" s="65">
        <v>1274243</v>
      </c>
      <c r="D71" s="65">
        <v>1586638</v>
      </c>
      <c r="E71" s="183">
        <f t="shared" si="4"/>
        <v>312395</v>
      </c>
      <c r="F71" s="62">
        <f t="shared" si="5"/>
        <v>0.24516124475472889</v>
      </c>
      <c r="H71" s="178"/>
      <c r="I71" s="151"/>
    </row>
    <row r="72" spans="1:9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  <c r="I72" s="151"/>
    </row>
    <row r="73" spans="1:9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  <c r="I73" s="151"/>
    </row>
    <row r="74" spans="1:9" s="103" customFormat="1" ht="15" customHeight="1" x14ac:dyDescent="0.25">
      <c r="A74" s="85" t="s">
        <v>62</v>
      </c>
      <c r="B74" s="86">
        <v>33551630</v>
      </c>
      <c r="C74" s="86">
        <v>33551630</v>
      </c>
      <c r="D74" s="86">
        <v>35188730</v>
      </c>
      <c r="E74" s="79">
        <f t="shared" si="4"/>
        <v>1637100</v>
      </c>
      <c r="F74" s="71">
        <f t="shared" si="5"/>
        <v>4.8793456532514219E-2</v>
      </c>
      <c r="H74" s="179"/>
      <c r="I74" s="151"/>
    </row>
    <row r="75" spans="1:9" ht="15" customHeight="1" x14ac:dyDescent="0.25">
      <c r="A75" s="83"/>
      <c r="B75" s="57"/>
      <c r="C75" s="57"/>
      <c r="D75" s="57"/>
      <c r="E75" s="57"/>
      <c r="F75" s="59"/>
      <c r="H75" s="178"/>
      <c r="I75" s="151"/>
    </row>
    <row r="76" spans="1:9" ht="15" customHeight="1" x14ac:dyDescent="0.25">
      <c r="A76" s="81" t="s">
        <v>63</v>
      </c>
      <c r="B76" s="57"/>
      <c r="C76" s="57"/>
      <c r="D76" s="57"/>
      <c r="E76" s="57"/>
      <c r="F76" s="59"/>
      <c r="H76" s="178"/>
      <c r="I76" s="151"/>
    </row>
    <row r="77" spans="1:9" ht="15" customHeight="1" x14ac:dyDescent="0.25">
      <c r="A77" s="64" t="s">
        <v>64</v>
      </c>
      <c r="B77" s="61">
        <v>16920390</v>
      </c>
      <c r="C77" s="61">
        <v>16920390</v>
      </c>
      <c r="D77" s="61">
        <v>17875069</v>
      </c>
      <c r="E77" s="57">
        <f t="shared" ref="E77:E95" si="6">D77-C77</f>
        <v>954679</v>
      </c>
      <c r="F77" s="62">
        <f t="shared" ref="F77:F95" si="7">IF(ISBLANK(E77),"  ",IF(C77&gt;0,E77/C77,IF(E77&gt;0,1,0)))</f>
        <v>5.6421808244372616E-2</v>
      </c>
      <c r="H77" s="178"/>
      <c r="I77" s="151"/>
    </row>
    <row r="78" spans="1:9" ht="15" customHeight="1" x14ac:dyDescent="0.25">
      <c r="A78" s="66" t="s">
        <v>65</v>
      </c>
      <c r="B78" s="63">
        <v>216757</v>
      </c>
      <c r="C78" s="63">
        <v>216757</v>
      </c>
      <c r="D78" s="63">
        <v>225000</v>
      </c>
      <c r="E78" s="65">
        <f t="shared" si="6"/>
        <v>8243</v>
      </c>
      <c r="F78" s="62">
        <f t="shared" si="7"/>
        <v>3.8028760316852511E-2</v>
      </c>
      <c r="H78" s="178"/>
      <c r="I78" s="151"/>
    </row>
    <row r="79" spans="1:9" ht="15" customHeight="1" x14ac:dyDescent="0.25">
      <c r="A79" s="66" t="s">
        <v>66</v>
      </c>
      <c r="B79" s="57">
        <v>8253510</v>
      </c>
      <c r="C79" s="57">
        <v>8253510</v>
      </c>
      <c r="D79" s="57">
        <v>8616668</v>
      </c>
      <c r="E79" s="65">
        <f t="shared" si="6"/>
        <v>363158</v>
      </c>
      <c r="F79" s="62">
        <f t="shared" si="7"/>
        <v>4.4000431331639507E-2</v>
      </c>
      <c r="H79" s="178"/>
      <c r="I79" s="151"/>
    </row>
    <row r="80" spans="1:9" s="103" customFormat="1" ht="15" customHeight="1" x14ac:dyDescent="0.25">
      <c r="A80" s="84" t="s">
        <v>67</v>
      </c>
      <c r="B80" s="86">
        <v>25390657</v>
      </c>
      <c r="C80" s="86">
        <v>25390657</v>
      </c>
      <c r="D80" s="86">
        <v>26716737</v>
      </c>
      <c r="E80" s="70">
        <f t="shared" si="6"/>
        <v>1326080</v>
      </c>
      <c r="F80" s="71">
        <f t="shared" si="7"/>
        <v>5.2227084947033861E-2</v>
      </c>
      <c r="H80" s="179"/>
      <c r="I80" s="151"/>
    </row>
    <row r="81" spans="1:9" ht="15" customHeight="1" x14ac:dyDescent="0.25">
      <c r="A81" s="66" t="s">
        <v>68</v>
      </c>
      <c r="B81" s="63">
        <v>91955</v>
      </c>
      <c r="C81" s="63">
        <v>91955</v>
      </c>
      <c r="D81" s="63">
        <v>407500</v>
      </c>
      <c r="E81" s="65">
        <f t="shared" si="6"/>
        <v>315545</v>
      </c>
      <c r="F81" s="62">
        <f t="shared" si="7"/>
        <v>3.4315154151487142</v>
      </c>
      <c r="H81" s="178"/>
      <c r="I81" s="151"/>
    </row>
    <row r="82" spans="1:9" ht="15" customHeight="1" x14ac:dyDescent="0.25">
      <c r="A82" s="66" t="s">
        <v>69</v>
      </c>
      <c r="B82" s="61">
        <v>4580203</v>
      </c>
      <c r="C82" s="61">
        <v>4580203</v>
      </c>
      <c r="D82" s="61">
        <v>4548069</v>
      </c>
      <c r="E82" s="65">
        <f t="shared" si="6"/>
        <v>-32134</v>
      </c>
      <c r="F82" s="62">
        <f t="shared" si="7"/>
        <v>-7.0158462408762235E-3</v>
      </c>
      <c r="H82" s="178"/>
      <c r="I82" s="151"/>
    </row>
    <row r="83" spans="1:9" ht="15" customHeight="1" x14ac:dyDescent="0.25">
      <c r="A83" s="66" t="s">
        <v>70</v>
      </c>
      <c r="B83" s="57">
        <v>283412</v>
      </c>
      <c r="C83" s="57">
        <v>283412</v>
      </c>
      <c r="D83" s="57">
        <v>328900</v>
      </c>
      <c r="E83" s="65">
        <f t="shared" si="6"/>
        <v>45488</v>
      </c>
      <c r="F83" s="62">
        <f t="shared" si="7"/>
        <v>0.16050131963360761</v>
      </c>
      <c r="H83" s="178"/>
      <c r="I83" s="151"/>
    </row>
    <row r="84" spans="1:9" s="103" customFormat="1" ht="15" customHeight="1" x14ac:dyDescent="0.25">
      <c r="A84" s="68" t="s">
        <v>71</v>
      </c>
      <c r="B84" s="86">
        <v>4955570</v>
      </c>
      <c r="C84" s="86">
        <v>4955570</v>
      </c>
      <c r="D84" s="86">
        <v>5284469</v>
      </c>
      <c r="E84" s="65">
        <f t="shared" si="6"/>
        <v>328899</v>
      </c>
      <c r="F84" s="71">
        <f t="shared" si="7"/>
        <v>6.6369559909354531E-2</v>
      </c>
      <c r="H84" s="179"/>
      <c r="I84" s="151"/>
    </row>
    <row r="85" spans="1:9" ht="15" customHeight="1" x14ac:dyDescent="0.25">
      <c r="A85" s="66" t="s">
        <v>72</v>
      </c>
      <c r="B85" s="57">
        <v>1264237</v>
      </c>
      <c r="C85" s="57">
        <v>1264237</v>
      </c>
      <c r="D85" s="57">
        <v>1011800</v>
      </c>
      <c r="E85" s="65">
        <f t="shared" si="6"/>
        <v>-252437</v>
      </c>
      <c r="F85" s="62">
        <f t="shared" si="7"/>
        <v>-0.19967537732244825</v>
      </c>
      <c r="H85" s="178"/>
      <c r="I85" s="151"/>
    </row>
    <row r="86" spans="1:9" ht="15" customHeight="1" x14ac:dyDescent="0.25">
      <c r="A86" s="66" t="s">
        <v>73</v>
      </c>
      <c r="B86" s="65">
        <v>355879</v>
      </c>
      <c r="C86" s="65">
        <v>355879</v>
      </c>
      <c r="D86" s="65">
        <v>386400</v>
      </c>
      <c r="E86" s="65">
        <f t="shared" si="6"/>
        <v>30521</v>
      </c>
      <c r="F86" s="62">
        <f t="shared" si="7"/>
        <v>8.5762295611710726E-2</v>
      </c>
      <c r="H86" s="178"/>
      <c r="I86" s="151"/>
    </row>
    <row r="87" spans="1:9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  <c r="I87" s="151"/>
    </row>
    <row r="88" spans="1:9" ht="15" customHeight="1" x14ac:dyDescent="0.25">
      <c r="A88" s="66" t="s">
        <v>75</v>
      </c>
      <c r="B88" s="65">
        <v>1274243</v>
      </c>
      <c r="C88" s="65">
        <v>1274243</v>
      </c>
      <c r="D88" s="65">
        <v>1586638</v>
      </c>
      <c r="E88" s="65">
        <f t="shared" si="6"/>
        <v>312395</v>
      </c>
      <c r="F88" s="62">
        <f t="shared" si="7"/>
        <v>0.24516124475472889</v>
      </c>
      <c r="H88" s="178"/>
      <c r="I88" s="151"/>
    </row>
    <row r="89" spans="1:9" s="103" customFormat="1" ht="15" customHeight="1" x14ac:dyDescent="0.25">
      <c r="A89" s="68" t="s">
        <v>76</v>
      </c>
      <c r="B89" s="70">
        <v>2894359</v>
      </c>
      <c r="C89" s="70">
        <v>2894359</v>
      </c>
      <c r="D89" s="70">
        <v>2984838</v>
      </c>
      <c r="E89" s="70">
        <f t="shared" si="6"/>
        <v>90479</v>
      </c>
      <c r="F89" s="71">
        <f t="shared" si="7"/>
        <v>3.1260462161051897E-2</v>
      </c>
      <c r="H89" s="179"/>
      <c r="I89" s="151"/>
    </row>
    <row r="90" spans="1:9" ht="15" customHeight="1" x14ac:dyDescent="0.25">
      <c r="A90" s="66" t="s">
        <v>77</v>
      </c>
      <c r="B90" s="65">
        <v>307632</v>
      </c>
      <c r="C90" s="65">
        <v>307632</v>
      </c>
      <c r="D90" s="65">
        <v>200600</v>
      </c>
      <c r="E90" s="65">
        <f t="shared" si="6"/>
        <v>-107032</v>
      </c>
      <c r="F90" s="62">
        <f t="shared" si="7"/>
        <v>-0.34792219274977898</v>
      </c>
      <c r="H90" s="178"/>
      <c r="I90" s="151"/>
    </row>
    <row r="91" spans="1:9" ht="15" customHeight="1" x14ac:dyDescent="0.25">
      <c r="A91" s="66" t="s">
        <v>78</v>
      </c>
      <c r="B91" s="65">
        <v>3412</v>
      </c>
      <c r="C91" s="65">
        <v>3412</v>
      </c>
      <c r="D91" s="65">
        <v>2086</v>
      </c>
      <c r="E91" s="65">
        <f t="shared" si="6"/>
        <v>-1326</v>
      </c>
      <c r="F91" s="62">
        <f t="shared" si="7"/>
        <v>-0.38862837045720983</v>
      </c>
      <c r="H91" s="178"/>
      <c r="I91" s="151"/>
    </row>
    <row r="92" spans="1:9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  <c r="I92" s="151"/>
    </row>
    <row r="93" spans="1:9" s="103" customFormat="1" ht="15" customHeight="1" x14ac:dyDescent="0.25">
      <c r="A93" s="87" t="s">
        <v>80</v>
      </c>
      <c r="B93" s="86">
        <v>311044</v>
      </c>
      <c r="C93" s="86">
        <v>311044</v>
      </c>
      <c r="D93" s="86">
        <v>202686</v>
      </c>
      <c r="E93" s="65">
        <f t="shared" si="6"/>
        <v>-108358</v>
      </c>
      <c r="F93" s="71">
        <f t="shared" si="7"/>
        <v>-0.3483687195380718</v>
      </c>
      <c r="H93" s="179"/>
      <c r="I93" s="151"/>
    </row>
    <row r="94" spans="1:9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  <c r="I94" s="151"/>
    </row>
    <row r="95" spans="1:9" s="103" customFormat="1" ht="15" customHeight="1" thickBot="1" x14ac:dyDescent="0.3">
      <c r="A95" s="159" t="s">
        <v>62</v>
      </c>
      <c r="B95" s="160">
        <v>33551630</v>
      </c>
      <c r="C95" s="160">
        <v>33551630</v>
      </c>
      <c r="D95" s="160">
        <v>35188730</v>
      </c>
      <c r="E95" s="160">
        <f t="shared" si="6"/>
        <v>1637100</v>
      </c>
      <c r="F95" s="162">
        <f t="shared" si="7"/>
        <v>4.8793456532514219E-2</v>
      </c>
      <c r="H95" s="179"/>
      <c r="I95" s="151"/>
    </row>
    <row r="96" spans="1:9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193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9149687</v>
      </c>
      <c r="C8" s="61">
        <v>9149687</v>
      </c>
      <c r="D8" s="61">
        <v>10326306</v>
      </c>
      <c r="E8" s="61">
        <f t="shared" ref="E8:E32" si="0">D8-C8</f>
        <v>1176619</v>
      </c>
      <c r="F8" s="62">
        <f t="shared" ref="F8:F32" si="1">IF(ISBLANK(E8),"  ",IF(C8&gt;0,E8/C8,IF(E8&gt;0,1,0)))</f>
        <v>0.12859663942602625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745691</v>
      </c>
      <c r="C10" s="63">
        <v>745691</v>
      </c>
      <c r="D10" s="63">
        <v>1142716</v>
      </c>
      <c r="E10" s="61">
        <f t="shared" si="0"/>
        <v>397025</v>
      </c>
      <c r="F10" s="62">
        <f t="shared" si="1"/>
        <v>0.53242562938268001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236541</v>
      </c>
      <c r="C12" s="65">
        <v>236541</v>
      </c>
      <c r="D12" s="65">
        <v>263527</v>
      </c>
      <c r="E12" s="61">
        <f t="shared" si="0"/>
        <v>26986</v>
      </c>
      <c r="F12" s="62">
        <f t="shared" si="1"/>
        <v>0.11408593013473352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77896</v>
      </c>
      <c r="C14" s="65">
        <v>77896</v>
      </c>
      <c r="D14" s="65">
        <v>252423</v>
      </c>
      <c r="E14" s="61">
        <f t="shared" si="0"/>
        <v>174527</v>
      </c>
      <c r="F14" s="62">
        <f t="shared" si="1"/>
        <v>2.2405129916812161</v>
      </c>
      <c r="H14" s="178"/>
    </row>
    <row r="15" spans="1:9" ht="15" customHeight="1" x14ac:dyDescent="0.25">
      <c r="A15" s="190" t="s">
        <v>19</v>
      </c>
      <c r="B15" s="65">
        <v>431254</v>
      </c>
      <c r="C15" s="65">
        <v>431254</v>
      </c>
      <c r="D15" s="65">
        <v>626766</v>
      </c>
      <c r="E15" s="61">
        <f t="shared" si="0"/>
        <v>195512</v>
      </c>
      <c r="F15" s="62">
        <f t="shared" si="1"/>
        <v>0.45335695437027829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9895378</v>
      </c>
      <c r="C38" s="70">
        <v>9895378</v>
      </c>
      <c r="D38" s="70">
        <v>11469022</v>
      </c>
      <c r="E38" s="70">
        <f>D38-C38</f>
        <v>1573644</v>
      </c>
      <c r="F38" s="71">
        <f>IF(ISBLANK(E38),"  ",IF(C38&gt;0,E38/C38,IF(E38&gt;0,1,0)))</f>
        <v>0.15902818467369312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9143041</v>
      </c>
      <c r="C51" s="75">
        <v>10500000</v>
      </c>
      <c r="D51" s="75">
        <v>10500000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19038419</v>
      </c>
      <c r="C57" s="75">
        <v>20395378</v>
      </c>
      <c r="D57" s="75">
        <v>21969022</v>
      </c>
      <c r="E57" s="75">
        <f>D57-C57</f>
        <v>1573644</v>
      </c>
      <c r="F57" s="71">
        <f>IF(ISBLANK(E57),"  ",IF(C57&gt;0,E57/C57,IF(E57&gt;0,1,0)))</f>
        <v>7.7156893096073043E-2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7741021</v>
      </c>
      <c r="C61" s="57">
        <v>8148882</v>
      </c>
      <c r="D61" s="57">
        <v>8577255</v>
      </c>
      <c r="E61" s="183">
        <f t="shared" ref="E61:E74" si="4">D61-C61</f>
        <v>428373</v>
      </c>
      <c r="F61" s="62">
        <f t="shared" ref="F61:F74" si="5">IF(ISBLANK(E61),"  ",IF(C61&gt;0,E61/C61,IF(E61&gt;0,1,0)))</f>
        <v>5.2568315506347989E-2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2103409</v>
      </c>
      <c r="C64" s="65">
        <v>2379138</v>
      </c>
      <c r="D64" s="65">
        <v>2560084</v>
      </c>
      <c r="E64" s="183">
        <f t="shared" si="4"/>
        <v>180946</v>
      </c>
      <c r="F64" s="62">
        <f t="shared" si="5"/>
        <v>7.605527716340961E-2</v>
      </c>
      <c r="H64" s="178"/>
    </row>
    <row r="65" spans="1:8" ht="15" customHeight="1" x14ac:dyDescent="0.25">
      <c r="A65" s="66" t="s">
        <v>53</v>
      </c>
      <c r="B65" s="65">
        <v>1852566</v>
      </c>
      <c r="C65" s="65">
        <v>2110691</v>
      </c>
      <c r="D65" s="65">
        <v>2186863</v>
      </c>
      <c r="E65" s="183">
        <f t="shared" si="4"/>
        <v>76172</v>
      </c>
      <c r="F65" s="62">
        <f t="shared" si="5"/>
        <v>3.6088655326620526E-2</v>
      </c>
      <c r="H65" s="178"/>
    </row>
    <row r="66" spans="1:8" ht="15" customHeight="1" x14ac:dyDescent="0.25">
      <c r="A66" s="66" t="s">
        <v>54</v>
      </c>
      <c r="B66" s="65">
        <v>4715385</v>
      </c>
      <c r="C66" s="65">
        <v>5048317</v>
      </c>
      <c r="D66" s="65">
        <v>5005655</v>
      </c>
      <c r="E66" s="183">
        <f t="shared" si="4"/>
        <v>-42662</v>
      </c>
      <c r="F66" s="62">
        <f t="shared" si="5"/>
        <v>-8.4507371466569954E-3</v>
      </c>
      <c r="H66" s="178"/>
    </row>
    <row r="67" spans="1:8" ht="15" customHeight="1" x14ac:dyDescent="0.25">
      <c r="A67" s="66" t="s">
        <v>55</v>
      </c>
      <c r="B67" s="65">
        <v>12000</v>
      </c>
      <c r="C67" s="65">
        <v>24500</v>
      </c>
      <c r="D67" s="65">
        <v>17500</v>
      </c>
      <c r="E67" s="183">
        <f t="shared" si="4"/>
        <v>-7000</v>
      </c>
      <c r="F67" s="62">
        <f t="shared" si="5"/>
        <v>-0.2857142857142857</v>
      </c>
      <c r="H67" s="178"/>
    </row>
    <row r="68" spans="1:8" ht="15" customHeight="1" x14ac:dyDescent="0.25">
      <c r="A68" s="66" t="s">
        <v>56</v>
      </c>
      <c r="B68" s="65">
        <v>2152692</v>
      </c>
      <c r="C68" s="65">
        <v>2222340</v>
      </c>
      <c r="D68" s="65">
        <v>2631564</v>
      </c>
      <c r="E68" s="183">
        <f t="shared" si="4"/>
        <v>409224</v>
      </c>
      <c r="F68" s="62">
        <f t="shared" si="5"/>
        <v>0.1841410405248522</v>
      </c>
      <c r="H68" s="178"/>
    </row>
    <row r="69" spans="1:8" s="103" customFormat="1" ht="15" customHeight="1" x14ac:dyDescent="0.25">
      <c r="A69" s="84" t="s">
        <v>57</v>
      </c>
      <c r="B69" s="70">
        <v>18577073</v>
      </c>
      <c r="C69" s="70">
        <v>19933868</v>
      </c>
      <c r="D69" s="70">
        <v>20978921</v>
      </c>
      <c r="E69" s="79">
        <f t="shared" si="4"/>
        <v>1045053</v>
      </c>
      <c r="F69" s="71">
        <f t="shared" si="5"/>
        <v>5.2426001817610111E-2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461346</v>
      </c>
      <c r="C71" s="65">
        <v>461510</v>
      </c>
      <c r="D71" s="65">
        <v>990101</v>
      </c>
      <c r="E71" s="183">
        <f t="shared" si="4"/>
        <v>528591</v>
      </c>
      <c r="F71" s="62">
        <f t="shared" si="5"/>
        <v>1.1453511299863492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19038419</v>
      </c>
      <c r="C74" s="86">
        <v>20395378</v>
      </c>
      <c r="D74" s="86">
        <v>21969022</v>
      </c>
      <c r="E74" s="79">
        <f t="shared" si="4"/>
        <v>1573644</v>
      </c>
      <c r="F74" s="71">
        <f t="shared" si="5"/>
        <v>7.7156893096073043E-2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10282400</v>
      </c>
      <c r="C77" s="61">
        <v>11030494</v>
      </c>
      <c r="D77" s="61">
        <v>11510550</v>
      </c>
      <c r="E77" s="57">
        <f t="shared" ref="E77:E95" si="6">D77-C77</f>
        <v>480056</v>
      </c>
      <c r="F77" s="62">
        <f t="shared" ref="F77:F95" si="7">IF(ISBLANK(E77),"  ",IF(C77&gt;0,E77/C77,IF(E77&gt;0,1,0)))</f>
        <v>4.3520806955699355E-2</v>
      </c>
      <c r="H77" s="178"/>
    </row>
    <row r="78" spans="1:8" ht="15" customHeight="1" x14ac:dyDescent="0.25">
      <c r="A78" s="66" t="s">
        <v>65</v>
      </c>
      <c r="B78" s="63">
        <v>0</v>
      </c>
      <c r="C78" s="63">
        <v>0</v>
      </c>
      <c r="D78" s="63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4744913</v>
      </c>
      <c r="C79" s="57">
        <v>4994781</v>
      </c>
      <c r="D79" s="57">
        <v>5237549</v>
      </c>
      <c r="E79" s="65">
        <f t="shared" si="6"/>
        <v>242768</v>
      </c>
      <c r="F79" s="62">
        <f t="shared" si="7"/>
        <v>4.8604333202997285E-2</v>
      </c>
      <c r="H79" s="178"/>
    </row>
    <row r="80" spans="1:8" s="103" customFormat="1" ht="15" customHeight="1" x14ac:dyDescent="0.25">
      <c r="A80" s="84" t="s">
        <v>67</v>
      </c>
      <c r="B80" s="86">
        <v>15027313</v>
      </c>
      <c r="C80" s="86">
        <v>16025275</v>
      </c>
      <c r="D80" s="86">
        <v>16748099</v>
      </c>
      <c r="E80" s="70">
        <f t="shared" si="6"/>
        <v>722824</v>
      </c>
      <c r="F80" s="71">
        <f t="shared" si="7"/>
        <v>4.5105247803859841E-2</v>
      </c>
      <c r="H80" s="179"/>
    </row>
    <row r="81" spans="1:8" ht="15" customHeight="1" x14ac:dyDescent="0.25">
      <c r="A81" s="66" t="s">
        <v>68</v>
      </c>
      <c r="B81" s="63">
        <v>48484</v>
      </c>
      <c r="C81" s="63">
        <v>154615</v>
      </c>
      <c r="D81" s="63">
        <v>183664</v>
      </c>
      <c r="E81" s="65">
        <f t="shared" si="6"/>
        <v>29049</v>
      </c>
      <c r="F81" s="62">
        <f t="shared" si="7"/>
        <v>0.18787957183973095</v>
      </c>
      <c r="H81" s="178"/>
    </row>
    <row r="82" spans="1:8" ht="15" customHeight="1" x14ac:dyDescent="0.25">
      <c r="A82" s="66" t="s">
        <v>69</v>
      </c>
      <c r="B82" s="61">
        <v>2380280</v>
      </c>
      <c r="C82" s="61">
        <v>2438307</v>
      </c>
      <c r="D82" s="61">
        <v>2616943</v>
      </c>
      <c r="E82" s="65">
        <f t="shared" si="6"/>
        <v>178636</v>
      </c>
      <c r="F82" s="62">
        <f t="shared" si="7"/>
        <v>7.3262308642841126E-2</v>
      </c>
      <c r="H82" s="178"/>
    </row>
    <row r="83" spans="1:8" ht="15" customHeight="1" x14ac:dyDescent="0.25">
      <c r="A83" s="66" t="s">
        <v>70</v>
      </c>
      <c r="B83" s="57">
        <v>179512</v>
      </c>
      <c r="C83" s="57">
        <v>304915</v>
      </c>
      <c r="D83" s="57">
        <v>376318</v>
      </c>
      <c r="E83" s="65">
        <f t="shared" si="6"/>
        <v>71403</v>
      </c>
      <c r="F83" s="62">
        <f t="shared" si="7"/>
        <v>0.23417345817686896</v>
      </c>
      <c r="H83" s="178"/>
    </row>
    <row r="84" spans="1:8" s="103" customFormat="1" ht="15" customHeight="1" x14ac:dyDescent="0.25">
      <c r="A84" s="68" t="s">
        <v>71</v>
      </c>
      <c r="B84" s="86">
        <v>2608276</v>
      </c>
      <c r="C84" s="86">
        <v>2897837</v>
      </c>
      <c r="D84" s="86">
        <v>3176925</v>
      </c>
      <c r="E84" s="65">
        <f t="shared" si="6"/>
        <v>279088</v>
      </c>
      <c r="F84" s="71">
        <f t="shared" si="7"/>
        <v>9.6309074665000133E-2</v>
      </c>
      <c r="H84" s="179"/>
    </row>
    <row r="85" spans="1:8" ht="15" customHeight="1" x14ac:dyDescent="0.25">
      <c r="A85" s="66" t="s">
        <v>72</v>
      </c>
      <c r="B85" s="57">
        <v>171628</v>
      </c>
      <c r="C85" s="57">
        <v>184805</v>
      </c>
      <c r="D85" s="57">
        <v>175337</v>
      </c>
      <c r="E85" s="65">
        <f t="shared" si="6"/>
        <v>-9468</v>
      </c>
      <c r="F85" s="62">
        <f t="shared" si="7"/>
        <v>-5.1232380076296637E-2</v>
      </c>
      <c r="H85" s="178"/>
    </row>
    <row r="86" spans="1:8" ht="15" customHeight="1" x14ac:dyDescent="0.25">
      <c r="A86" s="66" t="s">
        <v>73</v>
      </c>
      <c r="B86" s="65">
        <v>526432</v>
      </c>
      <c r="C86" s="65">
        <v>539217</v>
      </c>
      <c r="D86" s="65">
        <v>530736</v>
      </c>
      <c r="E86" s="65">
        <f t="shared" si="6"/>
        <v>-8481</v>
      </c>
      <c r="F86" s="62">
        <f t="shared" si="7"/>
        <v>-1.5728361679991542E-2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461346</v>
      </c>
      <c r="C88" s="65">
        <v>461510</v>
      </c>
      <c r="D88" s="65">
        <v>990101</v>
      </c>
      <c r="E88" s="65">
        <f t="shared" si="6"/>
        <v>528591</v>
      </c>
      <c r="F88" s="62">
        <f t="shared" si="7"/>
        <v>1.1453511299863492</v>
      </c>
      <c r="H88" s="178"/>
    </row>
    <row r="89" spans="1:8" s="103" customFormat="1" ht="15" customHeight="1" x14ac:dyDescent="0.25">
      <c r="A89" s="68" t="s">
        <v>76</v>
      </c>
      <c r="B89" s="70">
        <v>1159406</v>
      </c>
      <c r="C89" s="70">
        <v>1185532</v>
      </c>
      <c r="D89" s="70">
        <v>1696174</v>
      </c>
      <c r="E89" s="70">
        <f t="shared" si="6"/>
        <v>510642</v>
      </c>
      <c r="F89" s="71">
        <f t="shared" si="7"/>
        <v>0.43072814567637147</v>
      </c>
      <c r="H89" s="179"/>
    </row>
    <row r="90" spans="1:8" ht="15" customHeight="1" x14ac:dyDescent="0.25">
      <c r="A90" s="66" t="s">
        <v>77</v>
      </c>
      <c r="B90" s="65">
        <v>243424</v>
      </c>
      <c r="C90" s="65">
        <v>286734</v>
      </c>
      <c r="D90" s="65">
        <v>347824</v>
      </c>
      <c r="E90" s="65">
        <f t="shared" si="6"/>
        <v>61090</v>
      </c>
      <c r="F90" s="62">
        <f t="shared" si="7"/>
        <v>0.21305460810367796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243424</v>
      </c>
      <c r="C93" s="86">
        <v>286734</v>
      </c>
      <c r="D93" s="86">
        <v>347824</v>
      </c>
      <c r="E93" s="65">
        <f t="shared" si="6"/>
        <v>61090</v>
      </c>
      <c r="F93" s="71">
        <f t="shared" si="7"/>
        <v>0.21305460810367796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19038419</v>
      </c>
      <c r="C95" s="160">
        <v>20395378</v>
      </c>
      <c r="D95" s="160">
        <v>21969022</v>
      </c>
      <c r="E95" s="160">
        <f t="shared" si="6"/>
        <v>1573644</v>
      </c>
      <c r="F95" s="162">
        <f t="shared" si="7"/>
        <v>7.7156893096073043E-2</v>
      </c>
      <c r="H95" s="179"/>
    </row>
    <row r="96" spans="1:8" ht="15" customHeight="1" thickTop="1" x14ac:dyDescent="0.4">
      <c r="A96" s="4"/>
      <c r="B96" s="5"/>
      <c r="C96" s="11"/>
      <c r="D96" s="11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187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4769513</v>
      </c>
      <c r="C8" s="61">
        <v>4769513</v>
      </c>
      <c r="D8" s="61">
        <v>5233370</v>
      </c>
      <c r="E8" s="61">
        <f t="shared" ref="E8:E32" si="0">D8-C8</f>
        <v>463857</v>
      </c>
      <c r="F8" s="62">
        <f t="shared" ref="F8:F32" si="1">IF(ISBLANK(E8),"  ",IF(C8&gt;0,E8/C8,IF(E8&gt;0,1,0)))</f>
        <v>9.7254583434409347E-2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188076</v>
      </c>
      <c r="C10" s="63">
        <v>188076</v>
      </c>
      <c r="D10" s="63">
        <v>209533</v>
      </c>
      <c r="E10" s="61">
        <f t="shared" si="0"/>
        <v>21457</v>
      </c>
      <c r="F10" s="62">
        <f t="shared" si="1"/>
        <v>0.11408685850400901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188076</v>
      </c>
      <c r="C12" s="65">
        <v>188076</v>
      </c>
      <c r="D12" s="65">
        <v>209533</v>
      </c>
      <c r="E12" s="61">
        <f t="shared" si="0"/>
        <v>21457</v>
      </c>
      <c r="F12" s="62">
        <f t="shared" si="1"/>
        <v>0.11408685850400901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4957589</v>
      </c>
      <c r="C38" s="70">
        <v>4957589</v>
      </c>
      <c r="D38" s="70">
        <v>5442903</v>
      </c>
      <c r="E38" s="70">
        <f>D38-C38</f>
        <v>485314</v>
      </c>
      <c r="F38" s="71">
        <f>IF(ISBLANK(E38),"  ",IF(C38&gt;0,E38/C38,IF(E38&gt;0,1,0)))</f>
        <v>9.7893149270744301E-2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0</v>
      </c>
      <c r="C47" s="77">
        <v>0</v>
      </c>
      <c r="D47" s="77"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5">
        <v>2554276.63</v>
      </c>
      <c r="C51" s="75">
        <v>3550000</v>
      </c>
      <c r="D51" s="75">
        <v>3550000</v>
      </c>
      <c r="E51" s="75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9">
        <v>0</v>
      </c>
      <c r="C53" s="79">
        <v>0</v>
      </c>
      <c r="D53" s="79">
        <v>0</v>
      </c>
      <c r="E53" s="79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5">
        <v>7511865.6299999999</v>
      </c>
      <c r="C57" s="75">
        <v>8507589</v>
      </c>
      <c r="D57" s="75">
        <v>8992903</v>
      </c>
      <c r="E57" s="75">
        <f>D57-C57</f>
        <v>485314</v>
      </c>
      <c r="F57" s="71">
        <f>IF(ISBLANK(E57),"  ",IF(C57&gt;0,E57/C57,IF(E57&gt;0,1,0)))</f>
        <v>5.7044833736091385E-2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57">
        <v>3361112.06</v>
      </c>
      <c r="C61" s="57">
        <v>4170588.3194600004</v>
      </c>
      <c r="D61" s="57">
        <v>4407869</v>
      </c>
      <c r="E61" s="183">
        <f t="shared" ref="E61:E74" si="4">D61-C61</f>
        <v>237280.68053999962</v>
      </c>
      <c r="F61" s="62">
        <f t="shared" ref="F61:F74" si="5">IF(ISBLANK(E61),"  ",IF(C61&gt;0,E61/C61,IF(E61&gt;0,1,0)))</f>
        <v>5.6893815060298801E-2</v>
      </c>
      <c r="H61" s="178"/>
    </row>
    <row r="62" spans="1:8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183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5">
        <v>479441.25999999995</v>
      </c>
      <c r="C64" s="65">
        <v>329446.25</v>
      </c>
      <c r="D64" s="65">
        <v>348239</v>
      </c>
      <c r="E64" s="183">
        <f t="shared" si="4"/>
        <v>18792.75</v>
      </c>
      <c r="F64" s="62">
        <f t="shared" si="5"/>
        <v>5.7043447906904389E-2</v>
      </c>
      <c r="H64" s="178"/>
    </row>
    <row r="65" spans="1:8" ht="15" customHeight="1" x14ac:dyDescent="0.25">
      <c r="A65" s="66" t="s">
        <v>53</v>
      </c>
      <c r="B65" s="65">
        <v>802202.52999999991</v>
      </c>
      <c r="C65" s="65">
        <v>766431.53359999997</v>
      </c>
      <c r="D65" s="65">
        <v>810152</v>
      </c>
      <c r="E65" s="183">
        <f t="shared" si="4"/>
        <v>43720.466400000034</v>
      </c>
      <c r="F65" s="62">
        <f t="shared" si="5"/>
        <v>5.7044190489711391E-2</v>
      </c>
      <c r="H65" s="178"/>
    </row>
    <row r="66" spans="1:8" ht="15" customHeight="1" x14ac:dyDescent="0.25">
      <c r="A66" s="66" t="s">
        <v>54</v>
      </c>
      <c r="B66" s="65">
        <v>2160970.2700000005</v>
      </c>
      <c r="C66" s="65">
        <v>2537906.1679999996</v>
      </c>
      <c r="D66" s="65">
        <v>2682681.2397566456</v>
      </c>
      <c r="E66" s="183">
        <f t="shared" si="4"/>
        <v>144775.07175664604</v>
      </c>
      <c r="F66" s="62">
        <f t="shared" si="5"/>
        <v>5.7045084480304577E-2</v>
      </c>
      <c r="H66" s="178"/>
    </row>
    <row r="67" spans="1:8" ht="15" customHeight="1" x14ac:dyDescent="0.25">
      <c r="A67" s="66" t="s">
        <v>55</v>
      </c>
      <c r="B67" s="65">
        <v>2500</v>
      </c>
      <c r="C67" s="65">
        <v>0</v>
      </c>
      <c r="D67" s="65">
        <v>0</v>
      </c>
      <c r="E67" s="183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705639.94</v>
      </c>
      <c r="C68" s="65">
        <v>703217.14500000002</v>
      </c>
      <c r="D68" s="65">
        <v>743962</v>
      </c>
      <c r="E68" s="183">
        <f t="shared" si="4"/>
        <v>40744.854999999981</v>
      </c>
      <c r="F68" s="62">
        <f t="shared" si="5"/>
        <v>5.7940645062059717E-2</v>
      </c>
      <c r="H68" s="178"/>
    </row>
    <row r="69" spans="1:8" s="103" customFormat="1" ht="15" customHeight="1" x14ac:dyDescent="0.25">
      <c r="A69" s="84" t="s">
        <v>57</v>
      </c>
      <c r="B69" s="70">
        <v>7511866.0600000005</v>
      </c>
      <c r="C69" s="70">
        <v>8507589.4160600007</v>
      </c>
      <c r="D69" s="70">
        <v>8992903.2397566456</v>
      </c>
      <c r="E69" s="79">
        <f t="shared" si="4"/>
        <v>485313.82369664498</v>
      </c>
      <c r="F69" s="71">
        <f t="shared" si="5"/>
        <v>5.7044810223270209E-2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183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7511866.0600000005</v>
      </c>
      <c r="C74" s="86">
        <v>8507589.4160600007</v>
      </c>
      <c r="D74" s="86">
        <v>8992903.2397566456</v>
      </c>
      <c r="E74" s="79">
        <f t="shared" si="4"/>
        <v>485313.82369664498</v>
      </c>
      <c r="F74" s="71">
        <f t="shared" si="5"/>
        <v>5.7044810223270209E-2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4295696.8600000003</v>
      </c>
      <c r="C77" s="61">
        <v>4832181.2290000003</v>
      </c>
      <c r="D77" s="61">
        <v>4995776</v>
      </c>
      <c r="E77" s="57">
        <f t="shared" ref="E77:E95" si="6">D77-C77</f>
        <v>163594.77099999972</v>
      </c>
      <c r="F77" s="62">
        <f t="shared" ref="F77:F95" si="7">IF(ISBLANK(E77),"  ",IF(C77&gt;0,E77/C77,IF(E77&gt;0,1,0)))</f>
        <v>3.3855263957857595E-2</v>
      </c>
      <c r="H77" s="178"/>
    </row>
    <row r="78" spans="1:8" ht="15" customHeight="1" x14ac:dyDescent="0.25">
      <c r="A78" s="66" t="s">
        <v>65</v>
      </c>
      <c r="B78" s="63">
        <v>0</v>
      </c>
      <c r="C78" s="61">
        <v>0</v>
      </c>
      <c r="D78" s="61">
        <v>0</v>
      </c>
      <c r="E78" s="65">
        <f t="shared" si="6"/>
        <v>0</v>
      </c>
      <c r="F78" s="62">
        <f t="shared" si="7"/>
        <v>0</v>
      </c>
      <c r="H78" s="178"/>
    </row>
    <row r="79" spans="1:8" ht="15" customHeight="1" x14ac:dyDescent="0.25">
      <c r="A79" s="66" t="s">
        <v>66</v>
      </c>
      <c r="B79" s="57">
        <v>2059641.9000000001</v>
      </c>
      <c r="C79" s="61">
        <v>2495341.1870599999</v>
      </c>
      <c r="D79" s="61">
        <v>2637689</v>
      </c>
      <c r="E79" s="65">
        <f t="shared" si="6"/>
        <v>142347.81294000009</v>
      </c>
      <c r="F79" s="62">
        <f t="shared" si="7"/>
        <v>5.7045430772420205E-2</v>
      </c>
      <c r="H79" s="178"/>
    </row>
    <row r="80" spans="1:8" s="103" customFormat="1" ht="15" customHeight="1" x14ac:dyDescent="0.25">
      <c r="A80" s="84" t="s">
        <v>67</v>
      </c>
      <c r="B80" s="86">
        <v>6355338.7600000007</v>
      </c>
      <c r="C80" s="86">
        <v>7327522.4160600007</v>
      </c>
      <c r="D80" s="86">
        <v>7633465</v>
      </c>
      <c r="E80" s="70">
        <f t="shared" si="6"/>
        <v>305942.58393999934</v>
      </c>
      <c r="F80" s="71">
        <f t="shared" si="7"/>
        <v>4.1752527876196426E-2</v>
      </c>
      <c r="H80" s="179"/>
    </row>
    <row r="81" spans="1:8" ht="15" customHeight="1" x14ac:dyDescent="0.25">
      <c r="A81" s="66" t="s">
        <v>68</v>
      </c>
      <c r="B81" s="63">
        <v>3999.0699999999997</v>
      </c>
      <c r="C81" s="63">
        <v>11825</v>
      </c>
      <c r="D81" s="63">
        <v>12498</v>
      </c>
      <c r="E81" s="65">
        <f t="shared" si="6"/>
        <v>673</v>
      </c>
      <c r="F81" s="62">
        <f t="shared" si="7"/>
        <v>5.6913319238900632E-2</v>
      </c>
      <c r="H81" s="178"/>
    </row>
    <row r="82" spans="1:8" ht="15" customHeight="1" x14ac:dyDescent="0.25">
      <c r="A82" s="66" t="s">
        <v>69</v>
      </c>
      <c r="B82" s="61">
        <v>689444.61</v>
      </c>
      <c r="C82" s="61">
        <v>732453</v>
      </c>
      <c r="D82" s="61">
        <v>774236</v>
      </c>
      <c r="E82" s="65">
        <f t="shared" si="6"/>
        <v>41783</v>
      </c>
      <c r="F82" s="62">
        <f t="shared" si="7"/>
        <v>5.70452984696629E-2</v>
      </c>
      <c r="H82" s="178"/>
    </row>
    <row r="83" spans="1:8" ht="15" customHeight="1" x14ac:dyDescent="0.25">
      <c r="A83" s="66" t="s">
        <v>70</v>
      </c>
      <c r="B83" s="57">
        <v>48900.959999999999</v>
      </c>
      <c r="C83" s="57">
        <v>52584</v>
      </c>
      <c r="D83" s="57">
        <v>55584</v>
      </c>
      <c r="E83" s="65">
        <f t="shared" si="6"/>
        <v>3000</v>
      </c>
      <c r="F83" s="62">
        <f t="shared" si="7"/>
        <v>5.7051574623459604E-2</v>
      </c>
      <c r="H83" s="178"/>
    </row>
    <row r="84" spans="1:8" s="103" customFormat="1" ht="15" customHeight="1" x14ac:dyDescent="0.25">
      <c r="A84" s="68" t="s">
        <v>71</v>
      </c>
      <c r="B84" s="86">
        <v>742344.6399999999</v>
      </c>
      <c r="C84" s="86">
        <v>796862</v>
      </c>
      <c r="D84" s="86">
        <v>842318</v>
      </c>
      <c r="E84" s="65">
        <f t="shared" si="6"/>
        <v>45456</v>
      </c>
      <c r="F84" s="71">
        <f t="shared" si="7"/>
        <v>5.7043754125557497E-2</v>
      </c>
      <c r="H84" s="179"/>
    </row>
    <row r="85" spans="1:8" ht="15" customHeight="1" x14ac:dyDescent="0.25">
      <c r="A85" s="66" t="s">
        <v>72</v>
      </c>
      <c r="B85" s="57">
        <v>20094.16</v>
      </c>
      <c r="C85" s="57">
        <v>16500</v>
      </c>
      <c r="D85" s="57">
        <v>17441.239756645507</v>
      </c>
      <c r="E85" s="65">
        <f t="shared" si="6"/>
        <v>941.23975664550744</v>
      </c>
      <c r="F85" s="62">
        <f t="shared" si="7"/>
        <v>5.7044833736091358E-2</v>
      </c>
      <c r="H85" s="178"/>
    </row>
    <row r="86" spans="1:8" ht="15" customHeight="1" x14ac:dyDescent="0.25">
      <c r="A86" s="66" t="s">
        <v>73</v>
      </c>
      <c r="B86" s="65">
        <v>2500</v>
      </c>
      <c r="C86" s="65">
        <v>0</v>
      </c>
      <c r="D86" s="65">
        <v>0</v>
      </c>
      <c r="E86" s="65">
        <f t="shared" si="6"/>
        <v>0</v>
      </c>
      <c r="F86" s="62">
        <f t="shared" si="7"/>
        <v>0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385817</v>
      </c>
      <c r="C88" s="65">
        <v>366705</v>
      </c>
      <c r="D88" s="65">
        <v>499679</v>
      </c>
      <c r="E88" s="65">
        <f t="shared" si="6"/>
        <v>132974</v>
      </c>
      <c r="F88" s="62">
        <f t="shared" si="7"/>
        <v>0.36261845352531324</v>
      </c>
      <c r="H88" s="178"/>
    </row>
    <row r="89" spans="1:8" s="103" customFormat="1" ht="15" customHeight="1" x14ac:dyDescent="0.25">
      <c r="A89" s="68" t="s">
        <v>76</v>
      </c>
      <c r="B89" s="70">
        <v>408411.16</v>
      </c>
      <c r="C89" s="70">
        <v>383205</v>
      </c>
      <c r="D89" s="70">
        <v>517120.23975664552</v>
      </c>
      <c r="E89" s="70">
        <f t="shared" si="6"/>
        <v>133915.23975664552</v>
      </c>
      <c r="F89" s="71">
        <f t="shared" si="7"/>
        <v>0.34946109721075019</v>
      </c>
      <c r="H89" s="179"/>
    </row>
    <row r="90" spans="1:8" ht="15" customHeight="1" x14ac:dyDescent="0.25">
      <c r="A90" s="66" t="s">
        <v>77</v>
      </c>
      <c r="B90" s="65">
        <v>5771.5</v>
      </c>
      <c r="C90" s="65">
        <v>0</v>
      </c>
      <c r="D90" s="65">
        <v>0</v>
      </c>
      <c r="E90" s="65">
        <f t="shared" si="6"/>
        <v>0</v>
      </c>
      <c r="F90" s="62">
        <f t="shared" si="7"/>
        <v>0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5771.5</v>
      </c>
      <c r="C93" s="86">
        <v>0</v>
      </c>
      <c r="D93" s="86">
        <v>0</v>
      </c>
      <c r="E93" s="65">
        <f t="shared" si="6"/>
        <v>0</v>
      </c>
      <c r="F93" s="71">
        <f t="shared" si="7"/>
        <v>0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91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7511866.0600000005</v>
      </c>
      <c r="C95" s="160">
        <v>8507589.4160600007</v>
      </c>
      <c r="D95" s="160">
        <v>8992903.2397566456</v>
      </c>
      <c r="E95" s="160">
        <f t="shared" si="6"/>
        <v>485313.82369664498</v>
      </c>
      <c r="F95" s="162">
        <f t="shared" si="7"/>
        <v>5.7044810223270209E-2</v>
      </c>
      <c r="H95" s="179"/>
    </row>
    <row r="96" spans="1:8" ht="15" customHeight="1" thickTop="1" x14ac:dyDescent="0.4">
      <c r="A96" s="4"/>
      <c r="B96" s="11"/>
      <c r="C96" s="11"/>
      <c r="D96" s="11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H63" sqref="H6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126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181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BOR!B8+ULBoard!B8+SUBoard!B8+LCTCBoard!B8+Online!B8+AE!B8+RR!B8</f>
        <v>33725129</v>
      </c>
      <c r="C8" s="61">
        <f>BOR!C8+ULBoard!C8+SUBoard!C8+LCTCBoard!C8+Online!C8+AE!C8+RR!C8</f>
        <v>33725129</v>
      </c>
      <c r="D8" s="61">
        <f>BOR!D8+ULBoard!D8+SUBoard!D8+LCTCBoard!D8+Online!D8+AE!D8+RR!D8</f>
        <v>34757718.278065279</v>
      </c>
      <c r="E8" s="61">
        <f t="shared" ref="E8:E32" si="0">D8-C8</f>
        <v>1032589.2780652791</v>
      </c>
      <c r="F8" s="62">
        <f t="shared" ref="F8:F32" si="1">IF(ISBLANK(E8),"  ",IF(C8&gt;0,E8/C8,IF(E8&gt;0,1,0)))</f>
        <v>3.0617800692927792E-2</v>
      </c>
      <c r="H8" s="178"/>
    </row>
    <row r="9" spans="1:9" ht="15" customHeight="1" x14ac:dyDescent="0.25">
      <c r="A9" s="60" t="s">
        <v>13</v>
      </c>
      <c r="B9" s="61">
        <f>BOR!B9+ULBoard!B9+SUBoard!B9+LCTCBoard!B9+Online!B9+AE!B9+RR!B9</f>
        <v>0</v>
      </c>
      <c r="C9" s="61">
        <f>BOR!C9+ULBoard!C9+SUBoard!C9+LCTCBoard!C9+Online!C9+AE!C9+RR!C9</f>
        <v>0</v>
      </c>
      <c r="D9" s="61">
        <f>BOR!D9+ULBoard!D9+SUBoard!D9+LCTCBoard!D9+Online!D9+AE!D9+RR!D9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BOR!B10+ULBoard!B10+SUBoard!B10+LCTCBoard!B10+Online!B10+AE!B10+RR!B10</f>
        <v>35307363</v>
      </c>
      <c r="C10" s="61">
        <f>BOR!C10+ULBoard!C10+SUBoard!C10+LCTCBoard!C10+Online!C10+AE!C10+RR!C10</f>
        <v>38289000</v>
      </c>
      <c r="D10" s="61">
        <f>BOR!D10+ULBoard!D10+SUBoard!D10+LCTCBoard!D10+Online!D10+AE!D10+RR!D10</f>
        <v>92247667</v>
      </c>
      <c r="E10" s="61">
        <f t="shared" si="0"/>
        <v>53958667</v>
      </c>
      <c r="F10" s="62">
        <f t="shared" si="1"/>
        <v>1.4092472250515813</v>
      </c>
      <c r="H10" s="178"/>
    </row>
    <row r="11" spans="1:9" ht="15" customHeight="1" x14ac:dyDescent="0.25">
      <c r="A11" s="189" t="s">
        <v>15</v>
      </c>
      <c r="B11" s="61">
        <f>BOR!B11+ULBoard!B11+SUBoard!B11+LCTCBoard!B11+Online!B11+AE!B11+RR!B11</f>
        <v>3182278</v>
      </c>
      <c r="C11" s="61">
        <f>BOR!C11+ULBoard!C11+SUBoard!C11+LCTCBoard!C11+Online!C11+AE!C11+RR!C11</f>
        <v>4120000</v>
      </c>
      <c r="D11" s="61">
        <f>BOR!D11+ULBoard!D11+SUBoard!D11+LCTCBoard!D11+Online!D11+AE!D11+RR!D11</f>
        <v>29566667</v>
      </c>
      <c r="E11" s="61">
        <f t="shared" si="0"/>
        <v>25446667</v>
      </c>
      <c r="F11" s="62">
        <f t="shared" si="1"/>
        <v>6.1763754854368935</v>
      </c>
      <c r="H11" s="178"/>
    </row>
    <row r="12" spans="1:9" ht="15" customHeight="1" x14ac:dyDescent="0.25">
      <c r="A12" s="190" t="s">
        <v>16</v>
      </c>
      <c r="B12" s="61">
        <f>BOR!B12+ULBoard!B12+SUBoard!B12+LCTCBoard!B12+Online!B12+AE!B12+RR!B12</f>
        <v>0</v>
      </c>
      <c r="C12" s="61">
        <f>BOR!C12+ULBoard!C12+SUBoard!C12+LCTCBoard!C12+Online!C12+AE!C12+RR!C12</f>
        <v>0</v>
      </c>
      <c r="D12" s="61">
        <f>BOR!D12+ULBoard!D12+SUBoard!D12+LCTCBoard!D12+Online!D12+AE!D12+RR!D12</f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1">
        <f>BOR!B13+ULBoard!B13+SUBoard!B13+LCTCBoard!B13+Online!B13+AE!B13+RR!B13</f>
        <v>0</v>
      </c>
      <c r="C13" s="61">
        <f>BOR!C13+ULBoard!C13+SUBoard!C13+LCTCBoard!C13+Online!C13+AE!C13+RR!C13</f>
        <v>0</v>
      </c>
      <c r="D13" s="61">
        <f>BOR!D13+ULBoard!D13+SUBoard!D13+LCTCBoard!D13+Online!D13+AE!D13+RR!D13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BOR!B14+ULBoard!B14+SUBoard!B14+LCTCBoard!B14+Online!B14+AE!B14+RR!B14</f>
        <v>0</v>
      </c>
      <c r="C14" s="61">
        <f>BOR!C14+ULBoard!C14+SUBoard!C14+LCTCBoard!C14+Online!C14+AE!C14+RR!C14</f>
        <v>0</v>
      </c>
      <c r="D14" s="61">
        <f>BOR!D14+ULBoard!D14+SUBoard!D14+LCTCBoard!D14+Online!D14+AE!D14+RR!D14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BOR!B15+ULBoard!B15+SUBoard!B15+LCTCBoard!B15+Online!B15+AE!B15+RR!B15</f>
        <v>0</v>
      </c>
      <c r="C15" s="61">
        <f>BOR!C15+ULBoard!C15+SUBoard!C15+LCTCBoard!C15+Online!C15+AE!C15+RR!C15</f>
        <v>0</v>
      </c>
      <c r="D15" s="61">
        <f>BOR!D15+ULBoard!D15+SUBoard!D15+LCTCBoard!D15+Online!D15+AE!D15+RR!D15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1">
        <f>BOR!B16+ULBoard!B16+SUBoard!B16+LCTCBoard!B16+Online!B16+AE!B16+RR!B16</f>
        <v>0</v>
      </c>
      <c r="C16" s="61">
        <f>BOR!C16+ULBoard!C16+SUBoard!C16+LCTCBoard!C16+Online!C16+AE!C16+RR!C16</f>
        <v>0</v>
      </c>
      <c r="D16" s="61">
        <f>BOR!D16+ULBoard!D16+SUBoard!D16+LCTCBoard!D16+Online!D16+AE!D16+RR!D16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BOR!B17+ULBoard!B17+SUBoard!B17+LCTCBoard!B17+Online!B17+AE!B17+RR!B17</f>
        <v>0</v>
      </c>
      <c r="C17" s="61">
        <f>BOR!C17+ULBoard!C17+SUBoard!C17+LCTCBoard!C17+Online!C17+AE!C17+RR!C17</f>
        <v>0</v>
      </c>
      <c r="D17" s="61">
        <f>BOR!D17+ULBoard!D17+SUBoard!D17+LCTCBoard!D17+Online!D17+AE!D17+RR!D17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BOR!B18+ULBoard!B18+SUBoard!B18+LCTCBoard!B18+Online!B18+AE!B18+RR!B18</f>
        <v>0</v>
      </c>
      <c r="C18" s="61">
        <f>BOR!C18+ULBoard!C18+SUBoard!C18+LCTCBoard!C18+Online!C18+AE!C18+RR!C18</f>
        <v>0</v>
      </c>
      <c r="D18" s="61">
        <f>BOR!D18+ULBoard!D18+SUBoard!D18+LCTCBoard!D18+Online!D18+AE!D18+RR!D18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BOR!B19+ULBoard!B19+SUBoard!B19+LCTCBoard!B19+Online!B19+AE!B19+RR!B19</f>
        <v>0</v>
      </c>
      <c r="C19" s="61">
        <f>BOR!C19+ULBoard!C19+SUBoard!C19+LCTCBoard!C19+Online!C19+AE!C19+RR!C19</f>
        <v>0</v>
      </c>
      <c r="D19" s="61">
        <f>BOR!D19+ULBoard!D19+SUBoard!D19+LCTCBoard!D19+Online!D19+AE!D19+RR!D19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1">
        <f>BOR!B20+ULBoard!B20+SUBoard!B20+LCTCBoard!B20+Online!B20+AE!B20+RR!B20</f>
        <v>0</v>
      </c>
      <c r="C20" s="61">
        <f>BOR!C20+ULBoard!C20+SUBoard!C20+LCTCBoard!C20+Online!C20+AE!C20+RR!C20</f>
        <v>0</v>
      </c>
      <c r="D20" s="61">
        <f>BOR!D20+ULBoard!D20+SUBoard!D20+LCTCBoard!D20+Online!D20+AE!D20+RR!D20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1">
        <f>BOR!B21+ULBoard!B21+SUBoard!B21+LCTCBoard!B21+Online!B21+AE!B21+RR!B21</f>
        <v>0</v>
      </c>
      <c r="C21" s="61">
        <f>BOR!C21+ULBoard!C21+SUBoard!C21+LCTCBoard!C21+Online!C21+AE!C21+RR!C21</f>
        <v>0</v>
      </c>
      <c r="D21" s="61">
        <f>BOR!D21+ULBoard!D21+SUBoard!D21+LCTCBoard!D21+Online!D21+AE!D21+RR!D21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BOR!B22+ULBoard!B22+SUBoard!B22+LCTCBoard!B22+Online!B22+AE!B22+RR!B22</f>
        <v>20354585</v>
      </c>
      <c r="C22" s="61">
        <f>BOR!C22+ULBoard!C22+SUBoard!C22+LCTCBoard!C22+Online!C22+AE!C22+RR!C22</f>
        <v>22220000</v>
      </c>
      <c r="D22" s="61">
        <f>BOR!D22+ULBoard!D22+SUBoard!D22+LCTCBoard!D22+Online!D22+AE!D22+RR!D22</f>
        <v>22230000</v>
      </c>
      <c r="E22" s="61">
        <f t="shared" si="0"/>
        <v>10000</v>
      </c>
      <c r="F22" s="62">
        <f t="shared" si="1"/>
        <v>4.5004500450045003E-4</v>
      </c>
      <c r="H22" s="178"/>
    </row>
    <row r="23" spans="1:8" ht="15" customHeight="1" x14ac:dyDescent="0.25">
      <c r="A23" s="191" t="s">
        <v>200</v>
      </c>
      <c r="B23" s="61">
        <f>BOR!B23+ULBoard!B23+SUBoard!B23+LCTCBoard!B23+Online!B23+AE!B23+RR!B23</f>
        <v>10000000</v>
      </c>
      <c r="C23" s="61">
        <f>BOR!C23+ULBoard!C23+SUBoard!C23+LCTCBoard!C23+Online!C23+AE!C23+RR!C23</f>
        <v>10000000</v>
      </c>
      <c r="D23" s="61">
        <f>BOR!D23+ULBoard!D23+SUBoard!D23+LCTCBoard!D23+Online!D23+AE!D23+RR!D23</f>
        <v>35000000</v>
      </c>
      <c r="E23" s="61">
        <f t="shared" si="0"/>
        <v>25000000</v>
      </c>
      <c r="F23" s="62">
        <f t="shared" si="1"/>
        <v>2.5</v>
      </c>
      <c r="H23" s="178"/>
    </row>
    <row r="24" spans="1:8" ht="15" customHeight="1" x14ac:dyDescent="0.25">
      <c r="A24" s="191" t="s">
        <v>26</v>
      </c>
      <c r="B24" s="61">
        <f>BOR!B24+ULBoard!B24+SUBoard!B24+LCTCBoard!B24+Online!B24+AE!B24+RR!B24</f>
        <v>0</v>
      </c>
      <c r="C24" s="61">
        <f>BOR!C24+ULBoard!C24+SUBoard!C24+LCTCBoard!C24+Online!C24+AE!C24+RR!C24</f>
        <v>0</v>
      </c>
      <c r="D24" s="61">
        <f>BOR!D24+ULBoard!D24+SUBoard!D24+LCTCBoard!D24+Online!D24+AE!D24+RR!D24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BOR!B25+ULBoard!B25+SUBoard!B25+LCTCBoard!B25+Online!B25+AE!B25+RR!B25</f>
        <v>0</v>
      </c>
      <c r="C25" s="61">
        <f>BOR!C25+ULBoard!C25+SUBoard!C25+LCTCBoard!C25+Online!C25+AE!C25+RR!C25</f>
        <v>0</v>
      </c>
      <c r="D25" s="61">
        <f>BOR!D25+ULBoard!D25+SUBoard!D25+LCTCBoard!D25+Online!D25+AE!D25+RR!D25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1">
        <f>BOR!B26+ULBoard!B26+SUBoard!B26+LCTCBoard!B26+Online!B26+AE!B26+RR!B26</f>
        <v>0</v>
      </c>
      <c r="C26" s="61">
        <f>BOR!C26+ULBoard!C26+SUBoard!C26+LCTCBoard!C26+Online!C26+AE!C26+RR!C26</f>
        <v>0</v>
      </c>
      <c r="D26" s="61">
        <f>BOR!D26+ULBoard!D26+SUBoard!D26+LCTCBoard!D26+Online!D26+AE!D26+RR!D26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1">
        <f>BOR!B27+ULBoard!B27+SUBoard!B27+LCTCBoard!B27+Online!B27+AE!B27+RR!B27</f>
        <v>200000</v>
      </c>
      <c r="C27" s="61">
        <f>BOR!C27+ULBoard!C27+SUBoard!C27+LCTCBoard!C27+Online!C27+AE!C27+RR!C27</f>
        <v>200000</v>
      </c>
      <c r="D27" s="61">
        <f>BOR!D27+ULBoard!D27+SUBoard!D27+LCTCBoard!D27+Online!D27+AE!D27+RR!D27</f>
        <v>200000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BOR!B28+ULBoard!B28+SUBoard!B28+LCTCBoard!B28+Online!B28+AE!B28+RR!B28</f>
        <v>1000000</v>
      </c>
      <c r="C28" s="61">
        <f>BOR!C28+ULBoard!C28+SUBoard!C28+LCTCBoard!C28+Online!C28+AE!C28+RR!C28</f>
        <v>1000000</v>
      </c>
      <c r="D28" s="61">
        <f>BOR!D28+ULBoard!D28+SUBoard!D28+LCTCBoard!D28+Online!D28+AE!D28+RR!D28</f>
        <v>1000000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BOR!B29+ULBoard!B29+SUBoard!B29+LCTCBoard!B29+Online!B29+AE!B29+RR!B29</f>
        <v>570500</v>
      </c>
      <c r="C29" s="61">
        <f>BOR!C29+ULBoard!C29+SUBoard!C29+LCTCBoard!C29+Online!C29+AE!C29+RR!C29</f>
        <v>749000</v>
      </c>
      <c r="D29" s="61">
        <f>BOR!D29+ULBoard!D29+SUBoard!D29+LCTCBoard!D29+Online!D29+AE!D29+RR!D29</f>
        <v>4251000</v>
      </c>
      <c r="E29" s="61">
        <f t="shared" si="0"/>
        <v>3502000</v>
      </c>
      <c r="F29" s="62">
        <f t="shared" si="1"/>
        <v>4.6755674232309747</v>
      </c>
      <c r="H29" s="178"/>
    </row>
    <row r="30" spans="1:8" ht="15" customHeight="1" x14ac:dyDescent="0.25">
      <c r="A30" s="192" t="s">
        <v>188</v>
      </c>
      <c r="B30" s="61">
        <f>BOR!B30+ULBoard!B30+SUBoard!B30+LCTCBoard!B30+Online!B30+AE!B30+RR!B30</f>
        <v>0</v>
      </c>
      <c r="C30" s="61">
        <f>BOR!C30+ULBoard!C30+SUBoard!C30+LCTCBoard!C30+Online!C30+AE!C30+RR!C30</f>
        <v>0</v>
      </c>
      <c r="D30" s="61">
        <f>BOR!D30+ULBoard!D30+SUBoard!D30+LCTCBoard!D30+Online!D30+AE!D30+RR!D30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1">
        <f>BOR!B31+ULBoard!B31+SUBoard!B31+LCTCBoard!B31+Online!B31+AE!B31+RR!B31</f>
        <v>0</v>
      </c>
      <c r="C31" s="61">
        <f>BOR!C31+ULBoard!C31+SUBoard!C31+LCTCBoard!C31+Online!C31+AE!C31+RR!C31</f>
        <v>0</v>
      </c>
      <c r="D31" s="61">
        <f>BOR!D31+ULBoard!D31+SUBoard!D31+LCTCBoard!D31+Online!D31+AE!D31+RR!D31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1">
        <f>BOR!B32+ULBoard!B32+SUBoard!B32+LCTCBoard!B32+Online!B32+AE!B32+RR!B32</f>
        <v>0</v>
      </c>
      <c r="C32" s="61">
        <f>BOR!C32+ULBoard!C32+SUBoard!C32+LCTCBoard!C32+Online!C32+AE!C32+RR!C32</f>
        <v>0</v>
      </c>
      <c r="D32" s="61">
        <f>BOR!D32+ULBoard!D32+SUBoard!D32+LCTCBoard!D32+Online!D32+AE!D32+RR!D32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f>BOR!B34+ULBoard!B34+SUBoard!B34+LCTCBoard!B34+Online!B34+AE!B34+RR!B34</f>
        <v>0</v>
      </c>
      <c r="C34" s="61">
        <f>BOR!C34+ULBoard!C34+SUBoard!C34+LCTCBoard!C34+Online!C34+AE!C34+RR!C34</f>
        <v>0</v>
      </c>
      <c r="D34" s="61">
        <f>BOR!D34+ULBoard!D34+SUBoard!D34+LCTCBoard!D34+Online!D34+AE!D34+RR!D34</f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61">
        <f>BOR!B36+ULBoard!B36+SUBoard!B36+LCTCBoard!B36+Online!B36+AE!B36+RR!B36</f>
        <v>0</v>
      </c>
      <c r="C36" s="61">
        <f>BOR!C36+ULBoard!C36+SUBoard!C36+LCTCBoard!C36+Online!C36+AE!C36+RR!C36</f>
        <v>0</v>
      </c>
      <c r="D36" s="61">
        <f>BOR!D36+ULBoard!D36+SUBoard!D36+LCTCBoard!D36+Online!D36+AE!D36+RR!D36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3"/>
      <c r="C37" s="63"/>
      <c r="D37" s="63"/>
      <c r="E37" s="63"/>
      <c r="F37" s="62" t="s">
        <v>32</v>
      </c>
      <c r="H37" s="178"/>
    </row>
    <row r="38" spans="1:13" s="103" customFormat="1" ht="15" customHeight="1" x14ac:dyDescent="0.25">
      <c r="A38" s="69" t="s">
        <v>33</v>
      </c>
      <c r="B38" s="77">
        <f>BOR!B38+ULBoard!B38+SUBoard!B38+LCTCBoard!B38+Online!B38+AE!B38+RR!B38</f>
        <v>69032492</v>
      </c>
      <c r="C38" s="77">
        <f>BOR!C38+ULBoard!C38+SUBoard!C38+LCTCBoard!C38+Online!C38+AE!C38+RR!C38</f>
        <v>72014129</v>
      </c>
      <c r="D38" s="77">
        <f>BOR!D38+ULBoard!D38+SUBoard!D38+LCTCBoard!D38+Online!D38+AE!D38+RR!D38</f>
        <v>127005385.27806528</v>
      </c>
      <c r="E38" s="77">
        <f>D38-C38</f>
        <v>54991256.278065279</v>
      </c>
      <c r="F38" s="71">
        <f>IF(ISBLANK(E38),"  ",IF(C38&gt;0,E38/C38,IF(E38&gt;0,1,0)))</f>
        <v>0.76361759895846659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BOR!B40+ULBoard!B40+SUBoard!B40+LCTCBoard!B40+Online!B40+AE!B40+RR!B40</f>
        <v>0</v>
      </c>
      <c r="C40" s="61">
        <f>BOR!C40+ULBoard!C40+SUBoard!C40+LCTCBoard!C40+Online!C40+AE!C40+RR!C40</f>
        <v>0</v>
      </c>
      <c r="D40" s="61">
        <f>BOR!D40+ULBoard!D40+SUBoard!D40+LCTCBoard!D40+Online!D40+AE!D40+RR!D40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BOR!B41+ULBoard!B41+SUBoard!B41+LCTCBoard!B41+Online!B41+AE!B41+RR!B41</f>
        <v>0</v>
      </c>
      <c r="C41" s="61">
        <f>BOR!C41+ULBoard!C41+SUBoard!C41+LCTCBoard!C41+Online!C41+AE!C41+RR!C41</f>
        <v>0</v>
      </c>
      <c r="D41" s="61">
        <f>BOR!D41+ULBoard!D41+SUBoard!D41+LCTCBoard!D41+Online!D41+AE!D41+RR!D41</f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f>BOR!B42+ULBoard!B42+SUBoard!B42+LCTCBoard!B42+Online!B42+AE!B42+RR!B42</f>
        <v>0</v>
      </c>
      <c r="C42" s="61">
        <f>BOR!C42+ULBoard!C42+SUBoard!C42+LCTCBoard!C42+Online!C42+AE!C42+RR!C42</f>
        <v>0</v>
      </c>
      <c r="D42" s="61">
        <f>BOR!D42+ULBoard!D42+SUBoard!D42+LCTCBoard!D42+Online!D42+AE!D42+RR!D42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f>BOR!B43+ULBoard!B43+SUBoard!B43+LCTCBoard!B43+Online!B43+AE!B43+RR!B43</f>
        <v>0</v>
      </c>
      <c r="C43" s="61">
        <f>BOR!C43+ULBoard!C43+SUBoard!C43+LCTCBoard!C43+Online!C43+AE!C43+RR!C43</f>
        <v>0</v>
      </c>
      <c r="D43" s="61">
        <f>BOR!D43+ULBoard!D43+SUBoard!D43+LCTCBoard!D43+Online!D43+AE!D43+RR!D43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f>BOR!B44+ULBoard!B44+SUBoard!B44+LCTCBoard!B44+Online!B44+AE!B44+RR!B44</f>
        <v>0</v>
      </c>
      <c r="C44" s="61">
        <f>BOR!C44+ULBoard!C44+SUBoard!C44+LCTCBoard!C44+Online!C44+AE!C44+RR!C44</f>
        <v>0</v>
      </c>
      <c r="D44" s="61">
        <f>BOR!D44+ULBoard!D44+SUBoard!D44+LCTCBoard!D44+Online!D44+AE!D44+RR!D44</f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7">
        <f>BOR!B45+ULBoard!B45+SUBoard!B45+LCTCBoard!B45+Online!B45+AE!B45+RR!B45</f>
        <v>0</v>
      </c>
      <c r="C45" s="77">
        <f>BOR!C45+ULBoard!C45+SUBoard!C45+LCTCBoard!C45+Online!C45+AE!C45+RR!C45</f>
        <v>0</v>
      </c>
      <c r="D45" s="77">
        <f>BOR!D45+ULBoard!D45+SUBoard!D45+LCTCBoard!D45+Online!D45+AE!D45+RR!D45</f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BOR!B47+ULBoard!B47+SUBoard!B47+LCTCBoard!B47+Online!B47+AE!B47+RR!B47</f>
        <v>4063851</v>
      </c>
      <c r="C47" s="77">
        <f>BOR!C47+ULBoard!C47+SUBoard!C47+LCTCBoard!C47+Online!C47+AE!C47+RR!C47</f>
        <v>10026704</v>
      </c>
      <c r="D47" s="77">
        <f>BOR!D47+ULBoard!D47+SUBoard!D47+LCTCBoard!D47+Online!D47+AE!D47+RR!D47</f>
        <v>10178365</v>
      </c>
      <c r="E47" s="77">
        <f>D47-C47</f>
        <v>151661</v>
      </c>
      <c r="F47" s="71">
        <f>IF(ISBLANK(E47),"  ",IF(C47&gt;0,E47/C47,IF(E47&gt;0,1,0)))</f>
        <v>1.5125708308532894E-2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f>BOR!B49+ULBoard!B49+SUBoard!B49+LCTCBoard!B49+Online!B49</f>
        <v>0</v>
      </c>
      <c r="C49" s="77">
        <f>BOR!C49+ULBoard!C49+SUBoard!C49+LCTCBoard!C49+Online!C49</f>
        <v>0</v>
      </c>
      <c r="D49" s="77">
        <f>BOR!D49+ULBoard!D49+SUBoard!D49+LCTCBoard!D49+Online!D49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7">
        <f>BOR!B51+ULBoard!B51+SUBoard!B51+LCTCBoard!B51+Online!B51+AE!B51+RR!B51</f>
        <v>3995225</v>
      </c>
      <c r="C51" s="77">
        <f>BOR!C51+ULBoard!C51+SUBoard!C51+LCTCBoard!C51+Online!C51+AE!C51+RR!C51</f>
        <v>6352799</v>
      </c>
      <c r="D51" s="77">
        <f>BOR!D51+ULBoard!D51+SUBoard!D51+LCTCBoard!D51+Online!D51+AE!D51+RR!D51</f>
        <v>6352799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7">
        <f>BOR!B53+ULBoard!B53+SUBoard!B53+LCTCBoard!B53+Online!B53+AE!B53+RR!B53</f>
        <v>5658975</v>
      </c>
      <c r="C53" s="77">
        <f>BOR!C53+ULBoard!C53+SUBoard!C53+LCTCBoard!C53+Online!C53+AE!C53+RR!C53</f>
        <v>13172314</v>
      </c>
      <c r="D53" s="77">
        <f>BOR!D53+ULBoard!D53+SUBoard!D53+LCTCBoard!D53+Online!D53+AE!D53+RR!D53</f>
        <v>21505647</v>
      </c>
      <c r="E53" s="77">
        <f>D53-C53</f>
        <v>8333333</v>
      </c>
      <c r="F53" s="71">
        <f>IF(ISBLANK(E53),"  ",IF(C53&gt;0,E53/C53,IF(E53&gt;0,1,0)))</f>
        <v>0.63264002057649094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7">
        <f>BOR!B55+ULBoard!B55+SUBoard!B55+LCTCBoard!B55+Online!B55+AE!B55+RR!B55</f>
        <v>0</v>
      </c>
      <c r="C55" s="77">
        <f>BOR!C55+ULBoard!C55+SUBoard!C55+LCTCBoard!C55+Online!C55+AE!C55+RR!C55</f>
        <v>0</v>
      </c>
      <c r="D55" s="77">
        <f>BOR!D55+ULBoard!D55+SUBoard!D55+LCTCBoard!D55+Online!D55+AE!D55+RR!D55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7">
        <f>B55+B53+B51+B49+B47+-B45+B38</f>
        <v>82750543</v>
      </c>
      <c r="C57" s="77">
        <f>C55+C53+C51+C49+C47+-C45+C38</f>
        <v>101565946</v>
      </c>
      <c r="D57" s="77">
        <f>D55+D53+D51+D49+D47+-D45+D38</f>
        <v>165042196.27806526</v>
      </c>
      <c r="E57" s="77">
        <f>D57-C57</f>
        <v>63476250.278065264</v>
      </c>
      <c r="F57" s="71">
        <f>IF(ISBLANK(E57),"  ",IF(C57&gt;0,E57/C57,IF(E57&gt;0,1,0)))</f>
        <v>0.62497572048475047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61">
        <f>BOR!B61+ULBoard!B61+SUBoard!B61+LCTCBoard!B61+Online!B61+AE!B61+RR!B61</f>
        <v>55603105</v>
      </c>
      <c r="C61" s="61">
        <f>BOR!C61+ULBoard!C61+SUBoard!C61+LCTCBoard!C61+Online!C61+AE!C61+RR!C61</f>
        <v>73435235</v>
      </c>
      <c r="D61" s="61">
        <f>BOR!D61+ULBoard!D61+SUBoard!D61+LCTCBoard!D61+Online!D61+AE!D61+RR!D61</f>
        <v>92501466</v>
      </c>
      <c r="E61" s="61">
        <f t="shared" ref="E61:E74" si="4">D61-C61</f>
        <v>19066231</v>
      </c>
      <c r="F61" s="62">
        <f t="shared" ref="F61:F74" si="5">IF(ISBLANK(E61),"  ",IF(C61&gt;0,E61/C61,IF(E61&gt;0,1,0)))</f>
        <v>0.25963328094476718</v>
      </c>
      <c r="H61" s="178"/>
    </row>
    <row r="62" spans="1:8" ht="15" customHeight="1" x14ac:dyDescent="0.25">
      <c r="A62" s="66" t="s">
        <v>50</v>
      </c>
      <c r="B62" s="61">
        <f>BOR!B62+ULBoard!B62+SUBoard!B62+LCTCBoard!B62+Online!B62+AE!B62+RR!B62</f>
        <v>0</v>
      </c>
      <c r="C62" s="61">
        <f>BOR!C62+ULBoard!C62+SUBoard!C62+LCTCBoard!C62+Online!C62+AE!C62+RR!C62</f>
        <v>0</v>
      </c>
      <c r="D62" s="61">
        <f>BOR!D62+ULBoard!D62+SUBoard!D62+LCTCBoard!D62+Online!D62+AE!D62+RR!D62</f>
        <v>0</v>
      </c>
      <c r="E62" s="61">
        <f t="shared" si="4"/>
        <v>0</v>
      </c>
      <c r="F62" s="62">
        <f t="shared" si="5"/>
        <v>0</v>
      </c>
      <c r="H62" s="178"/>
    </row>
    <row r="63" spans="1:8" ht="15" customHeight="1" x14ac:dyDescent="0.25">
      <c r="A63" s="66" t="s">
        <v>51</v>
      </c>
      <c r="B63" s="61">
        <f>BOR!B63+ULBoard!B63+SUBoard!B63+LCTCBoard!B63+Online!B63+AE!B63+RR!B63</f>
        <v>0</v>
      </c>
      <c r="C63" s="61">
        <f>BOR!C63+ULBoard!C63+SUBoard!C63+LCTCBoard!C63+Online!C63+AE!C63+RR!C63</f>
        <v>0</v>
      </c>
      <c r="D63" s="61">
        <f>BOR!D63+ULBoard!D63+SUBoard!D63+LCTCBoard!D63+Online!D63+AE!D63+RR!D63</f>
        <v>0</v>
      </c>
      <c r="E63" s="61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52</v>
      </c>
      <c r="B64" s="61">
        <f>BOR!B64+ULBoard!B64+SUBoard!B64+LCTCBoard!B64+Online!B64+AE!B64+RR!B64</f>
        <v>14216247</v>
      </c>
      <c r="C64" s="61">
        <f>BOR!C64+ULBoard!C64+SUBoard!C64+LCTCBoard!C64+Online!C64+AE!C64+RR!C64</f>
        <v>14224755</v>
      </c>
      <c r="D64" s="61">
        <f>BOR!D64+ULBoard!D64+SUBoard!D64+LCTCBoard!D64+Online!D64+AE!D64+RR!D64</f>
        <v>39224353</v>
      </c>
      <c r="E64" s="61">
        <f t="shared" si="4"/>
        <v>24999598</v>
      </c>
      <c r="F64" s="62">
        <f t="shared" si="5"/>
        <v>1.7574712534591985</v>
      </c>
      <c r="H64" s="178"/>
    </row>
    <row r="65" spans="1:8" ht="15" customHeight="1" x14ac:dyDescent="0.25">
      <c r="A65" s="66" t="s">
        <v>53</v>
      </c>
      <c r="B65" s="61">
        <f>BOR!B65+ULBoard!B65+SUBoard!B65+LCTCBoard!B65+Online!B65+AE!B65+RR!B65</f>
        <v>0</v>
      </c>
      <c r="C65" s="61">
        <f>BOR!C65+ULBoard!C65+SUBoard!C65+LCTCBoard!C65+Online!C65+AE!C65+RR!C65</f>
        <v>0</v>
      </c>
      <c r="D65" s="61">
        <f>BOR!D65+ULBoard!D65+SUBoard!D65+LCTCBoard!D65+Online!D65+AE!D65+RR!D65</f>
        <v>0</v>
      </c>
      <c r="E65" s="61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1">
        <f>BOR!B66+ULBoard!B66+SUBoard!B66+LCTCBoard!B66+Online!B66+AE!B66+RR!B66</f>
        <v>11346653</v>
      </c>
      <c r="C66" s="61">
        <f>BOR!C66+ULBoard!C66+SUBoard!C66+LCTCBoard!C66+Online!C66+AE!C66+RR!C66</f>
        <v>12321418</v>
      </c>
      <c r="D66" s="61">
        <f>BOR!D66+ULBoard!D66+SUBoard!D66+LCTCBoard!D66+Online!D66+AE!D66+RR!D66</f>
        <v>12706416.278065279</v>
      </c>
      <c r="E66" s="61">
        <f t="shared" si="4"/>
        <v>384998.27806527913</v>
      </c>
      <c r="F66" s="62">
        <f t="shared" si="5"/>
        <v>3.1246263868759189E-2</v>
      </c>
      <c r="H66" s="178"/>
    </row>
    <row r="67" spans="1:8" ht="15" customHeight="1" x14ac:dyDescent="0.25">
      <c r="A67" s="66" t="s">
        <v>55</v>
      </c>
      <c r="B67" s="61">
        <f>BOR!B67+ULBoard!B67+SUBoard!B67+LCTCBoard!B67+Online!B67+AE!B67+RR!B67</f>
        <v>0</v>
      </c>
      <c r="C67" s="61">
        <f>BOR!C67+ULBoard!C67+SUBoard!C67+LCTCBoard!C67+Online!C67+AE!C67+RR!C67</f>
        <v>0</v>
      </c>
      <c r="D67" s="61">
        <f>BOR!D67+ULBoard!D67+SUBoard!D67+LCTCBoard!D67+Online!D67+AE!D67+RR!D67</f>
        <v>0</v>
      </c>
      <c r="E67" s="61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1">
        <f>BOR!B68+ULBoard!B68+SUBoard!B68+LCTCBoard!B68+Online!B68+AE!B68+RR!B68</f>
        <v>0</v>
      </c>
      <c r="C68" s="61">
        <f>BOR!C68+ULBoard!C68+SUBoard!C68+LCTCBoard!C68+Online!C68+AE!C68+RR!C68</f>
        <v>0</v>
      </c>
      <c r="D68" s="61">
        <f>BOR!D68+ULBoard!D68+SUBoard!D68+LCTCBoard!D68+Online!D68+AE!D68+RR!D68</f>
        <v>0</v>
      </c>
      <c r="E68" s="61">
        <f t="shared" si="4"/>
        <v>0</v>
      </c>
      <c r="F68" s="62">
        <f t="shared" si="5"/>
        <v>0</v>
      </c>
      <c r="H68" s="178"/>
    </row>
    <row r="69" spans="1:8" s="103" customFormat="1" ht="15" customHeight="1" x14ac:dyDescent="0.25">
      <c r="A69" s="84" t="s">
        <v>57</v>
      </c>
      <c r="B69" s="77">
        <f>BOR!B69+ULBoard!B69+SUBoard!B69+LCTCBoard!B69+Online!B69+AE!B69+RR!B69</f>
        <v>81166005</v>
      </c>
      <c r="C69" s="77">
        <f>BOR!C69+ULBoard!C69+SUBoard!C69+LCTCBoard!C69+Online!C69+AE!C69+RR!C69</f>
        <v>99981408</v>
      </c>
      <c r="D69" s="77">
        <f>BOR!D69+ULBoard!D69+SUBoard!D69+LCTCBoard!D69+Online!D69+AE!D69+RR!D69</f>
        <v>144432235.27806526</v>
      </c>
      <c r="E69" s="77">
        <f t="shared" si="4"/>
        <v>44450827.278065264</v>
      </c>
      <c r="F69" s="71">
        <f t="shared" si="5"/>
        <v>0.44459093112656767</v>
      </c>
      <c r="H69" s="179"/>
    </row>
    <row r="70" spans="1:8" ht="15" customHeight="1" x14ac:dyDescent="0.25">
      <c r="A70" s="66" t="s">
        <v>58</v>
      </c>
      <c r="B70" s="61">
        <f>BOR!B70+ULBoard!B70+SUBoard!B70+LCTCBoard!B70+Online!B70+AE!B70+RR!B70</f>
        <v>0</v>
      </c>
      <c r="C70" s="61">
        <f>BOR!C70+ULBoard!C70+SUBoard!C70+LCTCBoard!C70+Online!C70+AE!C70+RR!C70</f>
        <v>0</v>
      </c>
      <c r="D70" s="61">
        <f>BOR!D70+ULBoard!D70+SUBoard!D70+LCTCBoard!D70+Online!D70+AE!D70+RR!D70</f>
        <v>0</v>
      </c>
      <c r="E70" s="61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1">
        <f>BOR!B71+ULBoard!B71+SUBoard!B71+LCTCBoard!B71+Online!B71+AE!B71+RR!B71</f>
        <v>1584538</v>
      </c>
      <c r="C71" s="61">
        <f>BOR!C71+ULBoard!C71+SUBoard!C71+LCTCBoard!C71+Online!C71+AE!C71+RR!C71</f>
        <v>1584538</v>
      </c>
      <c r="D71" s="61">
        <f>BOR!D71+ULBoard!D71+SUBoard!D71+LCTCBoard!D71+Online!D71+AE!D71+RR!D71</f>
        <v>20609961</v>
      </c>
      <c r="E71" s="61">
        <f t="shared" si="4"/>
        <v>19025423</v>
      </c>
      <c r="F71" s="62">
        <f t="shared" si="5"/>
        <v>12.006921260329509</v>
      </c>
      <c r="H71" s="178"/>
    </row>
    <row r="72" spans="1:8" ht="15" customHeight="1" x14ac:dyDescent="0.25">
      <c r="A72" s="66" t="s">
        <v>60</v>
      </c>
      <c r="B72" s="61">
        <f>BOR!B72+ULBoard!B72+SUBoard!B72+LCTCBoard!B72+Online!B72+AE!B72+RR!B72</f>
        <v>0</v>
      </c>
      <c r="C72" s="61">
        <f>BOR!C72+ULBoard!C72+SUBoard!C72+LCTCBoard!C72+Online!C72+AE!C72+RR!C72</f>
        <v>0</v>
      </c>
      <c r="D72" s="61">
        <f>BOR!D72+ULBoard!D72+SUBoard!D72+LCTCBoard!D72+Online!D72+AE!D72+RR!D72</f>
        <v>0</v>
      </c>
      <c r="E72" s="61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1">
        <f>BOR!B73+ULBoard!B73+SUBoard!B73+LCTCBoard!B73+Online!B73+AE!B73+RR!B73</f>
        <v>0</v>
      </c>
      <c r="C73" s="61">
        <f>BOR!C73+ULBoard!C73+SUBoard!C73+LCTCBoard!C73+Online!C73+AE!C73+RR!C73</f>
        <v>0</v>
      </c>
      <c r="D73" s="61">
        <f>BOR!D73+ULBoard!D73+SUBoard!D73+LCTCBoard!D73+Online!D73+AE!D73+RR!D73</f>
        <v>0</v>
      </c>
      <c r="E73" s="61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77">
        <f>BOR!B74+ULBoard!B74+SUBoard!B74+LCTCBoard!B74+Online!B74+AE!B74+RR!B74</f>
        <v>82750543</v>
      </c>
      <c r="C74" s="77">
        <f>BOR!C74+ULBoard!C74+SUBoard!C74+LCTCBoard!C74+Online!C74+AE!C74+RR!C74</f>
        <v>101565946</v>
      </c>
      <c r="D74" s="77">
        <f>BOR!D74+ULBoard!D74+SUBoard!D74+LCTCBoard!D74+Online!D74+AE!D74+RR!D74</f>
        <v>165042196.27806526</v>
      </c>
      <c r="E74" s="77">
        <f t="shared" si="4"/>
        <v>63476250.278065264</v>
      </c>
      <c r="F74" s="71">
        <f t="shared" si="5"/>
        <v>0.62497572048475047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f>BOR!B77+ULBoard!B77+SUBoard!B77+LCTCBoard!B77+Online!B77+AE!B77+RR!B77</f>
        <v>13507924.097999446</v>
      </c>
      <c r="C77" s="61">
        <f>BOR!C77+ULBoard!C77+SUBoard!C77+LCTCBoard!C77+Online!C77+AE!C77+RR!C77</f>
        <v>13552193.097999446</v>
      </c>
      <c r="D77" s="61">
        <f>BOR!D77+ULBoard!D77+SUBoard!D77+LCTCBoard!D77+Online!D77+AE!D77+RR!D77</f>
        <v>14639905.260681054</v>
      </c>
      <c r="E77" s="61">
        <f t="shared" ref="E77:E95" si="6">D77-C77</f>
        <v>1087712.1626816075</v>
      </c>
      <c r="F77" s="62">
        <f t="shared" ref="F77:F95" si="7">IF(ISBLANK(E77),"  ",IF(C77&gt;0,E77/C77,IF(E77&gt;0,1,0)))</f>
        <v>8.0260969926865489E-2</v>
      </c>
      <c r="H77" s="178"/>
    </row>
    <row r="78" spans="1:8" ht="15" customHeight="1" x14ac:dyDescent="0.25">
      <c r="A78" s="66" t="s">
        <v>65</v>
      </c>
      <c r="B78" s="61">
        <f>BOR!B78+ULBoard!B78+SUBoard!B78+LCTCBoard!B78+Online!B78+AE!B78+RR!B78</f>
        <v>280000</v>
      </c>
      <c r="C78" s="61">
        <f>BOR!C78+ULBoard!C78+SUBoard!C78+LCTCBoard!C78+Online!C78+AE!C78+RR!C78</f>
        <v>421610</v>
      </c>
      <c r="D78" s="61">
        <f>BOR!D78+ULBoard!D78+SUBoard!D78+LCTCBoard!D78+Online!D78+AE!D78+RR!D78</f>
        <v>421602</v>
      </c>
      <c r="E78" s="61">
        <f t="shared" si="6"/>
        <v>-8</v>
      </c>
      <c r="F78" s="62">
        <f t="shared" si="7"/>
        <v>-1.8974881999952564E-5</v>
      </c>
      <c r="H78" s="178"/>
    </row>
    <row r="79" spans="1:8" ht="15" customHeight="1" x14ac:dyDescent="0.25">
      <c r="A79" s="66" t="s">
        <v>66</v>
      </c>
      <c r="B79" s="61">
        <f>BOR!B79+ULBoard!B79+SUBoard!B79+LCTCBoard!B79+Online!B79+AE!B79+RR!B79</f>
        <v>5535671.1120005529</v>
      </c>
      <c r="C79" s="61">
        <f>BOR!C79+ULBoard!C79+SUBoard!C79+LCTCBoard!C79+Online!C79+AE!C79+RR!C79</f>
        <v>5622186.1120005529</v>
      </c>
      <c r="D79" s="61">
        <f>BOR!D79+ULBoard!D79+SUBoard!D79+LCTCBoard!D79+Online!D79+AE!D79+RR!D79</f>
        <v>5918170.2273842264</v>
      </c>
      <c r="E79" s="61">
        <f t="shared" si="6"/>
        <v>295984.11538367346</v>
      </c>
      <c r="F79" s="62">
        <f t="shared" si="7"/>
        <v>5.26457341481271E-2</v>
      </c>
      <c r="H79" s="178"/>
    </row>
    <row r="80" spans="1:8" s="103" customFormat="1" ht="15" customHeight="1" x14ac:dyDescent="0.25">
      <c r="A80" s="84" t="s">
        <v>67</v>
      </c>
      <c r="B80" s="77">
        <f>BOR!B80+ULBoard!B80+SUBoard!B80+LCTCBoard!B80+Online!B80+AE!B80+RR!B80</f>
        <v>19323595.210000001</v>
      </c>
      <c r="C80" s="77">
        <f>BOR!C80+ULBoard!C80+SUBoard!C80+LCTCBoard!C80+Online!C80+AE!C80+RR!C80</f>
        <v>19595989.210000001</v>
      </c>
      <c r="D80" s="77">
        <f>BOR!D80+ULBoard!D80+SUBoard!D80+LCTCBoard!D80+Online!D80+AE!D80+RR!D80</f>
        <v>20979677.48806528</v>
      </c>
      <c r="E80" s="77">
        <f t="shared" si="6"/>
        <v>1383688.2780652791</v>
      </c>
      <c r="F80" s="71">
        <f t="shared" si="7"/>
        <v>7.0610789954873576E-2</v>
      </c>
      <c r="H80" s="179"/>
    </row>
    <row r="81" spans="1:8" ht="15" customHeight="1" x14ac:dyDescent="0.25">
      <c r="A81" s="66" t="s">
        <v>68</v>
      </c>
      <c r="B81" s="61">
        <f>BOR!B81+ULBoard!B81+SUBoard!B81+LCTCBoard!B81+Online!B81+AE!B81+RR!B81</f>
        <v>278563.74</v>
      </c>
      <c r="C81" s="61">
        <f>BOR!C81+ULBoard!C81+SUBoard!C81+LCTCBoard!C81+Online!C81+AE!C81+RR!C81</f>
        <v>416807.74</v>
      </c>
      <c r="D81" s="61">
        <f>BOR!D81+ULBoard!D81+SUBoard!D81+LCTCBoard!D81+Online!D81+AE!D81+RR!D81</f>
        <v>662067.74</v>
      </c>
      <c r="E81" s="61">
        <f t="shared" si="6"/>
        <v>245260</v>
      </c>
      <c r="F81" s="62">
        <f t="shared" si="7"/>
        <v>0.58842477349388955</v>
      </c>
      <c r="H81" s="178"/>
    </row>
    <row r="82" spans="1:8" ht="15" customHeight="1" x14ac:dyDescent="0.25">
      <c r="A82" s="66" t="s">
        <v>69</v>
      </c>
      <c r="B82" s="61">
        <f>BOR!B82+ULBoard!B82+SUBoard!B82+LCTCBoard!B82+Online!B82+AE!B82+RR!B82</f>
        <v>7915720.7999999998</v>
      </c>
      <c r="C82" s="61">
        <f>BOR!C82+ULBoard!C82+SUBoard!C82+LCTCBoard!C82+Online!C82+AE!C82+RR!C82</f>
        <v>9313865.8000000007</v>
      </c>
      <c r="D82" s="61">
        <f>BOR!D82+ULBoard!D82+SUBoard!D82+LCTCBoard!D82+Online!D82+AE!D82+RR!D82</f>
        <v>12353350.800000001</v>
      </c>
      <c r="E82" s="61">
        <f t="shared" si="6"/>
        <v>3039485</v>
      </c>
      <c r="F82" s="62">
        <f t="shared" si="7"/>
        <v>0.32633978900576383</v>
      </c>
      <c r="H82" s="178"/>
    </row>
    <row r="83" spans="1:8" ht="15" customHeight="1" x14ac:dyDescent="0.25">
      <c r="A83" s="66" t="s">
        <v>70</v>
      </c>
      <c r="B83" s="61">
        <f>BOR!B83+ULBoard!B83+SUBoard!B83+LCTCBoard!B83+Online!B83+AE!B83+RR!B83</f>
        <v>165837</v>
      </c>
      <c r="C83" s="61">
        <f>BOR!C83+ULBoard!C83+SUBoard!C83+LCTCBoard!C83+Online!C83+AE!C83+RR!C83</f>
        <v>246145</v>
      </c>
      <c r="D83" s="61">
        <f>BOR!D83+ULBoard!D83+SUBoard!D83+LCTCBoard!D83+Online!D83+AE!D83+RR!D83</f>
        <v>256856</v>
      </c>
      <c r="E83" s="61">
        <f t="shared" si="6"/>
        <v>10711</v>
      </c>
      <c r="F83" s="62">
        <f t="shared" si="7"/>
        <v>4.3515001320359951E-2</v>
      </c>
      <c r="H83" s="178"/>
    </row>
    <row r="84" spans="1:8" s="103" customFormat="1" ht="15" customHeight="1" x14ac:dyDescent="0.25">
      <c r="A84" s="68" t="s">
        <v>71</v>
      </c>
      <c r="B84" s="77">
        <f>BOR!B84+ULBoard!B84+SUBoard!B84+LCTCBoard!B84+Online!B84+AE!B84+RR!B84</f>
        <v>8360121.54</v>
      </c>
      <c r="C84" s="77">
        <f>BOR!C84+ULBoard!C84+SUBoard!C84+LCTCBoard!C84+Online!C84+AE!C84+RR!C84</f>
        <v>9976818.5399999991</v>
      </c>
      <c r="D84" s="77">
        <f>BOR!D84+ULBoard!D84+SUBoard!D84+LCTCBoard!D84+Online!D84+AE!D84+RR!D84</f>
        <v>13272274.539999999</v>
      </c>
      <c r="E84" s="77">
        <f t="shared" si="6"/>
        <v>3295456</v>
      </c>
      <c r="F84" s="71">
        <f t="shared" si="7"/>
        <v>0.33031130984166424</v>
      </c>
      <c r="H84" s="179"/>
    </row>
    <row r="85" spans="1:8" ht="15" customHeight="1" x14ac:dyDescent="0.25">
      <c r="A85" s="66" t="s">
        <v>72</v>
      </c>
      <c r="B85" s="61">
        <f>BOR!B85+ULBoard!B85+SUBoard!B85+LCTCBoard!B85+Online!B85+AE!B85+RR!B85</f>
        <v>2351959</v>
      </c>
      <c r="C85" s="61">
        <f>BOR!C85+ULBoard!C85+SUBoard!C85+LCTCBoard!C85+Online!C85+AE!C85+RR!C85</f>
        <v>4355386</v>
      </c>
      <c r="D85" s="61">
        <f>BOR!D85+ULBoard!D85+SUBoard!D85+LCTCBoard!D85+Online!D85+AE!D85+RR!D85</f>
        <v>5334760</v>
      </c>
      <c r="E85" s="61">
        <f t="shared" si="6"/>
        <v>979374</v>
      </c>
      <c r="F85" s="62">
        <f t="shared" si="7"/>
        <v>0.22486502918455448</v>
      </c>
      <c r="H85" s="178"/>
    </row>
    <row r="86" spans="1:8" ht="15" customHeight="1" x14ac:dyDescent="0.25">
      <c r="A86" s="66" t="s">
        <v>73</v>
      </c>
      <c r="B86" s="61">
        <f>BOR!B86+ULBoard!B86+SUBoard!B86+LCTCBoard!B86+Online!B86+AE!B86+RR!B86</f>
        <v>50136977.25</v>
      </c>
      <c r="C86" s="61">
        <f>BOR!C86+ULBoard!C86+SUBoard!C86+LCTCBoard!C86+Online!C86+AE!C86+RR!C86</f>
        <v>64090621.25</v>
      </c>
      <c r="D86" s="61">
        <f>BOR!D86+ULBoard!D86+SUBoard!D86+LCTCBoard!D86+Online!D86+AE!D86+RR!D86</f>
        <v>122280902.25</v>
      </c>
      <c r="E86" s="61">
        <f t="shared" si="6"/>
        <v>58190281</v>
      </c>
      <c r="F86" s="62">
        <f t="shared" si="7"/>
        <v>0.90793754008118621</v>
      </c>
      <c r="H86" s="178"/>
    </row>
    <row r="87" spans="1:8" ht="15" customHeight="1" x14ac:dyDescent="0.25">
      <c r="A87" s="66" t="s">
        <v>74</v>
      </c>
      <c r="B87" s="61">
        <f>BOR!B87+ULBoard!B87+SUBoard!B87+LCTCBoard!B87+Online!B87+AE!B87+RR!B87</f>
        <v>0</v>
      </c>
      <c r="C87" s="61">
        <f>BOR!C87+ULBoard!C87+SUBoard!C87+LCTCBoard!C87+Online!C87+AE!C87+RR!C87</f>
        <v>0</v>
      </c>
      <c r="D87" s="61">
        <f>BOR!D87+ULBoard!D87+SUBoard!D87+LCTCBoard!D87+Online!D87+AE!D87+RR!D87</f>
        <v>0</v>
      </c>
      <c r="E87" s="61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1">
        <f>BOR!B88+ULBoard!B88+SUBoard!B88+LCTCBoard!B88+Online!B88+AE!B88+RR!B88</f>
        <v>2218104</v>
      </c>
      <c r="C88" s="61">
        <f>BOR!C88+ULBoard!C88+SUBoard!C88+LCTCBoard!C88+Online!C88+AE!C88+RR!C88</f>
        <v>2615459</v>
      </c>
      <c r="D88" s="61">
        <f>BOR!D88+ULBoard!D88+SUBoard!D88+LCTCBoard!D88+Online!D88+AE!D88+RR!D88</f>
        <v>2784582</v>
      </c>
      <c r="E88" s="61">
        <f t="shared" si="6"/>
        <v>169123</v>
      </c>
      <c r="F88" s="62">
        <f t="shared" si="7"/>
        <v>6.4662837383419131E-2</v>
      </c>
      <c r="H88" s="178"/>
    </row>
    <row r="89" spans="1:8" s="103" customFormat="1" ht="15" customHeight="1" x14ac:dyDescent="0.25">
      <c r="A89" s="68" t="s">
        <v>76</v>
      </c>
      <c r="B89" s="77">
        <f>BOR!B89+ULBoard!B89+SUBoard!B89+LCTCBoard!B89+Online!B89+AE!B89+RR!B89</f>
        <v>54707040.25</v>
      </c>
      <c r="C89" s="77">
        <f>BOR!C89+ULBoard!C89+SUBoard!C89+LCTCBoard!C89+Online!C89+AE!C89+RR!C89</f>
        <v>71061466.25</v>
      </c>
      <c r="D89" s="77">
        <f>BOR!D89+ULBoard!D89+SUBoard!D89+LCTCBoard!D89+Online!D89+AE!D89+RR!D89</f>
        <v>130400244.25</v>
      </c>
      <c r="E89" s="77">
        <f t="shared" si="6"/>
        <v>59338778</v>
      </c>
      <c r="F89" s="71">
        <f t="shared" si="7"/>
        <v>0.83503452899833741</v>
      </c>
      <c r="H89" s="179"/>
    </row>
    <row r="90" spans="1:8" ht="15" customHeight="1" x14ac:dyDescent="0.25">
      <c r="A90" s="66" t="s">
        <v>77</v>
      </c>
      <c r="B90" s="61">
        <f>BOR!B90+ULBoard!B90+SUBoard!B90+LCTCBoard!B90+Online!B90+AE!B90+RR!B90</f>
        <v>359786</v>
      </c>
      <c r="C90" s="61">
        <f>BOR!C90+ULBoard!C90+SUBoard!C90+LCTCBoard!C90+Online!C90+AE!C90+RR!C90</f>
        <v>931672</v>
      </c>
      <c r="D90" s="61">
        <f>BOR!D90+ULBoard!D90+SUBoard!D90+LCTCBoard!D90+Online!D90+AE!D90+RR!D90</f>
        <v>390000</v>
      </c>
      <c r="E90" s="61">
        <f t="shared" si="6"/>
        <v>-541672</v>
      </c>
      <c r="F90" s="62">
        <f t="shared" si="7"/>
        <v>-0.58139774512918707</v>
      </c>
      <c r="H90" s="178"/>
    </row>
    <row r="91" spans="1:8" ht="15" customHeight="1" x14ac:dyDescent="0.25">
      <c r="A91" s="66" t="s">
        <v>78</v>
      </c>
      <c r="B91" s="61">
        <f>BOR!B91+ULBoard!B91+SUBoard!B91+LCTCBoard!B91+Online!B91+AE!B91+RR!B91</f>
        <v>0</v>
      </c>
      <c r="C91" s="61">
        <f>BOR!C91+ULBoard!C91+SUBoard!C91+LCTCBoard!C91+Online!C91+AE!C91+RR!C91</f>
        <v>0</v>
      </c>
      <c r="D91" s="61">
        <f>BOR!D91+ULBoard!D91+SUBoard!D91+LCTCBoard!D91+Online!D91+AE!D91+RR!D91</f>
        <v>0</v>
      </c>
      <c r="E91" s="61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1">
        <f>BOR!B92+ULBoard!B92+SUBoard!B92+LCTCBoard!B92+Online!B92+AE!B92+RR!B92</f>
        <v>0</v>
      </c>
      <c r="C92" s="61">
        <f>BOR!C92+ULBoard!C92+SUBoard!C92+LCTCBoard!C92+Online!C92+AE!C92+RR!C92</f>
        <v>0</v>
      </c>
      <c r="D92" s="61">
        <f>BOR!D92+ULBoard!D92+SUBoard!D92+LCTCBoard!D92+Online!D92+AE!D92+RR!D92</f>
        <v>0</v>
      </c>
      <c r="E92" s="61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77">
        <f>BOR!B93+ULBoard!B93+SUBoard!B93+LCTCBoard!B93+Online!B93+AE!B93+RR!B93</f>
        <v>359786</v>
      </c>
      <c r="C93" s="77">
        <f>BOR!C93+ULBoard!C93+SUBoard!C93+LCTCBoard!C93+Online!C93+AE!C93+RR!C93</f>
        <v>931672</v>
      </c>
      <c r="D93" s="77">
        <f>BOR!D93+ULBoard!D93+SUBoard!D93+LCTCBoard!D93+Online!D93+AE!D93+RR!D93</f>
        <v>390000</v>
      </c>
      <c r="E93" s="77">
        <f t="shared" si="6"/>
        <v>-541672</v>
      </c>
      <c r="F93" s="71">
        <f t="shared" si="7"/>
        <v>-0.58139774512918707</v>
      </c>
      <c r="H93" s="179"/>
    </row>
    <row r="94" spans="1:8" ht="15" customHeight="1" x14ac:dyDescent="0.25">
      <c r="A94" s="73" t="s">
        <v>81</v>
      </c>
      <c r="B94" s="61">
        <f>BOR!B94+ULBoard!B94+SUBoard!B94+LCTCBoard!B94+Online!B94+AE!B94+RR!B94</f>
        <v>0</v>
      </c>
      <c r="C94" s="61">
        <f>BOR!C94+ULBoard!C94+SUBoard!C94+LCTCBoard!C94+Online!C94+AE!C94+RR!C94</f>
        <v>0</v>
      </c>
      <c r="D94" s="61">
        <f>BOR!D94+ULBoard!D94+SUBoard!D94+LCTCBoard!D94+Online!D94+AE!D94+RR!D94</f>
        <v>0</v>
      </c>
      <c r="E94" s="61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1">
        <f>BOR!B95+ULBoard!B95+SUBoard!B95+LCTCBoard!B95+Online!B95+AE!B95+RR!B95</f>
        <v>82750543</v>
      </c>
      <c r="C95" s="161">
        <f>BOR!C95+ULBoard!C95+SUBoard!C95+LCTCBoard!C95+Online!C95+AE!C95+RR!C95</f>
        <v>101565946</v>
      </c>
      <c r="D95" s="161">
        <f>BOR!D95+ULBoard!D95+SUBoard!D95+LCTCBoard!D95+Online!D95+AE!D95+RR!D95</f>
        <v>165042196.27806526</v>
      </c>
      <c r="E95" s="161">
        <f t="shared" si="6"/>
        <v>63476250.278065264</v>
      </c>
      <c r="F95" s="162">
        <f t="shared" si="7"/>
        <v>0.62497572048475047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J57" sqref="J57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0.85546875" bestFit="1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127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181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LSUHSCS!B8+LSUHSCNO!B8+LSUAg!B8+PBRC!B8+SULaw!B8+SUAg!B8</f>
        <v>269170418</v>
      </c>
      <c r="C8" s="61">
        <f>LSUHSCS!C8+LSUHSCNO!C8+LSUAg!C8+PBRC!C8+SULaw!C8+SUAg!C8</f>
        <v>269170419</v>
      </c>
      <c r="D8" s="61">
        <f>LSUHSCS!D8+LSUHSCNO!D8+LSUAg!D8+PBRC!D8+SULaw!D8+SUAg!D8</f>
        <v>280557294</v>
      </c>
      <c r="E8" s="61">
        <f t="shared" ref="E8:E32" si="0">D8-C8</f>
        <v>11386875</v>
      </c>
      <c r="F8" s="62">
        <f t="shared" ref="F8:F32" si="1">IF(ISBLANK(E8),"  ",IF(C8&gt;0,E8/C8,IF(E8&gt;0,1,0)))</f>
        <v>4.2303589830946467E-2</v>
      </c>
      <c r="H8" s="178"/>
    </row>
    <row r="9" spans="1:9" ht="15" customHeight="1" x14ac:dyDescent="0.25">
      <c r="A9" s="60" t="s">
        <v>13</v>
      </c>
      <c r="B9" s="61">
        <f>LSUHSCS!B9+LSUHSCNO!B9+LSUAg!B9+PBRC!B9+SULaw!B9+SUAg!B9</f>
        <v>0</v>
      </c>
      <c r="C9" s="61">
        <f>LSUHSCS!C9+LSUHSCNO!C9+LSUAg!C9+PBRC!C9+SULaw!C9+SUAg!C9</f>
        <v>0</v>
      </c>
      <c r="D9" s="61">
        <f>LSUHSCS!D9+LSUHSCNO!D9+LSUAg!D9+PBRC!D9+SULaw!D9+SUAg!D9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LSUHSCS!B10+LSUHSCNO!B10+LSUAg!B10+PBRC!B10+SULaw!B10+SUAg!B10</f>
        <v>15417733.9</v>
      </c>
      <c r="C10" s="61">
        <f>LSUHSCS!C10+LSUHSCNO!C10+LSUAg!C10+PBRC!C10+SULaw!C10+SUAg!C10</f>
        <v>16195128</v>
      </c>
      <c r="D10" s="61">
        <f>LSUHSCS!D10+LSUHSCNO!D10+LSUAg!D10+PBRC!D10+SULaw!D10+SUAg!D10</f>
        <v>17284867</v>
      </c>
      <c r="E10" s="61">
        <f t="shared" si="0"/>
        <v>1089739</v>
      </c>
      <c r="F10" s="62">
        <f t="shared" si="1"/>
        <v>6.72880757719235E-2</v>
      </c>
      <c r="H10" s="178"/>
    </row>
    <row r="11" spans="1:9" ht="15" customHeight="1" x14ac:dyDescent="0.25">
      <c r="A11" s="189" t="s">
        <v>15</v>
      </c>
      <c r="B11" s="61">
        <f>LSUHSCS!B11+LSUHSCNO!B11+LSUAg!B11+PBRC!B11+SULaw!B11+SUAg!B11</f>
        <v>0</v>
      </c>
      <c r="C11" s="61">
        <f>LSUHSCS!C11+LSUHSCNO!C11+LSUAg!C11+PBRC!C11+SULaw!C11+SUAg!C11</f>
        <v>0</v>
      </c>
      <c r="D11" s="61">
        <f>LSUHSCS!D11+LSUHSCNO!D11+LSUAg!D11+PBRC!D11+SULaw!D11+SUAg!D11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LSUHSCS!B12+LSUHSCNO!B12+LSUAg!B12+PBRC!B12+SULaw!B12+SUAg!B12</f>
        <v>8672695</v>
      </c>
      <c r="C12" s="61">
        <f>LSUHSCS!C12+LSUHSCNO!C12+LSUAg!C12+PBRC!C12+SULaw!C12+SUAg!C12</f>
        <v>8672694</v>
      </c>
      <c r="D12" s="61">
        <f>LSUHSCS!D12+LSUHSCNO!D12+LSUAg!D12+PBRC!D12+SULaw!D12+SUAg!D12</f>
        <v>9662114</v>
      </c>
      <c r="E12" s="61">
        <f t="shared" si="0"/>
        <v>989420</v>
      </c>
      <c r="F12" s="62">
        <f t="shared" si="1"/>
        <v>0.11408450476864512</v>
      </c>
      <c r="H12" s="178"/>
    </row>
    <row r="13" spans="1:9" ht="15" customHeight="1" x14ac:dyDescent="0.25">
      <c r="A13" s="190" t="s">
        <v>17</v>
      </c>
      <c r="B13" s="61">
        <f>LSUHSCS!B13+LSUHSCNO!B13+LSUAg!B13+PBRC!B13+SULaw!B13+SUAg!B13</f>
        <v>5795038.8999999994</v>
      </c>
      <c r="C13" s="61">
        <f>LSUHSCS!C13+LSUHSCNO!C13+LSUAg!C13+PBRC!C13+SULaw!C13+SUAg!C13</f>
        <v>6572434</v>
      </c>
      <c r="D13" s="61">
        <f>LSUHSCS!D13+LSUHSCNO!D13+LSUAg!D13+PBRC!D13+SULaw!D13+SUAg!D13</f>
        <v>6472753</v>
      </c>
      <c r="E13" s="61">
        <f t="shared" si="0"/>
        <v>-99681</v>
      </c>
      <c r="F13" s="62">
        <f t="shared" si="1"/>
        <v>-1.5166527347402804E-2</v>
      </c>
      <c r="H13" s="178"/>
    </row>
    <row r="14" spans="1:9" ht="15" customHeight="1" x14ac:dyDescent="0.25">
      <c r="A14" s="190" t="s">
        <v>18</v>
      </c>
      <c r="B14" s="61">
        <f>LSUHSCS!B14+LSUHSCNO!B14+LSUAg!B14+PBRC!B14+SULaw!B14+SUAg!B14</f>
        <v>0</v>
      </c>
      <c r="C14" s="61">
        <f>LSUHSCS!C14+LSUHSCNO!C14+LSUAg!C14+PBRC!C14+SULaw!C14+SUAg!C14</f>
        <v>0</v>
      </c>
      <c r="D14" s="61">
        <f>LSUHSCS!D14+LSUHSCNO!D14+LSUAg!D14+PBRC!D14+SULaw!D14+SUAg!D14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LSUHSCS!B15+LSUHSCNO!B15+LSUAg!B15+PBRC!B15+SULaw!B15+SUAg!B15</f>
        <v>0</v>
      </c>
      <c r="C15" s="61">
        <f>LSUHSCS!C15+LSUHSCNO!C15+LSUAg!C15+PBRC!C15+SULaw!C15+SUAg!C15</f>
        <v>0</v>
      </c>
      <c r="D15" s="61">
        <f>LSUHSCS!D15+LSUHSCNO!D15+LSUAg!D15+PBRC!D15+SULaw!D15+SUAg!D15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1">
        <f>LSUHSCS!B16+LSUHSCNO!B16+LSUAg!B16+PBRC!B16+SULaw!B16+SUAg!B16</f>
        <v>0</v>
      </c>
      <c r="C16" s="61">
        <f>LSUHSCS!C16+LSUHSCNO!C16+LSUAg!C16+PBRC!C16+SULaw!C16+SUAg!C16</f>
        <v>0</v>
      </c>
      <c r="D16" s="61">
        <f>LSUHSCS!D16+LSUHSCNO!D16+LSUAg!D16+PBRC!D16+SULaw!D16+SUAg!D16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LSUHSCS!B17+LSUHSCNO!B17+LSUAg!B17+PBRC!B17+SULaw!B17+SUAg!B17</f>
        <v>750000</v>
      </c>
      <c r="C17" s="61">
        <f>LSUHSCS!C17+LSUHSCNO!C17+LSUAg!C17+PBRC!C17+SULaw!C17+SUAg!C17</f>
        <v>750000</v>
      </c>
      <c r="D17" s="61">
        <f>LSUHSCS!D17+LSUHSCNO!D17+LSUAg!D17+PBRC!D17+SULaw!D17+SUAg!D17</f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LSUHSCS!B18+LSUHSCNO!B18+LSUAg!B18+PBRC!B18+SULaw!B18+SUAg!B18</f>
        <v>0</v>
      </c>
      <c r="C18" s="61">
        <f>LSUHSCS!C18+LSUHSCNO!C18+LSUAg!C18+PBRC!C18+SULaw!C18+SUAg!C18</f>
        <v>0</v>
      </c>
      <c r="D18" s="61">
        <f>LSUHSCS!D18+LSUHSCNO!D18+LSUAg!D18+PBRC!D18+SULaw!D18+SUAg!D18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LSUHSCS!B19+LSUHSCNO!B19+LSUAg!B19+PBRC!B19+SULaw!B19+SUAg!B19</f>
        <v>0</v>
      </c>
      <c r="C19" s="61">
        <f>LSUHSCS!C19+LSUHSCNO!C19+LSUAg!C19+PBRC!C19+SULaw!C19+SUAg!C19</f>
        <v>0</v>
      </c>
      <c r="D19" s="61">
        <f>LSUHSCS!D19+LSUHSCNO!D19+LSUAg!D19+PBRC!D19+SULaw!D19+SUAg!D19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1">
        <f>LSUHSCS!B20+LSUHSCNO!B20+LSUAg!B20+PBRC!B20+SULaw!B20+SUAg!B20</f>
        <v>0</v>
      </c>
      <c r="C20" s="61">
        <f>LSUHSCS!C20+LSUHSCNO!C20+LSUAg!C20+PBRC!C20+SULaw!C20+SUAg!C20</f>
        <v>0</v>
      </c>
      <c r="D20" s="61">
        <f>LSUHSCS!D20+LSUHSCNO!D20+LSUAg!D20+PBRC!D20+SULaw!D20+SUAg!D20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1">
        <f>LSUHSCS!B21+LSUHSCNO!B21+LSUAg!B21+PBRC!B21+SULaw!B21+SUAg!B21</f>
        <v>0</v>
      </c>
      <c r="C21" s="61">
        <f>LSUHSCS!C21+LSUHSCNO!C21+LSUAg!C21+PBRC!C21+SULaw!C21+SUAg!C21</f>
        <v>0</v>
      </c>
      <c r="D21" s="61">
        <f>LSUHSCS!D21+LSUHSCNO!D21+LSUAg!D21+PBRC!D21+SULaw!D21+SUAg!D21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LSUHSCS!B22+LSUHSCNO!B22+LSUAg!B22+PBRC!B22+SULaw!B22+SUAg!B22</f>
        <v>0</v>
      </c>
      <c r="C22" s="61">
        <f>LSUHSCS!C22+LSUHSCNO!C22+LSUAg!C22+PBRC!C22+SULaw!C22+SUAg!C22</f>
        <v>0</v>
      </c>
      <c r="D22" s="61">
        <f>LSUHSCS!D22+LSUHSCNO!D22+LSUAg!D22+PBRC!D22+SULaw!D22+SUAg!D22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200</v>
      </c>
      <c r="B23" s="61">
        <f>LSUHSCS!B23+LSUHSCNO!B23+LSUAg!B23+PBRC!B23+SULaw!B23+SUAg!B23</f>
        <v>0</v>
      </c>
      <c r="C23" s="61">
        <f>LSUHSCS!C23+LSUHSCNO!C23+LSUAg!C23+PBRC!C23+SULaw!C23+SUAg!C23</f>
        <v>0</v>
      </c>
      <c r="D23" s="61">
        <f>LSUHSCS!D23+LSUHSCNO!D23+LSUAg!D23+PBRC!D23+SULaw!D23+SUAg!D23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1">
        <f>LSUHSCS!B24+LSUHSCNO!B24+LSUAg!B24+PBRC!B24+SULaw!B24+SUAg!B24</f>
        <v>0</v>
      </c>
      <c r="C24" s="61">
        <f>LSUHSCS!C24+LSUHSCNO!C24+LSUAg!C24+PBRC!C24+SULaw!C24+SUAg!C24</f>
        <v>0</v>
      </c>
      <c r="D24" s="61">
        <f>LSUHSCS!D24+LSUHSCNO!D24+LSUAg!D24+PBRC!D24+SULaw!D24+SUAg!D24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LSUHSCS!B25+LSUHSCNO!B25+LSUAg!B25+PBRC!B25+SULaw!B25+SUAg!B25</f>
        <v>0</v>
      </c>
      <c r="C25" s="61">
        <f>LSUHSCS!C25+LSUHSCNO!C25+LSUAg!C25+PBRC!C25+SULaw!C25+SUAg!C25</f>
        <v>0</v>
      </c>
      <c r="D25" s="61">
        <f>LSUHSCS!D25+LSUHSCNO!D25+LSUAg!D25+PBRC!D25+SULaw!D25+SUAg!D25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1">
        <f>LSUHSCS!B26+LSUHSCNO!B26+LSUAg!B26+PBRC!B26+SULaw!B26+SUAg!B26</f>
        <v>0</v>
      </c>
      <c r="C26" s="61">
        <f>LSUHSCS!C26+LSUHSCNO!C26+LSUAg!C26+PBRC!C26+SULaw!C26+SUAg!C26</f>
        <v>0</v>
      </c>
      <c r="D26" s="61">
        <f>LSUHSCS!D26+LSUHSCNO!D26+LSUAg!D26+PBRC!D26+SULaw!D26+SUAg!D26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1">
        <f>LSUHSCS!B27+LSUHSCNO!B27+LSUAg!B27+PBRC!B27+SULaw!B27+SUAg!B27</f>
        <v>0</v>
      </c>
      <c r="C27" s="61">
        <f>LSUHSCS!C27+LSUHSCNO!C27+LSUAg!C27+PBRC!C27+SULaw!C27+SUAg!C27</f>
        <v>0</v>
      </c>
      <c r="D27" s="61">
        <f>LSUHSCS!D27+LSUHSCNO!D27+LSUAg!D27+PBRC!D27+SULaw!D27+SUAg!D27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LSUHSCS!B28+LSUHSCNO!B28+LSUAg!B28+PBRC!B28+SULaw!B28+SUAg!B28</f>
        <v>0</v>
      </c>
      <c r="C28" s="61">
        <f>LSUHSCS!C28+LSUHSCNO!C28+LSUAg!C28+PBRC!C28+SULaw!C28+SUAg!C28</f>
        <v>0</v>
      </c>
      <c r="D28" s="61">
        <f>LSUHSCS!D28+LSUHSCNO!D28+LSUAg!D28+PBRC!D28+SULaw!D28+SUAg!D28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LSUHSCS!B29+LSUHSCNO!B29+LSUAg!B29+PBRC!B29+SULaw!B29+SUAg!B29</f>
        <v>0</v>
      </c>
      <c r="C29" s="61">
        <f>LSUHSCS!C29+LSUHSCNO!C29+LSUAg!C29+PBRC!C29+SULaw!C29+SUAg!C29</f>
        <v>0</v>
      </c>
      <c r="D29" s="61">
        <f>LSUHSCS!D29+LSUHSCNO!D29+LSUAg!D29+PBRC!D29+SULaw!D29+SUAg!D29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188</v>
      </c>
      <c r="B30" s="61">
        <f>LSUHSCS!B30+LSUHSCNO!B30+LSUAg!B30+PBRC!B30+SULaw!B30+SUAg!B30</f>
        <v>0</v>
      </c>
      <c r="C30" s="61">
        <f>LSUHSCS!C30+LSUHSCNO!C30+LSUAg!C30+PBRC!C30+SULaw!C30+SUAg!C30</f>
        <v>0</v>
      </c>
      <c r="D30" s="61">
        <f>LSUHSCS!D30+LSUHSCNO!D30+LSUAg!D30+PBRC!D30+SULaw!D30+SUAg!D30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1">
        <f>LSUHSCS!B31+LSUHSCNO!B31+LSUAg!B31+PBRC!B31+SULaw!B31+SUAg!B31</f>
        <v>200000</v>
      </c>
      <c r="C31" s="61">
        <f>LSUHSCS!C31+LSUHSCNO!C31+LSUAg!C31+PBRC!C31+SULaw!C31+SUAg!C31</f>
        <v>200000</v>
      </c>
      <c r="D31" s="61">
        <f>LSUHSCS!D31+LSUHSCNO!D31+LSUAg!D31+PBRC!D31+SULaw!D31+SUAg!D31</f>
        <v>400000</v>
      </c>
      <c r="E31" s="61">
        <f t="shared" si="0"/>
        <v>200000</v>
      </c>
      <c r="F31" s="62">
        <f t="shared" si="1"/>
        <v>1</v>
      </c>
      <c r="H31" s="178"/>
    </row>
    <row r="32" spans="1:8" ht="15" customHeight="1" x14ac:dyDescent="0.25">
      <c r="A32" s="193" t="s">
        <v>205</v>
      </c>
      <c r="B32" s="61">
        <f>LSUHSCS!B32+LSUHSCNO!B32+LSUAg!B32+PBRC!B32+SULaw!B32+SUAg!B32</f>
        <v>0</v>
      </c>
      <c r="C32" s="61">
        <f>LSUHSCS!C32+LSUHSCNO!C32+LSUAg!C32+PBRC!C32+SULaw!C32+SUAg!C32</f>
        <v>0</v>
      </c>
      <c r="D32" s="61">
        <f>LSUHSCS!D32+LSUHSCNO!D32+LSUAg!D32+PBRC!D32+SULaw!D32+SUAg!D32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f>LSUHSCS!B34+LSUHSCNO!B34+LSUAg!B34+PBRC!B34+SULaw!B34+SUAg!B34</f>
        <v>0</v>
      </c>
      <c r="C34" s="61">
        <f>LSUHSCS!C34+LSUHSCNO!C34+LSUAg!C34+PBRC!C34+SULaw!C34+SUAg!C34</f>
        <v>0</v>
      </c>
      <c r="D34" s="61">
        <f>LSUHSCS!D34+LSUHSCNO!D34+LSUAg!D34+PBRC!D34+SULaw!D34+SUAg!D34</f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61">
        <f>LSUHSCS!B36+LSUHSCNO!B36+LSUAg!B36+PBRC!B36+SULaw!B36+SUAg!B36</f>
        <v>0</v>
      </c>
      <c r="C36" s="61">
        <f>LSUHSCS!C36+LSUHSCNO!C36+LSUAg!C36+PBRC!C36+SULaw!C36+SUAg!C36</f>
        <v>0</v>
      </c>
      <c r="D36" s="61">
        <f>LSUHSCS!D36+LSUHSCNO!D36+LSUAg!D36+PBRC!D36+SULaw!D36+SUAg!D36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101"/>
      <c r="C37" s="101"/>
      <c r="D37" s="101"/>
      <c r="E37" s="63"/>
      <c r="F37" s="62" t="s">
        <v>32</v>
      </c>
      <c r="H37" s="178"/>
    </row>
    <row r="38" spans="1:13" s="103" customFormat="1" ht="15" customHeight="1" x14ac:dyDescent="0.25">
      <c r="A38" s="69" t="s">
        <v>33</v>
      </c>
      <c r="B38" s="102">
        <f>B36+B34+B10+B9+B8</f>
        <v>284588151.89999998</v>
      </c>
      <c r="C38" s="102">
        <f>C36+C34+C10+C9+C8</f>
        <v>285365547</v>
      </c>
      <c r="D38" s="102">
        <f>D36+D34+D10+D9+D8</f>
        <v>297842161</v>
      </c>
      <c r="E38" s="77">
        <f>D38-C38</f>
        <v>12476614</v>
      </c>
      <c r="F38" s="71">
        <f>IF(ISBLANK(E38),"  ",IF(C38&gt;0,E38/C38,IF(E38&gt;0,1,0)))</f>
        <v>4.3721514847060355E-2</v>
      </c>
      <c r="H38" s="179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LSUHSCS!B40+LSUHSCNO!B40+LSUAg!B40+PBRC!B40+SULaw!B40+SUAg!B40</f>
        <v>0</v>
      </c>
      <c r="C40" s="61">
        <f>LSUHSCS!C40+LSUHSCNO!C40+LSUAg!C40+PBRC!C40+SULaw!C40+SUAg!C40</f>
        <v>0</v>
      </c>
      <c r="D40" s="61">
        <f>LSUHSCS!D40+LSUHSCNO!D40+LSUAg!D40+PBRC!D40+SULaw!D40+SUAg!D40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LSUHSCS!B41+LSUHSCNO!B41+LSUAg!B41+PBRC!B41+SULaw!B41+SUAg!B41</f>
        <v>0</v>
      </c>
      <c r="C41" s="61">
        <f>LSUHSCS!C41+LSUHSCNO!C41+LSUAg!C41+PBRC!C41+SULaw!C41+SUAg!C41</f>
        <v>0</v>
      </c>
      <c r="D41" s="61">
        <f>LSUHSCS!D41+LSUHSCNO!D41+LSUAg!D41+PBRC!D41+SULaw!D41+SUAg!D41</f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f>LSUHSCS!B42+LSUHSCNO!B42+LSUAg!B42+PBRC!B42+SULaw!B42+SUAg!B42</f>
        <v>0</v>
      </c>
      <c r="C42" s="61">
        <f>LSUHSCS!C42+LSUHSCNO!C42+LSUAg!C42+PBRC!C42+SULaw!C42+SUAg!C42</f>
        <v>0</v>
      </c>
      <c r="D42" s="61">
        <f>LSUHSCS!D42+LSUHSCNO!D42+LSUAg!D42+PBRC!D42+SULaw!D42+SUAg!D42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f>LSUHSCS!B43+LSUHSCNO!B43+LSUAg!B43+PBRC!B43+SULaw!B43+SUAg!B43</f>
        <v>0</v>
      </c>
      <c r="C43" s="61">
        <f>LSUHSCS!C43+LSUHSCNO!C43+LSUAg!C43+PBRC!C43+SULaw!C43+SUAg!C43</f>
        <v>0</v>
      </c>
      <c r="D43" s="61">
        <f>LSUHSCS!D43+LSUHSCNO!D43+LSUAg!D43+PBRC!D43+SULaw!D43+SUAg!D43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f>LSUHSCS!B44+LSUHSCNO!B44+LSUAg!B44+PBRC!B44+SULaw!B44+SUAg!B44</f>
        <v>0</v>
      </c>
      <c r="C44" s="61">
        <f>LSUHSCS!C44+LSUHSCNO!C44+LSUAg!C44+PBRC!C44+SULaw!C44+SUAg!C44</f>
        <v>0</v>
      </c>
      <c r="D44" s="61">
        <f>LSUHSCS!D44+LSUHSCNO!D44+LSUAg!D44+PBRC!D44+SULaw!D44+SUAg!D44</f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7">
        <f>LSUHSCS!B45+LSUHSCNO!B45+LSUAg!B45+PBRC!B45+SULaw!B45+SUAg!B45</f>
        <v>0</v>
      </c>
      <c r="C45" s="77">
        <f>LSUHSCS!C45+LSUHSCNO!C45+LSUAg!C45+PBRC!C45+SULaw!C45+SUAg!C45</f>
        <v>0</v>
      </c>
      <c r="D45" s="77">
        <f>LSUHSCS!D45+LSUHSCNO!D45+LSUAg!D45+PBRC!D45+SULaw!D45+SUAg!D45</f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LSUHSCS!B47+LSUHSCNO!B47+LSUAg!B47+PBRC!B47+SULaw!B47+SUAg!B47</f>
        <v>0</v>
      </c>
      <c r="C47" s="77">
        <f>LSUHSCS!C47+LSUHSCNO!C47+LSUAg!C47+PBRC!C47+SULaw!C47+SUAg!C47</f>
        <v>0</v>
      </c>
      <c r="D47" s="77">
        <f>LSUHSCS!D47+LSUHSCNO!D47+LSUAg!D47+PBRC!D47+SULaw!D47+SUAg!D47</f>
        <v>0</v>
      </c>
      <c r="E47" s="77">
        <f>D47-C47</f>
        <v>0</v>
      </c>
      <c r="F47" s="71">
        <f>IF(ISBLANK(E47),"  ",IF(C47&gt;0,E47/C47,IF(E47&gt;0,1,0)))</f>
        <v>0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8" s="103" customFormat="1" ht="15" customHeight="1" x14ac:dyDescent="0.25">
      <c r="A49" s="76" t="s">
        <v>43</v>
      </c>
      <c r="B49" s="77">
        <f>LSUHSCS!B49+LSUHSCNO!B49+LSUAg!B49+PBRC!B49+SULaw!B49+SUAg!B49</f>
        <v>0</v>
      </c>
      <c r="C49" s="77">
        <f>LSUHSCS!C49+LSUHSCNO!C49+LSUAg!C49+PBRC!C49+SULaw!C49+SUAg!C49</f>
        <v>0</v>
      </c>
      <c r="D49" s="77">
        <f>LSUHSCS!D49+LSUHSCNO!D49+LSUAg!D49+PBRC!D49+SULaw!D49+SUAg!D49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8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67" t="s">
        <v>44</v>
      </c>
      <c r="B51" s="77">
        <f>LSUHSCS!B51+LSUHSCNO!B51+LSUAg!B51+PBRC!B51+SULaw!B51+SUAg!B51</f>
        <v>118439030.46000001</v>
      </c>
      <c r="C51" s="77">
        <f>LSUHSCS!C51+LSUHSCNO!C51+LSUAg!C51+PBRC!C51+SULaw!C51+SUAg!C51</f>
        <v>124269988</v>
      </c>
      <c r="D51" s="77">
        <f>LSUHSCS!D51+LSUHSCNO!D51+LSUAg!D51+PBRC!D51+SULaw!D51+SUAg!D51</f>
        <v>120263197</v>
      </c>
      <c r="E51" s="77">
        <f>D51-C51</f>
        <v>-4006791</v>
      </c>
      <c r="F51" s="71">
        <f>IF(ISBLANK(E51),"  ",IF(C51&gt;0,E51/C51,IF(E51&gt;0,1,0)))</f>
        <v>-3.2242628043063784E-2</v>
      </c>
      <c r="H51" s="179"/>
    </row>
    <row r="52" spans="1:8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8" s="103" customFormat="1" ht="15" customHeight="1" x14ac:dyDescent="0.25">
      <c r="A53" s="78" t="s">
        <v>45</v>
      </c>
      <c r="B53" s="77">
        <f>LSUHSCS!B53+LSUHSCNO!B53+LSUAg!B53+PBRC!B53+SULaw!B53+SUAg!B53</f>
        <v>14700274.449999999</v>
      </c>
      <c r="C53" s="77">
        <f>LSUHSCS!C53+LSUHSCNO!C53+LSUAg!C53+PBRC!C53+SULaw!C53+SUAg!C53</f>
        <v>19172484</v>
      </c>
      <c r="D53" s="77">
        <f>LSUHSCS!D53+LSUHSCNO!D53+LSUAg!D53+PBRC!D53+SULaw!D53+SUAg!D53</f>
        <v>16672484</v>
      </c>
      <c r="E53" s="77">
        <f>D53-C53</f>
        <v>-2500000</v>
      </c>
      <c r="F53" s="71">
        <f>IF(ISBLANK(E53),"  ",IF(C53&gt;0,E53/C53,IF(E53&gt;0,1,0)))</f>
        <v>-0.13039520596287887</v>
      </c>
      <c r="H53" s="179"/>
    </row>
    <row r="54" spans="1:8" ht="15" customHeight="1" x14ac:dyDescent="0.25">
      <c r="A54" s="67"/>
      <c r="B54" s="57"/>
      <c r="C54" s="57"/>
      <c r="D54" s="57"/>
      <c r="E54" s="57"/>
      <c r="F54" s="80"/>
      <c r="H54" s="178"/>
    </row>
    <row r="55" spans="1:8" s="103" customFormat="1" ht="15" customHeight="1" x14ac:dyDescent="0.25">
      <c r="A55" s="67" t="s">
        <v>46</v>
      </c>
      <c r="B55" s="77">
        <f>LSUHSCS!B55+LSUHSCNO!B55+LSUAg!B55+PBRC!B55+SULaw!B55+SUAg!B55</f>
        <v>0</v>
      </c>
      <c r="C55" s="77">
        <f>LSUHSCS!C55+LSUHSCNO!C55+LSUAg!C55+PBRC!C55+SULaw!C55+SUAg!C55</f>
        <v>0</v>
      </c>
      <c r="D55" s="77">
        <f>LSUHSCS!D55+LSUHSCNO!D55+LSUAg!D55+PBRC!D55+SULaw!D55+SUAg!D55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8" ht="15" customHeight="1" x14ac:dyDescent="0.25">
      <c r="A56" s="66"/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81" t="s">
        <v>47</v>
      </c>
      <c r="B57" s="77">
        <f>B55+B53+B51+B49+B47+-B45+B38</f>
        <v>417727456.81</v>
      </c>
      <c r="C57" s="77">
        <f>C55+C53+C51+C49+C47+-C45+C38</f>
        <v>428808019</v>
      </c>
      <c r="D57" s="77">
        <f>D55+D53+D51+D49+D47+-D45+D38</f>
        <v>434777842</v>
      </c>
      <c r="E57" s="77">
        <f>D57-C57</f>
        <v>5969823</v>
      </c>
      <c r="F57" s="71">
        <f>IF(ISBLANK(E57),"  ",IF(C57&gt;0,E57/C57,IF(E57&gt;0,1,0)))</f>
        <v>1.3921901493171469E-2</v>
      </c>
      <c r="H57" s="179"/>
    </row>
    <row r="58" spans="1:8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8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8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8" ht="15" customHeight="1" x14ac:dyDescent="0.25">
      <c r="A61" s="64" t="s">
        <v>49</v>
      </c>
      <c r="B61" s="61">
        <f>LSUHSCS!B61+LSUHSCNO!B61+LSUAg!B61+PBRC!B61+SULaw!B61+SUAg!B61</f>
        <v>79991312.649999991</v>
      </c>
      <c r="C61" s="61">
        <f>LSUHSCS!C61+LSUHSCNO!C61+LSUAg!C61+PBRC!C61+SULaw!C61+SUAg!C61</f>
        <v>85643147</v>
      </c>
      <c r="D61" s="61">
        <f>LSUHSCS!D61+LSUHSCNO!D61+LSUAg!D61+PBRC!D61+SULaw!D61+SUAg!D61</f>
        <v>86368160.519999996</v>
      </c>
      <c r="E61" s="61">
        <f t="shared" ref="E61:E74" si="4">D61-C61</f>
        <v>725013.51999999583</v>
      </c>
      <c r="F61" s="62">
        <f t="shared" ref="F61:F74" si="5">IF(ISBLANK(E61),"  ",IF(C61&gt;0,E61/C61,IF(E61&gt;0,1,0)))</f>
        <v>8.4655170366403736E-3</v>
      </c>
      <c r="H61" s="178"/>
    </row>
    <row r="62" spans="1:8" ht="15" customHeight="1" x14ac:dyDescent="0.25">
      <c r="A62" s="66" t="s">
        <v>50</v>
      </c>
      <c r="B62" s="61">
        <f>LSUHSCS!B62+LSUHSCNO!B62+LSUAg!B62+PBRC!B62+SULaw!B62+SUAg!B62</f>
        <v>63409036.590000004</v>
      </c>
      <c r="C62" s="61">
        <f>LSUHSCS!C62+LSUHSCNO!C62+LSUAg!C62+PBRC!C62+SULaw!C62+SUAg!C62</f>
        <v>78412201</v>
      </c>
      <c r="D62" s="61">
        <f>LSUHSCS!D62+LSUHSCNO!D62+LSUAg!D62+PBRC!D62+SULaw!D62+SUAg!D62</f>
        <v>78017208</v>
      </c>
      <c r="E62" s="61">
        <f t="shared" si="4"/>
        <v>-394993</v>
      </c>
      <c r="F62" s="62">
        <f t="shared" si="5"/>
        <v>-5.0373920762662944E-3</v>
      </c>
      <c r="H62" s="178"/>
    </row>
    <row r="63" spans="1:8" ht="15" customHeight="1" x14ac:dyDescent="0.25">
      <c r="A63" s="66" t="s">
        <v>51</v>
      </c>
      <c r="B63" s="61">
        <f>LSUHSCS!B63+LSUHSCNO!B63+LSUAg!B63+PBRC!B63+SULaw!B63+SUAg!B63</f>
        <v>39046601.529999994</v>
      </c>
      <c r="C63" s="61">
        <f>LSUHSCS!C63+LSUHSCNO!C63+LSUAg!C63+PBRC!C63+SULaw!C63+SUAg!C63</f>
        <v>55386825</v>
      </c>
      <c r="D63" s="61">
        <f>LSUHSCS!D63+LSUHSCNO!D63+LSUAg!D63+PBRC!D63+SULaw!D63+SUAg!D63</f>
        <v>57257198.640000001</v>
      </c>
      <c r="E63" s="61">
        <f t="shared" si="4"/>
        <v>1870373.6400000006</v>
      </c>
      <c r="F63" s="62">
        <f t="shared" si="5"/>
        <v>3.3769287912784322E-2</v>
      </c>
      <c r="H63" s="178"/>
    </row>
    <row r="64" spans="1:8" ht="15" customHeight="1" x14ac:dyDescent="0.25">
      <c r="A64" s="66" t="s">
        <v>52</v>
      </c>
      <c r="B64" s="61">
        <f>LSUHSCS!B64+LSUHSCNO!B64+LSUAg!B64+PBRC!B64+SULaw!B64+SUAg!B64</f>
        <v>36822459.109277122</v>
      </c>
      <c r="C64" s="61">
        <f>LSUHSCS!C64+LSUHSCNO!C64+LSUAg!C64+PBRC!C64+SULaw!C64+SUAg!C64</f>
        <v>41580654</v>
      </c>
      <c r="D64" s="61">
        <f>LSUHSCS!D64+LSUHSCNO!D64+LSUAg!D64+PBRC!D64+SULaw!D64+SUAg!D64</f>
        <v>43863082.719999999</v>
      </c>
      <c r="E64" s="61">
        <f t="shared" si="4"/>
        <v>2282428.7199999988</v>
      </c>
      <c r="F64" s="62">
        <f t="shared" si="5"/>
        <v>5.4891602234058146E-2</v>
      </c>
      <c r="H64" s="178"/>
    </row>
    <row r="65" spans="1:8" ht="15" customHeight="1" x14ac:dyDescent="0.25">
      <c r="A65" s="66" t="s">
        <v>53</v>
      </c>
      <c r="B65" s="61">
        <f>LSUHSCS!B65+LSUHSCNO!B65+LSUAg!B65+PBRC!B65+SULaw!B65+SUAg!B65</f>
        <v>9938060.5799999982</v>
      </c>
      <c r="C65" s="61">
        <f>LSUHSCS!C65+LSUHSCNO!C65+LSUAg!C65+PBRC!C65+SULaw!C65+SUAg!C65</f>
        <v>11010928</v>
      </c>
      <c r="D65" s="61">
        <f>LSUHSCS!D65+LSUHSCNO!D65+LSUAg!D65+PBRC!D65+SULaw!D65+SUAg!D65</f>
        <v>10655726.539999999</v>
      </c>
      <c r="E65" s="61">
        <f t="shared" si="4"/>
        <v>-355201.46000000089</v>
      </c>
      <c r="F65" s="62">
        <f t="shared" si="5"/>
        <v>-3.2258993973986655E-2</v>
      </c>
      <c r="H65" s="178"/>
    </row>
    <row r="66" spans="1:8" ht="15" customHeight="1" x14ac:dyDescent="0.25">
      <c r="A66" s="66" t="s">
        <v>54</v>
      </c>
      <c r="B66" s="61">
        <f>LSUHSCS!B66+LSUHSCNO!B66+LSUAg!B66+PBRC!B66+SULaw!B66+SUAg!B66</f>
        <v>130232651.48000002</v>
      </c>
      <c r="C66" s="61">
        <f>LSUHSCS!C66+LSUHSCNO!C66+LSUAg!C66+PBRC!C66+SULaw!C66+SUAg!C66</f>
        <v>91741584</v>
      </c>
      <c r="D66" s="61">
        <f>LSUHSCS!D66+LSUHSCNO!D66+LSUAg!D66+PBRC!D66+SULaw!D66+SUAg!D66</f>
        <v>97738687.450000003</v>
      </c>
      <c r="E66" s="61">
        <f t="shared" si="4"/>
        <v>5997103.450000003</v>
      </c>
      <c r="F66" s="62">
        <f t="shared" si="5"/>
        <v>6.536952152472103E-2</v>
      </c>
      <c r="H66" s="178"/>
    </row>
    <row r="67" spans="1:8" ht="15" customHeight="1" x14ac:dyDescent="0.25">
      <c r="A67" s="66" t="s">
        <v>55</v>
      </c>
      <c r="B67" s="61">
        <f>LSUHSCS!B67+LSUHSCNO!B67+LSUAg!B67+PBRC!B67+SULaw!B67+SUAg!B67</f>
        <v>7818641.8899999997</v>
      </c>
      <c r="C67" s="61">
        <f>LSUHSCS!C67+LSUHSCNO!C67+LSUAg!C67+PBRC!C67+SULaw!C67+SUAg!C67</f>
        <v>8786747</v>
      </c>
      <c r="D67" s="61">
        <f>LSUHSCS!D67+LSUHSCNO!D67+LSUAg!D67+PBRC!D67+SULaw!D67+SUAg!D67</f>
        <v>8884241</v>
      </c>
      <c r="E67" s="61">
        <f t="shared" si="4"/>
        <v>97494</v>
      </c>
      <c r="F67" s="62">
        <f t="shared" si="5"/>
        <v>1.1095573822712774E-2</v>
      </c>
      <c r="H67" s="178"/>
    </row>
    <row r="68" spans="1:8" ht="15" customHeight="1" x14ac:dyDescent="0.25">
      <c r="A68" s="66" t="s">
        <v>56</v>
      </c>
      <c r="B68" s="61">
        <f>LSUHSCS!B68+LSUHSCNO!B68+LSUAg!B68+PBRC!B68+SULaw!B68+SUAg!B68</f>
        <v>46527552.43</v>
      </c>
      <c r="C68" s="61">
        <f>LSUHSCS!C68+LSUHSCNO!C68+LSUAg!C68+PBRC!C68+SULaw!C68+SUAg!C68</f>
        <v>50391644</v>
      </c>
      <c r="D68" s="61">
        <f>LSUHSCS!D68+LSUHSCNO!D68+LSUAg!D68+PBRC!D68+SULaw!D68+SUAg!D68</f>
        <v>47152941</v>
      </c>
      <c r="E68" s="61">
        <f t="shared" si="4"/>
        <v>-3238703</v>
      </c>
      <c r="F68" s="62">
        <f t="shared" si="5"/>
        <v>-6.4270635822081937E-2</v>
      </c>
      <c r="H68" s="178"/>
    </row>
    <row r="69" spans="1:8" s="103" customFormat="1" ht="15" customHeight="1" x14ac:dyDescent="0.25">
      <c r="A69" s="84" t="s">
        <v>57</v>
      </c>
      <c r="B69" s="77">
        <f>SUM(B61:B68)</f>
        <v>413786316.25927716</v>
      </c>
      <c r="C69" s="77">
        <f>SUM(C61:C68)</f>
        <v>422953730</v>
      </c>
      <c r="D69" s="77">
        <f>SUM(D61:D68)</f>
        <v>429937245.86999995</v>
      </c>
      <c r="E69" s="77">
        <f t="shared" si="4"/>
        <v>6983515.8699999452</v>
      </c>
      <c r="F69" s="71">
        <f t="shared" si="5"/>
        <v>1.6511299876702697E-2</v>
      </c>
      <c r="H69" s="179"/>
    </row>
    <row r="70" spans="1:8" ht="15" customHeight="1" x14ac:dyDescent="0.25">
      <c r="A70" s="66" t="s">
        <v>58</v>
      </c>
      <c r="B70" s="61">
        <f>LSUHSCS!B70+LSUHSCNO!B70+LSUAg!B70+PBRC!B70+SULaw!B70+SUAg!B70</f>
        <v>3640093.8800000004</v>
      </c>
      <c r="C70" s="61">
        <f>LSUHSCS!C70+LSUHSCNO!C70+LSUAg!C70+PBRC!C70+SULaw!C70+SUAg!C70</f>
        <v>4230790</v>
      </c>
      <c r="D70" s="61">
        <f>LSUHSCS!D70+LSUHSCNO!D70+LSUAg!D70+PBRC!D70+SULaw!D70+SUAg!D70</f>
        <v>3982741</v>
      </c>
      <c r="E70" s="61">
        <f t="shared" si="4"/>
        <v>-248049</v>
      </c>
      <c r="F70" s="62">
        <f t="shared" si="5"/>
        <v>-5.8629475818936891E-2</v>
      </c>
      <c r="H70" s="178"/>
    </row>
    <row r="71" spans="1:8" ht="15" customHeight="1" x14ac:dyDescent="0.25">
      <c r="A71" s="66" t="s">
        <v>59</v>
      </c>
      <c r="B71" s="61">
        <f>LSUHSCS!B71+LSUHSCNO!B71+LSUAg!B71+PBRC!B71+SULaw!B71+SUAg!B71</f>
        <v>301046.33</v>
      </c>
      <c r="C71" s="61">
        <f>LSUHSCS!C71+LSUHSCNO!C71+LSUAg!C71+PBRC!C71+SULaw!C71+SUAg!C71</f>
        <v>1623499</v>
      </c>
      <c r="D71" s="61">
        <f>LSUHSCS!D71+LSUHSCNO!D71+LSUAg!D71+PBRC!D71+SULaw!D71+SUAg!D71</f>
        <v>857855</v>
      </c>
      <c r="E71" s="61">
        <f t="shared" si="4"/>
        <v>-765644</v>
      </c>
      <c r="F71" s="62">
        <f t="shared" si="5"/>
        <v>-0.47160115281869591</v>
      </c>
      <c r="H71" s="178"/>
    </row>
    <row r="72" spans="1:8" ht="15" customHeight="1" x14ac:dyDescent="0.25">
      <c r="A72" s="66" t="s">
        <v>60</v>
      </c>
      <c r="B72" s="61">
        <f>LSUHSCS!B72+LSUHSCNO!B72+LSUAg!B72+PBRC!B72+SULaw!B72+SUAg!B72</f>
        <v>0</v>
      </c>
      <c r="C72" s="61">
        <f>LSUHSCS!C72+LSUHSCNO!C72+LSUAg!C72+PBRC!C72+SULaw!C72+SUAg!C72</f>
        <v>0</v>
      </c>
      <c r="D72" s="61">
        <f>LSUHSCS!D72+LSUHSCNO!D72+LSUAg!D72+PBRC!D72+SULaw!D72+SUAg!D72</f>
        <v>0</v>
      </c>
      <c r="E72" s="61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1">
        <f>LSUHSCS!B73+LSUHSCNO!B73+LSUAg!B73+PBRC!B73+SULaw!B73+SUAg!B73</f>
        <v>0</v>
      </c>
      <c r="C73" s="61">
        <f>LSUHSCS!C73+LSUHSCNO!C73+LSUAg!C73+PBRC!C73+SULaw!C73+SUAg!C73</f>
        <v>0</v>
      </c>
      <c r="D73" s="61">
        <f>LSUHSCS!D73+LSUHSCNO!D73+LSUAg!D73+PBRC!D73+SULaw!D73+SUAg!D73</f>
        <v>0</v>
      </c>
      <c r="E73" s="61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77">
        <f>SUM(B69:B73)</f>
        <v>417727456.46927714</v>
      </c>
      <c r="C74" s="77">
        <f>SUM(C69:C73)</f>
        <v>428808019</v>
      </c>
      <c r="D74" s="77">
        <f>SUM(D69:D73)</f>
        <v>434777841.86999995</v>
      </c>
      <c r="E74" s="77">
        <f t="shared" si="4"/>
        <v>5969822.8699999452</v>
      </c>
      <c r="F74" s="71">
        <f t="shared" si="5"/>
        <v>1.3921901190005369E-2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f>LSUHSCS!B77+LSUHSCNO!B77+LSUAg!B77+PBRC!B77+SULaw!B77+SUAg!B77</f>
        <v>175477787.64000005</v>
      </c>
      <c r="C77" s="61">
        <f>LSUHSCS!C77+LSUHSCNO!C77+LSUAg!C77+PBRC!C77+SULaw!C77+SUAg!C77</f>
        <v>174505909.66999999</v>
      </c>
      <c r="D77" s="61">
        <f>LSUHSCS!D77+LSUHSCNO!D77+LSUAg!D77+PBRC!D77+SULaw!D77+SUAg!D77</f>
        <v>189919020.60000002</v>
      </c>
      <c r="E77" s="61">
        <f t="shared" ref="E77:E95" si="6">D77-C77</f>
        <v>15413110.930000037</v>
      </c>
      <c r="F77" s="62">
        <f t="shared" ref="F77:F95" si="7">IF(ISBLANK(E77),"  ",IF(C77&gt;0,E77/C77,IF(E77&gt;0,1,0)))</f>
        <v>8.8324292049175038E-2</v>
      </c>
      <c r="H77" s="178"/>
    </row>
    <row r="78" spans="1:8" ht="15" customHeight="1" x14ac:dyDescent="0.25">
      <c r="A78" s="66" t="s">
        <v>65</v>
      </c>
      <c r="B78" s="61">
        <f>LSUHSCS!B78+LSUHSCNO!B78+LSUAg!B78+PBRC!B78+SULaw!B78+SUAg!B78</f>
        <v>10174201.505944218</v>
      </c>
      <c r="C78" s="61">
        <f>LSUHSCS!C78+LSUHSCNO!C78+LSUAg!C78+PBRC!C78+SULaw!C78+SUAg!C78</f>
        <v>6806340</v>
      </c>
      <c r="D78" s="61">
        <f>LSUHSCS!D78+LSUHSCNO!D78+LSUAg!D78+PBRC!D78+SULaw!D78+SUAg!D78</f>
        <v>7472066</v>
      </c>
      <c r="E78" s="61">
        <f t="shared" si="6"/>
        <v>665726</v>
      </c>
      <c r="F78" s="62">
        <f t="shared" si="7"/>
        <v>9.7809689201538569E-2</v>
      </c>
      <c r="H78" s="178"/>
    </row>
    <row r="79" spans="1:8" ht="15" customHeight="1" x14ac:dyDescent="0.25">
      <c r="A79" s="66" t="s">
        <v>66</v>
      </c>
      <c r="B79" s="61">
        <f>LSUHSCS!B79+LSUHSCNO!B79+LSUAg!B79+PBRC!B79+SULaw!B79+SUAg!B79</f>
        <v>84601860.611266136</v>
      </c>
      <c r="C79" s="61">
        <f>LSUHSCS!C79+LSUHSCNO!C79+LSUAg!C79+PBRC!C79+SULaw!C79+SUAg!C79</f>
        <v>90133808.329999998</v>
      </c>
      <c r="D79" s="61">
        <f>LSUHSCS!D79+LSUHSCNO!D79+LSUAg!D79+PBRC!D79+SULaw!D79+SUAg!D79</f>
        <v>100535353.27</v>
      </c>
      <c r="E79" s="61">
        <f t="shared" si="6"/>
        <v>10401544.939999998</v>
      </c>
      <c r="F79" s="62">
        <f t="shared" si="7"/>
        <v>0.11540114783475718</v>
      </c>
      <c r="H79" s="178"/>
    </row>
    <row r="80" spans="1:8" s="103" customFormat="1" ht="15" customHeight="1" x14ac:dyDescent="0.25">
      <c r="A80" s="84" t="s">
        <v>67</v>
      </c>
      <c r="B80" s="77">
        <f>SUM(B77:B79)</f>
        <v>270253849.75721037</v>
      </c>
      <c r="C80" s="77">
        <f>SUM(C77:C79)</f>
        <v>271446058</v>
      </c>
      <c r="D80" s="77">
        <f>SUM(D77:D79)</f>
        <v>297926439.87</v>
      </c>
      <c r="E80" s="77">
        <f t="shared" si="6"/>
        <v>26480381.870000005</v>
      </c>
      <c r="F80" s="71">
        <f t="shared" si="7"/>
        <v>9.7553016850220775E-2</v>
      </c>
      <c r="H80" s="179"/>
    </row>
    <row r="81" spans="1:8" ht="15" customHeight="1" x14ac:dyDescent="0.25">
      <c r="A81" s="66" t="s">
        <v>68</v>
      </c>
      <c r="B81" s="61">
        <f>LSUHSCS!B81+LSUHSCNO!B81+LSUAg!B81+PBRC!B81+SULaw!B81+SUAg!B81</f>
        <v>1801740.0562846493</v>
      </c>
      <c r="C81" s="61">
        <f>LSUHSCS!C81+LSUHSCNO!C81+LSUAg!C81+PBRC!C81+SULaw!C81+SUAg!C81</f>
        <v>2687390</v>
      </c>
      <c r="D81" s="61">
        <f>LSUHSCS!D81+LSUHSCNO!D81+LSUAg!D81+PBRC!D81+SULaw!D81+SUAg!D81</f>
        <v>2982389</v>
      </c>
      <c r="E81" s="61">
        <f t="shared" si="6"/>
        <v>294999</v>
      </c>
      <c r="F81" s="62">
        <f t="shared" si="7"/>
        <v>0.10977156274303321</v>
      </c>
      <c r="H81" s="178"/>
    </row>
    <row r="82" spans="1:8" ht="15" customHeight="1" x14ac:dyDescent="0.25">
      <c r="A82" s="66" t="s">
        <v>69</v>
      </c>
      <c r="B82" s="61">
        <f>LSUHSCS!B82+LSUHSCNO!B82+LSUAg!B82+PBRC!B82+SULaw!B82+SUAg!B82</f>
        <v>59078617.015470251</v>
      </c>
      <c r="C82" s="61">
        <f>LSUHSCS!C82+LSUHSCNO!C82+LSUAg!C82+PBRC!C82+SULaw!C82+SUAg!C82</f>
        <v>57299750</v>
      </c>
      <c r="D82" s="61">
        <f>LSUHSCS!D82+LSUHSCNO!D82+LSUAg!D82+PBRC!D82+SULaw!D82+SUAg!D82</f>
        <v>56538615</v>
      </c>
      <c r="E82" s="61">
        <f t="shared" si="6"/>
        <v>-761135</v>
      </c>
      <c r="F82" s="62">
        <f t="shared" si="7"/>
        <v>-1.3283391288792709E-2</v>
      </c>
      <c r="H82" s="178"/>
    </row>
    <row r="83" spans="1:8" ht="15" customHeight="1" x14ac:dyDescent="0.25">
      <c r="A83" s="66" t="s">
        <v>70</v>
      </c>
      <c r="B83" s="61">
        <f>LSUHSCS!B83+LSUHSCNO!B83+LSUAg!B83+PBRC!B83+SULaw!B83+SUAg!B83</f>
        <v>10812871.355771624</v>
      </c>
      <c r="C83" s="61">
        <f>LSUHSCS!C83+LSUHSCNO!C83+LSUAg!C83+PBRC!C83+SULaw!C83+SUAg!C83</f>
        <v>15266789</v>
      </c>
      <c r="D83" s="61">
        <f>LSUHSCS!D83+LSUHSCNO!D83+LSUAg!D83+PBRC!D83+SULaw!D83+SUAg!D83</f>
        <v>15721745</v>
      </c>
      <c r="E83" s="61">
        <f t="shared" si="6"/>
        <v>454956</v>
      </c>
      <c r="F83" s="62">
        <f t="shared" si="7"/>
        <v>2.9800372560333414E-2</v>
      </c>
      <c r="H83" s="178"/>
    </row>
    <row r="84" spans="1:8" s="103" customFormat="1" ht="15" customHeight="1" x14ac:dyDescent="0.25">
      <c r="A84" s="68" t="s">
        <v>71</v>
      </c>
      <c r="B84" s="77">
        <f>SUM(B81:B83)</f>
        <v>71693228.427526534</v>
      </c>
      <c r="C84" s="77">
        <f>SUM(C81:C83)</f>
        <v>75253929</v>
      </c>
      <c r="D84" s="77">
        <f>SUM(D81:D83)</f>
        <v>75242749</v>
      </c>
      <c r="E84" s="77">
        <f t="shared" si="6"/>
        <v>-11180</v>
      </c>
      <c r="F84" s="71">
        <f t="shared" si="7"/>
        <v>-1.4856367167221263E-4</v>
      </c>
      <c r="H84" s="179"/>
    </row>
    <row r="85" spans="1:8" ht="15" customHeight="1" x14ac:dyDescent="0.25">
      <c r="A85" s="66" t="s">
        <v>72</v>
      </c>
      <c r="B85" s="61">
        <f>LSUHSCS!B85+LSUHSCNO!B85+LSUAg!B85+PBRC!B85+SULaw!B85+SUAg!B85</f>
        <v>5133820.9433834637</v>
      </c>
      <c r="C85" s="61">
        <f>LSUHSCS!C85+LSUHSCNO!C85+LSUAg!C85+PBRC!C85+SULaw!C85+SUAg!C85</f>
        <v>5150620</v>
      </c>
      <c r="D85" s="61">
        <f>LSUHSCS!D85+LSUHSCNO!D85+LSUAg!D85+PBRC!D85+SULaw!D85+SUAg!D85</f>
        <v>5722469</v>
      </c>
      <c r="E85" s="61">
        <f t="shared" si="6"/>
        <v>571849</v>
      </c>
      <c r="F85" s="62">
        <f t="shared" si="7"/>
        <v>0.11102527462713227</v>
      </c>
      <c r="H85" s="178"/>
    </row>
    <row r="86" spans="1:8" ht="15" customHeight="1" x14ac:dyDescent="0.25">
      <c r="A86" s="66" t="s">
        <v>73</v>
      </c>
      <c r="B86" s="61">
        <f>LSUHSCS!B86+LSUHSCNO!B86+LSUAg!B86+PBRC!B86+SULaw!B86+SUAg!B86</f>
        <v>32005621.946209904</v>
      </c>
      <c r="C86" s="61">
        <f>LSUHSCS!C86+LSUHSCNO!C86+LSUAg!C86+PBRC!C86+SULaw!C86+SUAg!C86</f>
        <v>30907622</v>
      </c>
      <c r="D86" s="61">
        <f>LSUHSCS!D86+LSUHSCNO!D86+LSUAg!D86+PBRC!D86+SULaw!D86+SUAg!D86</f>
        <v>27514778</v>
      </c>
      <c r="E86" s="61">
        <f t="shared" si="6"/>
        <v>-3392844</v>
      </c>
      <c r="F86" s="62">
        <f t="shared" si="7"/>
        <v>-0.1097736991865631</v>
      </c>
      <c r="H86" s="178"/>
    </row>
    <row r="87" spans="1:8" ht="15" customHeight="1" x14ac:dyDescent="0.25">
      <c r="A87" s="66" t="s">
        <v>74</v>
      </c>
      <c r="B87" s="61">
        <f>LSUHSCS!B87+LSUHSCNO!B87+LSUAg!B87+PBRC!B87+SULaw!B87+SUAg!B87</f>
        <v>263884.65999999997</v>
      </c>
      <c r="C87" s="61">
        <f>LSUHSCS!C87+LSUHSCNO!C87+LSUAg!C87+PBRC!C87+SULaw!C87+SUAg!C87</f>
        <v>263884</v>
      </c>
      <c r="D87" s="61">
        <f>LSUHSCS!D87+LSUHSCNO!D87+LSUAg!D87+PBRC!D87+SULaw!D87+SUAg!D87</f>
        <v>263928</v>
      </c>
      <c r="E87" s="61">
        <f t="shared" si="6"/>
        <v>44</v>
      </c>
      <c r="F87" s="62">
        <f t="shared" si="7"/>
        <v>1.6673993118188296E-4</v>
      </c>
      <c r="H87" s="178"/>
    </row>
    <row r="88" spans="1:8" ht="15" customHeight="1" x14ac:dyDescent="0.25">
      <c r="A88" s="66" t="s">
        <v>75</v>
      </c>
      <c r="B88" s="61">
        <f>LSUHSCS!B88+LSUHSCNO!B88+LSUAg!B88+PBRC!B88+SULaw!B88+SUAg!B88</f>
        <v>29451987.260000002</v>
      </c>
      <c r="C88" s="61">
        <f>LSUHSCS!C88+LSUHSCNO!C88+LSUAg!C88+PBRC!C88+SULaw!C88+SUAg!C88</f>
        <v>24220279</v>
      </c>
      <c r="D88" s="61">
        <f>LSUHSCS!D88+LSUHSCNO!D88+LSUAg!D88+PBRC!D88+SULaw!D88+SUAg!D88</f>
        <v>25021128</v>
      </c>
      <c r="E88" s="61">
        <f t="shared" si="6"/>
        <v>800849</v>
      </c>
      <c r="F88" s="62">
        <f t="shared" si="7"/>
        <v>3.3065226044671082E-2</v>
      </c>
      <c r="H88" s="178"/>
    </row>
    <row r="89" spans="1:8" s="103" customFormat="1" ht="15" customHeight="1" x14ac:dyDescent="0.25">
      <c r="A89" s="68" t="s">
        <v>76</v>
      </c>
      <c r="B89" s="77">
        <f>SUM(B85:B88)</f>
        <v>66855314.809593365</v>
      </c>
      <c r="C89" s="77">
        <f>SUM(C85:C88)</f>
        <v>60542405</v>
      </c>
      <c r="D89" s="77">
        <f>SUM(D85:D88)</f>
        <v>58522303</v>
      </c>
      <c r="E89" s="77">
        <f t="shared" si="6"/>
        <v>-2020102</v>
      </c>
      <c r="F89" s="71">
        <f t="shared" si="7"/>
        <v>-3.336672865902833E-2</v>
      </c>
      <c r="H89" s="179"/>
    </row>
    <row r="90" spans="1:8" ht="15" customHeight="1" x14ac:dyDescent="0.25">
      <c r="A90" s="66" t="s">
        <v>77</v>
      </c>
      <c r="B90" s="61">
        <f>LSUHSCS!B90+LSUHSCNO!B90+LSUAg!B90+PBRC!B90+SULaw!B90+SUAg!B90</f>
        <v>6125166.5049468679</v>
      </c>
      <c r="C90" s="61">
        <f>LSUHSCS!C90+LSUHSCNO!C90+LSUAg!C90+PBRC!C90+SULaw!C90+SUAg!C90</f>
        <v>16903833</v>
      </c>
      <c r="D90" s="61">
        <f>LSUHSCS!D90+LSUHSCNO!D90+LSUAg!D90+PBRC!D90+SULaw!D90+SUAg!D90</f>
        <v>2036356</v>
      </c>
      <c r="E90" s="61">
        <f t="shared" si="6"/>
        <v>-14867477</v>
      </c>
      <c r="F90" s="62">
        <f t="shared" si="7"/>
        <v>-0.87953288464219925</v>
      </c>
      <c r="H90" s="178"/>
    </row>
    <row r="91" spans="1:8" ht="15" customHeight="1" x14ac:dyDescent="0.25">
      <c r="A91" s="66" t="s">
        <v>78</v>
      </c>
      <c r="B91" s="61">
        <f>LSUHSCS!B91+LSUHSCNO!B91+LSUAg!B91+PBRC!B91+SULaw!B91+SUAg!B91</f>
        <v>484085.18999999994</v>
      </c>
      <c r="C91" s="61">
        <f>LSUHSCS!C91+LSUHSCNO!C91+LSUAg!C91+PBRC!C91+SULaw!C91+SUAg!C91</f>
        <v>360000</v>
      </c>
      <c r="D91" s="61">
        <f>LSUHSCS!D91+LSUHSCNO!D91+LSUAg!D91+PBRC!D91+SULaw!D91+SUAg!D91</f>
        <v>360000</v>
      </c>
      <c r="E91" s="61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1">
        <f>LSUHSCS!B92+LSUHSCNO!B92+LSUAg!B92+PBRC!B92+SULaw!B92+SUAg!B92</f>
        <v>2315811.7799999998</v>
      </c>
      <c r="C92" s="61">
        <f>LSUHSCS!C92+LSUHSCNO!C92+LSUAg!C92+PBRC!C92+SULaw!C92+SUAg!C92</f>
        <v>4301794</v>
      </c>
      <c r="D92" s="61">
        <f>LSUHSCS!D92+LSUHSCNO!D92+LSUAg!D92+PBRC!D92+SULaw!D92+SUAg!D92</f>
        <v>689994</v>
      </c>
      <c r="E92" s="61">
        <f t="shared" si="6"/>
        <v>-3611800</v>
      </c>
      <c r="F92" s="62">
        <f t="shared" si="7"/>
        <v>-0.83960319810758022</v>
      </c>
      <c r="H92" s="178"/>
    </row>
    <row r="93" spans="1:8" s="103" customFormat="1" ht="15" customHeight="1" x14ac:dyDescent="0.25">
      <c r="A93" s="87" t="s">
        <v>80</v>
      </c>
      <c r="B93" s="77">
        <f>SUM(B90:B92)</f>
        <v>8925063.4749468677</v>
      </c>
      <c r="C93" s="77">
        <f>SUM(C90:C92)</f>
        <v>21565627</v>
      </c>
      <c r="D93" s="77">
        <f>SUM(D90:D92)</f>
        <v>3086350</v>
      </c>
      <c r="E93" s="77">
        <f t="shared" si="6"/>
        <v>-18479277</v>
      </c>
      <c r="F93" s="71">
        <f t="shared" si="7"/>
        <v>-0.85688568201610837</v>
      </c>
      <c r="H93" s="179"/>
    </row>
    <row r="94" spans="1:8" ht="15" customHeight="1" x14ac:dyDescent="0.25">
      <c r="A94" s="73" t="s">
        <v>81</v>
      </c>
      <c r="B94" s="61">
        <f>LSUHSCS!B94+LSUHSCNO!B94+LSUAg!B94+PBRC!B94+SULaw!B94+SUAg!B94</f>
        <v>0</v>
      </c>
      <c r="C94" s="61">
        <f>LSUHSCS!C94+LSUHSCNO!C94+LSUAg!C94+PBRC!C94+SULaw!C94+SUAg!C94</f>
        <v>0</v>
      </c>
      <c r="D94" s="61">
        <f>LSUHSCS!D94+LSUHSCNO!D94+LSUAg!D94+PBRC!D94+SULaw!D94+SUAg!D94</f>
        <v>0</v>
      </c>
      <c r="E94" s="61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f>B94+B93+B89+B84+B80</f>
        <v>417727456.46927714</v>
      </c>
      <c r="C95" s="160">
        <f>C94+C93+C89+C84+C80</f>
        <v>428808019</v>
      </c>
      <c r="D95" s="160">
        <f>D94+D93+D89+D84+D80</f>
        <v>434777841.87</v>
      </c>
      <c r="E95" s="161">
        <f t="shared" si="6"/>
        <v>5969822.8700000048</v>
      </c>
      <c r="F95" s="162">
        <f t="shared" si="7"/>
        <v>1.3921901190005508E-2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79998168889431442"/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K15" sqref="K1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128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181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BOR!B8+LUMCON!B8+LOSFA!B8</f>
        <v>334298845</v>
      </c>
      <c r="C8" s="61">
        <f>BOR!C8+LUMCON!C8+LOSFA!C8</f>
        <v>334298845</v>
      </c>
      <c r="D8" s="61">
        <f>BOR!D8+LUMCON!D8+LOSFA!D8</f>
        <v>359921449</v>
      </c>
      <c r="E8" s="61">
        <f t="shared" ref="E8:E32" si="0">D8-C8</f>
        <v>25622604</v>
      </c>
      <c r="F8" s="62">
        <f t="shared" ref="F8:F32" si="1">IF(ISBLANK(E8),"  ",IF(C8&gt;0,E8/C8,IF(E8&gt;0,1,0)))</f>
        <v>7.6645804743955964E-2</v>
      </c>
      <c r="H8" s="178"/>
    </row>
    <row r="9" spans="1:9" ht="15" customHeight="1" x14ac:dyDescent="0.25">
      <c r="A9" s="60" t="s">
        <v>13</v>
      </c>
      <c r="B9" s="61">
        <f>BOR!B9+LUMCON!B9+LOSFA!B9</f>
        <v>0</v>
      </c>
      <c r="C9" s="61">
        <f>BOR!C9+LUMCON!C9+LOSFA!C9</f>
        <v>0</v>
      </c>
      <c r="D9" s="61">
        <f>SUM(BOR:LOSFA!D9)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BOR!B10+LUMCON!B10+LOSFA!B10</f>
        <v>77976408.99000001</v>
      </c>
      <c r="C10" s="61">
        <f>BOR!C10+LUMCON!C10+LOSFA!C10</f>
        <v>93987810</v>
      </c>
      <c r="D10" s="61">
        <f>BOR!D10+LUMCON!D10+LOSFA!D10</f>
        <v>113075266</v>
      </c>
      <c r="E10" s="61">
        <f t="shared" si="0"/>
        <v>19087456</v>
      </c>
      <c r="F10" s="62">
        <f t="shared" si="1"/>
        <v>0.20308437870826015</v>
      </c>
      <c r="H10" s="178"/>
    </row>
    <row r="11" spans="1:9" ht="15" customHeight="1" x14ac:dyDescent="0.25">
      <c r="A11" s="189" t="s">
        <v>15</v>
      </c>
      <c r="B11" s="61">
        <f>BOR!B11+LUMCON!B11+LOSFA!B11</f>
        <v>3231780</v>
      </c>
      <c r="C11" s="61">
        <f>BOR!C11+LUMCON!C11+LOSFA!C11</f>
        <v>4280000</v>
      </c>
      <c r="D11" s="61">
        <f>BOR!D11+LUMCON!D11+LOSFA!D11</f>
        <v>9666667</v>
      </c>
      <c r="E11" s="61">
        <f t="shared" si="0"/>
        <v>5386667</v>
      </c>
      <c r="F11" s="62">
        <f t="shared" si="1"/>
        <v>1.2585670560747664</v>
      </c>
      <c r="H11" s="178"/>
    </row>
    <row r="12" spans="1:9" ht="15" customHeight="1" x14ac:dyDescent="0.25">
      <c r="A12" s="190" t="s">
        <v>16</v>
      </c>
      <c r="B12" s="61">
        <f>BOR!B12+LUMCON!B12+LOSFA!B12</f>
        <v>33366</v>
      </c>
      <c r="C12" s="61">
        <f>BOR!C12+LUMCON!C12+LOSFA!C12</f>
        <v>33366</v>
      </c>
      <c r="D12" s="61">
        <f>BOR!D12+LUMCON!D12+LOSFA!D12</f>
        <v>37173</v>
      </c>
      <c r="E12" s="61">
        <f t="shared" si="0"/>
        <v>3807</v>
      </c>
      <c r="F12" s="62">
        <f t="shared" si="1"/>
        <v>0.1140981837798957</v>
      </c>
      <c r="H12" s="178"/>
    </row>
    <row r="13" spans="1:9" ht="15" customHeight="1" x14ac:dyDescent="0.25">
      <c r="A13" s="190" t="s">
        <v>17</v>
      </c>
      <c r="B13" s="61">
        <f>BOR!B13+LUMCON!B13+LOSFA!B13</f>
        <v>0</v>
      </c>
      <c r="C13" s="61">
        <f>BOR!C13+LUMCON!C13+LOSFA!C13</f>
        <v>0</v>
      </c>
      <c r="D13" s="61">
        <f>BOR!D13+LUMCON!D13+LOSFA!D13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BOR!B14+LUMCON!B14+LOSFA!B14</f>
        <v>0</v>
      </c>
      <c r="C14" s="61">
        <f>BOR!C14+LUMCON!C14+LOSFA!C14</f>
        <v>0</v>
      </c>
      <c r="D14" s="61">
        <f>BOR!D14+LUMCON!D14+LOSFA!D14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BOR!B15+LUMCON!B15+LOSFA!B15</f>
        <v>0</v>
      </c>
      <c r="C15" s="61">
        <f>BOR!C15+LUMCON!C15+LOSFA!C15</f>
        <v>0</v>
      </c>
      <c r="D15" s="61">
        <f>BOR!D15+LUMCON!D15+LOSFA!D15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1">
        <f>BOR!B16+LUMCON!B16+LOSFA!B16</f>
        <v>0</v>
      </c>
      <c r="C16" s="61">
        <f>BOR!C16+LUMCON!C16+LOSFA!C16</f>
        <v>0</v>
      </c>
      <c r="D16" s="61">
        <f>BOR!D16+LUMCON!D16+LOSFA!D16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1">
        <f>BOR!B17+LUMCON!B17+LOSFA!B17</f>
        <v>0</v>
      </c>
      <c r="C17" s="61">
        <f>BOR!C17+LUMCON!C17+LOSFA!C17</f>
        <v>0</v>
      </c>
      <c r="D17" s="61">
        <f>BOR!D17+LUMCON!D17+LOSFA!D17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1">
        <f>BOR!B18+LUMCON!B18+LOSFA!B18</f>
        <v>0</v>
      </c>
      <c r="C18" s="61">
        <f>BOR!C18+LUMCON!C18+LOSFA!C18</f>
        <v>0</v>
      </c>
      <c r="D18" s="61">
        <f>BOR!D18+LUMCON!D18+LOSFA!D18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1">
        <f>BOR!B19+LUMCON!B19+LOSFA!B19</f>
        <v>0</v>
      </c>
      <c r="C19" s="61">
        <f>BOR!C19+LUMCON!C19+LOSFA!C19</f>
        <v>0</v>
      </c>
      <c r="D19" s="61">
        <f>BOR!D19+LUMCON!D19+LOSFA!D19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1">
        <f>BOR!B20+LUMCON!B20+LOSFA!B20</f>
        <v>0</v>
      </c>
      <c r="C20" s="61">
        <f>BOR!C20+LUMCON!C20+LOSFA!C20</f>
        <v>0</v>
      </c>
      <c r="D20" s="61">
        <f>BOR!D20+LUMCON!D20+LOSFA!D20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1">
        <f>BOR!B21+LUMCON!B21+LOSFA!B21</f>
        <v>0</v>
      </c>
      <c r="C21" s="61">
        <f>BOR!C21+LUMCON!C21+LOSFA!C21</f>
        <v>0</v>
      </c>
      <c r="D21" s="61">
        <f>BOR!D21+LUMCON!D21+LOSFA!D21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1">
        <f>BOR!B22+LUMCON!B22+LOSFA!B22</f>
        <v>20354585</v>
      </c>
      <c r="C22" s="61">
        <f>BOR!C22+LUMCON!C22+LOSFA!C22</f>
        <v>22220000</v>
      </c>
      <c r="D22" s="61">
        <f>BOR!D22+LUMCON!D22+LOSFA!D22</f>
        <v>22230000</v>
      </c>
      <c r="E22" s="61">
        <f t="shared" si="0"/>
        <v>10000</v>
      </c>
      <c r="F22" s="62">
        <f t="shared" si="1"/>
        <v>4.5004500450045003E-4</v>
      </c>
      <c r="H22" s="178"/>
    </row>
    <row r="23" spans="1:8" ht="15" customHeight="1" x14ac:dyDescent="0.25">
      <c r="A23" s="191" t="s">
        <v>200</v>
      </c>
      <c r="B23" s="61">
        <f>BOR!B23+LUMCON!B23+LOSFA!B23</f>
        <v>0</v>
      </c>
      <c r="C23" s="61">
        <f>BOR!C23+LUMCON!C23+LOSFA!C23</f>
        <v>0</v>
      </c>
      <c r="D23" s="61">
        <f>BOR!D23+LUMCON!D23+LOSFA!D23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1">
        <f>BOR!B24+LUMCON!B24+LOSFA!B24</f>
        <v>60000</v>
      </c>
      <c r="C24" s="61">
        <f>BOR!C24+LUMCON!C24+LOSFA!C24</f>
        <v>60000</v>
      </c>
      <c r="D24" s="61">
        <f>BOR!D24+LUMCON!D24+LOSFA!D24</f>
        <v>60000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1">
        <f>BOR!B25+LUMCON!B25+LOSFA!B25</f>
        <v>0</v>
      </c>
      <c r="C25" s="61">
        <f>BOR!C25+LUMCON!C25+LOSFA!C25</f>
        <v>0</v>
      </c>
      <c r="D25" s="61">
        <f>BOR!D25+LUMCON!D25+LOSFA!D25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1">
        <f>BOR!B26+LUMCON!B26+LOSFA!B26</f>
        <v>52526177.990000002</v>
      </c>
      <c r="C26" s="61">
        <f>BOR!C26+LUMCON!C26+LOSFA!C26</f>
        <v>65445444</v>
      </c>
      <c r="D26" s="61">
        <f>BOR!D26+LUMCON!D26+LOSFA!D26</f>
        <v>65130426</v>
      </c>
      <c r="E26" s="61">
        <f t="shared" si="0"/>
        <v>-315018</v>
      </c>
      <c r="F26" s="62">
        <f t="shared" si="1"/>
        <v>-4.8134443094312264E-3</v>
      </c>
      <c r="H26" s="178"/>
    </row>
    <row r="27" spans="1:8" ht="15" customHeight="1" x14ac:dyDescent="0.25">
      <c r="A27" s="191" t="s">
        <v>82</v>
      </c>
      <c r="B27" s="61">
        <f>BOR!B27+LUMCON!B27+LOSFA!B27</f>
        <v>200000</v>
      </c>
      <c r="C27" s="61">
        <f>BOR!C27+LUMCON!C27+LOSFA!C27</f>
        <v>200000</v>
      </c>
      <c r="D27" s="61">
        <f>BOR!D27+LUMCON!D27+LOSFA!D27</f>
        <v>200000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1">
        <f>BOR!B28+LUMCON!B28+LOSFA!B28</f>
        <v>1000000</v>
      </c>
      <c r="C28" s="61">
        <f>BOR!C28+LUMCON!C28+LOSFA!C28</f>
        <v>1000000</v>
      </c>
      <c r="D28" s="61">
        <f>BOR!D28+LUMCON!D28+LOSFA!D28</f>
        <v>1000000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1">
        <f>BOR!B29+LUMCON!B29+LOSFA!B29</f>
        <v>570500</v>
      </c>
      <c r="C29" s="61">
        <f>BOR!C29+LUMCON!C29+LOSFA!C29</f>
        <v>749000</v>
      </c>
      <c r="D29" s="61">
        <f>BOR!D29+LUMCON!D29+LOSFA!D29</f>
        <v>4251000</v>
      </c>
      <c r="E29" s="61">
        <f t="shared" si="0"/>
        <v>3502000</v>
      </c>
      <c r="F29" s="62">
        <f t="shared" si="1"/>
        <v>4.6755674232309747</v>
      </c>
      <c r="H29" s="178"/>
    </row>
    <row r="30" spans="1:8" ht="15" customHeight="1" x14ac:dyDescent="0.25">
      <c r="A30" s="192" t="s">
        <v>188</v>
      </c>
      <c r="B30" s="61">
        <f>BOR!B30+LUMCON!B30+LOSFA!B30</f>
        <v>0</v>
      </c>
      <c r="C30" s="61">
        <f>BOR!C30+LUMCON!C30+LOSFA!C30</f>
        <v>0</v>
      </c>
      <c r="D30" s="61">
        <f>BOR!D30+LUMCON!D30+LOSFA!D30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1">
        <f>BOR!B31+LUMCON!B31+LOSFA!B31</f>
        <v>0</v>
      </c>
      <c r="C31" s="61">
        <f>BOR!C31+LUMCON!C31+LOSFA!C31</f>
        <v>0</v>
      </c>
      <c r="D31" s="61">
        <f>BOR!D31+LUMCON!D31+LOSFA!D31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1">
        <f>BOR!B32+LUMCON!B32+LOSFA!B32</f>
        <v>0</v>
      </c>
      <c r="C32" s="61">
        <f>BOR!C32+LUMCON!C32+LOSFA!C32</f>
        <v>0</v>
      </c>
      <c r="D32" s="61">
        <f>BOR!D32+LUMCON!D32+LOSFA!D32</f>
        <v>10500000</v>
      </c>
      <c r="E32" s="61">
        <f t="shared" si="0"/>
        <v>10500000</v>
      </c>
      <c r="F32" s="62">
        <f t="shared" si="1"/>
        <v>1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f>BOR!B34+LUMCON!B34+LOSFA!B34</f>
        <v>0</v>
      </c>
      <c r="C34" s="61">
        <f>BOR!C34+LUMCON!C34+LOSFA!C34</f>
        <v>0</v>
      </c>
      <c r="D34" s="61">
        <f>BOR!D34+LUMCON!D34+LOSFA!D34</f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61">
        <f>BOR!B36+LUMCON!B36+LOSFA!B36</f>
        <v>0</v>
      </c>
      <c r="C36" s="61">
        <f>BOR!C36+LUMCON!C36+LOSFA!C36</f>
        <v>0</v>
      </c>
      <c r="D36" s="61">
        <f>BOR!D36+LUMCON!D36+LOSFA!D36</f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101"/>
      <c r="C37" s="101"/>
      <c r="D37" s="101"/>
      <c r="E37" s="63"/>
      <c r="F37" s="62" t="s">
        <v>32</v>
      </c>
      <c r="H37" s="178"/>
    </row>
    <row r="38" spans="1:13" s="103" customFormat="1" ht="15" customHeight="1" x14ac:dyDescent="0.25">
      <c r="A38" s="69" t="s">
        <v>33</v>
      </c>
      <c r="B38" s="102">
        <f>B36+B34+B10+B9+B8</f>
        <v>412275253.99000001</v>
      </c>
      <c r="C38" s="102">
        <f>C36+C34+C10+C9+C8</f>
        <v>428286655</v>
      </c>
      <c r="D38" s="102">
        <f>D36+D34+D10+D9+D8</f>
        <v>472996715</v>
      </c>
      <c r="E38" s="77">
        <f>D38-C38</f>
        <v>44710060</v>
      </c>
      <c r="F38" s="71">
        <f>IF(ISBLANK(E38),"  ",IF(C38&gt;0,E38/C38,IF(E38&gt;0,1,0)))</f>
        <v>0.10439283941732903</v>
      </c>
      <c r="H38" s="179"/>
      <c r="I38" s="153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f>BOR!B40+LUMCON!B40+LOSFA!B40</f>
        <v>0</v>
      </c>
      <c r="C40" s="61">
        <f>BOR!C40+LUMCON!C40+LOSFA!C40</f>
        <v>0</v>
      </c>
      <c r="D40" s="61">
        <f>BOR!D40+LUMCON!D40+LOSFA!D40</f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f>BOR!B41+LUMCON!B41+LOSFA!B41</f>
        <v>0</v>
      </c>
      <c r="C41" s="61">
        <f>BOR!C41+LUMCON!C41+LOSFA!C41</f>
        <v>0</v>
      </c>
      <c r="D41" s="61">
        <f>BOR!D41+LUMCON!D41+LOSFA!D41</f>
        <v>0</v>
      </c>
      <c r="E41" s="61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f>BOR!B42+LUMCON!B42+LOSFA!B42</f>
        <v>0</v>
      </c>
      <c r="C42" s="61">
        <f>BOR!C42+LUMCON!C42+LOSFA!C42</f>
        <v>0</v>
      </c>
      <c r="D42" s="61">
        <f>BOR!D42+LUMCON!D42+LOSFA!D42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f>BOR!B43+LUMCON!B43+LOSFA!B43</f>
        <v>0</v>
      </c>
      <c r="C43" s="61">
        <f>BOR!C43+LUMCON!C43+LOSFA!C43</f>
        <v>0</v>
      </c>
      <c r="D43" s="61">
        <f>BOR!D43+LUMCON!D43+LOSFA!D43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f>BOR!B44+LUMCON!B44+LOSFA!B44</f>
        <v>0</v>
      </c>
      <c r="C44" s="61">
        <f>BOR!C44+LUMCON!C44+LOSFA!C44</f>
        <v>0</v>
      </c>
      <c r="D44" s="61">
        <f>BOR!D44+LUMCON!D44+LOSFA!D44</f>
        <v>0</v>
      </c>
      <c r="E44" s="61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7">
        <f>BOR!B45+LUMCON!B45+LOSFA!B45</f>
        <v>0</v>
      </c>
      <c r="C45" s="77">
        <f>BOR!C45+LUMCON!C45+LOSFA!C45</f>
        <v>0</v>
      </c>
      <c r="D45" s="77">
        <f>BOR!D45+LUMCON!D45+LOSFA!D45</f>
        <v>0</v>
      </c>
      <c r="E45" s="77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f>BOR!B47+LUMCON!B47+LOSFA!B47</f>
        <v>4692466.7299999995</v>
      </c>
      <c r="C47" s="77">
        <f>BOR!C47+LUMCON!C47+LOSFA!C47</f>
        <v>11072702</v>
      </c>
      <c r="D47" s="77">
        <f>BOR!D47+LUMCON!D47+LOSFA!D47</f>
        <v>11224363</v>
      </c>
      <c r="E47" s="77">
        <f>D47-C47</f>
        <v>151661</v>
      </c>
      <c r="F47" s="71">
        <f>IF(ISBLANK(E47),"  ",IF(C47&gt;0,E47/C47,IF(E47&gt;0,1,0)))</f>
        <v>1.3696837501813018E-2</v>
      </c>
      <c r="H47" s="179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9" s="103" customFormat="1" ht="15" customHeight="1" x14ac:dyDescent="0.25">
      <c r="A49" s="76" t="s">
        <v>43</v>
      </c>
      <c r="B49" s="77">
        <f>BOR!B49+LUMCON!B49+LOSFA!B49</f>
        <v>0</v>
      </c>
      <c r="C49" s="77">
        <f>BOR!C49+LUMCON!C49+LOSFA!C49</f>
        <v>0</v>
      </c>
      <c r="D49" s="77">
        <f>BOR!D49+LUMCON!D49+LOSFA!D49</f>
        <v>0</v>
      </c>
      <c r="E49" s="77">
        <f>D49-C49</f>
        <v>0</v>
      </c>
      <c r="F49" s="71">
        <f>IF(ISBLANK(E49),"  ",IF(C49&gt;0,E49/C49,IF(E49&gt;0,1,0)))</f>
        <v>0</v>
      </c>
      <c r="H49" s="179"/>
    </row>
    <row r="50" spans="1:9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9" s="103" customFormat="1" ht="15" customHeight="1" x14ac:dyDescent="0.25">
      <c r="A51" s="67" t="s">
        <v>44</v>
      </c>
      <c r="B51" s="77">
        <f>BOR!B51+LUMCON!B51+LOSFA!B51</f>
        <v>6247901</v>
      </c>
      <c r="C51" s="77">
        <f>BOR!C51+LUMCON!C51+LOSFA!C51</f>
        <v>12030299</v>
      </c>
      <c r="D51" s="77">
        <f>BOR!D51+LUMCON!D51+LOSFA!D51</f>
        <v>12030299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9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9" s="103" customFormat="1" ht="15" customHeight="1" x14ac:dyDescent="0.25">
      <c r="A53" s="78" t="s">
        <v>45</v>
      </c>
      <c r="B53" s="77">
        <f>BOR!B53+LUMCON!B53+LOSFA!B53</f>
        <v>20799813.41</v>
      </c>
      <c r="C53" s="77">
        <f>BOR!C53+LUMCON!C53+LOSFA!C53</f>
        <v>54622799</v>
      </c>
      <c r="D53" s="77">
        <f>BOR!D53+LUMCON!D53+LOSFA!D53</f>
        <v>62956132</v>
      </c>
      <c r="E53" s="77">
        <f>D53-C53</f>
        <v>8333333</v>
      </c>
      <c r="F53" s="71">
        <f>IF(ISBLANK(E53),"  ",IF(C53&gt;0,E53/C53,IF(E53&gt;0,1,0)))</f>
        <v>0.15256144233839061</v>
      </c>
      <c r="H53" s="179"/>
    </row>
    <row r="54" spans="1:9" ht="15" customHeight="1" x14ac:dyDescent="0.25">
      <c r="A54" s="67"/>
      <c r="B54" s="57"/>
      <c r="C54" s="57"/>
      <c r="D54" s="57"/>
      <c r="E54" s="57"/>
      <c r="F54" s="80"/>
      <c r="H54" s="178"/>
    </row>
    <row r="55" spans="1:9" s="103" customFormat="1" ht="15" customHeight="1" x14ac:dyDescent="0.25">
      <c r="A55" s="67" t="s">
        <v>46</v>
      </c>
      <c r="B55" s="77">
        <f>BOR!B55+LUMCON!B55+LOSFA!B55</f>
        <v>0</v>
      </c>
      <c r="C55" s="77">
        <f>BOR!C55+LUMCON!C55+LOSFA!C55</f>
        <v>0</v>
      </c>
      <c r="D55" s="77">
        <f>BOR!D55+LUMCON!D55+LOSFA!D55</f>
        <v>0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9" ht="15" customHeight="1" x14ac:dyDescent="0.25">
      <c r="A56" s="66"/>
      <c r="B56" s="65"/>
      <c r="C56" s="65"/>
      <c r="D56" s="65"/>
      <c r="E56" s="65"/>
      <c r="F56" s="58"/>
      <c r="H56" s="178"/>
    </row>
    <row r="57" spans="1:9" s="103" customFormat="1" ht="15" customHeight="1" x14ac:dyDescent="0.25">
      <c r="A57" s="81" t="s">
        <v>47</v>
      </c>
      <c r="B57" s="77">
        <f>B55+B53+B51+B49+B47+-B45+B38</f>
        <v>444015435.13</v>
      </c>
      <c r="C57" s="77">
        <f>C55+C53+C51+C49+C47+-C45+C38</f>
        <v>506012455</v>
      </c>
      <c r="D57" s="77">
        <f>D55+D53+D51+D49+D47+-D45+D38</f>
        <v>559207509</v>
      </c>
      <c r="E57" s="77">
        <f>D57-C57</f>
        <v>53195054</v>
      </c>
      <c r="F57" s="71">
        <f>IF(ISBLANK(E57),"  ",IF(C57&gt;0,E57/C57,IF(E57&gt;0,1,0)))</f>
        <v>0.10512597758092733</v>
      </c>
      <c r="H57" s="179"/>
      <c r="I57" s="153"/>
    </row>
    <row r="58" spans="1:9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9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9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9" ht="15" customHeight="1" x14ac:dyDescent="0.25">
      <c r="A61" s="64" t="s">
        <v>49</v>
      </c>
      <c r="B61" s="61">
        <f>BOR!B61+LUMCON!B61+LOSFA!B61</f>
        <v>55603105</v>
      </c>
      <c r="C61" s="61">
        <f>BOR!C61+LUMCON!C61+LOSFA!C61</f>
        <v>73519235</v>
      </c>
      <c r="D61" s="61">
        <f>BOR!D61+LUMCON!D61+LOSFA!D61</f>
        <v>92501466</v>
      </c>
      <c r="E61" s="61">
        <f t="shared" ref="E61:E74" si="4">D61-C61</f>
        <v>18982231</v>
      </c>
      <c r="F61" s="62">
        <f t="shared" ref="F61:F74" si="5">IF(ISBLANK(E61),"  ",IF(C61&gt;0,E61/C61,IF(E61&gt;0,1,0)))</f>
        <v>0.2581940766929906</v>
      </c>
      <c r="H61" s="178"/>
    </row>
    <row r="62" spans="1:9" ht="15" customHeight="1" x14ac:dyDescent="0.25">
      <c r="A62" s="66" t="s">
        <v>50</v>
      </c>
      <c r="B62" s="61">
        <f>BOR!B62+LUMCON!B62+LOSFA!B62</f>
        <v>3674575.6</v>
      </c>
      <c r="C62" s="61">
        <f>BOR!C62+LUMCON!C62+LOSFA!C62</f>
        <v>3060658</v>
      </c>
      <c r="D62" s="61">
        <f>BOR!D62+LUMCON!D62+LOSFA!D62</f>
        <v>4923613</v>
      </c>
      <c r="E62" s="61">
        <f t="shared" si="4"/>
        <v>1862955</v>
      </c>
      <c r="F62" s="62">
        <f t="shared" si="5"/>
        <v>0.6086779378813314</v>
      </c>
      <c r="H62" s="178"/>
    </row>
    <row r="63" spans="1:9" ht="15" customHeight="1" x14ac:dyDescent="0.25">
      <c r="A63" s="66" t="s">
        <v>51</v>
      </c>
      <c r="B63" s="61">
        <f>BOR!B63+LUMCON!B63+LOSFA!B63</f>
        <v>0</v>
      </c>
      <c r="C63" s="61">
        <f>BOR!C63+LUMCON!C63+LOSFA!C63</f>
        <v>0</v>
      </c>
      <c r="D63" s="61">
        <f>BOR!D63+LUMCON!D63+LOSFA!D63</f>
        <v>0</v>
      </c>
      <c r="E63" s="61">
        <f t="shared" si="4"/>
        <v>0</v>
      </c>
      <c r="F63" s="62">
        <f t="shared" si="5"/>
        <v>0</v>
      </c>
      <c r="H63" s="178"/>
    </row>
    <row r="64" spans="1:9" ht="15" customHeight="1" x14ac:dyDescent="0.25">
      <c r="A64" s="66" t="s">
        <v>52</v>
      </c>
      <c r="B64" s="61">
        <f>BOR!B64+LUMCON!B64+LOSFA!B64</f>
        <v>0</v>
      </c>
      <c r="C64" s="61">
        <f>BOR!C64+LUMCON!C64+LOSFA!C64</f>
        <v>0</v>
      </c>
      <c r="D64" s="61">
        <f>BOR!D64+LUMCON!D64+LOSFA!D64</f>
        <v>0</v>
      </c>
      <c r="E64" s="61">
        <f t="shared" si="4"/>
        <v>0</v>
      </c>
      <c r="F64" s="62">
        <f t="shared" si="5"/>
        <v>0</v>
      </c>
      <c r="H64" s="178"/>
    </row>
    <row r="65" spans="1:9" ht="15" customHeight="1" x14ac:dyDescent="0.25">
      <c r="A65" s="66" t="s">
        <v>53</v>
      </c>
      <c r="B65" s="61">
        <f>BOR!B65+LUMCON!B65+LOSFA!B65</f>
        <v>11087950.900000002</v>
      </c>
      <c r="C65" s="61">
        <f>BOR!C65+LUMCON!C65+LOSFA!C65</f>
        <v>16366940</v>
      </c>
      <c r="D65" s="61">
        <f>BOR!D65+LUMCON!D65+LOSFA!D65</f>
        <v>18092996</v>
      </c>
      <c r="E65" s="61">
        <f t="shared" si="4"/>
        <v>1726056</v>
      </c>
      <c r="F65" s="62">
        <f t="shared" si="5"/>
        <v>0.10545990881618678</v>
      </c>
      <c r="H65" s="178"/>
    </row>
    <row r="66" spans="1:9" ht="15" customHeight="1" x14ac:dyDescent="0.25">
      <c r="A66" s="66" t="s">
        <v>54</v>
      </c>
      <c r="B66" s="61">
        <f>BOR!B66+LUMCON!B66+LOSFA!B66</f>
        <v>3829780.9699999997</v>
      </c>
      <c r="C66" s="61">
        <f>BOR!C66+LUMCON!C66+LOSFA!C66</f>
        <v>9995000</v>
      </c>
      <c r="D66" s="61">
        <f>BOR!D66+LUMCON!D66+LOSFA!D66</f>
        <v>6824943</v>
      </c>
      <c r="E66" s="61">
        <f t="shared" si="4"/>
        <v>-3170057</v>
      </c>
      <c r="F66" s="62">
        <f t="shared" si="5"/>
        <v>-0.31716428214107051</v>
      </c>
      <c r="H66" s="178"/>
    </row>
    <row r="67" spans="1:9" ht="15" customHeight="1" x14ac:dyDescent="0.25">
      <c r="A67" s="66" t="s">
        <v>55</v>
      </c>
      <c r="B67" s="61">
        <f>BOR!B67+LUMCON!B67+LOSFA!B67</f>
        <v>357817684.95000005</v>
      </c>
      <c r="C67" s="61">
        <f>BOR!C67+LUMCON!C67+LOSFA!C67</f>
        <v>367784369</v>
      </c>
      <c r="D67" s="61">
        <f>BOR!D67+LUMCON!D67+LOSFA!D67</f>
        <v>398085262</v>
      </c>
      <c r="E67" s="61">
        <f t="shared" si="4"/>
        <v>30300893</v>
      </c>
      <c r="F67" s="62">
        <f t="shared" si="5"/>
        <v>8.2387658514111561E-2</v>
      </c>
      <c r="H67" s="178"/>
    </row>
    <row r="68" spans="1:9" ht="15" customHeight="1" x14ac:dyDescent="0.25">
      <c r="A68" s="66" t="s">
        <v>56</v>
      </c>
      <c r="B68" s="61">
        <f>BOR!B68+LUMCON!B68+LOSFA!B68</f>
        <v>928401.84</v>
      </c>
      <c r="C68" s="61">
        <f>BOR!C68+LUMCON!C68+LOSFA!C68</f>
        <v>347000</v>
      </c>
      <c r="D68" s="61">
        <f>BOR!D68+LUMCON!D68+LOSFA!D68</f>
        <v>1839976</v>
      </c>
      <c r="E68" s="61">
        <f t="shared" si="4"/>
        <v>1492976</v>
      </c>
      <c r="F68" s="62">
        <f t="shared" si="5"/>
        <v>4.3025244956772335</v>
      </c>
      <c r="H68" s="178"/>
    </row>
    <row r="69" spans="1:9" s="103" customFormat="1" ht="15" customHeight="1" x14ac:dyDescent="0.25">
      <c r="A69" s="84" t="s">
        <v>57</v>
      </c>
      <c r="B69" s="77">
        <f>SUM(B61:B68)</f>
        <v>432941499.26000005</v>
      </c>
      <c r="C69" s="77">
        <f>SUM(C61:C68)</f>
        <v>471073202</v>
      </c>
      <c r="D69" s="77">
        <f>SUM(D61:D68)</f>
        <v>522268256</v>
      </c>
      <c r="E69" s="77">
        <f t="shared" si="4"/>
        <v>51195054</v>
      </c>
      <c r="F69" s="71">
        <f t="shared" si="5"/>
        <v>0.10867749169905021</v>
      </c>
      <c r="H69" s="179"/>
    </row>
    <row r="70" spans="1:9" ht="15" customHeight="1" x14ac:dyDescent="0.25">
      <c r="A70" s="66" t="s">
        <v>58</v>
      </c>
      <c r="B70" s="61">
        <f>BOR!B70+LUMCON!B70+LOSFA!B70</f>
        <v>0</v>
      </c>
      <c r="C70" s="61">
        <f>BOR!C70+LUMCON!C70+LOSFA!C70</f>
        <v>0</v>
      </c>
      <c r="D70" s="61">
        <f>BOR!D70+LUMCON!D70+LOSFA!D70</f>
        <v>0</v>
      </c>
      <c r="E70" s="61">
        <f t="shared" si="4"/>
        <v>0</v>
      </c>
      <c r="F70" s="62">
        <f t="shared" si="5"/>
        <v>0</v>
      </c>
      <c r="H70" s="178"/>
    </row>
    <row r="71" spans="1:9" ht="15" customHeight="1" x14ac:dyDescent="0.25">
      <c r="A71" s="66" t="s">
        <v>59</v>
      </c>
      <c r="B71" s="61">
        <f>BOR!B71+LUMCON!B71+LOSFA!B71</f>
        <v>0</v>
      </c>
      <c r="C71" s="61">
        <f>BOR!C71+LUMCON!C71+LOSFA!C71</f>
        <v>0</v>
      </c>
      <c r="D71" s="61">
        <f>BOR!D71+LUMCON!D71+LOSFA!D71</f>
        <v>0</v>
      </c>
      <c r="E71" s="61">
        <f t="shared" si="4"/>
        <v>0</v>
      </c>
      <c r="F71" s="62">
        <f t="shared" si="5"/>
        <v>0</v>
      </c>
      <c r="H71" s="178"/>
    </row>
    <row r="72" spans="1:9" ht="15" customHeight="1" x14ac:dyDescent="0.25">
      <c r="A72" s="66" t="s">
        <v>60</v>
      </c>
      <c r="B72" s="61">
        <f>BOR!B72+LUMCON!B72+LOSFA!B72</f>
        <v>0</v>
      </c>
      <c r="C72" s="61">
        <f>BOR!C72+LUMCON!C72+LOSFA!C72</f>
        <v>0</v>
      </c>
      <c r="D72" s="61">
        <f>BOR!D72+LUMCON!D72+LOSFA!D72</f>
        <v>0</v>
      </c>
      <c r="E72" s="61">
        <f t="shared" si="4"/>
        <v>0</v>
      </c>
      <c r="F72" s="62">
        <f t="shared" si="5"/>
        <v>0</v>
      </c>
      <c r="H72" s="178"/>
    </row>
    <row r="73" spans="1:9" ht="15" customHeight="1" x14ac:dyDescent="0.25">
      <c r="A73" s="66" t="s">
        <v>61</v>
      </c>
      <c r="B73" s="61">
        <f>BOR!B73+LUMCON!B73+LOSFA!B73</f>
        <v>11073936.089999996</v>
      </c>
      <c r="C73" s="61">
        <f>BOR!C73+LUMCON!C73+LOSFA!C73</f>
        <v>34939253</v>
      </c>
      <c r="D73" s="61">
        <f>BOR!D73+LUMCON!D73+LOSFA!D73</f>
        <v>36939253</v>
      </c>
      <c r="E73" s="61">
        <f t="shared" si="4"/>
        <v>2000000</v>
      </c>
      <c r="F73" s="62">
        <f t="shared" si="5"/>
        <v>5.7242208355170042E-2</v>
      </c>
      <c r="H73" s="178"/>
    </row>
    <row r="74" spans="1:9" s="103" customFormat="1" ht="15" customHeight="1" x14ac:dyDescent="0.25">
      <c r="A74" s="85" t="s">
        <v>62</v>
      </c>
      <c r="B74" s="77">
        <f>SUM(B69:B73)</f>
        <v>444015435.35000002</v>
      </c>
      <c r="C74" s="77">
        <f>SUM(C69:C73)</f>
        <v>506012455</v>
      </c>
      <c r="D74" s="77">
        <f>SUM(D69:D73)</f>
        <v>559207509</v>
      </c>
      <c r="E74" s="77">
        <f t="shared" si="4"/>
        <v>53195054</v>
      </c>
      <c r="F74" s="71">
        <f t="shared" si="5"/>
        <v>0.10512597758092733</v>
      </c>
      <c r="H74" s="179"/>
      <c r="I74" s="153"/>
    </row>
    <row r="75" spans="1:9" ht="15" customHeight="1" x14ac:dyDescent="0.25">
      <c r="A75" s="83"/>
      <c r="B75" s="57"/>
      <c r="C75" s="57"/>
      <c r="D75" s="57"/>
      <c r="E75" s="57"/>
      <c r="F75" s="59"/>
      <c r="H75" s="178"/>
    </row>
    <row r="76" spans="1:9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9" ht="15" customHeight="1" x14ac:dyDescent="0.25">
      <c r="A77" s="64" t="s">
        <v>64</v>
      </c>
      <c r="B77" s="61">
        <f>BOR!B77+LUMCON!B77+LOSFA!B77</f>
        <v>16840382.300000001</v>
      </c>
      <c r="C77" s="61">
        <f>BOR!C77+LUMCON!C77+LOSFA!C77</f>
        <v>17247162</v>
      </c>
      <c r="D77" s="61">
        <f>BOR!D77+LUMCON!D77+LOSFA!D77</f>
        <v>19718208</v>
      </c>
      <c r="E77" s="61">
        <f t="shared" ref="E77:E95" si="6">D77-C77</f>
        <v>2471046</v>
      </c>
      <c r="F77" s="62">
        <f t="shared" ref="F77:F95" si="7">IF(ISBLANK(E77),"  ",IF(C77&gt;0,E77/C77,IF(E77&gt;0,1,0)))</f>
        <v>0.14327261493804025</v>
      </c>
      <c r="H77" s="178"/>
    </row>
    <row r="78" spans="1:9" ht="15" customHeight="1" x14ac:dyDescent="0.25">
      <c r="A78" s="66" t="s">
        <v>65</v>
      </c>
      <c r="B78" s="61">
        <f>BOR!B78+LUMCON!B78+LOSFA!B78</f>
        <v>333464.63999999996</v>
      </c>
      <c r="C78" s="61">
        <f>BOR!C78+LUMCON!C78+LOSFA!C78</f>
        <v>503009</v>
      </c>
      <c r="D78" s="61">
        <f>BOR!D78+LUMCON!D78+LOSFA!D78</f>
        <v>710279</v>
      </c>
      <c r="E78" s="61">
        <f t="shared" si="6"/>
        <v>207270</v>
      </c>
      <c r="F78" s="62">
        <f t="shared" si="7"/>
        <v>0.41206022158649247</v>
      </c>
      <c r="H78" s="178"/>
    </row>
    <row r="79" spans="1:9" ht="15" customHeight="1" x14ac:dyDescent="0.25">
      <c r="A79" s="66" t="s">
        <v>66</v>
      </c>
      <c r="B79" s="61">
        <f>BOR!B79+LUMCON!B79+LOSFA!B79</f>
        <v>7497417.4699999988</v>
      </c>
      <c r="C79" s="61">
        <f>BOR!C79+LUMCON!C79+LOSFA!C79</f>
        <v>7924656</v>
      </c>
      <c r="D79" s="61">
        <f>BOR!D79+LUMCON!D79+LOSFA!D79</f>
        <v>8329650</v>
      </c>
      <c r="E79" s="61">
        <f t="shared" si="6"/>
        <v>404994</v>
      </c>
      <c r="F79" s="62">
        <f t="shared" si="7"/>
        <v>5.1105562184655083E-2</v>
      </c>
      <c r="H79" s="178"/>
    </row>
    <row r="80" spans="1:9" s="103" customFormat="1" ht="15" customHeight="1" x14ac:dyDescent="0.25">
      <c r="A80" s="84" t="s">
        <v>67</v>
      </c>
      <c r="B80" s="77">
        <f>SUM(B77:B79)</f>
        <v>24671264.41</v>
      </c>
      <c r="C80" s="77">
        <f>SUM(C77:C79)</f>
        <v>25674827</v>
      </c>
      <c r="D80" s="77">
        <f>SUM(D77:D79)</f>
        <v>28758137</v>
      </c>
      <c r="E80" s="77">
        <f t="shared" si="6"/>
        <v>3083310</v>
      </c>
      <c r="F80" s="71">
        <f t="shared" si="7"/>
        <v>0.12009077996903349</v>
      </c>
      <c r="H80" s="179"/>
    </row>
    <row r="81" spans="1:8" ht="15" customHeight="1" x14ac:dyDescent="0.25">
      <c r="A81" s="66" t="s">
        <v>68</v>
      </c>
      <c r="B81" s="61">
        <f>BOR!B81+LUMCON!B81+LOSFA!B81</f>
        <v>302704.71999999997</v>
      </c>
      <c r="C81" s="61">
        <f>BOR!C81+LUMCON!C81+LOSFA!C81</f>
        <v>411289</v>
      </c>
      <c r="D81" s="61">
        <f>BOR!D81+LUMCON!D81+LOSFA!D81</f>
        <v>671549</v>
      </c>
      <c r="E81" s="61">
        <f t="shared" si="6"/>
        <v>260260</v>
      </c>
      <c r="F81" s="62">
        <f t="shared" si="7"/>
        <v>0.63279105446535167</v>
      </c>
      <c r="H81" s="178"/>
    </row>
    <row r="82" spans="1:8" ht="15" customHeight="1" x14ac:dyDescent="0.25">
      <c r="A82" s="66" t="s">
        <v>69</v>
      </c>
      <c r="B82" s="61">
        <f>BOR!B82+LUMCON!B82+LOSFA!B82</f>
        <v>7701654.4799999995</v>
      </c>
      <c r="C82" s="61">
        <f>BOR!C82+LUMCON!C82+LOSFA!C82</f>
        <v>13844974</v>
      </c>
      <c r="D82" s="61">
        <f>BOR!D82+LUMCON!D82+LOSFA!D82</f>
        <v>14512559</v>
      </c>
      <c r="E82" s="61">
        <f t="shared" si="6"/>
        <v>667585</v>
      </c>
      <c r="F82" s="62">
        <f t="shared" si="7"/>
        <v>4.8218580981083822E-2</v>
      </c>
      <c r="H82" s="178"/>
    </row>
    <row r="83" spans="1:8" ht="15" customHeight="1" x14ac:dyDescent="0.25">
      <c r="A83" s="66" t="s">
        <v>70</v>
      </c>
      <c r="B83" s="61">
        <f>BOR!B83+LUMCON!B83+LOSFA!B83</f>
        <v>250361.88999999998</v>
      </c>
      <c r="C83" s="61">
        <f>BOR!C83+LUMCON!C83+LOSFA!C83</f>
        <v>257212</v>
      </c>
      <c r="D83" s="61">
        <f>BOR!D83+LUMCON!D83+LOSFA!D83</f>
        <v>1634831</v>
      </c>
      <c r="E83" s="61">
        <f t="shared" si="6"/>
        <v>1377619</v>
      </c>
      <c r="F83" s="62">
        <f t="shared" si="7"/>
        <v>5.3559670621899444</v>
      </c>
      <c r="H83" s="178"/>
    </row>
    <row r="84" spans="1:8" s="103" customFormat="1" ht="15" customHeight="1" x14ac:dyDescent="0.25">
      <c r="A84" s="68" t="s">
        <v>71</v>
      </c>
      <c r="B84" s="77">
        <f>SUM(B81:B83)</f>
        <v>8254721.0899999989</v>
      </c>
      <c r="C84" s="77">
        <f>SUM(C81:C83)</f>
        <v>14513475</v>
      </c>
      <c r="D84" s="77">
        <f>SUM(D81:D83)</f>
        <v>16818939</v>
      </c>
      <c r="E84" s="77">
        <f t="shared" si="6"/>
        <v>2305464</v>
      </c>
      <c r="F84" s="71">
        <f t="shared" si="7"/>
        <v>0.15884989638938987</v>
      </c>
      <c r="H84" s="179"/>
    </row>
    <row r="85" spans="1:8" ht="15" customHeight="1" x14ac:dyDescent="0.25">
      <c r="A85" s="66" t="s">
        <v>72</v>
      </c>
      <c r="B85" s="61">
        <f>BOR!B85+LUMCON!B85+LOSFA!B85</f>
        <v>4372245.7</v>
      </c>
      <c r="C85" s="61">
        <f>BOR!C85+LUMCON!C85+LOSFA!C85</f>
        <v>7408374</v>
      </c>
      <c r="D85" s="61">
        <f>BOR!D85+LUMCON!D85+LOSFA!D85</f>
        <v>9105304</v>
      </c>
      <c r="E85" s="61">
        <f t="shared" si="6"/>
        <v>1696930</v>
      </c>
      <c r="F85" s="62">
        <f t="shared" si="7"/>
        <v>0.22905566052685786</v>
      </c>
      <c r="H85" s="178"/>
    </row>
    <row r="86" spans="1:8" ht="15" customHeight="1" x14ac:dyDescent="0.25">
      <c r="A86" s="66" t="s">
        <v>73</v>
      </c>
      <c r="B86" s="61">
        <f>BOR!B86+LUMCON!B86+LOSFA!B86</f>
        <v>403858390.69000006</v>
      </c>
      <c r="C86" s="61">
        <f>BOR!C86+LUMCON!C86+LOSFA!C86</f>
        <v>454118865</v>
      </c>
      <c r="D86" s="61">
        <f>BOR!D86+LUMCON!D86+LOSFA!D86</f>
        <v>500450735</v>
      </c>
      <c r="E86" s="61">
        <f t="shared" si="6"/>
        <v>46331870</v>
      </c>
      <c r="F86" s="62">
        <f t="shared" si="7"/>
        <v>0.10202586496819506</v>
      </c>
      <c r="H86" s="178"/>
    </row>
    <row r="87" spans="1:8" ht="15" customHeight="1" x14ac:dyDescent="0.25">
      <c r="A87" s="66" t="s">
        <v>74</v>
      </c>
      <c r="B87" s="61">
        <f>BOR!B87+LUMCON!B87+LOSFA!B87</f>
        <v>0</v>
      </c>
      <c r="C87" s="61">
        <f>BOR!C87+LUMCON!C87+LOSFA!C87</f>
        <v>0</v>
      </c>
      <c r="D87" s="61">
        <f>BOR!D87+LUMCON!D87+LOSFA!D87</f>
        <v>0</v>
      </c>
      <c r="E87" s="61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1">
        <f>BOR!B88+LUMCON!B88+LOSFA!B88</f>
        <v>2488431.4300000002</v>
      </c>
      <c r="C88" s="61">
        <f>BOR!C88+LUMCON!C88+LOSFA!C88</f>
        <v>3409042</v>
      </c>
      <c r="D88" s="61">
        <f>BOR!D88+LUMCON!D88+LOSFA!D88</f>
        <v>3648194</v>
      </c>
      <c r="E88" s="61">
        <f t="shared" si="6"/>
        <v>239152</v>
      </c>
      <c r="F88" s="62">
        <f t="shared" si="7"/>
        <v>7.015225978442037E-2</v>
      </c>
      <c r="H88" s="178"/>
    </row>
    <row r="89" spans="1:8" s="103" customFormat="1" ht="15" customHeight="1" x14ac:dyDescent="0.25">
      <c r="A89" s="68" t="s">
        <v>76</v>
      </c>
      <c r="B89" s="77">
        <f>SUM(B85:B88)</f>
        <v>410719067.82000005</v>
      </c>
      <c r="C89" s="77">
        <f>SUM(C85:C88)</f>
        <v>464936281</v>
      </c>
      <c r="D89" s="77">
        <f>SUM(D85:D88)</f>
        <v>513204233</v>
      </c>
      <c r="E89" s="77">
        <f t="shared" si="6"/>
        <v>48267952</v>
      </c>
      <c r="F89" s="71">
        <f t="shared" si="7"/>
        <v>0.10381627326691677</v>
      </c>
      <c r="H89" s="179"/>
    </row>
    <row r="90" spans="1:8" ht="15" customHeight="1" x14ac:dyDescent="0.25">
      <c r="A90" s="66" t="s">
        <v>77</v>
      </c>
      <c r="B90" s="61">
        <f>BOR!B90+LUMCON!B90+LOSFA!B90</f>
        <v>366439.03</v>
      </c>
      <c r="C90" s="61">
        <f>BOR!C90+LUMCON!C90+LOSFA!C90</f>
        <v>887872</v>
      </c>
      <c r="D90" s="61">
        <f>BOR!D90+LUMCON!D90+LOSFA!D90</f>
        <v>346200</v>
      </c>
      <c r="E90" s="61">
        <f t="shared" si="6"/>
        <v>-541672</v>
      </c>
      <c r="F90" s="62">
        <f t="shared" si="7"/>
        <v>-0.61007893029625893</v>
      </c>
      <c r="H90" s="178"/>
    </row>
    <row r="91" spans="1:8" ht="15" customHeight="1" x14ac:dyDescent="0.25">
      <c r="A91" s="66" t="s">
        <v>78</v>
      </c>
      <c r="B91" s="61">
        <f>BOR!B91+LUMCON!B91+LOSFA!B91</f>
        <v>0</v>
      </c>
      <c r="C91" s="61">
        <f>BOR!C91+LUMCON!C91+LOSFA!C91</f>
        <v>0</v>
      </c>
      <c r="D91" s="61">
        <f>BOR!D91+LUMCON!D91+LOSFA!D91</f>
        <v>0</v>
      </c>
      <c r="E91" s="61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1">
        <f>BOR!B92+LUMCON!B92+LOSFA!B92</f>
        <v>3943</v>
      </c>
      <c r="C92" s="61">
        <f>BOR!C92+LUMCON!C92+LOSFA!C92</f>
        <v>0</v>
      </c>
      <c r="D92" s="61">
        <f>BOR!D92+LUMCON!D92+LOSFA!D92</f>
        <v>80000</v>
      </c>
      <c r="E92" s="61">
        <f t="shared" si="6"/>
        <v>80000</v>
      </c>
      <c r="F92" s="62">
        <f t="shared" si="7"/>
        <v>1</v>
      </c>
      <c r="H92" s="178"/>
    </row>
    <row r="93" spans="1:8" s="103" customFormat="1" ht="15" customHeight="1" x14ac:dyDescent="0.25">
      <c r="A93" s="87" t="s">
        <v>80</v>
      </c>
      <c r="B93" s="77">
        <f>SUM(B90:B92)</f>
        <v>370382.03</v>
      </c>
      <c r="C93" s="77">
        <f>SUM(C90:C92)</f>
        <v>887872</v>
      </c>
      <c r="D93" s="77">
        <f>SUM(D90:D92)</f>
        <v>426200</v>
      </c>
      <c r="E93" s="77">
        <f t="shared" si="6"/>
        <v>-461672</v>
      </c>
      <c r="F93" s="71">
        <f t="shared" si="7"/>
        <v>-0.51997585237511712</v>
      </c>
      <c r="H93" s="179"/>
    </row>
    <row r="94" spans="1:8" ht="15" customHeight="1" x14ac:dyDescent="0.25">
      <c r="A94" s="73" t="s">
        <v>81</v>
      </c>
      <c r="B94" s="61">
        <f>BOR!B94+LUMCON!B94+LOSFA!B94</f>
        <v>0</v>
      </c>
      <c r="C94" s="61">
        <f>BOR!C94+LUMCON!C94+LOSFA!C94</f>
        <v>0</v>
      </c>
      <c r="D94" s="61">
        <f>BOR!D94+LUMCON!D94+LOSFA!D94</f>
        <v>0</v>
      </c>
      <c r="E94" s="61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f>B94+B93+B89+B84+B80</f>
        <v>444015435.35000002</v>
      </c>
      <c r="C95" s="160">
        <f>C94+C93+C89+C84+C80</f>
        <v>506012455</v>
      </c>
      <c r="D95" s="160">
        <f>D94+D93+D89+D84+D80</f>
        <v>559207509</v>
      </c>
      <c r="E95" s="161">
        <f t="shared" si="6"/>
        <v>53195054</v>
      </c>
      <c r="F95" s="162">
        <f t="shared" si="7"/>
        <v>0.10512597758092733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98"/>
  <sheetViews>
    <sheetView workbookViewId="0">
      <pane xSplit="1" ySplit="5" topLeftCell="B6" activePane="bottomRight" state="frozen"/>
      <selection activeCell="I29" sqref="I29"/>
      <selection pane="topRight" activeCell="I29" sqref="I29"/>
      <selection pane="bottomLeft" activeCell="I29" sqref="I29"/>
      <selection pane="bottomRight" activeCell="D4" sqref="D4:D9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2.7109375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181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195</v>
      </c>
      <c r="C5" s="54" t="s">
        <v>197</v>
      </c>
      <c r="D5" s="54" t="s">
        <v>196</v>
      </c>
      <c r="E5" s="54" t="s">
        <v>195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19016918</v>
      </c>
      <c r="C8" s="61">
        <v>19016918</v>
      </c>
      <c r="D8" s="61">
        <v>20639488</v>
      </c>
      <c r="E8" s="61">
        <f t="shared" ref="E8:E32" si="0">D8-C8</f>
        <v>1622570</v>
      </c>
      <c r="F8" s="62">
        <f t="shared" ref="F8:F32" si="1">IF(ISBLANK(E8),"  ",IF(C8&gt;0,E8/C8,IF(E8&gt;0,1,0)))</f>
        <v>8.5322448148538052E-2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25307363</v>
      </c>
      <c r="C10" s="63">
        <v>28289000</v>
      </c>
      <c r="D10" s="63">
        <v>37247667</v>
      </c>
      <c r="E10" s="61">
        <f t="shared" si="0"/>
        <v>8958667</v>
      </c>
      <c r="F10" s="62">
        <f t="shared" si="1"/>
        <v>0.31668376400721127</v>
      </c>
      <c r="H10" s="178"/>
    </row>
    <row r="11" spans="1:9" ht="15" customHeight="1" x14ac:dyDescent="0.25">
      <c r="A11" s="189" t="s">
        <v>15</v>
      </c>
      <c r="B11" s="65">
        <v>3182278</v>
      </c>
      <c r="C11" s="65">
        <v>4120000</v>
      </c>
      <c r="D11" s="65">
        <v>9566667</v>
      </c>
      <c r="E11" s="61">
        <f t="shared" si="0"/>
        <v>5446667</v>
      </c>
      <c r="F11" s="62">
        <f t="shared" si="1"/>
        <v>1.3220065533980583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21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199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22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23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24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25</v>
      </c>
      <c r="B22" s="65">
        <v>20354585</v>
      </c>
      <c r="C22" s="65">
        <v>22220000</v>
      </c>
      <c r="D22" s="65">
        <v>22230000</v>
      </c>
      <c r="E22" s="61">
        <f t="shared" si="0"/>
        <v>10000</v>
      </c>
      <c r="F22" s="62">
        <f t="shared" si="1"/>
        <v>4.5004500450045003E-4</v>
      </c>
      <c r="H22" s="178"/>
    </row>
    <row r="23" spans="1:8" ht="15" customHeight="1" x14ac:dyDescent="0.25">
      <c r="A23" s="191" t="s">
        <v>200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26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201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27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82</v>
      </c>
      <c r="B27" s="65">
        <v>200000</v>
      </c>
      <c r="C27" s="65">
        <v>200000</v>
      </c>
      <c r="D27" s="65">
        <v>200000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202</v>
      </c>
      <c r="B28" s="65">
        <v>1000000</v>
      </c>
      <c r="C28" s="65">
        <v>1000000</v>
      </c>
      <c r="D28" s="65">
        <v>1000000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203</v>
      </c>
      <c r="B29" s="65">
        <v>570500</v>
      </c>
      <c r="C29" s="65">
        <v>749000</v>
      </c>
      <c r="D29" s="65">
        <v>4251000</v>
      </c>
      <c r="E29" s="61">
        <f t="shared" si="0"/>
        <v>3502000</v>
      </c>
      <c r="F29" s="62">
        <f t="shared" si="1"/>
        <v>4.6755674232309747</v>
      </c>
      <c r="H29" s="178"/>
    </row>
    <row r="30" spans="1:8" ht="15" customHeight="1" x14ac:dyDescent="0.25">
      <c r="A30" s="192" t="s">
        <v>188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204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205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67" t="s">
        <v>28</v>
      </c>
      <c r="B33" s="65"/>
      <c r="C33" s="65"/>
      <c r="D33" s="65"/>
      <c r="E33" s="65"/>
      <c r="F33" s="58"/>
      <c r="H33" s="178"/>
    </row>
    <row r="34" spans="1:13" ht="15" customHeight="1" x14ac:dyDescent="0.25">
      <c r="A34" s="64" t="s">
        <v>29</v>
      </c>
      <c r="B34" s="61">
        <v>0</v>
      </c>
      <c r="C34" s="61">
        <v>0</v>
      </c>
      <c r="D34" s="61">
        <v>0</v>
      </c>
      <c r="E34" s="61">
        <f>D34-C34</f>
        <v>0</v>
      </c>
      <c r="F34" s="62">
        <f>IF(ISBLANK(E34),"  ",IF(C34&gt;0,E34/C34,IF(E34&gt;0,1,0)))</f>
        <v>0</v>
      </c>
      <c r="H34" s="178"/>
    </row>
    <row r="35" spans="1:13" ht="15" customHeight="1" x14ac:dyDescent="0.25">
      <c r="A35" s="68" t="s">
        <v>30</v>
      </c>
      <c r="B35" s="65"/>
      <c r="C35" s="65"/>
      <c r="D35" s="65"/>
      <c r="E35" s="65"/>
      <c r="F35" s="58"/>
      <c r="H35" s="178"/>
    </row>
    <row r="36" spans="1:13" ht="15" customHeight="1" x14ac:dyDescent="0.25">
      <c r="A36" s="64" t="s">
        <v>29</v>
      </c>
      <c r="B36" s="57">
        <v>0</v>
      </c>
      <c r="C36" s="57">
        <v>0</v>
      </c>
      <c r="D36" s="57">
        <v>0</v>
      </c>
      <c r="E36" s="61">
        <f>D36-C36</f>
        <v>0</v>
      </c>
      <c r="F36" s="62">
        <f>IF(ISBLANK(E36),"  ",IF(C36&gt;0,E36/C36,IF(E36&gt;0,1,0)))</f>
        <v>0</v>
      </c>
      <c r="H36" s="178"/>
    </row>
    <row r="37" spans="1:13" ht="15" customHeight="1" x14ac:dyDescent="0.25">
      <c r="A37" s="66" t="s">
        <v>31</v>
      </c>
      <c r="B37" s="65"/>
      <c r="C37" s="65"/>
      <c r="D37" s="65"/>
      <c r="E37" s="63"/>
      <c r="F37" s="62" t="str">
        <f>IF(ISBLANK(E37),"  ",IF(C37&gt;0,E37/C37,IF(E37&gt;0,1,0)))</f>
        <v xml:space="preserve">  </v>
      </c>
      <c r="H37" s="178"/>
    </row>
    <row r="38" spans="1:13" s="103" customFormat="1" ht="15" customHeight="1" x14ac:dyDescent="0.25">
      <c r="A38" s="69" t="s">
        <v>33</v>
      </c>
      <c r="B38" s="70">
        <v>44324281</v>
      </c>
      <c r="C38" s="70">
        <v>47305918</v>
      </c>
      <c r="D38" s="70">
        <v>57887155</v>
      </c>
      <c r="E38" s="70">
        <f>D38-C38</f>
        <v>10581237</v>
      </c>
      <c r="F38" s="71">
        <f>IF(ISBLANK(E38),"  ",IF(C38&gt;0,E38/C38,IF(E38&gt;0,1,0)))</f>
        <v>0.22367681354370927</v>
      </c>
      <c r="H38" s="179"/>
      <c r="I38" s="153"/>
    </row>
    <row r="39" spans="1:13" ht="15" customHeight="1" x14ac:dyDescent="0.25">
      <c r="A39" s="67" t="s">
        <v>34</v>
      </c>
      <c r="B39" s="65"/>
      <c r="C39" s="65"/>
      <c r="D39" s="65"/>
      <c r="E39" s="65"/>
      <c r="F39" s="58"/>
      <c r="H39" s="178"/>
    </row>
    <row r="40" spans="1:13" ht="15" customHeight="1" x14ac:dyDescent="0.25">
      <c r="A40" s="72" t="s">
        <v>35</v>
      </c>
      <c r="B40" s="61">
        <v>0</v>
      </c>
      <c r="C40" s="61">
        <v>0</v>
      </c>
      <c r="D40" s="61">
        <v>0</v>
      </c>
      <c r="E40" s="61">
        <f t="shared" ref="E40:E45" si="2">D40-C40</f>
        <v>0</v>
      </c>
      <c r="F40" s="62">
        <f t="shared" ref="F40:F45" si="3">IF(ISBLANK(E40),"  ",IF(C40&gt;0,E40/C40,IF(E40&gt;0,1,0)))</f>
        <v>0</v>
      </c>
      <c r="H40" s="178"/>
    </row>
    <row r="41" spans="1:13" ht="15" customHeight="1" x14ac:dyDescent="0.25">
      <c r="A41" s="73" t="s">
        <v>36</v>
      </c>
      <c r="B41" s="61">
        <v>0</v>
      </c>
      <c r="C41" s="61">
        <v>0</v>
      </c>
      <c r="D41" s="61">
        <v>0</v>
      </c>
      <c r="E41" s="63">
        <f t="shared" si="2"/>
        <v>0</v>
      </c>
      <c r="F41" s="62">
        <f t="shared" si="3"/>
        <v>0</v>
      </c>
      <c r="H41" s="178"/>
    </row>
    <row r="42" spans="1:13" ht="15" customHeight="1" x14ac:dyDescent="0.25">
      <c r="A42" s="73" t="s">
        <v>37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38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4" t="s">
        <v>39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s="103" customFormat="1" ht="15" customHeight="1" x14ac:dyDescent="0.25">
      <c r="A45" s="67" t="s">
        <v>40</v>
      </c>
      <c r="B45" s="75">
        <v>0</v>
      </c>
      <c r="C45" s="75">
        <v>0</v>
      </c>
      <c r="D45" s="75">
        <v>0</v>
      </c>
      <c r="E45" s="86">
        <f t="shared" si="2"/>
        <v>0</v>
      </c>
      <c r="F45" s="71">
        <f t="shared" si="3"/>
        <v>0</v>
      </c>
      <c r="H45" s="179"/>
      <c r="M45" s="103" t="s">
        <v>41</v>
      </c>
    </row>
    <row r="46" spans="1:13" ht="15" customHeight="1" x14ac:dyDescent="0.25">
      <c r="A46" s="66" t="s">
        <v>41</v>
      </c>
      <c r="B46" s="65"/>
      <c r="C46" s="65"/>
      <c r="D46" s="65"/>
      <c r="E46" s="65"/>
      <c r="F46" s="58"/>
      <c r="H46" s="178"/>
    </row>
    <row r="47" spans="1:13" s="103" customFormat="1" ht="15" customHeight="1" x14ac:dyDescent="0.25">
      <c r="A47" s="76" t="s">
        <v>42</v>
      </c>
      <c r="B47" s="77">
        <v>4063851</v>
      </c>
      <c r="C47" s="77">
        <v>10026704</v>
      </c>
      <c r="D47" s="77">
        <v>10178365</v>
      </c>
      <c r="E47" s="77">
        <f>D47-C47</f>
        <v>151661</v>
      </c>
      <c r="F47" s="71">
        <f>IF(ISBLANK(E47),"  ",IF(C47&gt;0,E47/C47,IF(E47&gt;0,1,0)))</f>
        <v>1.5125708308532894E-2</v>
      </c>
      <c r="H47" s="179"/>
      <c r="I47" s="153"/>
    </row>
    <row r="48" spans="1:13" ht="15" customHeight="1" x14ac:dyDescent="0.25">
      <c r="A48" s="64"/>
      <c r="B48" s="57"/>
      <c r="C48" s="57"/>
      <c r="D48" s="57"/>
      <c r="E48" s="57"/>
      <c r="F48" s="59"/>
      <c r="H48" s="178"/>
    </row>
    <row r="49" spans="1:11" s="103" customFormat="1" ht="15" customHeight="1" x14ac:dyDescent="0.25">
      <c r="A49" s="76" t="s">
        <v>43</v>
      </c>
      <c r="B49" s="77">
        <v>0</v>
      </c>
      <c r="C49" s="77">
        <v>0</v>
      </c>
      <c r="D49" s="77">
        <v>0</v>
      </c>
      <c r="E49" s="77">
        <f>D49-C49</f>
        <v>0</v>
      </c>
      <c r="F49" s="71">
        <f>IF(ISBLANK(E49),"  ",IF(C49&gt;0,E49/C49,IF(E49&gt;0,1,0)))</f>
        <v>0</v>
      </c>
      <c r="H49" s="179"/>
      <c r="I49" s="153"/>
    </row>
    <row r="50" spans="1:11" ht="15" customHeight="1" x14ac:dyDescent="0.25">
      <c r="A50" s="66" t="s">
        <v>41</v>
      </c>
      <c r="B50" s="65"/>
      <c r="C50" s="65"/>
      <c r="D50" s="65"/>
      <c r="E50" s="65"/>
      <c r="F50" s="58"/>
      <c r="H50" s="178"/>
    </row>
    <row r="51" spans="1:11" s="103" customFormat="1" ht="15" customHeight="1" x14ac:dyDescent="0.25">
      <c r="A51" s="67" t="s">
        <v>44</v>
      </c>
      <c r="B51" s="75">
        <v>1555998</v>
      </c>
      <c r="C51" s="75">
        <v>2930299</v>
      </c>
      <c r="D51" s="75">
        <v>2930299</v>
      </c>
      <c r="E51" s="75">
        <f>D51-C51</f>
        <v>0</v>
      </c>
      <c r="F51" s="71">
        <f>IF(ISBLANK(E51),"  ",IF(C51&gt;0,E51/C51,IF(E51&gt;0,1,0)))</f>
        <v>0</v>
      </c>
      <c r="H51" s="179"/>
      <c r="I51" s="153"/>
    </row>
    <row r="52" spans="1:11" ht="15" customHeight="1" x14ac:dyDescent="0.25">
      <c r="A52" s="66" t="s">
        <v>41</v>
      </c>
      <c r="B52" s="65"/>
      <c r="C52" s="65"/>
      <c r="D52" s="65"/>
      <c r="E52" s="65"/>
      <c r="F52" s="58"/>
      <c r="H52" s="178"/>
    </row>
    <row r="53" spans="1:11" s="103" customFormat="1" ht="15" customHeight="1" x14ac:dyDescent="0.25">
      <c r="A53" s="78" t="s">
        <v>45</v>
      </c>
      <c r="B53" s="79">
        <v>5658975</v>
      </c>
      <c r="C53" s="79">
        <v>13172314</v>
      </c>
      <c r="D53" s="79">
        <v>21505647</v>
      </c>
      <c r="E53" s="79">
        <f>D53-C53</f>
        <v>8333333</v>
      </c>
      <c r="F53" s="71">
        <f>IF(ISBLANK(E53),"  ",IF(C53&gt;0,E53/C53,IF(E53&gt;0,1,0)))</f>
        <v>0.63264002057649094</v>
      </c>
      <c r="H53" s="179"/>
      <c r="I53" s="153"/>
    </row>
    <row r="54" spans="1:11" ht="15" customHeight="1" x14ac:dyDescent="0.25">
      <c r="A54" s="67"/>
      <c r="B54" s="57"/>
      <c r="C54" s="57"/>
      <c r="D54" s="57"/>
      <c r="E54" s="57"/>
      <c r="F54" s="80"/>
      <c r="H54" s="178"/>
    </row>
    <row r="55" spans="1:11" s="103" customFormat="1" ht="15" customHeight="1" x14ac:dyDescent="0.25">
      <c r="A55" s="67" t="s">
        <v>46</v>
      </c>
      <c r="B55" s="75">
        <v>0</v>
      </c>
      <c r="C55" s="75">
        <v>0</v>
      </c>
      <c r="D55" s="75">
        <v>0</v>
      </c>
      <c r="E55" s="79">
        <f>D55-C55</f>
        <v>0</v>
      </c>
      <c r="F55" s="71">
        <f>IF(ISBLANK(E55),"  ",IF(C55&gt;0,E55/C55,IF(E55&gt;0,1,0)))</f>
        <v>0</v>
      </c>
      <c r="H55" s="179"/>
      <c r="I55" s="153"/>
    </row>
    <row r="56" spans="1:11" ht="15" customHeight="1" x14ac:dyDescent="0.25">
      <c r="A56" s="66"/>
      <c r="B56" s="65"/>
      <c r="C56" s="65"/>
      <c r="D56" s="65"/>
      <c r="E56" s="65"/>
      <c r="F56" s="58"/>
      <c r="H56" s="178"/>
    </row>
    <row r="57" spans="1:11" s="103" customFormat="1" ht="15" customHeight="1" x14ac:dyDescent="0.25">
      <c r="A57" s="81" t="s">
        <v>47</v>
      </c>
      <c r="B57" s="75">
        <v>55603105</v>
      </c>
      <c r="C57" s="75">
        <v>73435235</v>
      </c>
      <c r="D57" s="75">
        <v>92501466</v>
      </c>
      <c r="E57" s="75">
        <f>D57-C57</f>
        <v>19066231</v>
      </c>
      <c r="F57" s="71">
        <f>IF(ISBLANK(E57),"  ",IF(C57&gt;0,E57/C57,IF(E57&gt;0,1,0)))</f>
        <v>0.25963328094476718</v>
      </c>
      <c r="H57" s="179"/>
      <c r="I57" s="153"/>
      <c r="K57" s="153"/>
    </row>
    <row r="58" spans="1:11" ht="15" customHeight="1" x14ac:dyDescent="0.25">
      <c r="A58" s="82"/>
      <c r="B58" s="65"/>
      <c r="C58" s="65"/>
      <c r="D58" s="65"/>
      <c r="E58" s="65"/>
      <c r="F58" s="58" t="s">
        <v>41</v>
      </c>
      <c r="H58" s="178"/>
    </row>
    <row r="59" spans="1:11" ht="15" customHeight="1" x14ac:dyDescent="0.25">
      <c r="A59" s="83"/>
      <c r="B59" s="57"/>
      <c r="C59" s="57"/>
      <c r="D59" s="57"/>
      <c r="E59" s="57"/>
      <c r="F59" s="59" t="s">
        <v>41</v>
      </c>
      <c r="H59" s="178"/>
    </row>
    <row r="60" spans="1:11" ht="15" customHeight="1" x14ac:dyDescent="0.25">
      <c r="A60" s="81" t="s">
        <v>48</v>
      </c>
      <c r="B60" s="57"/>
      <c r="C60" s="57"/>
      <c r="D60" s="57"/>
      <c r="E60" s="57"/>
      <c r="F60" s="59"/>
      <c r="H60" s="178"/>
    </row>
    <row r="61" spans="1:11" ht="15" customHeight="1" x14ac:dyDescent="0.25">
      <c r="A61" s="64" t="s">
        <v>49</v>
      </c>
      <c r="B61" s="57">
        <v>55603105</v>
      </c>
      <c r="C61" s="57">
        <v>73435235</v>
      </c>
      <c r="D61" s="57">
        <v>92501466</v>
      </c>
      <c r="E61" s="57">
        <f t="shared" ref="E61:E74" si="4">D61-C61</f>
        <v>19066231</v>
      </c>
      <c r="F61" s="62">
        <f t="shared" ref="F61:F74" si="5">IF(ISBLANK(E61),"  ",IF(C61&gt;0,E61/C61,IF(E61&gt;0,1,0)))</f>
        <v>0.25963328094476718</v>
      </c>
      <c r="H61" s="178"/>
    </row>
    <row r="62" spans="1:11" ht="15" customHeight="1" x14ac:dyDescent="0.25">
      <c r="A62" s="66" t="s">
        <v>50</v>
      </c>
      <c r="B62" s="65">
        <v>0</v>
      </c>
      <c r="C62" s="65">
        <v>0</v>
      </c>
      <c r="D62" s="65">
        <v>0</v>
      </c>
      <c r="E62" s="65">
        <f t="shared" si="4"/>
        <v>0</v>
      </c>
      <c r="F62" s="62">
        <f t="shared" si="5"/>
        <v>0</v>
      </c>
      <c r="H62" s="178"/>
    </row>
    <row r="63" spans="1:11" ht="15" customHeight="1" x14ac:dyDescent="0.25">
      <c r="A63" s="66" t="s">
        <v>51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11" ht="15" customHeight="1" x14ac:dyDescent="0.25">
      <c r="A64" s="66" t="s">
        <v>52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53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54</v>
      </c>
      <c r="B66" s="65">
        <v>0</v>
      </c>
      <c r="C66" s="65">
        <v>0</v>
      </c>
      <c r="D66" s="65">
        <v>0</v>
      </c>
      <c r="E66" s="65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55</v>
      </c>
      <c r="B67" s="65">
        <v>0</v>
      </c>
      <c r="C67" s="65">
        <v>0</v>
      </c>
      <c r="D67" s="65">
        <v>0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56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8" s="103" customFormat="1" ht="15" customHeight="1" x14ac:dyDescent="0.25">
      <c r="A69" s="84" t="s">
        <v>57</v>
      </c>
      <c r="B69" s="70">
        <v>55603105</v>
      </c>
      <c r="C69" s="70">
        <v>73435235</v>
      </c>
      <c r="D69" s="70">
        <v>92501466</v>
      </c>
      <c r="E69" s="70">
        <f t="shared" si="4"/>
        <v>19066231</v>
      </c>
      <c r="F69" s="71">
        <f t="shared" si="5"/>
        <v>0.25963328094476718</v>
      </c>
      <c r="H69" s="179"/>
    </row>
    <row r="70" spans="1:8" ht="15" customHeight="1" x14ac:dyDescent="0.25">
      <c r="A70" s="66" t="s">
        <v>58</v>
      </c>
      <c r="B70" s="65">
        <v>0</v>
      </c>
      <c r="C70" s="65">
        <v>0</v>
      </c>
      <c r="D70" s="65">
        <v>0</v>
      </c>
      <c r="E70" s="65">
        <f t="shared" si="4"/>
        <v>0</v>
      </c>
      <c r="F70" s="62">
        <f t="shared" si="5"/>
        <v>0</v>
      </c>
      <c r="H70" s="178"/>
    </row>
    <row r="71" spans="1:8" ht="15" customHeight="1" x14ac:dyDescent="0.25">
      <c r="A71" s="66" t="s">
        <v>59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60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61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s="103" customFormat="1" ht="15" customHeight="1" x14ac:dyDescent="0.25">
      <c r="A74" s="85" t="s">
        <v>62</v>
      </c>
      <c r="B74" s="86">
        <v>55603105</v>
      </c>
      <c r="C74" s="86">
        <v>73435235</v>
      </c>
      <c r="D74" s="86">
        <v>92501466</v>
      </c>
      <c r="E74" s="182">
        <f t="shared" si="4"/>
        <v>19066231</v>
      </c>
      <c r="F74" s="71">
        <f t="shared" si="5"/>
        <v>0.25963328094476718</v>
      </c>
      <c r="H74" s="179"/>
    </row>
    <row r="75" spans="1:8" ht="15" customHeight="1" x14ac:dyDescent="0.25">
      <c r="A75" s="83"/>
      <c r="B75" s="57"/>
      <c r="C75" s="57"/>
      <c r="D75" s="57"/>
      <c r="E75" s="57"/>
      <c r="F75" s="59"/>
      <c r="H75" s="178"/>
    </row>
    <row r="76" spans="1:8" ht="15" customHeight="1" x14ac:dyDescent="0.25">
      <c r="A76" s="81" t="s">
        <v>63</v>
      </c>
      <c r="B76" s="57"/>
      <c r="C76" s="57"/>
      <c r="D76" s="57"/>
      <c r="E76" s="57"/>
      <c r="F76" s="59"/>
      <c r="H76" s="178"/>
    </row>
    <row r="77" spans="1:8" ht="15" customHeight="1" x14ac:dyDescent="0.25">
      <c r="A77" s="64" t="s">
        <v>64</v>
      </c>
      <c r="B77" s="61">
        <v>6574603</v>
      </c>
      <c r="C77" s="61">
        <v>6657459</v>
      </c>
      <c r="D77" s="61">
        <v>7321225</v>
      </c>
      <c r="E77" s="57">
        <f t="shared" ref="E77:E95" si="6">D77-C77</f>
        <v>663766</v>
      </c>
      <c r="F77" s="62">
        <f t="shared" ref="F77:F95" si="7">IF(ISBLANK(E77),"  ",IF(C77&gt;0,E77/C77,IF(E77&gt;0,1,0)))</f>
        <v>9.9702604251862462E-2</v>
      </c>
      <c r="H77" s="178"/>
    </row>
    <row r="78" spans="1:8" ht="15" customHeight="1" x14ac:dyDescent="0.25">
      <c r="A78" s="66" t="s">
        <v>65</v>
      </c>
      <c r="B78" s="63">
        <v>207169</v>
      </c>
      <c r="C78" s="63">
        <v>316860</v>
      </c>
      <c r="D78" s="63">
        <v>321152</v>
      </c>
      <c r="E78" s="65">
        <f t="shared" si="6"/>
        <v>4292</v>
      </c>
      <c r="F78" s="62">
        <f t="shared" si="7"/>
        <v>1.3545414378589913E-2</v>
      </c>
      <c r="H78" s="178"/>
    </row>
    <row r="79" spans="1:8" ht="15" customHeight="1" x14ac:dyDescent="0.25">
      <c r="A79" s="66" t="s">
        <v>66</v>
      </c>
      <c r="B79" s="57">
        <v>2843171</v>
      </c>
      <c r="C79" s="57">
        <v>2884959</v>
      </c>
      <c r="D79" s="57">
        <v>2883415</v>
      </c>
      <c r="E79" s="65">
        <f t="shared" si="6"/>
        <v>-1544</v>
      </c>
      <c r="F79" s="62">
        <f t="shared" si="7"/>
        <v>-5.3518958155037908E-4</v>
      </c>
      <c r="H79" s="178"/>
    </row>
    <row r="80" spans="1:8" s="103" customFormat="1" ht="15" customHeight="1" x14ac:dyDescent="0.25">
      <c r="A80" s="84" t="s">
        <v>67</v>
      </c>
      <c r="B80" s="86">
        <v>9624943</v>
      </c>
      <c r="C80" s="86">
        <v>9859278</v>
      </c>
      <c r="D80" s="86">
        <v>10525792</v>
      </c>
      <c r="E80" s="70">
        <f t="shared" si="6"/>
        <v>666514</v>
      </c>
      <c r="F80" s="71">
        <f t="shared" si="7"/>
        <v>6.7602718982059329E-2</v>
      </c>
      <c r="H80" s="179"/>
    </row>
    <row r="81" spans="1:8" ht="15" customHeight="1" x14ac:dyDescent="0.25">
      <c r="A81" s="66" t="s">
        <v>68</v>
      </c>
      <c r="B81" s="63">
        <v>151480</v>
      </c>
      <c r="C81" s="63">
        <v>178000</v>
      </c>
      <c r="D81" s="63">
        <v>363260</v>
      </c>
      <c r="E81" s="65">
        <f t="shared" si="6"/>
        <v>185260</v>
      </c>
      <c r="F81" s="62">
        <f t="shared" si="7"/>
        <v>1.0407865168539325</v>
      </c>
      <c r="H81" s="178"/>
    </row>
    <row r="82" spans="1:8" ht="15" customHeight="1" x14ac:dyDescent="0.25">
      <c r="A82" s="66" t="s">
        <v>69</v>
      </c>
      <c r="B82" s="61">
        <v>6882666</v>
      </c>
      <c r="C82" s="61">
        <v>8352235</v>
      </c>
      <c r="D82" s="61">
        <v>11361720</v>
      </c>
      <c r="E82" s="65">
        <f t="shared" si="6"/>
        <v>3009485</v>
      </c>
      <c r="F82" s="62">
        <f t="shared" si="7"/>
        <v>0.36032092008905403</v>
      </c>
      <c r="H82" s="178"/>
    </row>
    <row r="83" spans="1:8" ht="15" customHeight="1" x14ac:dyDescent="0.25">
      <c r="A83" s="66" t="s">
        <v>70</v>
      </c>
      <c r="B83" s="57">
        <v>110835</v>
      </c>
      <c r="C83" s="57">
        <v>141145</v>
      </c>
      <c r="D83" s="57">
        <v>115764</v>
      </c>
      <c r="E83" s="65">
        <f t="shared" si="6"/>
        <v>-25381</v>
      </c>
      <c r="F83" s="62">
        <f t="shared" si="7"/>
        <v>-0.17982216869177087</v>
      </c>
      <c r="H83" s="178"/>
    </row>
    <row r="84" spans="1:8" s="103" customFormat="1" ht="15" customHeight="1" x14ac:dyDescent="0.25">
      <c r="A84" s="68" t="s">
        <v>71</v>
      </c>
      <c r="B84" s="86">
        <v>7144981</v>
      </c>
      <c r="C84" s="86">
        <v>8671380</v>
      </c>
      <c r="D84" s="86">
        <v>11840744</v>
      </c>
      <c r="E84" s="70">
        <f t="shared" si="6"/>
        <v>3169364</v>
      </c>
      <c r="F84" s="71">
        <f t="shared" si="7"/>
        <v>0.36549707197700942</v>
      </c>
      <c r="H84" s="179"/>
    </row>
    <row r="85" spans="1:8" ht="15" customHeight="1" x14ac:dyDescent="0.25">
      <c r="A85" s="66" t="s">
        <v>72</v>
      </c>
      <c r="B85" s="57">
        <v>1432160</v>
      </c>
      <c r="C85" s="57">
        <v>2760381</v>
      </c>
      <c r="D85" s="57">
        <v>4246260</v>
      </c>
      <c r="E85" s="65">
        <f t="shared" si="6"/>
        <v>1485879</v>
      </c>
      <c r="F85" s="62">
        <f t="shared" si="7"/>
        <v>0.538287649422308</v>
      </c>
      <c r="H85" s="178"/>
    </row>
    <row r="86" spans="1:8" ht="15" customHeight="1" x14ac:dyDescent="0.25">
      <c r="A86" s="66" t="s">
        <v>73</v>
      </c>
      <c r="B86" s="65">
        <v>35819642</v>
      </c>
      <c r="C86" s="65">
        <v>49647603</v>
      </c>
      <c r="D86" s="65">
        <v>63796249</v>
      </c>
      <c r="E86" s="65">
        <f t="shared" si="6"/>
        <v>14148646</v>
      </c>
      <c r="F86" s="62">
        <f t="shared" si="7"/>
        <v>0.28498145217604964</v>
      </c>
      <c r="H86" s="178"/>
    </row>
    <row r="87" spans="1:8" ht="15" customHeight="1" x14ac:dyDescent="0.25">
      <c r="A87" s="66" t="s">
        <v>74</v>
      </c>
      <c r="B87" s="65">
        <v>0</v>
      </c>
      <c r="C87" s="65">
        <v>0</v>
      </c>
      <c r="D87" s="65">
        <v>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75</v>
      </c>
      <c r="B88" s="65">
        <v>1266220</v>
      </c>
      <c r="C88" s="65">
        <v>1659921</v>
      </c>
      <c r="D88" s="65">
        <v>1797421</v>
      </c>
      <c r="E88" s="65">
        <f t="shared" si="6"/>
        <v>137500</v>
      </c>
      <c r="F88" s="62">
        <f t="shared" si="7"/>
        <v>8.2835267461523768E-2</v>
      </c>
      <c r="H88" s="178"/>
    </row>
    <row r="89" spans="1:8" s="103" customFormat="1" ht="15" customHeight="1" x14ac:dyDescent="0.25">
      <c r="A89" s="68" t="s">
        <v>76</v>
      </c>
      <c r="B89" s="70">
        <v>38518022</v>
      </c>
      <c r="C89" s="70">
        <v>54067905</v>
      </c>
      <c r="D89" s="70">
        <v>69839930</v>
      </c>
      <c r="E89" s="70">
        <f t="shared" si="6"/>
        <v>15772025</v>
      </c>
      <c r="F89" s="71">
        <f t="shared" si="7"/>
        <v>0.29170771458594519</v>
      </c>
      <c r="H89" s="179"/>
    </row>
    <row r="90" spans="1:8" ht="15" customHeight="1" x14ac:dyDescent="0.25">
      <c r="A90" s="66" t="s">
        <v>77</v>
      </c>
      <c r="B90" s="65">
        <v>315159</v>
      </c>
      <c r="C90" s="65">
        <v>836672</v>
      </c>
      <c r="D90" s="65">
        <v>295000</v>
      </c>
      <c r="E90" s="65">
        <f t="shared" si="6"/>
        <v>-541672</v>
      </c>
      <c r="F90" s="62">
        <f t="shared" si="7"/>
        <v>-0.64741260613478158</v>
      </c>
      <c r="H90" s="178"/>
    </row>
    <row r="91" spans="1:8" ht="15" customHeight="1" x14ac:dyDescent="0.25">
      <c r="A91" s="66" t="s">
        <v>78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73" t="s">
        <v>79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s="103" customFormat="1" ht="15" customHeight="1" x14ac:dyDescent="0.25">
      <c r="A93" s="87" t="s">
        <v>80</v>
      </c>
      <c r="B93" s="86">
        <v>315159</v>
      </c>
      <c r="C93" s="86">
        <v>836672</v>
      </c>
      <c r="D93" s="86">
        <v>295000</v>
      </c>
      <c r="E93" s="70">
        <f t="shared" si="6"/>
        <v>-541672</v>
      </c>
      <c r="F93" s="71">
        <f t="shared" si="7"/>
        <v>-0.64741260613478158</v>
      </c>
      <c r="H93" s="179"/>
    </row>
    <row r="94" spans="1:8" ht="15" customHeight="1" x14ac:dyDescent="0.25">
      <c r="A94" s="73" t="s">
        <v>81</v>
      </c>
      <c r="B94" s="65">
        <v>0</v>
      </c>
      <c r="C94" s="65">
        <v>0</v>
      </c>
      <c r="D94" s="65">
        <v>0</v>
      </c>
      <c r="E94" s="65">
        <f t="shared" si="6"/>
        <v>0</v>
      </c>
      <c r="F94" s="62">
        <f t="shared" si="7"/>
        <v>0</v>
      </c>
      <c r="H94" s="178"/>
    </row>
    <row r="95" spans="1:8" s="103" customFormat="1" ht="15" customHeight="1" thickBot="1" x14ac:dyDescent="0.3">
      <c r="A95" s="159" t="s">
        <v>62</v>
      </c>
      <c r="B95" s="160">
        <v>55603105</v>
      </c>
      <c r="C95" s="160">
        <v>73435235</v>
      </c>
      <c r="D95" s="160">
        <v>92501466</v>
      </c>
      <c r="E95" s="160">
        <f t="shared" si="6"/>
        <v>19066231</v>
      </c>
      <c r="F95" s="162">
        <f t="shared" si="7"/>
        <v>0.25963328094476718</v>
      </c>
      <c r="H95" s="179"/>
    </row>
    <row r="96" spans="1:8" ht="15" customHeight="1" thickTop="1" x14ac:dyDescent="0.4">
      <c r="A96" s="4"/>
      <c r="B96" s="5"/>
      <c r="C96" s="5"/>
      <c r="D96" s="5"/>
      <c r="E96" s="5"/>
      <c r="F96" s="6" t="s">
        <v>41</v>
      </c>
    </row>
    <row r="97" spans="1:1" x14ac:dyDescent="0.25">
      <c r="A97" s="1" t="s">
        <v>198</v>
      </c>
    </row>
    <row r="98" spans="1:1" x14ac:dyDescent="0.25">
      <c r="A98" s="1" t="s">
        <v>184</v>
      </c>
    </row>
  </sheetData>
  <hyperlinks>
    <hyperlink ref="I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56</vt:i4>
      </vt:variant>
    </vt:vector>
  </HeadingPairs>
  <TitlesOfParts>
    <vt:vector size="113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LUMCON3000</vt:lpstr>
      <vt:lpstr>LUMCONAux</vt:lpstr>
      <vt:lpstr>LOSFA</vt:lpstr>
      <vt:lpstr>ULSummary</vt:lpstr>
      <vt:lpstr>ULBoard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LSUHSCS</vt:lpstr>
      <vt:lpstr>LSUHSCNO</vt:lpstr>
      <vt:lpstr>LSUAg</vt:lpstr>
      <vt:lpstr>PBRC</vt:lpstr>
      <vt:lpstr>SU Summary</vt:lpstr>
      <vt:lpstr>SUBoard</vt:lpstr>
      <vt:lpstr>SUBR</vt:lpstr>
      <vt:lpstr>SUNO</vt:lpstr>
      <vt:lpstr>SUSLA</vt:lpstr>
      <vt:lpstr>SULaw</vt:lpstr>
      <vt:lpstr>SUAg</vt:lpstr>
      <vt:lpstr>LCTCS 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LATech!Print_Area</vt:lpstr>
      <vt:lpstr>LCTCBoard!Print_Area</vt:lpstr>
      <vt:lpstr>'LCTCS Summary'!Print_Area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LSUHSCNO!Print_Area</vt:lpstr>
      <vt:lpstr>LSUHSCS!Print_Area</vt:lpstr>
      <vt:lpstr>LSUS!Print_Area</vt:lpstr>
      <vt:lpstr>LUMCON!Print_Area</vt:lpstr>
      <vt:lpstr>LUMCON3000!Print_Area</vt:lpstr>
      <vt:lpstr>LUMCONAux!Print_Area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'SU Summary'!Print_Area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ULBoard!Print_Area</vt:lpstr>
      <vt:lpstr>ULL!Print_Area</vt:lpstr>
      <vt:lpstr>ULM!Print_Area</vt:lpstr>
      <vt:lpstr>ULSummary!Print_Area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2021-09-10T18:01:35Z</cp:lastPrinted>
  <dcterms:created xsi:type="dcterms:W3CDTF">2013-09-10T14:36:10Z</dcterms:created>
  <dcterms:modified xsi:type="dcterms:W3CDTF">2022-10-12T14:55:50Z</dcterms:modified>
</cp:coreProperties>
</file>