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et_Analyst\Budget 2024\BOR1_BOR2_BOR3_BOR5_Summary\"/>
    </mc:Choice>
  </mc:AlternateContent>
  <xr:revisionPtr revIDLastSave="0" documentId="13_ncr:1_{90430706-31F2-4DA2-9464-032B4B2C3E6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ome" sheetId="62" r:id="rId1"/>
    <sheet name="HESummary" sheetId="55" r:id="rId2"/>
    <sheet name="2Year" sheetId="54" r:id="rId3"/>
    <sheet name="4Year" sheetId="53" r:id="rId4"/>
    <sheet name="2&amp;4Year" sheetId="52" r:id="rId5"/>
    <sheet name="Boards" sheetId="60" r:id="rId6"/>
    <sheet name="Specialized" sheetId="59" r:id="rId7"/>
    <sheet name="BORSummary" sheetId="61" r:id="rId8"/>
    <sheet name="BOR" sheetId="36" r:id="rId9"/>
    <sheet name="LUMCON" sheetId="35" r:id="rId10"/>
    <sheet name="LOSFA" sheetId="34" r:id="rId11"/>
    <sheet name="UL Summary" sheetId="33" r:id="rId12"/>
    <sheet name="ULSBoard" sheetId="32" r:id="rId13"/>
    <sheet name="Grambling" sheetId="31" r:id="rId14"/>
    <sheet name="LATech" sheetId="30" r:id="rId15"/>
    <sheet name="McNeese" sheetId="29" r:id="rId16"/>
    <sheet name="Nicholls" sheetId="28" r:id="rId17"/>
    <sheet name="NwSU" sheetId="27" r:id="rId18"/>
    <sheet name="SLU" sheetId="26" r:id="rId19"/>
    <sheet name="ULL" sheetId="25" r:id="rId20"/>
    <sheet name="ULM" sheetId="24" r:id="rId21"/>
    <sheet name="UNO" sheetId="23" r:id="rId22"/>
    <sheet name="LSU Summary" sheetId="21" r:id="rId23"/>
    <sheet name="LSU" sheetId="20" r:id="rId24"/>
    <sheet name="LSUA" sheetId="19" r:id="rId25"/>
    <sheet name="LSUS" sheetId="18" r:id="rId26"/>
    <sheet name="LSUE" sheetId="17" r:id="rId27"/>
    <sheet name="HSCS" sheetId="15" r:id="rId28"/>
    <sheet name="HSCNO" sheetId="14" r:id="rId29"/>
    <sheet name="Ag" sheetId="13" r:id="rId30"/>
    <sheet name="PBRC" sheetId="12" r:id="rId31"/>
    <sheet name="SUSummary" sheetId="7" r:id="rId32"/>
    <sheet name="SUBoard" sheetId="1" r:id="rId33"/>
    <sheet name="SUBR" sheetId="2" r:id="rId34"/>
    <sheet name="SUNO" sheetId="3" r:id="rId35"/>
    <sheet name="SUSLA" sheetId="4" r:id="rId36"/>
    <sheet name="SULaw" sheetId="5" r:id="rId37"/>
    <sheet name="SUAg" sheetId="6" r:id="rId38"/>
    <sheet name="LCTCSummary" sheetId="37" r:id="rId39"/>
    <sheet name="LCTCBoard" sheetId="38" r:id="rId40"/>
    <sheet name="Online" sheetId="39" r:id="rId41"/>
    <sheet name="AE" sheetId="63" r:id="rId42"/>
    <sheet name="RR" sheetId="64" r:id="rId43"/>
    <sheet name="BRCC" sheetId="40" r:id="rId44"/>
    <sheet name="BPCC" sheetId="41" r:id="rId45"/>
    <sheet name="Delgado" sheetId="42" r:id="rId46"/>
    <sheet name="CentLATCC" sheetId="43" r:id="rId47"/>
    <sheet name="Fletcher" sheetId="44" r:id="rId48"/>
    <sheet name="LDCC" sheetId="45" r:id="rId49"/>
    <sheet name="Northshore" sheetId="46" r:id="rId50"/>
    <sheet name="Nunez" sheetId="47" r:id="rId51"/>
    <sheet name="RPCC" sheetId="48" r:id="rId52"/>
    <sheet name="SLCC" sheetId="49" r:id="rId53"/>
    <sheet name="SOWELA" sheetId="50" r:id="rId54"/>
    <sheet name="NwLTCC" sheetId="51" r:id="rId55"/>
  </sheets>
  <definedNames>
    <definedName name="_xlnm.Print_Area" localSheetId="4">'2&amp;4Year'!$A$1:$E$47</definedName>
    <definedName name="_xlnm.Print_Area" localSheetId="2">'2Year'!$A$1:$E$47</definedName>
    <definedName name="_xlnm.Print_Area" localSheetId="3">'4Year'!$A$1:$E$47</definedName>
    <definedName name="_xlnm.Print_Area" localSheetId="41">AE!$A$1:$E$47</definedName>
    <definedName name="_xlnm.Print_Area" localSheetId="29">Ag!$A$1:$E$47</definedName>
    <definedName name="_xlnm.Print_Area" localSheetId="5">Boards!$A$1:$E$47</definedName>
    <definedName name="_xlnm.Print_Area" localSheetId="8">BOR!$A$1:$E$47</definedName>
    <definedName name="_xlnm.Print_Area" localSheetId="7">BORSummary!$A$1:$E$47</definedName>
    <definedName name="_xlnm.Print_Area" localSheetId="44">BPCC!$A$1:$E$47</definedName>
    <definedName name="_xlnm.Print_Area" localSheetId="43">BRCC!$A$1:$E$47</definedName>
    <definedName name="_xlnm.Print_Area" localSheetId="46">CentLATCC!$A$1:$E$47</definedName>
    <definedName name="_xlnm.Print_Area" localSheetId="45">Delgado!$A$1:$E$47</definedName>
    <definedName name="_xlnm.Print_Area" localSheetId="47">Fletcher!$A$1:$E$47</definedName>
    <definedName name="_xlnm.Print_Area" localSheetId="13">Grambling!$A$1:$E$47</definedName>
    <definedName name="_xlnm.Print_Area" localSheetId="1">HESummary!$A$1:$E$47</definedName>
    <definedName name="_xlnm.Print_Area" localSheetId="28">HSCNO!$A$1:$E$47</definedName>
    <definedName name="_xlnm.Print_Area" localSheetId="27">HSCS!$A$1:$E$47</definedName>
    <definedName name="_xlnm.Print_Area" localSheetId="14">LATech!$A$1:$E$47</definedName>
    <definedName name="_xlnm.Print_Area" localSheetId="39">LCTCBoard!$A$1:$E$47</definedName>
    <definedName name="_xlnm.Print_Area" localSheetId="38">LCTCSummary!$A$1:$E$47</definedName>
    <definedName name="_xlnm.Print_Area" localSheetId="48">LDCC!$A$1:$E$47</definedName>
    <definedName name="_xlnm.Print_Area" localSheetId="10">LOSFA!$A$1:$E$47</definedName>
    <definedName name="_xlnm.Print_Area" localSheetId="23">LSU!$A$1:$E$47</definedName>
    <definedName name="_xlnm.Print_Area" localSheetId="22">'LSU Summary'!$A$1:$E$47</definedName>
    <definedName name="_xlnm.Print_Area" localSheetId="24">LSUA!$A$1:$E$47</definedName>
    <definedName name="_xlnm.Print_Area" localSheetId="26">LSUE!$A$1:$E$47</definedName>
    <definedName name="_xlnm.Print_Area" localSheetId="25">LSUS!$A$1:$E$47</definedName>
    <definedName name="_xlnm.Print_Area" localSheetId="9">LUMCON!$A$1:$E$47</definedName>
    <definedName name="_xlnm.Print_Area" localSheetId="15">McNeese!$A$1:$E$47</definedName>
    <definedName name="_xlnm.Print_Area" localSheetId="16">Nicholls!$A$1:$E$47</definedName>
    <definedName name="_xlnm.Print_Area" localSheetId="49">Northshore!$A$1:$E$47</definedName>
    <definedName name="_xlnm.Print_Area" localSheetId="50">Nunez!$A$1:$E$47</definedName>
    <definedName name="_xlnm.Print_Area" localSheetId="54">NwLTCC!$A$1:$E$47</definedName>
    <definedName name="_xlnm.Print_Area" localSheetId="17">NwSU!$A$1:$E$47</definedName>
    <definedName name="_xlnm.Print_Area" localSheetId="40">Online!$A$1:$E$47</definedName>
    <definedName name="_xlnm.Print_Area" localSheetId="30">PBRC!$A$1:$E$47</definedName>
    <definedName name="_xlnm.Print_Area" localSheetId="51">RPCC!$A$1:$E$47</definedName>
    <definedName name="_xlnm.Print_Area" localSheetId="42">RR!$A$1:$E$47</definedName>
    <definedName name="_xlnm.Print_Area" localSheetId="52">SLCC!$A$1:$E$47</definedName>
    <definedName name="_xlnm.Print_Area" localSheetId="18">SLU!$A$1:$E$47</definedName>
    <definedName name="_xlnm.Print_Area" localSheetId="53">SOWELA!$A$1:$E$47</definedName>
    <definedName name="_xlnm.Print_Area" localSheetId="6">Specialized!$A$1:$E$47</definedName>
    <definedName name="_xlnm.Print_Area" localSheetId="37">SUAg!$A$1:$E$47</definedName>
    <definedName name="_xlnm.Print_Area" localSheetId="32">SUBoard!$A$1:$E$47</definedName>
    <definedName name="_xlnm.Print_Area" localSheetId="33">SUBR!$A$1:$E$47</definedName>
    <definedName name="_xlnm.Print_Area" localSheetId="36">SULaw!$A$1:$E$47</definedName>
    <definedName name="_xlnm.Print_Area" localSheetId="34">SUNO!$A$1:$E$47</definedName>
    <definedName name="_xlnm.Print_Area" localSheetId="35">SUSLA!$A$1:$E$47</definedName>
    <definedName name="_xlnm.Print_Area" localSheetId="31">SUSummary!$A$1:$E$47</definedName>
    <definedName name="_xlnm.Print_Area" localSheetId="11">'UL Summary'!$A$1:$E$47</definedName>
    <definedName name="_xlnm.Print_Area" localSheetId="19">ULL!$A$1:$E$47</definedName>
    <definedName name="_xlnm.Print_Area" localSheetId="20">ULM!$A$1:$E$47</definedName>
    <definedName name="_xlnm.Print_Area" localSheetId="12">ULSBoard!$A$1:$E$47</definedName>
    <definedName name="_xlnm.Print_Area" localSheetId="21">UNO!$A$1:$E$47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59" l="1"/>
  <c r="C37" i="59"/>
  <c r="D37" i="59"/>
  <c r="E37" i="59" s="1"/>
  <c r="B37" i="60"/>
  <c r="C37" i="60"/>
  <c r="D37" i="60"/>
  <c r="E37" i="60"/>
  <c r="B37" i="7"/>
  <c r="C37" i="7"/>
  <c r="C37" i="55" s="1"/>
  <c r="D37" i="7"/>
  <c r="E37" i="7" s="1"/>
  <c r="B37" i="21"/>
  <c r="C37" i="21"/>
  <c r="D37" i="21"/>
  <c r="C37" i="37"/>
  <c r="C37" i="54" s="1"/>
  <c r="D37" i="37"/>
  <c r="B37" i="37"/>
  <c r="B37" i="54" s="1"/>
  <c r="E37" i="21"/>
  <c r="D37" i="61"/>
  <c r="C37" i="61"/>
  <c r="B37" i="61"/>
  <c r="D37" i="33"/>
  <c r="C37" i="33"/>
  <c r="B37" i="33"/>
  <c r="E37" i="1"/>
  <c r="B37" i="53"/>
  <c r="D37" i="53"/>
  <c r="E37" i="33"/>
  <c r="C37" i="53"/>
  <c r="E37" i="61"/>
  <c r="E37" i="2"/>
  <c r="E37" i="6"/>
  <c r="E47" i="27"/>
  <c r="E38" i="25"/>
  <c r="E38" i="24"/>
  <c r="E47" i="25"/>
  <c r="E47" i="24"/>
  <c r="E47" i="23"/>
  <c r="E47" i="26"/>
  <c r="E46" i="25"/>
  <c r="E46" i="24"/>
  <c r="E46" i="23"/>
  <c r="E46" i="26"/>
  <c r="E45" i="25"/>
  <c r="E45" i="24"/>
  <c r="E45" i="23"/>
  <c r="E45" i="26"/>
  <c r="E44" i="25"/>
  <c r="E44" i="24"/>
  <c r="E44" i="23"/>
  <c r="E44" i="26"/>
  <c r="E43" i="25"/>
  <c r="E43" i="24"/>
  <c r="E43" i="23"/>
  <c r="E43" i="26"/>
  <c r="E41" i="25"/>
  <c r="E41" i="24"/>
  <c r="E41" i="23"/>
  <c r="E41" i="26"/>
  <c r="E40" i="25"/>
  <c r="E40" i="24"/>
  <c r="E40" i="23"/>
  <c r="E40" i="26"/>
  <c r="E38" i="23"/>
  <c r="E38" i="26"/>
  <c r="E33" i="25"/>
  <c r="E34" i="25"/>
  <c r="E35" i="25"/>
  <c r="E36" i="25"/>
  <c r="E33" i="24"/>
  <c r="E34" i="24"/>
  <c r="E35" i="24"/>
  <c r="E36" i="24"/>
  <c r="E33" i="23"/>
  <c r="E34" i="23"/>
  <c r="E35" i="23"/>
  <c r="E36" i="23"/>
  <c r="E33" i="26"/>
  <c r="E34" i="26"/>
  <c r="E35" i="26"/>
  <c r="E36" i="26"/>
  <c r="E32" i="25"/>
  <c r="E32" i="24"/>
  <c r="E32" i="23"/>
  <c r="E32" i="26"/>
  <c r="E31" i="25"/>
  <c r="E31" i="24"/>
  <c r="E31" i="23"/>
  <c r="E31" i="26"/>
  <c r="E30" i="25"/>
  <c r="E30" i="24"/>
  <c r="E30" i="23"/>
  <c r="E30" i="26"/>
  <c r="E29" i="25"/>
  <c r="E29" i="24"/>
  <c r="E29" i="23"/>
  <c r="E29" i="26"/>
  <c r="E18" i="25"/>
  <c r="E19" i="25"/>
  <c r="E20" i="25"/>
  <c r="E21" i="25"/>
  <c r="E22" i="25"/>
  <c r="E23" i="25"/>
  <c r="E24" i="25"/>
  <c r="E25" i="25"/>
  <c r="E26" i="25"/>
  <c r="E27" i="25"/>
  <c r="E28" i="25"/>
  <c r="E18" i="24"/>
  <c r="E19" i="24"/>
  <c r="E20" i="24"/>
  <c r="E21" i="24"/>
  <c r="E22" i="24"/>
  <c r="E23" i="24"/>
  <c r="E24" i="24"/>
  <c r="E25" i="24"/>
  <c r="E26" i="24"/>
  <c r="E27" i="24"/>
  <c r="E28" i="24"/>
  <c r="E18" i="23"/>
  <c r="E19" i="23"/>
  <c r="E20" i="23"/>
  <c r="E21" i="23"/>
  <c r="E22" i="23"/>
  <c r="E23" i="23"/>
  <c r="E24" i="23"/>
  <c r="E25" i="23"/>
  <c r="E26" i="23"/>
  <c r="E27" i="23"/>
  <c r="E28" i="23"/>
  <c r="E18" i="26"/>
  <c r="E19" i="26"/>
  <c r="E20" i="26"/>
  <c r="E21" i="26"/>
  <c r="E22" i="26"/>
  <c r="E23" i="26"/>
  <c r="E24" i="26"/>
  <c r="E25" i="26"/>
  <c r="E26" i="26"/>
  <c r="E27" i="26"/>
  <c r="E28" i="26"/>
  <c r="E17" i="25"/>
  <c r="E17" i="24"/>
  <c r="E17" i="23"/>
  <c r="E17" i="26"/>
  <c r="E16" i="25"/>
  <c r="E16" i="24"/>
  <c r="E16" i="23"/>
  <c r="E16" i="26"/>
  <c r="E13" i="25"/>
  <c r="E13" i="24"/>
  <c r="E13" i="23"/>
  <c r="E13" i="26"/>
  <c r="E9" i="25"/>
  <c r="E10" i="25"/>
  <c r="E11" i="25"/>
  <c r="E12" i="25"/>
  <c r="E9" i="24"/>
  <c r="E10" i="24"/>
  <c r="E11" i="24"/>
  <c r="E12" i="24"/>
  <c r="E9" i="23"/>
  <c r="E10" i="23"/>
  <c r="E11" i="23"/>
  <c r="E12" i="23"/>
  <c r="E9" i="26"/>
  <c r="E10" i="26"/>
  <c r="E11" i="26"/>
  <c r="E12" i="26"/>
  <c r="E8" i="25"/>
  <c r="E8" i="24"/>
  <c r="E8" i="23"/>
  <c r="E8" i="26"/>
  <c r="E7" i="25"/>
  <c r="E7" i="24"/>
  <c r="E7" i="23"/>
  <c r="E7" i="26"/>
  <c r="E46" i="27"/>
  <c r="E45" i="27"/>
  <c r="E44" i="27"/>
  <c r="E43" i="27"/>
  <c r="E41" i="27"/>
  <c r="E40" i="27"/>
  <c r="E33" i="27"/>
  <c r="E34" i="27"/>
  <c r="E35" i="27"/>
  <c r="E36" i="27"/>
  <c r="E32" i="27"/>
  <c r="E31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17" i="27"/>
  <c r="E16" i="27"/>
  <c r="E13" i="27"/>
  <c r="E9" i="27"/>
  <c r="E10" i="27"/>
  <c r="E11" i="27"/>
  <c r="E12" i="27"/>
  <c r="E8" i="27"/>
  <c r="E7" i="27"/>
  <c r="E47" i="28"/>
  <c r="E46" i="28"/>
  <c r="E45" i="28"/>
  <c r="E44" i="28"/>
  <c r="E43" i="28"/>
  <c r="E41" i="28"/>
  <c r="E40" i="28"/>
  <c r="E38" i="27"/>
  <c r="E30" i="27"/>
  <c r="E47" i="29"/>
  <c r="E46" i="29"/>
  <c r="E45" i="29"/>
  <c r="E44" i="29"/>
  <c r="E43" i="29"/>
  <c r="E41" i="29"/>
  <c r="E40" i="29"/>
  <c r="E33" i="29"/>
  <c r="E34" i="29"/>
  <c r="E35" i="29"/>
  <c r="E36" i="29"/>
  <c r="E38" i="29"/>
  <c r="E32" i="29"/>
  <c r="E31" i="29"/>
  <c r="E30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17" i="29"/>
  <c r="E16" i="29"/>
  <c r="E9" i="29"/>
  <c r="E10" i="29"/>
  <c r="E11" i="29"/>
  <c r="E12" i="29"/>
  <c r="E13" i="29"/>
  <c r="E8" i="29"/>
  <c r="E7" i="29"/>
  <c r="B8" i="60"/>
  <c r="C8" i="60"/>
  <c r="D8" i="60"/>
  <c r="B9" i="60"/>
  <c r="C9" i="60"/>
  <c r="D9" i="60"/>
  <c r="B10" i="60"/>
  <c r="C10" i="60"/>
  <c r="D10" i="60"/>
  <c r="B11" i="60"/>
  <c r="C11" i="60"/>
  <c r="D11" i="60"/>
  <c r="B12" i="60"/>
  <c r="C12" i="60"/>
  <c r="D12" i="60"/>
  <c r="B13" i="60"/>
  <c r="C13" i="60"/>
  <c r="D13" i="60"/>
  <c r="B16" i="60"/>
  <c r="C16" i="60"/>
  <c r="D16" i="60"/>
  <c r="B17" i="60"/>
  <c r="C17" i="60"/>
  <c r="D17" i="60"/>
  <c r="B18" i="60"/>
  <c r="C18" i="60"/>
  <c r="D18" i="60"/>
  <c r="B19" i="60"/>
  <c r="C19" i="60"/>
  <c r="D19" i="60"/>
  <c r="B20" i="60"/>
  <c r="C20" i="60"/>
  <c r="D20" i="60"/>
  <c r="B21" i="60"/>
  <c r="C21" i="60"/>
  <c r="D21" i="60"/>
  <c r="B22" i="60"/>
  <c r="C22" i="60"/>
  <c r="D22" i="60"/>
  <c r="B23" i="60"/>
  <c r="C23" i="60"/>
  <c r="D23" i="60"/>
  <c r="B24" i="60"/>
  <c r="C24" i="60"/>
  <c r="D24" i="60"/>
  <c r="B25" i="60"/>
  <c r="C25" i="60"/>
  <c r="D25" i="60"/>
  <c r="B26" i="60"/>
  <c r="C26" i="60"/>
  <c r="D26" i="60"/>
  <c r="B27" i="60"/>
  <c r="C27" i="60"/>
  <c r="D27" i="60"/>
  <c r="B28" i="60"/>
  <c r="C28" i="60"/>
  <c r="D28" i="60"/>
  <c r="B29" i="60"/>
  <c r="C29" i="60"/>
  <c r="D29" i="60"/>
  <c r="B31" i="60"/>
  <c r="C31" i="60"/>
  <c r="D31" i="60"/>
  <c r="B32" i="60"/>
  <c r="C32" i="60"/>
  <c r="D32" i="60"/>
  <c r="B33" i="60"/>
  <c r="C33" i="60"/>
  <c r="D33" i="60"/>
  <c r="B34" i="60"/>
  <c r="C34" i="60"/>
  <c r="D34" i="60"/>
  <c r="B35" i="60"/>
  <c r="C35" i="60"/>
  <c r="D35" i="60"/>
  <c r="B36" i="60"/>
  <c r="C36" i="60"/>
  <c r="D36" i="60"/>
  <c r="B40" i="60"/>
  <c r="C40" i="60"/>
  <c r="D40" i="60"/>
  <c r="B41" i="60"/>
  <c r="C41" i="60"/>
  <c r="D41" i="60"/>
  <c r="B43" i="60"/>
  <c r="C43" i="60"/>
  <c r="D43" i="60"/>
  <c r="B44" i="60"/>
  <c r="C44" i="60"/>
  <c r="D44" i="60"/>
  <c r="B45" i="60"/>
  <c r="C45" i="60"/>
  <c r="D45" i="60"/>
  <c r="B46" i="60"/>
  <c r="C46" i="60"/>
  <c r="D46" i="60"/>
  <c r="D7" i="60"/>
  <c r="C7" i="60"/>
  <c r="B7" i="60"/>
  <c r="D30" i="60"/>
  <c r="D38" i="60"/>
  <c r="D47" i="60"/>
  <c r="C30" i="60"/>
  <c r="C38" i="60"/>
  <c r="C47" i="60"/>
  <c r="B30" i="60"/>
  <c r="B38" i="60"/>
  <c r="B47" i="60"/>
  <c r="E7" i="41"/>
  <c r="E8" i="41"/>
  <c r="E9" i="41"/>
  <c r="E10" i="41"/>
  <c r="E11" i="41"/>
  <c r="E12" i="41"/>
  <c r="E13" i="41"/>
  <c r="E16" i="41"/>
  <c r="E17" i="41"/>
  <c r="E18" i="41"/>
  <c r="E19" i="41"/>
  <c r="E20" i="41"/>
  <c r="E21" i="41"/>
  <c r="E22" i="41"/>
  <c r="E23" i="41"/>
  <c r="E24" i="41"/>
  <c r="E25" i="41"/>
  <c r="E26" i="41"/>
  <c r="E27" i="41"/>
  <c r="E28" i="41"/>
  <c r="E29" i="41"/>
  <c r="E31" i="41"/>
  <c r="E32" i="41"/>
  <c r="E33" i="41"/>
  <c r="E34" i="41"/>
  <c r="E35" i="41"/>
  <c r="E36" i="41"/>
  <c r="E40" i="41"/>
  <c r="E41" i="41"/>
  <c r="E43" i="41"/>
  <c r="E44" i="41"/>
  <c r="E45" i="41"/>
  <c r="E46" i="41"/>
  <c r="E47" i="41"/>
  <c r="E30" i="41"/>
  <c r="E38" i="41"/>
  <c r="E7" i="42"/>
  <c r="E8" i="42"/>
  <c r="E9" i="42"/>
  <c r="E10" i="42"/>
  <c r="E11" i="42"/>
  <c r="E12" i="42"/>
  <c r="E13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E31" i="42"/>
  <c r="E32" i="42"/>
  <c r="E33" i="42"/>
  <c r="E34" i="42"/>
  <c r="E35" i="42"/>
  <c r="E36" i="42"/>
  <c r="E40" i="42"/>
  <c r="E41" i="42"/>
  <c r="E43" i="42"/>
  <c r="E44" i="42"/>
  <c r="E45" i="42"/>
  <c r="E46" i="42"/>
  <c r="E47" i="42"/>
  <c r="E30" i="42"/>
  <c r="E38" i="42"/>
  <c r="E33" i="28"/>
  <c r="E34" i="28"/>
  <c r="E35" i="28"/>
  <c r="E36" i="28"/>
  <c r="E38" i="28"/>
  <c r="E32" i="28"/>
  <c r="E31" i="28"/>
  <c r="E30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17" i="28"/>
  <c r="E16" i="28"/>
  <c r="E9" i="28"/>
  <c r="E10" i="28"/>
  <c r="E11" i="28"/>
  <c r="E12" i="28"/>
  <c r="E13" i="28"/>
  <c r="E8" i="28"/>
  <c r="E7" i="28"/>
  <c r="E47" i="30"/>
  <c r="E44" i="30"/>
  <c r="E45" i="30"/>
  <c r="E46" i="30"/>
  <c r="E43" i="30"/>
  <c r="E41" i="30"/>
  <c r="E40" i="30"/>
  <c r="E33" i="30"/>
  <c r="E34" i="30"/>
  <c r="E35" i="30"/>
  <c r="E36" i="30"/>
  <c r="E38" i="30"/>
  <c r="E32" i="30"/>
  <c r="E31" i="30"/>
  <c r="E30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17" i="30"/>
  <c r="E16" i="30"/>
  <c r="E9" i="30"/>
  <c r="E10" i="30"/>
  <c r="E11" i="30"/>
  <c r="E12" i="30"/>
  <c r="E13" i="30"/>
  <c r="E8" i="30"/>
  <c r="E7" i="30"/>
  <c r="E9" i="31"/>
  <c r="E10" i="31"/>
  <c r="E11" i="31"/>
  <c r="E12" i="31"/>
  <c r="E13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8" i="31"/>
  <c r="E39" i="31"/>
  <c r="E40" i="31"/>
  <c r="E41" i="31"/>
  <c r="E42" i="31"/>
  <c r="E43" i="31"/>
  <c r="E44" i="31"/>
  <c r="E45" i="31"/>
  <c r="E46" i="31"/>
  <c r="E47" i="31"/>
  <c r="E8" i="31"/>
  <c r="E7" i="31"/>
  <c r="E47" i="32"/>
  <c r="E46" i="32"/>
  <c r="E45" i="32"/>
  <c r="E44" i="32"/>
  <c r="E43" i="32"/>
  <c r="E41" i="32"/>
  <c r="E40" i="32"/>
  <c r="E33" i="32"/>
  <c r="E34" i="32"/>
  <c r="E35" i="32"/>
  <c r="E36" i="32"/>
  <c r="E38" i="32"/>
  <c r="E32" i="32"/>
  <c r="E31" i="32"/>
  <c r="E30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16" i="32"/>
  <c r="E9" i="32"/>
  <c r="E10" i="32"/>
  <c r="E11" i="32"/>
  <c r="E12" i="32"/>
  <c r="E13" i="32"/>
  <c r="E8" i="32"/>
  <c r="E7" i="32"/>
  <c r="B44" i="37"/>
  <c r="B44" i="54" s="1"/>
  <c r="C44" i="37"/>
  <c r="D44" i="37"/>
  <c r="D44" i="54" s="1"/>
  <c r="C43" i="37"/>
  <c r="C43" i="54" s="1"/>
  <c r="D43" i="37"/>
  <c r="B43" i="37"/>
  <c r="B41" i="37"/>
  <c r="C41" i="37"/>
  <c r="C41" i="54" s="1"/>
  <c r="D41" i="37"/>
  <c r="D41" i="54" s="1"/>
  <c r="C40" i="37"/>
  <c r="C40" i="54" s="1"/>
  <c r="D40" i="37"/>
  <c r="D40" i="54" s="1"/>
  <c r="B40" i="37"/>
  <c r="B32" i="37"/>
  <c r="C32" i="37"/>
  <c r="D32" i="37"/>
  <c r="D32" i="54" s="1"/>
  <c r="B33" i="37"/>
  <c r="B33" i="54" s="1"/>
  <c r="C33" i="37"/>
  <c r="C33" i="54" s="1"/>
  <c r="D33" i="37"/>
  <c r="B34" i="37"/>
  <c r="B34" i="54" s="1"/>
  <c r="C34" i="37"/>
  <c r="D34" i="37"/>
  <c r="B35" i="37"/>
  <c r="B35" i="54" s="1"/>
  <c r="C35" i="37"/>
  <c r="C35" i="54" s="1"/>
  <c r="D35" i="37"/>
  <c r="D35" i="54" s="1"/>
  <c r="B36" i="37"/>
  <c r="B36" i="54" s="1"/>
  <c r="C36" i="37"/>
  <c r="D36" i="37"/>
  <c r="D36" i="54" s="1"/>
  <c r="C31" i="37"/>
  <c r="C31" i="54" s="1"/>
  <c r="C31" i="52" s="1"/>
  <c r="D31" i="37"/>
  <c r="B31" i="37"/>
  <c r="B17" i="37"/>
  <c r="B17" i="54" s="1"/>
  <c r="C17" i="37"/>
  <c r="C17" i="54" s="1"/>
  <c r="D17" i="37"/>
  <c r="B18" i="37"/>
  <c r="B18" i="54" s="1"/>
  <c r="C18" i="37"/>
  <c r="D18" i="37"/>
  <c r="D18" i="54" s="1"/>
  <c r="B19" i="37"/>
  <c r="C19" i="37"/>
  <c r="D19" i="37"/>
  <c r="B20" i="37"/>
  <c r="C20" i="37"/>
  <c r="D20" i="37"/>
  <c r="D20" i="54" s="1"/>
  <c r="B21" i="37"/>
  <c r="B21" i="54" s="1"/>
  <c r="C21" i="37"/>
  <c r="D21" i="37"/>
  <c r="B22" i="37"/>
  <c r="C22" i="37"/>
  <c r="C22" i="54" s="1"/>
  <c r="D22" i="37"/>
  <c r="B23" i="37"/>
  <c r="B23" i="54" s="1"/>
  <c r="C23" i="37"/>
  <c r="C23" i="54" s="1"/>
  <c r="D23" i="37"/>
  <c r="D23" i="54" s="1"/>
  <c r="B24" i="37"/>
  <c r="C24" i="37"/>
  <c r="D24" i="37"/>
  <c r="E24" i="37" s="1"/>
  <c r="B25" i="37"/>
  <c r="B25" i="54" s="1"/>
  <c r="C25" i="37"/>
  <c r="C25" i="54" s="1"/>
  <c r="D25" i="37"/>
  <c r="B26" i="37"/>
  <c r="B26" i="54" s="1"/>
  <c r="C26" i="37"/>
  <c r="C26" i="54" s="1"/>
  <c r="D26" i="37"/>
  <c r="D26" i="54" s="1"/>
  <c r="B27" i="37"/>
  <c r="C27" i="37"/>
  <c r="D27" i="37"/>
  <c r="B28" i="37"/>
  <c r="B28" i="54" s="1"/>
  <c r="C28" i="37"/>
  <c r="C28" i="54" s="1"/>
  <c r="D28" i="37"/>
  <c r="B29" i="37"/>
  <c r="B29" i="54" s="1"/>
  <c r="C29" i="37"/>
  <c r="C29" i="54" s="1"/>
  <c r="D29" i="37"/>
  <c r="C16" i="37"/>
  <c r="D16" i="37"/>
  <c r="B16" i="37"/>
  <c r="B16" i="54" s="1"/>
  <c r="B8" i="37"/>
  <c r="B8" i="54" s="1"/>
  <c r="C8" i="37"/>
  <c r="D8" i="37"/>
  <c r="B9" i="37"/>
  <c r="C9" i="37"/>
  <c r="D9" i="37"/>
  <c r="E9" i="37" s="1"/>
  <c r="B10" i="37"/>
  <c r="C10" i="37"/>
  <c r="C10" i="54" s="1"/>
  <c r="D10" i="37"/>
  <c r="B11" i="37"/>
  <c r="C11" i="37"/>
  <c r="C11" i="54" s="1"/>
  <c r="D11" i="37"/>
  <c r="B12" i="37"/>
  <c r="C12" i="37"/>
  <c r="D12" i="37"/>
  <c r="B13" i="37"/>
  <c r="C13" i="37"/>
  <c r="C13" i="54" s="1"/>
  <c r="D13" i="37"/>
  <c r="C7" i="37"/>
  <c r="D7" i="37"/>
  <c r="B7" i="37"/>
  <c r="E47" i="64"/>
  <c r="E46" i="64"/>
  <c r="E45" i="64"/>
  <c r="E44" i="64"/>
  <c r="E43" i="64"/>
  <c r="E41" i="64"/>
  <c r="E40" i="64"/>
  <c r="E36" i="64"/>
  <c r="E35" i="64"/>
  <c r="E34" i="64"/>
  <c r="E33" i="64"/>
  <c r="E32" i="64"/>
  <c r="E31" i="64"/>
  <c r="E29" i="64"/>
  <c r="E28" i="64"/>
  <c r="E27" i="64"/>
  <c r="E26" i="64"/>
  <c r="E25" i="64"/>
  <c r="E24" i="64"/>
  <c r="E23" i="64"/>
  <c r="E22" i="64"/>
  <c r="E21" i="64"/>
  <c r="E20" i="64"/>
  <c r="E19" i="64"/>
  <c r="E18" i="64"/>
  <c r="E17" i="64"/>
  <c r="E16" i="64"/>
  <c r="E13" i="64"/>
  <c r="E12" i="64"/>
  <c r="E11" i="64"/>
  <c r="E10" i="64"/>
  <c r="E9" i="64"/>
  <c r="E8" i="64"/>
  <c r="E7" i="64"/>
  <c r="E47" i="63"/>
  <c r="E46" i="63"/>
  <c r="E45" i="63"/>
  <c r="E44" i="63"/>
  <c r="E43" i="63"/>
  <c r="E41" i="63"/>
  <c r="E40" i="63"/>
  <c r="E36" i="63"/>
  <c r="E35" i="63"/>
  <c r="E34" i="63"/>
  <c r="E33" i="63"/>
  <c r="E32" i="63"/>
  <c r="E31" i="63"/>
  <c r="E29" i="63"/>
  <c r="E28" i="63"/>
  <c r="E27" i="63"/>
  <c r="E26" i="63"/>
  <c r="E25" i="63"/>
  <c r="E24" i="63"/>
  <c r="E23" i="63"/>
  <c r="E22" i="63"/>
  <c r="E21" i="63"/>
  <c r="E20" i="63"/>
  <c r="E19" i="63"/>
  <c r="E18" i="63"/>
  <c r="E17" i="63"/>
  <c r="E16" i="63"/>
  <c r="E13" i="63"/>
  <c r="E12" i="63"/>
  <c r="E11" i="63"/>
  <c r="E10" i="63"/>
  <c r="E9" i="63"/>
  <c r="E8" i="63"/>
  <c r="E7" i="63"/>
  <c r="E30" i="64"/>
  <c r="E38" i="64"/>
  <c r="E30" i="63"/>
  <c r="E38" i="63"/>
  <c r="E47" i="49"/>
  <c r="E46" i="49"/>
  <c r="E45" i="49"/>
  <c r="E44" i="49"/>
  <c r="E43" i="49"/>
  <c r="E41" i="49"/>
  <c r="E40" i="49"/>
  <c r="E33" i="49"/>
  <c r="E34" i="49"/>
  <c r="E35" i="49"/>
  <c r="E36" i="49"/>
  <c r="E32" i="49"/>
  <c r="E31" i="49"/>
  <c r="E24" i="49"/>
  <c r="E25" i="49"/>
  <c r="E26" i="49"/>
  <c r="E27" i="49"/>
  <c r="E28" i="49"/>
  <c r="E29" i="49"/>
  <c r="E20" i="49"/>
  <c r="E21" i="49"/>
  <c r="E22" i="49"/>
  <c r="E23" i="49"/>
  <c r="E19" i="49"/>
  <c r="E18" i="49"/>
  <c r="E17" i="49"/>
  <c r="E30" i="49" s="1"/>
  <c r="E16" i="49"/>
  <c r="E13" i="49"/>
  <c r="E12" i="49"/>
  <c r="E11" i="49"/>
  <c r="E9" i="49"/>
  <c r="E10" i="49"/>
  <c r="E8" i="49"/>
  <c r="E7" i="49"/>
  <c r="E8" i="19"/>
  <c r="E9" i="19"/>
  <c r="E10" i="19"/>
  <c r="E11" i="19"/>
  <c r="E12" i="19"/>
  <c r="E13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8" i="19"/>
  <c r="E40" i="19"/>
  <c r="E41" i="19"/>
  <c r="E43" i="19"/>
  <c r="E44" i="19"/>
  <c r="E45" i="19"/>
  <c r="E46" i="19"/>
  <c r="E47" i="19"/>
  <c r="E8" i="18"/>
  <c r="E9" i="18"/>
  <c r="E10" i="18"/>
  <c r="E11" i="18"/>
  <c r="E12" i="18"/>
  <c r="E13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8" i="18"/>
  <c r="E40" i="18"/>
  <c r="E41" i="18"/>
  <c r="E43" i="18"/>
  <c r="E44" i="18"/>
  <c r="E45" i="18"/>
  <c r="E46" i="18"/>
  <c r="E47" i="18"/>
  <c r="E8" i="17"/>
  <c r="E9" i="17"/>
  <c r="E10" i="17"/>
  <c r="E11" i="17"/>
  <c r="E12" i="17"/>
  <c r="E13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8" i="17"/>
  <c r="E40" i="17"/>
  <c r="E41" i="17"/>
  <c r="E43" i="17"/>
  <c r="E44" i="17"/>
  <c r="E45" i="17"/>
  <c r="E46" i="17"/>
  <c r="E47" i="17"/>
  <c r="E8" i="15"/>
  <c r="E9" i="15"/>
  <c r="E10" i="15"/>
  <c r="E11" i="15"/>
  <c r="E12" i="15"/>
  <c r="E13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8" i="15"/>
  <c r="E40" i="15"/>
  <c r="E41" i="15"/>
  <c r="E43" i="15"/>
  <c r="E44" i="15"/>
  <c r="E45" i="15"/>
  <c r="E46" i="15"/>
  <c r="E47" i="15"/>
  <c r="E8" i="14"/>
  <c r="E9" i="14"/>
  <c r="E10" i="14"/>
  <c r="E11" i="14"/>
  <c r="E12" i="14"/>
  <c r="E13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8" i="14"/>
  <c r="E40" i="14"/>
  <c r="E41" i="14"/>
  <c r="E43" i="14"/>
  <c r="E44" i="14"/>
  <c r="E45" i="14"/>
  <c r="E46" i="14"/>
  <c r="E47" i="14"/>
  <c r="E8" i="13"/>
  <c r="E9" i="13"/>
  <c r="E10" i="13"/>
  <c r="E11" i="13"/>
  <c r="E12" i="13"/>
  <c r="E13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8" i="13"/>
  <c r="E40" i="13"/>
  <c r="E41" i="13"/>
  <c r="E43" i="13"/>
  <c r="E44" i="13"/>
  <c r="E45" i="13"/>
  <c r="E46" i="13"/>
  <c r="E47" i="13"/>
  <c r="E8" i="12"/>
  <c r="E9" i="12"/>
  <c r="E10" i="12"/>
  <c r="E11" i="12"/>
  <c r="E12" i="12"/>
  <c r="E13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8" i="12"/>
  <c r="E40" i="12"/>
  <c r="E41" i="12"/>
  <c r="E43" i="12"/>
  <c r="E44" i="12"/>
  <c r="E45" i="12"/>
  <c r="E46" i="12"/>
  <c r="E47" i="12"/>
  <c r="E8" i="20"/>
  <c r="E9" i="20"/>
  <c r="E10" i="20"/>
  <c r="E11" i="20"/>
  <c r="E12" i="20"/>
  <c r="E13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8" i="20"/>
  <c r="E40" i="20"/>
  <c r="E41" i="20"/>
  <c r="E43" i="20"/>
  <c r="E44" i="20"/>
  <c r="E45" i="20"/>
  <c r="E46" i="20"/>
  <c r="E47" i="20"/>
  <c r="E7" i="19"/>
  <c r="E7" i="18"/>
  <c r="E7" i="17"/>
  <c r="E7" i="15"/>
  <c r="E7" i="14"/>
  <c r="E7" i="13"/>
  <c r="E7" i="12"/>
  <c r="E7" i="20"/>
  <c r="E47" i="35"/>
  <c r="E46" i="35"/>
  <c r="E45" i="35"/>
  <c r="E44" i="35"/>
  <c r="E43" i="35"/>
  <c r="E41" i="35"/>
  <c r="E40" i="35"/>
  <c r="E36" i="35"/>
  <c r="E35" i="35"/>
  <c r="E34" i="35"/>
  <c r="E33" i="35"/>
  <c r="E32" i="35"/>
  <c r="E31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3" i="35"/>
  <c r="E12" i="35"/>
  <c r="E11" i="35"/>
  <c r="E10" i="35"/>
  <c r="E9" i="35"/>
  <c r="E8" i="35"/>
  <c r="E7" i="35"/>
  <c r="E30" i="35"/>
  <c r="E38" i="35"/>
  <c r="E47" i="34"/>
  <c r="E46" i="34"/>
  <c r="E8" i="34"/>
  <c r="E9" i="34"/>
  <c r="E10" i="34"/>
  <c r="E11" i="34"/>
  <c r="E12" i="34"/>
  <c r="E13" i="34"/>
  <c r="E16" i="34"/>
  <c r="E17" i="34"/>
  <c r="E18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E31" i="34"/>
  <c r="E32" i="34"/>
  <c r="E38" i="34" s="1"/>
  <c r="E33" i="34"/>
  <c r="E34" i="34"/>
  <c r="E35" i="34"/>
  <c r="E36" i="34"/>
  <c r="E40" i="34"/>
  <c r="E41" i="34"/>
  <c r="E43" i="34"/>
  <c r="E44" i="34"/>
  <c r="E45" i="34"/>
  <c r="E7" i="34"/>
  <c r="E47" i="36"/>
  <c r="E46" i="36"/>
  <c r="E45" i="36"/>
  <c r="E44" i="36"/>
  <c r="E43" i="36"/>
  <c r="E41" i="36"/>
  <c r="E40" i="36"/>
  <c r="E36" i="36"/>
  <c r="E35" i="36"/>
  <c r="E34" i="36"/>
  <c r="E33" i="36"/>
  <c r="E32" i="36"/>
  <c r="E31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3" i="36"/>
  <c r="E12" i="36"/>
  <c r="E11" i="36"/>
  <c r="E10" i="36"/>
  <c r="E9" i="36"/>
  <c r="E8" i="36"/>
  <c r="E7" i="36"/>
  <c r="E30" i="36"/>
  <c r="E38" i="36"/>
  <c r="E47" i="6"/>
  <c r="E46" i="6"/>
  <c r="E45" i="6"/>
  <c r="E44" i="6"/>
  <c r="E43" i="6"/>
  <c r="E41" i="6"/>
  <c r="E40" i="6"/>
  <c r="E36" i="6"/>
  <c r="E35" i="6"/>
  <c r="E34" i="6"/>
  <c r="E33" i="6"/>
  <c r="E32" i="6"/>
  <c r="E31" i="6"/>
  <c r="E38" i="6" s="1"/>
  <c r="E29" i="6"/>
  <c r="E28" i="6"/>
  <c r="E27" i="6"/>
  <c r="E26" i="6"/>
  <c r="E25" i="6"/>
  <c r="E24" i="6"/>
  <c r="E23" i="6"/>
  <c r="E22" i="6"/>
  <c r="E21" i="6"/>
  <c r="E20" i="6"/>
  <c r="E30" i="6" s="1"/>
  <c r="E19" i="6"/>
  <c r="E18" i="6"/>
  <c r="E17" i="6"/>
  <c r="E16" i="6"/>
  <c r="E13" i="6"/>
  <c r="E12" i="6"/>
  <c r="E11" i="6"/>
  <c r="E10" i="6"/>
  <c r="E9" i="6"/>
  <c r="E8" i="6"/>
  <c r="E7" i="6"/>
  <c r="E47" i="5"/>
  <c r="E46" i="5"/>
  <c r="E45" i="5"/>
  <c r="E44" i="5"/>
  <c r="E43" i="5"/>
  <c r="E41" i="5"/>
  <c r="E40" i="5"/>
  <c r="E36" i="5"/>
  <c r="E35" i="5"/>
  <c r="E34" i="5"/>
  <c r="E33" i="5"/>
  <c r="E32" i="5"/>
  <c r="E31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30" i="5" s="1"/>
  <c r="E16" i="5"/>
  <c r="E13" i="5"/>
  <c r="E12" i="5"/>
  <c r="E11" i="5"/>
  <c r="E10" i="5"/>
  <c r="E9" i="5"/>
  <c r="E8" i="5"/>
  <c r="E7" i="5"/>
  <c r="E47" i="4"/>
  <c r="E46" i="4"/>
  <c r="E45" i="4"/>
  <c r="E44" i="4"/>
  <c r="E43" i="4"/>
  <c r="E41" i="4"/>
  <c r="E40" i="4"/>
  <c r="E36" i="4"/>
  <c r="E35" i="4"/>
  <c r="E34" i="4"/>
  <c r="E33" i="4"/>
  <c r="E32" i="4"/>
  <c r="E31" i="4"/>
  <c r="E29" i="4"/>
  <c r="E28" i="4"/>
  <c r="E27" i="4"/>
  <c r="E26" i="4"/>
  <c r="E25" i="4"/>
  <c r="E24" i="4"/>
  <c r="E23" i="4"/>
  <c r="E22" i="4"/>
  <c r="E21" i="4"/>
  <c r="E20" i="4"/>
  <c r="E19" i="4"/>
  <c r="E18" i="4"/>
  <c r="E30" i="4" s="1"/>
  <c r="E17" i="4"/>
  <c r="E16" i="4"/>
  <c r="E13" i="4"/>
  <c r="E12" i="4"/>
  <c r="E11" i="4"/>
  <c r="E10" i="4"/>
  <c r="E9" i="4"/>
  <c r="E8" i="4"/>
  <c r="E7" i="4"/>
  <c r="E47" i="3"/>
  <c r="E46" i="3"/>
  <c r="E45" i="3"/>
  <c r="E44" i="3"/>
  <c r="E43" i="3"/>
  <c r="E41" i="3"/>
  <c r="E40" i="3"/>
  <c r="E38" i="3"/>
  <c r="E36" i="3"/>
  <c r="E35" i="3"/>
  <c r="E34" i="3"/>
  <c r="E33" i="3"/>
  <c r="E32" i="3"/>
  <c r="E31" i="3"/>
  <c r="E29" i="3"/>
  <c r="E28" i="3"/>
  <c r="E27" i="3"/>
  <c r="E26" i="3"/>
  <c r="E25" i="3"/>
  <c r="E24" i="3"/>
  <c r="E23" i="3"/>
  <c r="E22" i="3"/>
  <c r="E21" i="3"/>
  <c r="E20" i="3"/>
  <c r="E19" i="3"/>
  <c r="E30" i="3" s="1"/>
  <c r="E18" i="3"/>
  <c r="E17" i="3"/>
  <c r="E16" i="3"/>
  <c r="E13" i="3"/>
  <c r="E12" i="3"/>
  <c r="E11" i="3"/>
  <c r="E10" i="3"/>
  <c r="E9" i="3"/>
  <c r="E8" i="3"/>
  <c r="E7" i="3"/>
  <c r="E47" i="2"/>
  <c r="E46" i="2"/>
  <c r="E45" i="2"/>
  <c r="E44" i="2"/>
  <c r="E43" i="2"/>
  <c r="E41" i="2"/>
  <c r="E40" i="2"/>
  <c r="E36" i="2"/>
  <c r="E35" i="2"/>
  <c r="E34" i="2"/>
  <c r="E33" i="2"/>
  <c r="E38" i="2" s="1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3" i="2"/>
  <c r="E12" i="2"/>
  <c r="E11" i="2"/>
  <c r="E10" i="2"/>
  <c r="E9" i="2"/>
  <c r="E8" i="2"/>
  <c r="E7" i="2"/>
  <c r="E30" i="2"/>
  <c r="E47" i="1"/>
  <c r="E46" i="1"/>
  <c r="E45" i="1"/>
  <c r="E44" i="1"/>
  <c r="E43" i="1"/>
  <c r="E41" i="1"/>
  <c r="E40" i="1"/>
  <c r="E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3" i="1"/>
  <c r="E12" i="1"/>
  <c r="E11" i="1"/>
  <c r="E10" i="1"/>
  <c r="E9" i="1"/>
  <c r="E8" i="1"/>
  <c r="E7" i="1"/>
  <c r="E30" i="1"/>
  <c r="E38" i="1"/>
  <c r="E47" i="50"/>
  <c r="E46" i="50"/>
  <c r="E45" i="50"/>
  <c r="E44" i="50"/>
  <c r="E43" i="50"/>
  <c r="E41" i="50"/>
  <c r="E40" i="50"/>
  <c r="E36" i="50"/>
  <c r="E35" i="50"/>
  <c r="E34" i="50"/>
  <c r="E33" i="50"/>
  <c r="E32" i="50"/>
  <c r="E31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30" i="50" s="1"/>
  <c r="E17" i="50"/>
  <c r="E16" i="50"/>
  <c r="E13" i="50"/>
  <c r="E12" i="50"/>
  <c r="E11" i="50"/>
  <c r="E10" i="50"/>
  <c r="E9" i="50"/>
  <c r="E8" i="50"/>
  <c r="E7" i="50"/>
  <c r="E47" i="48"/>
  <c r="E46" i="48"/>
  <c r="E45" i="48"/>
  <c r="E44" i="48"/>
  <c r="E43" i="48"/>
  <c r="E41" i="48"/>
  <c r="E40" i="48"/>
  <c r="E36" i="48"/>
  <c r="E35" i="48"/>
  <c r="E34" i="48"/>
  <c r="E33" i="48"/>
  <c r="E32" i="48"/>
  <c r="E31" i="48"/>
  <c r="E29" i="48"/>
  <c r="E28" i="48"/>
  <c r="E27" i="48"/>
  <c r="E26" i="48"/>
  <c r="E25" i="48"/>
  <c r="E24" i="48"/>
  <c r="E23" i="48"/>
  <c r="E22" i="48"/>
  <c r="E21" i="48"/>
  <c r="E20" i="48"/>
  <c r="E19" i="48"/>
  <c r="E18" i="48"/>
  <c r="E17" i="48"/>
  <c r="E16" i="48"/>
  <c r="E13" i="48"/>
  <c r="E12" i="48"/>
  <c r="E11" i="48"/>
  <c r="E10" i="48"/>
  <c r="E9" i="48"/>
  <c r="E8" i="48"/>
  <c r="E7" i="48"/>
  <c r="E47" i="47"/>
  <c r="E46" i="47"/>
  <c r="E45" i="47"/>
  <c r="E44" i="47"/>
  <c r="E43" i="47"/>
  <c r="E41" i="47"/>
  <c r="E40" i="47"/>
  <c r="E36" i="47"/>
  <c r="E35" i="47"/>
  <c r="E34" i="47"/>
  <c r="E33" i="47"/>
  <c r="E32" i="47"/>
  <c r="E31" i="47"/>
  <c r="E29" i="47"/>
  <c r="E28" i="47"/>
  <c r="E27" i="47"/>
  <c r="E26" i="47"/>
  <c r="E25" i="47"/>
  <c r="E24" i="47"/>
  <c r="E23" i="47"/>
  <c r="E22" i="47"/>
  <c r="E21" i="47"/>
  <c r="E20" i="47"/>
  <c r="E19" i="47"/>
  <c r="E30" i="47" s="1"/>
  <c r="E38" i="47" s="1"/>
  <c r="E18" i="47"/>
  <c r="E17" i="47"/>
  <c r="E16" i="47"/>
  <c r="E13" i="47"/>
  <c r="E12" i="47"/>
  <c r="E11" i="47"/>
  <c r="E10" i="47"/>
  <c r="E9" i="47"/>
  <c r="E8" i="47"/>
  <c r="E7" i="47"/>
  <c r="E47" i="51"/>
  <c r="E46" i="51"/>
  <c r="E45" i="51"/>
  <c r="E44" i="51"/>
  <c r="E43" i="51"/>
  <c r="E41" i="51"/>
  <c r="E40" i="51"/>
  <c r="E36" i="51"/>
  <c r="E35" i="51"/>
  <c r="E34" i="51"/>
  <c r="E33" i="51"/>
  <c r="E32" i="51"/>
  <c r="E31" i="51"/>
  <c r="E29" i="51"/>
  <c r="E28" i="51"/>
  <c r="E27" i="51"/>
  <c r="E26" i="51"/>
  <c r="E25" i="51"/>
  <c r="E24" i="51"/>
  <c r="E23" i="51"/>
  <c r="E22" i="51"/>
  <c r="E21" i="51"/>
  <c r="E20" i="51"/>
  <c r="E19" i="51"/>
  <c r="E18" i="51"/>
  <c r="E17" i="51"/>
  <c r="E16" i="51"/>
  <c r="E30" i="51" s="1"/>
  <c r="E13" i="51"/>
  <c r="E12" i="51"/>
  <c r="E11" i="51"/>
  <c r="E10" i="51"/>
  <c r="E9" i="51"/>
  <c r="E8" i="51"/>
  <c r="E7" i="51"/>
  <c r="E47" i="46"/>
  <c r="E46" i="46"/>
  <c r="E45" i="46"/>
  <c r="E44" i="46"/>
  <c r="E43" i="46"/>
  <c r="E41" i="46"/>
  <c r="E40" i="46"/>
  <c r="E36" i="46"/>
  <c r="E35" i="46"/>
  <c r="E34" i="46"/>
  <c r="E33" i="46"/>
  <c r="E32" i="46"/>
  <c r="E31" i="46"/>
  <c r="E29" i="46"/>
  <c r="E28" i="46"/>
  <c r="E27" i="46"/>
  <c r="E26" i="46"/>
  <c r="E25" i="46"/>
  <c r="E24" i="46"/>
  <c r="E23" i="46"/>
  <c r="E22" i="46"/>
  <c r="E21" i="46"/>
  <c r="E20" i="46"/>
  <c r="E19" i="46"/>
  <c r="E18" i="46"/>
  <c r="E17" i="46"/>
  <c r="E30" i="46" s="1"/>
  <c r="E16" i="46"/>
  <c r="E13" i="46"/>
  <c r="E12" i="46"/>
  <c r="E11" i="46"/>
  <c r="E10" i="46"/>
  <c r="E9" i="46"/>
  <c r="E8" i="46"/>
  <c r="E7" i="46"/>
  <c r="E30" i="48"/>
  <c r="E47" i="39"/>
  <c r="E46" i="39"/>
  <c r="E45" i="39"/>
  <c r="E44" i="39"/>
  <c r="E43" i="39"/>
  <c r="E41" i="39"/>
  <c r="E40" i="39"/>
  <c r="E36" i="39"/>
  <c r="E35" i="39"/>
  <c r="E34" i="39"/>
  <c r="E33" i="39"/>
  <c r="E32" i="39"/>
  <c r="E31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3" i="39"/>
  <c r="E12" i="39"/>
  <c r="E11" i="39"/>
  <c r="E10" i="39"/>
  <c r="E9" i="39"/>
  <c r="E8" i="39"/>
  <c r="E7" i="39"/>
  <c r="E47" i="44"/>
  <c r="E46" i="44"/>
  <c r="E45" i="44"/>
  <c r="E44" i="44"/>
  <c r="E43" i="44"/>
  <c r="E41" i="44"/>
  <c r="E40" i="44"/>
  <c r="E36" i="44"/>
  <c r="E35" i="44"/>
  <c r="E38" i="44" s="1"/>
  <c r="E34" i="44"/>
  <c r="E33" i="44"/>
  <c r="E32" i="44"/>
  <c r="E31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3" i="44"/>
  <c r="E12" i="44"/>
  <c r="E11" i="44"/>
  <c r="E10" i="44"/>
  <c r="E9" i="44"/>
  <c r="E8" i="44"/>
  <c r="E7" i="44"/>
  <c r="E47" i="45"/>
  <c r="E46" i="45"/>
  <c r="E45" i="45"/>
  <c r="E44" i="45"/>
  <c r="E43" i="45"/>
  <c r="E41" i="45"/>
  <c r="E40" i="45"/>
  <c r="E36" i="45"/>
  <c r="E35" i="45"/>
  <c r="E34" i="45"/>
  <c r="E33" i="45"/>
  <c r="E32" i="45"/>
  <c r="E31" i="45"/>
  <c r="E29" i="45"/>
  <c r="E28" i="45"/>
  <c r="E27" i="45"/>
  <c r="E26" i="45"/>
  <c r="E25" i="45"/>
  <c r="E24" i="45"/>
  <c r="E23" i="45"/>
  <c r="E22" i="45"/>
  <c r="E30" i="45" s="1"/>
  <c r="E21" i="45"/>
  <c r="E20" i="45"/>
  <c r="E19" i="45"/>
  <c r="E18" i="45"/>
  <c r="E17" i="45"/>
  <c r="E16" i="45"/>
  <c r="E13" i="45"/>
  <c r="E12" i="45"/>
  <c r="E11" i="45"/>
  <c r="E10" i="45"/>
  <c r="E9" i="45"/>
  <c r="E8" i="45"/>
  <c r="E7" i="45"/>
  <c r="E47" i="43"/>
  <c r="E46" i="43"/>
  <c r="E45" i="43"/>
  <c r="E44" i="43"/>
  <c r="E43" i="43"/>
  <c r="E41" i="43"/>
  <c r="E40" i="43"/>
  <c r="E36" i="43"/>
  <c r="E35" i="43"/>
  <c r="E34" i="43"/>
  <c r="E33" i="43"/>
  <c r="E32" i="43"/>
  <c r="E31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13" i="43"/>
  <c r="E12" i="43"/>
  <c r="E11" i="43"/>
  <c r="E10" i="43"/>
  <c r="E9" i="43"/>
  <c r="E8" i="43"/>
  <c r="E7" i="43"/>
  <c r="E47" i="40"/>
  <c r="E46" i="40"/>
  <c r="E45" i="40"/>
  <c r="E44" i="40"/>
  <c r="E43" i="40"/>
  <c r="E41" i="40"/>
  <c r="E40" i="40"/>
  <c r="E36" i="40"/>
  <c r="E35" i="40"/>
  <c r="E34" i="40"/>
  <c r="E33" i="40"/>
  <c r="E32" i="40"/>
  <c r="E31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3" i="40"/>
  <c r="E12" i="40"/>
  <c r="E11" i="40"/>
  <c r="E10" i="40"/>
  <c r="E9" i="40"/>
  <c r="E8" i="40"/>
  <c r="E7" i="40"/>
  <c r="E47" i="38"/>
  <c r="E46" i="38"/>
  <c r="E45" i="38"/>
  <c r="E44" i="38"/>
  <c r="E43" i="38"/>
  <c r="E41" i="38"/>
  <c r="E40" i="38"/>
  <c r="E36" i="38"/>
  <c r="E35" i="38"/>
  <c r="E34" i="38"/>
  <c r="E33" i="38"/>
  <c r="E32" i="38"/>
  <c r="E31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3" i="38"/>
  <c r="E12" i="38"/>
  <c r="E11" i="38"/>
  <c r="E10" i="38"/>
  <c r="E9" i="38"/>
  <c r="E8" i="38"/>
  <c r="E7" i="38"/>
  <c r="E30" i="40"/>
  <c r="E38" i="40"/>
  <c r="E30" i="39"/>
  <c r="E38" i="39"/>
  <c r="E30" i="38"/>
  <c r="E38" i="38"/>
  <c r="E30" i="44"/>
  <c r="E30" i="43"/>
  <c r="E38" i="43"/>
  <c r="D13" i="21"/>
  <c r="C13" i="21"/>
  <c r="B13" i="21"/>
  <c r="D46" i="21"/>
  <c r="C46" i="21"/>
  <c r="B46" i="21"/>
  <c r="D44" i="21"/>
  <c r="C44" i="21"/>
  <c r="B44" i="21"/>
  <c r="D43" i="21"/>
  <c r="C43" i="21"/>
  <c r="B43" i="21"/>
  <c r="D41" i="21"/>
  <c r="C41" i="21"/>
  <c r="B41" i="21"/>
  <c r="D40" i="21"/>
  <c r="C40" i="21"/>
  <c r="B40" i="21"/>
  <c r="D36" i="21"/>
  <c r="C36" i="21"/>
  <c r="B36" i="21"/>
  <c r="D35" i="21"/>
  <c r="C35" i="21"/>
  <c r="B35" i="21"/>
  <c r="D34" i="21"/>
  <c r="C34" i="21"/>
  <c r="B34" i="21"/>
  <c r="D33" i="21"/>
  <c r="C33" i="21"/>
  <c r="B33" i="21"/>
  <c r="D32" i="21"/>
  <c r="C32" i="21"/>
  <c r="B32" i="21"/>
  <c r="D31" i="21"/>
  <c r="C31" i="21"/>
  <c r="B31" i="21"/>
  <c r="D29" i="21"/>
  <c r="C29" i="21"/>
  <c r="B29" i="21"/>
  <c r="D28" i="21"/>
  <c r="C28" i="21"/>
  <c r="B28" i="21"/>
  <c r="D27" i="21"/>
  <c r="C27" i="21"/>
  <c r="B27" i="21"/>
  <c r="D26" i="21"/>
  <c r="C26" i="21"/>
  <c r="B26" i="21"/>
  <c r="D25" i="21"/>
  <c r="C25" i="21"/>
  <c r="B25" i="21"/>
  <c r="D24" i="21"/>
  <c r="C24" i="21"/>
  <c r="B24" i="21"/>
  <c r="D23" i="21"/>
  <c r="C23" i="21"/>
  <c r="B23" i="21"/>
  <c r="D22" i="21"/>
  <c r="C22" i="21"/>
  <c r="B22" i="21"/>
  <c r="D21" i="21"/>
  <c r="C21" i="21"/>
  <c r="B21" i="21"/>
  <c r="D20" i="21"/>
  <c r="C20" i="21"/>
  <c r="B20" i="21"/>
  <c r="D19" i="21"/>
  <c r="C19" i="21"/>
  <c r="B19" i="21"/>
  <c r="D18" i="21"/>
  <c r="C18" i="21"/>
  <c r="B18" i="21"/>
  <c r="D17" i="21"/>
  <c r="C17" i="21"/>
  <c r="B17" i="21"/>
  <c r="D16" i="21"/>
  <c r="C16" i="21"/>
  <c r="B16" i="21"/>
  <c r="D11" i="21"/>
  <c r="C11" i="21"/>
  <c r="B11" i="21"/>
  <c r="D10" i="21"/>
  <c r="C10" i="21"/>
  <c r="B10" i="21"/>
  <c r="D9" i="21"/>
  <c r="C9" i="21"/>
  <c r="B9" i="21"/>
  <c r="D8" i="21"/>
  <c r="C8" i="21"/>
  <c r="B8" i="21"/>
  <c r="D7" i="21"/>
  <c r="C7" i="21"/>
  <c r="B7" i="21"/>
  <c r="D46" i="61"/>
  <c r="E46" i="61" s="1"/>
  <c r="C46" i="61"/>
  <c r="B46" i="61"/>
  <c r="D44" i="61"/>
  <c r="D45" i="61" s="1"/>
  <c r="C44" i="61"/>
  <c r="B44" i="61"/>
  <c r="D43" i="61"/>
  <c r="C43" i="61"/>
  <c r="B43" i="61"/>
  <c r="D41" i="61"/>
  <c r="C41" i="61"/>
  <c r="C45" i="61" s="1"/>
  <c r="C47" i="61" s="1"/>
  <c r="B41" i="61"/>
  <c r="B45" i="61" s="1"/>
  <c r="D40" i="61"/>
  <c r="C40" i="61"/>
  <c r="B40" i="61"/>
  <c r="D36" i="61"/>
  <c r="C36" i="61"/>
  <c r="B36" i="61"/>
  <c r="D35" i="61"/>
  <c r="E35" i="61" s="1"/>
  <c r="C35" i="61"/>
  <c r="B35" i="61"/>
  <c r="D34" i="61"/>
  <c r="C34" i="61"/>
  <c r="B34" i="61"/>
  <c r="D33" i="61"/>
  <c r="C33" i="61"/>
  <c r="B33" i="61"/>
  <c r="D32" i="61"/>
  <c r="E32" i="61" s="1"/>
  <c r="C32" i="61"/>
  <c r="B32" i="61"/>
  <c r="D31" i="61"/>
  <c r="C31" i="61"/>
  <c r="B31" i="61"/>
  <c r="D29" i="61"/>
  <c r="C29" i="61"/>
  <c r="E29" i="61" s="1"/>
  <c r="B29" i="61"/>
  <c r="D28" i="61"/>
  <c r="C28" i="61"/>
  <c r="B28" i="61"/>
  <c r="D27" i="61"/>
  <c r="C27" i="61"/>
  <c r="E27" i="61" s="1"/>
  <c r="B27" i="61"/>
  <c r="D26" i="61"/>
  <c r="C26" i="61"/>
  <c r="E26" i="61" s="1"/>
  <c r="B26" i="61"/>
  <c r="D25" i="61"/>
  <c r="C25" i="61"/>
  <c r="B25" i="61"/>
  <c r="D24" i="61"/>
  <c r="E24" i="61" s="1"/>
  <c r="C24" i="61"/>
  <c r="B24" i="61"/>
  <c r="D23" i="61"/>
  <c r="D30" i="61" s="1"/>
  <c r="D38" i="61" s="1"/>
  <c r="C23" i="61"/>
  <c r="B23" i="61"/>
  <c r="D22" i="61"/>
  <c r="C22" i="61"/>
  <c r="B22" i="61"/>
  <c r="D21" i="61"/>
  <c r="C21" i="61"/>
  <c r="E21" i="61" s="1"/>
  <c r="B21" i="61"/>
  <c r="D20" i="61"/>
  <c r="C20" i="61"/>
  <c r="B20" i="61"/>
  <c r="D19" i="61"/>
  <c r="C19" i="61"/>
  <c r="E19" i="61" s="1"/>
  <c r="B19" i="61"/>
  <c r="D18" i="61"/>
  <c r="E18" i="61" s="1"/>
  <c r="C18" i="61"/>
  <c r="C30" i="61" s="1"/>
  <c r="C38" i="61" s="1"/>
  <c r="B18" i="61"/>
  <c r="D17" i="61"/>
  <c r="C17" i="61"/>
  <c r="B17" i="61"/>
  <c r="D16" i="61"/>
  <c r="C16" i="61"/>
  <c r="B16" i="61"/>
  <c r="B30" i="61" s="1"/>
  <c r="B38" i="61" s="1"/>
  <c r="D13" i="61"/>
  <c r="E13" i="61" s="1"/>
  <c r="C13" i="61"/>
  <c r="B13" i="61"/>
  <c r="D11" i="61"/>
  <c r="C11" i="61"/>
  <c r="B11" i="61"/>
  <c r="D10" i="61"/>
  <c r="C10" i="61"/>
  <c r="E10" i="61" s="1"/>
  <c r="B10" i="61"/>
  <c r="B12" i="61" s="1"/>
  <c r="D9" i="61"/>
  <c r="C9" i="61"/>
  <c r="B9" i="61"/>
  <c r="D8" i="61"/>
  <c r="C8" i="61"/>
  <c r="B8" i="61"/>
  <c r="D7" i="61"/>
  <c r="E7" i="61" s="1"/>
  <c r="C7" i="61"/>
  <c r="C12" i="61" s="1"/>
  <c r="B7" i="61"/>
  <c r="D36" i="7"/>
  <c r="D36" i="33"/>
  <c r="D36" i="53"/>
  <c r="C36" i="7"/>
  <c r="C36" i="33"/>
  <c r="C36" i="53"/>
  <c r="D35" i="7"/>
  <c r="D35" i="33"/>
  <c r="D35" i="53"/>
  <c r="C35" i="7"/>
  <c r="C35" i="33"/>
  <c r="C35" i="53"/>
  <c r="D34" i="7"/>
  <c r="D34" i="33"/>
  <c r="D34" i="54"/>
  <c r="C34" i="7"/>
  <c r="C34" i="33"/>
  <c r="C34" i="53"/>
  <c r="D33" i="7"/>
  <c r="D33" i="33"/>
  <c r="C33" i="7"/>
  <c r="C33" i="33"/>
  <c r="C33" i="53"/>
  <c r="D32" i="7"/>
  <c r="D32" i="33"/>
  <c r="D32" i="53"/>
  <c r="C32" i="7"/>
  <c r="C32" i="33"/>
  <c r="C32" i="53"/>
  <c r="D31" i="7"/>
  <c r="D31" i="33"/>
  <c r="D31" i="54"/>
  <c r="C31" i="7"/>
  <c r="E31" i="7" s="1"/>
  <c r="C31" i="33"/>
  <c r="D16" i="7"/>
  <c r="D16" i="33"/>
  <c r="C16" i="7"/>
  <c r="C16" i="33"/>
  <c r="D17" i="7"/>
  <c r="D17" i="33"/>
  <c r="D17" i="53"/>
  <c r="C17" i="7"/>
  <c r="C17" i="33"/>
  <c r="C17" i="53"/>
  <c r="D18" i="7"/>
  <c r="D18" i="33"/>
  <c r="C18" i="7"/>
  <c r="C18" i="33"/>
  <c r="C18" i="53"/>
  <c r="D19" i="7"/>
  <c r="D19" i="33"/>
  <c r="D19" i="53"/>
  <c r="D30" i="53" s="1"/>
  <c r="D38" i="53" s="1"/>
  <c r="C19" i="7"/>
  <c r="C19" i="33"/>
  <c r="C19" i="53"/>
  <c r="D20" i="7"/>
  <c r="E20" i="7" s="1"/>
  <c r="D20" i="33"/>
  <c r="C20" i="7"/>
  <c r="C20" i="33"/>
  <c r="D21" i="7"/>
  <c r="D21" i="33"/>
  <c r="D21" i="53"/>
  <c r="D21" i="54"/>
  <c r="D21" i="52" s="1"/>
  <c r="C21" i="7"/>
  <c r="C21" i="33"/>
  <c r="C21" i="53"/>
  <c r="D22" i="7"/>
  <c r="D22" i="33"/>
  <c r="D22" i="53"/>
  <c r="C22" i="7"/>
  <c r="C22" i="33"/>
  <c r="D23" i="7"/>
  <c r="D23" i="33"/>
  <c r="D23" i="53"/>
  <c r="C23" i="7"/>
  <c r="C23" i="33"/>
  <c r="D24" i="7"/>
  <c r="D24" i="33"/>
  <c r="C24" i="7"/>
  <c r="C24" i="55" s="1"/>
  <c r="C24" i="33"/>
  <c r="C24" i="53"/>
  <c r="C24" i="54"/>
  <c r="D25" i="7"/>
  <c r="D25" i="33"/>
  <c r="C25" i="7"/>
  <c r="C25" i="33"/>
  <c r="C25" i="53"/>
  <c r="D26" i="7"/>
  <c r="D26" i="55" s="1"/>
  <c r="D26" i="33"/>
  <c r="C26" i="7"/>
  <c r="C26" i="33"/>
  <c r="C26" i="53"/>
  <c r="D27" i="7"/>
  <c r="D27" i="33"/>
  <c r="C27" i="7"/>
  <c r="C27" i="33"/>
  <c r="C27" i="53"/>
  <c r="D28" i="7"/>
  <c r="D28" i="33"/>
  <c r="C28" i="7"/>
  <c r="C28" i="33"/>
  <c r="C28" i="53"/>
  <c r="D29" i="7"/>
  <c r="D29" i="55" s="1"/>
  <c r="D29" i="33"/>
  <c r="D29" i="54"/>
  <c r="C29" i="7"/>
  <c r="C29" i="33"/>
  <c r="C29" i="53"/>
  <c r="E29" i="53" s="1"/>
  <c r="B46" i="37"/>
  <c r="B32" i="54"/>
  <c r="B27" i="54"/>
  <c r="B27" i="52" s="1"/>
  <c r="B19" i="54"/>
  <c r="B7" i="54"/>
  <c r="B46" i="7"/>
  <c r="B44" i="7"/>
  <c r="B43" i="7"/>
  <c r="B41" i="7"/>
  <c r="B40" i="7"/>
  <c r="B36" i="7"/>
  <c r="B36" i="55" s="1"/>
  <c r="B35" i="7"/>
  <c r="B34" i="7"/>
  <c r="B33" i="7"/>
  <c r="B32" i="7"/>
  <c r="B32" i="55" s="1"/>
  <c r="B31" i="7"/>
  <c r="B29" i="7"/>
  <c r="B28" i="7"/>
  <c r="B27" i="7"/>
  <c r="B27" i="55" s="1"/>
  <c r="B26" i="7"/>
  <c r="B25" i="7"/>
  <c r="B25" i="55" s="1"/>
  <c r="B24" i="7"/>
  <c r="B23" i="7"/>
  <c r="B22" i="7"/>
  <c r="B21" i="7"/>
  <c r="B20" i="7"/>
  <c r="B19" i="7"/>
  <c r="B19" i="55" s="1"/>
  <c r="B18" i="7"/>
  <c r="B17" i="7"/>
  <c r="B16" i="7"/>
  <c r="B13" i="7"/>
  <c r="B11" i="7"/>
  <c r="B10" i="7"/>
  <c r="B9" i="7"/>
  <c r="B8" i="7"/>
  <c r="B7" i="7"/>
  <c r="B46" i="33"/>
  <c r="B44" i="33"/>
  <c r="B44" i="53"/>
  <c r="B43" i="33"/>
  <c r="B43" i="53"/>
  <c r="B41" i="33"/>
  <c r="B41" i="53"/>
  <c r="B40" i="33"/>
  <c r="B40" i="53"/>
  <c r="B36" i="33"/>
  <c r="B36" i="53"/>
  <c r="B35" i="33"/>
  <c r="B35" i="53"/>
  <c r="B34" i="33"/>
  <c r="B34" i="53"/>
  <c r="B33" i="33"/>
  <c r="B33" i="53"/>
  <c r="B32" i="33"/>
  <c r="B32" i="53"/>
  <c r="B31" i="33"/>
  <c r="B31" i="53"/>
  <c r="B29" i="33"/>
  <c r="B29" i="53"/>
  <c r="B28" i="33"/>
  <c r="B28" i="53"/>
  <c r="B27" i="33"/>
  <c r="B27" i="53"/>
  <c r="B26" i="33"/>
  <c r="B26" i="53"/>
  <c r="B25" i="33"/>
  <c r="B25" i="53"/>
  <c r="B24" i="33"/>
  <c r="B24" i="53"/>
  <c r="B23" i="33"/>
  <c r="B23" i="53"/>
  <c r="B22" i="33"/>
  <c r="B22" i="53"/>
  <c r="B21" i="33"/>
  <c r="B21" i="53"/>
  <c r="B20" i="33"/>
  <c r="B20" i="53"/>
  <c r="B19" i="33"/>
  <c r="B19" i="53"/>
  <c r="B18" i="33"/>
  <c r="B18" i="53"/>
  <c r="B17" i="33"/>
  <c r="B17" i="53"/>
  <c r="B16" i="33"/>
  <c r="B13" i="33"/>
  <c r="B13" i="53"/>
  <c r="B11" i="33"/>
  <c r="B11" i="53"/>
  <c r="B10" i="33"/>
  <c r="B10" i="53"/>
  <c r="B9" i="33"/>
  <c r="B8" i="33"/>
  <c r="B8" i="53"/>
  <c r="B7" i="33"/>
  <c r="B7" i="53"/>
  <c r="D46" i="59"/>
  <c r="C46" i="59"/>
  <c r="E46" i="59" s="1"/>
  <c r="B46" i="59"/>
  <c r="D44" i="59"/>
  <c r="C44" i="59"/>
  <c r="B44" i="59"/>
  <c r="D43" i="59"/>
  <c r="C43" i="59"/>
  <c r="C45" i="59" s="1"/>
  <c r="B43" i="59"/>
  <c r="D41" i="59"/>
  <c r="D45" i="59" s="1"/>
  <c r="C41" i="59"/>
  <c r="B41" i="59"/>
  <c r="D40" i="59"/>
  <c r="C40" i="59"/>
  <c r="B40" i="59"/>
  <c r="B45" i="59" s="1"/>
  <c r="D36" i="59"/>
  <c r="E36" i="59" s="1"/>
  <c r="C36" i="59"/>
  <c r="B36" i="59"/>
  <c r="D35" i="59"/>
  <c r="C35" i="59"/>
  <c r="B35" i="59"/>
  <c r="D34" i="59"/>
  <c r="C34" i="59"/>
  <c r="E34" i="59" s="1"/>
  <c r="B34" i="59"/>
  <c r="D33" i="59"/>
  <c r="C33" i="59"/>
  <c r="E33" i="59" s="1"/>
  <c r="B33" i="59"/>
  <c r="D32" i="59"/>
  <c r="C32" i="59"/>
  <c r="B32" i="59"/>
  <c r="D31" i="59"/>
  <c r="E31" i="59" s="1"/>
  <c r="C31" i="59"/>
  <c r="B31" i="59"/>
  <c r="D29" i="59"/>
  <c r="E29" i="59" s="1"/>
  <c r="C29" i="59"/>
  <c r="B29" i="59"/>
  <c r="D28" i="59"/>
  <c r="C28" i="59"/>
  <c r="B28" i="59"/>
  <c r="D27" i="59"/>
  <c r="E27" i="59" s="1"/>
  <c r="C27" i="59"/>
  <c r="B27" i="59"/>
  <c r="D26" i="59"/>
  <c r="C26" i="59"/>
  <c r="B26" i="59"/>
  <c r="D25" i="59"/>
  <c r="C25" i="59"/>
  <c r="E25" i="59" s="1"/>
  <c r="B25" i="59"/>
  <c r="D24" i="59"/>
  <c r="C24" i="59"/>
  <c r="E24" i="59" s="1"/>
  <c r="B24" i="59"/>
  <c r="D23" i="59"/>
  <c r="C23" i="59"/>
  <c r="B23" i="59"/>
  <c r="D22" i="59"/>
  <c r="E22" i="59" s="1"/>
  <c r="C22" i="59"/>
  <c r="B22" i="59"/>
  <c r="D21" i="59"/>
  <c r="E21" i="59" s="1"/>
  <c r="C21" i="59"/>
  <c r="B21" i="59"/>
  <c r="D20" i="59"/>
  <c r="C20" i="59"/>
  <c r="B20" i="59"/>
  <c r="D19" i="59"/>
  <c r="C19" i="59"/>
  <c r="B19" i="59"/>
  <c r="D18" i="59"/>
  <c r="C18" i="59"/>
  <c r="B18" i="59"/>
  <c r="D17" i="59"/>
  <c r="C17" i="59"/>
  <c r="E17" i="59" s="1"/>
  <c r="B17" i="59"/>
  <c r="D16" i="59"/>
  <c r="C16" i="59"/>
  <c r="C30" i="59" s="1"/>
  <c r="C38" i="59" s="1"/>
  <c r="B16" i="59"/>
  <c r="D13" i="59"/>
  <c r="C13" i="59"/>
  <c r="B13" i="59"/>
  <c r="D11" i="59"/>
  <c r="C11" i="59"/>
  <c r="B11" i="59"/>
  <c r="D10" i="59"/>
  <c r="D12" i="59" s="1"/>
  <c r="C10" i="59"/>
  <c r="B10" i="59"/>
  <c r="D9" i="59"/>
  <c r="C9" i="59"/>
  <c r="B9" i="59"/>
  <c r="D8" i="59"/>
  <c r="C8" i="59"/>
  <c r="B8" i="59"/>
  <c r="D7" i="59"/>
  <c r="C7" i="59"/>
  <c r="B7" i="59"/>
  <c r="C46" i="37"/>
  <c r="C46" i="54" s="1"/>
  <c r="C9" i="54"/>
  <c r="C46" i="33"/>
  <c r="C40" i="33"/>
  <c r="C40" i="53"/>
  <c r="C41" i="33"/>
  <c r="C41" i="53"/>
  <c r="C45" i="53" s="1"/>
  <c r="C43" i="33"/>
  <c r="C43" i="53"/>
  <c r="C44" i="33"/>
  <c r="C44" i="53"/>
  <c r="C13" i="33"/>
  <c r="C13" i="53"/>
  <c r="C7" i="33"/>
  <c r="C7" i="53"/>
  <c r="C12" i="53" s="1"/>
  <c r="C8" i="33"/>
  <c r="C8" i="53"/>
  <c r="C9" i="33"/>
  <c r="C9" i="53"/>
  <c r="C10" i="33"/>
  <c r="C10" i="53"/>
  <c r="C11" i="33"/>
  <c r="C11" i="53"/>
  <c r="E11" i="53" s="1"/>
  <c r="C11" i="7"/>
  <c r="C7" i="7"/>
  <c r="C8" i="7"/>
  <c r="C9" i="7"/>
  <c r="C9" i="55" s="1"/>
  <c r="C10" i="7"/>
  <c r="C10" i="55" s="1"/>
  <c r="C44" i="7"/>
  <c r="C40" i="7"/>
  <c r="C41" i="7"/>
  <c r="C41" i="55" s="1"/>
  <c r="C43" i="7"/>
  <c r="C46" i="7"/>
  <c r="C13" i="7"/>
  <c r="D44" i="33"/>
  <c r="D43" i="33"/>
  <c r="D43" i="53"/>
  <c r="D41" i="33"/>
  <c r="D41" i="53"/>
  <c r="D40" i="33"/>
  <c r="D40" i="53"/>
  <c r="D44" i="7"/>
  <c r="D43" i="7"/>
  <c r="D43" i="54"/>
  <c r="D41" i="7"/>
  <c r="D40" i="7"/>
  <c r="D46" i="37"/>
  <c r="D46" i="33"/>
  <c r="D13" i="33"/>
  <c r="D13" i="53"/>
  <c r="D11" i="33"/>
  <c r="D11" i="53"/>
  <c r="D10" i="33"/>
  <c r="D10" i="53"/>
  <c r="D9" i="33"/>
  <c r="D8" i="33"/>
  <c r="D8" i="53"/>
  <c r="E8" i="53" s="1"/>
  <c r="D7" i="33"/>
  <c r="D46" i="7"/>
  <c r="D13" i="7"/>
  <c r="D11" i="7"/>
  <c r="D10" i="7"/>
  <c r="D9" i="7"/>
  <c r="D8" i="7"/>
  <c r="D7" i="7"/>
  <c r="E7" i="7" s="1"/>
  <c r="B30" i="33"/>
  <c r="B38" i="33"/>
  <c r="B30" i="21"/>
  <c r="B38" i="21"/>
  <c r="C30" i="21"/>
  <c r="C38" i="21"/>
  <c r="D30" i="21"/>
  <c r="D38" i="21"/>
  <c r="C16" i="53"/>
  <c r="C30" i="33"/>
  <c r="C38" i="33"/>
  <c r="D16" i="53"/>
  <c r="D30" i="33"/>
  <c r="D38" i="33"/>
  <c r="C46" i="53"/>
  <c r="D46" i="53"/>
  <c r="E7" i="60"/>
  <c r="E22" i="60"/>
  <c r="E43" i="61"/>
  <c r="E29" i="60"/>
  <c r="E13" i="60"/>
  <c r="E19" i="60"/>
  <c r="E32" i="60"/>
  <c r="E44" i="60"/>
  <c r="E10" i="60"/>
  <c r="E28" i="60"/>
  <c r="E8" i="60"/>
  <c r="E11" i="60"/>
  <c r="E25" i="60"/>
  <c r="E26" i="60"/>
  <c r="E41" i="60"/>
  <c r="E9" i="61"/>
  <c r="E20" i="61"/>
  <c r="E28" i="61"/>
  <c r="E17" i="61"/>
  <c r="E25" i="61"/>
  <c r="E34" i="61"/>
  <c r="E33" i="60"/>
  <c r="B45" i="21"/>
  <c r="B7" i="55"/>
  <c r="B9" i="53"/>
  <c r="B16" i="53"/>
  <c r="B12" i="33"/>
  <c r="B45" i="33"/>
  <c r="E31" i="60"/>
  <c r="E35" i="60"/>
  <c r="E43" i="60"/>
  <c r="B46" i="53"/>
  <c r="B12" i="21"/>
  <c r="E26" i="33"/>
  <c r="E18" i="33"/>
  <c r="E24" i="60"/>
  <c r="E23" i="60"/>
  <c r="E27" i="60"/>
  <c r="E11" i="61"/>
  <c r="E22" i="61"/>
  <c r="E31" i="61"/>
  <c r="E23" i="61"/>
  <c r="E40" i="61"/>
  <c r="E36" i="61"/>
  <c r="E8" i="61"/>
  <c r="E41" i="61"/>
  <c r="E18" i="60"/>
  <c r="E36" i="60"/>
  <c r="E33" i="61"/>
  <c r="E9" i="60"/>
  <c r="E17" i="60"/>
  <c r="E21" i="60"/>
  <c r="E34" i="60"/>
  <c r="D12" i="61"/>
  <c r="E12" i="61" s="1"/>
  <c r="E20" i="60"/>
  <c r="E46" i="60"/>
  <c r="E40" i="60"/>
  <c r="E29" i="33"/>
  <c r="E25" i="33"/>
  <c r="E16" i="60"/>
  <c r="E43" i="33"/>
  <c r="E7" i="33"/>
  <c r="E44" i="33"/>
  <c r="D25" i="53"/>
  <c r="E10" i="33"/>
  <c r="C12" i="33"/>
  <c r="D18" i="53"/>
  <c r="E18" i="53" s="1"/>
  <c r="E22" i="33"/>
  <c r="E32" i="21"/>
  <c r="E22" i="21"/>
  <c r="E32" i="59"/>
  <c r="E26" i="59"/>
  <c r="E20" i="59"/>
  <c r="E8" i="21"/>
  <c r="E28" i="21"/>
  <c r="E40" i="21"/>
  <c r="E11" i="21"/>
  <c r="E26" i="21"/>
  <c r="E23" i="21"/>
  <c r="E18" i="59"/>
  <c r="E21" i="21"/>
  <c r="E41" i="21"/>
  <c r="E10" i="21"/>
  <c r="E44" i="21"/>
  <c r="E9" i="21"/>
  <c r="E29" i="21"/>
  <c r="E25" i="21"/>
  <c r="E13" i="21"/>
  <c r="E40" i="59"/>
  <c r="E18" i="21"/>
  <c r="E35" i="21"/>
  <c r="E19" i="21"/>
  <c r="E36" i="21"/>
  <c r="E8" i="59"/>
  <c r="E28" i="59"/>
  <c r="C12" i="21"/>
  <c r="E17" i="21"/>
  <c r="E20" i="21"/>
  <c r="E34" i="21"/>
  <c r="C45" i="21"/>
  <c r="E13" i="59"/>
  <c r="E24" i="21"/>
  <c r="E7" i="21"/>
  <c r="E27" i="21"/>
  <c r="E31" i="21"/>
  <c r="D12" i="21"/>
  <c r="E33" i="21"/>
  <c r="D45" i="21"/>
  <c r="E9" i="59"/>
  <c r="E16" i="21"/>
  <c r="E46" i="21"/>
  <c r="E43" i="21"/>
  <c r="E19" i="59"/>
  <c r="E44" i="59"/>
  <c r="E23" i="59"/>
  <c r="E35" i="59"/>
  <c r="E40" i="7"/>
  <c r="E35" i="53"/>
  <c r="E22" i="7"/>
  <c r="E7" i="59"/>
  <c r="D31" i="55"/>
  <c r="E10" i="53"/>
  <c r="E16" i="61"/>
  <c r="E11" i="33"/>
  <c r="E17" i="33"/>
  <c r="D7" i="53"/>
  <c r="D45" i="33"/>
  <c r="D33" i="53"/>
  <c r="E33" i="53" s="1"/>
  <c r="D24" i="53"/>
  <c r="E32" i="33"/>
  <c r="E33" i="33"/>
  <c r="E41" i="33"/>
  <c r="D9" i="53"/>
  <c r="E36" i="33"/>
  <c r="E36" i="53"/>
  <c r="E13" i="33"/>
  <c r="E19" i="33"/>
  <c r="D31" i="53"/>
  <c r="E40" i="33"/>
  <c r="D29" i="53"/>
  <c r="C20" i="53"/>
  <c r="E21" i="33"/>
  <c r="E32" i="53"/>
  <c r="D44" i="53"/>
  <c r="C45" i="33"/>
  <c r="E41" i="53"/>
  <c r="E13" i="53"/>
  <c r="E21" i="53"/>
  <c r="E35" i="33"/>
  <c r="E19" i="53"/>
  <c r="D34" i="53"/>
  <c r="D12" i="33"/>
  <c r="E9" i="33"/>
  <c r="E34" i="33"/>
  <c r="D20" i="53"/>
  <c r="D26" i="53"/>
  <c r="E26" i="53" s="1"/>
  <c r="C31" i="53"/>
  <c r="C23" i="53"/>
  <c r="E23" i="53" s="1"/>
  <c r="E20" i="33"/>
  <c r="E16" i="33"/>
  <c r="E46" i="33"/>
  <c r="E31" i="33"/>
  <c r="D27" i="53"/>
  <c r="E27" i="53" s="1"/>
  <c r="C22" i="53"/>
  <c r="E8" i="33"/>
  <c r="E27" i="33"/>
  <c r="E28" i="33"/>
  <c r="E24" i="33"/>
  <c r="D28" i="53"/>
  <c r="E28" i="53" s="1"/>
  <c r="E23" i="33"/>
  <c r="B47" i="33"/>
  <c r="B47" i="21"/>
  <c r="C47" i="21"/>
  <c r="D47" i="21"/>
  <c r="D47" i="33"/>
  <c r="C47" i="33"/>
  <c r="E45" i="60"/>
  <c r="E12" i="60"/>
  <c r="E38" i="60"/>
  <c r="E45" i="33"/>
  <c r="E12" i="33"/>
  <c r="E45" i="21"/>
  <c r="E30" i="21"/>
  <c r="E38" i="21"/>
  <c r="E12" i="21"/>
  <c r="E9" i="53"/>
  <c r="E44" i="53"/>
  <c r="E20" i="53"/>
  <c r="E30" i="33"/>
  <c r="E38" i="33"/>
  <c r="E22" i="53"/>
  <c r="E47" i="60"/>
  <c r="E47" i="33"/>
  <c r="E47" i="21"/>
  <c r="E30" i="61" l="1"/>
  <c r="E45" i="61"/>
  <c r="D47" i="61"/>
  <c r="E47" i="61" s="1"/>
  <c r="B47" i="61"/>
  <c r="E38" i="61"/>
  <c r="E44" i="61"/>
  <c r="E38" i="4"/>
  <c r="E21" i="7"/>
  <c r="E11" i="7"/>
  <c r="E41" i="7"/>
  <c r="B12" i="7"/>
  <c r="B45" i="7"/>
  <c r="E24" i="7"/>
  <c r="E34" i="7"/>
  <c r="E37" i="53"/>
  <c r="E25" i="53"/>
  <c r="E43" i="7"/>
  <c r="E23" i="7"/>
  <c r="E10" i="7"/>
  <c r="D12" i="53"/>
  <c r="D21" i="55"/>
  <c r="C30" i="53"/>
  <c r="C38" i="53" s="1"/>
  <c r="C47" i="53" s="1"/>
  <c r="E13" i="7"/>
  <c r="E8" i="7"/>
  <c r="C9" i="52"/>
  <c r="E28" i="7"/>
  <c r="E26" i="7"/>
  <c r="E17" i="7"/>
  <c r="E34" i="53"/>
  <c r="E35" i="7"/>
  <c r="E46" i="53"/>
  <c r="E31" i="53"/>
  <c r="D43" i="55"/>
  <c r="D45" i="53"/>
  <c r="D47" i="53" s="1"/>
  <c r="E43" i="53"/>
  <c r="C46" i="52"/>
  <c r="B12" i="53"/>
  <c r="B30" i="53"/>
  <c r="B38" i="53" s="1"/>
  <c r="B45" i="53"/>
  <c r="B7" i="52"/>
  <c r="E24" i="53"/>
  <c r="E17" i="53"/>
  <c r="E38" i="5"/>
  <c r="E16" i="59"/>
  <c r="E30" i="59" s="1"/>
  <c r="E29" i="7"/>
  <c r="E11" i="59"/>
  <c r="B30" i="59"/>
  <c r="B38" i="59" s="1"/>
  <c r="D30" i="59"/>
  <c r="D38" i="59" s="1"/>
  <c r="D47" i="59" s="1"/>
  <c r="E32" i="7"/>
  <c r="E36" i="7"/>
  <c r="E45" i="53"/>
  <c r="E12" i="53"/>
  <c r="B47" i="53"/>
  <c r="C43" i="52"/>
  <c r="E7" i="53"/>
  <c r="B19" i="52"/>
  <c r="D31" i="52"/>
  <c r="C11" i="52"/>
  <c r="B29" i="52"/>
  <c r="C26" i="52"/>
  <c r="D23" i="52"/>
  <c r="B21" i="52"/>
  <c r="D36" i="52"/>
  <c r="B34" i="52"/>
  <c r="D44" i="52"/>
  <c r="D34" i="52"/>
  <c r="B11" i="55"/>
  <c r="C8" i="55"/>
  <c r="D28" i="55"/>
  <c r="B26" i="52"/>
  <c r="C23" i="52"/>
  <c r="B18" i="52"/>
  <c r="D29" i="52"/>
  <c r="B32" i="52"/>
  <c r="C13" i="52"/>
  <c r="B8" i="52"/>
  <c r="C28" i="52"/>
  <c r="B23" i="52"/>
  <c r="B36" i="52"/>
  <c r="C33" i="52"/>
  <c r="B44" i="52"/>
  <c r="B37" i="52"/>
  <c r="D45" i="7"/>
  <c r="E44" i="7"/>
  <c r="B30" i="7"/>
  <c r="B38" i="7" s="1"/>
  <c r="B46" i="55"/>
  <c r="E27" i="7"/>
  <c r="E19" i="7"/>
  <c r="E18" i="7"/>
  <c r="C30" i="7"/>
  <c r="C38" i="7" s="1"/>
  <c r="C10" i="52"/>
  <c r="B16" i="52"/>
  <c r="B28" i="52"/>
  <c r="C25" i="52"/>
  <c r="B20" i="55"/>
  <c r="D35" i="52"/>
  <c r="B33" i="52"/>
  <c r="C41" i="52"/>
  <c r="E40" i="53"/>
  <c r="B25" i="52"/>
  <c r="C22" i="52"/>
  <c r="D32" i="52"/>
  <c r="C37" i="52"/>
  <c r="E16" i="53"/>
  <c r="E46" i="7"/>
  <c r="E25" i="7"/>
  <c r="D30" i="7"/>
  <c r="D38" i="7" s="1"/>
  <c r="E33" i="7"/>
  <c r="B35" i="52"/>
  <c r="C24" i="52"/>
  <c r="B47" i="59"/>
  <c r="E45" i="59"/>
  <c r="E38" i="59"/>
  <c r="D33" i="55"/>
  <c r="C44" i="55"/>
  <c r="D12" i="7"/>
  <c r="E41" i="59"/>
  <c r="D25" i="55"/>
  <c r="C20" i="55"/>
  <c r="D34" i="55"/>
  <c r="C12" i="59"/>
  <c r="C47" i="59" s="1"/>
  <c r="B10" i="55"/>
  <c r="D16" i="55"/>
  <c r="E16" i="55" s="1"/>
  <c r="D27" i="55"/>
  <c r="D19" i="55"/>
  <c r="B41" i="55"/>
  <c r="C45" i="7"/>
  <c r="E10" i="59"/>
  <c r="E43" i="59"/>
  <c r="C16" i="55"/>
  <c r="C27" i="55"/>
  <c r="B22" i="55"/>
  <c r="C19" i="55"/>
  <c r="B31" i="55"/>
  <c r="C32" i="55"/>
  <c r="B43" i="55"/>
  <c r="D37" i="55"/>
  <c r="E37" i="55" s="1"/>
  <c r="B13" i="55"/>
  <c r="C12" i="7"/>
  <c r="E9" i="7"/>
  <c r="D7" i="55"/>
  <c r="D11" i="55"/>
  <c r="B9" i="55"/>
  <c r="B24" i="55"/>
  <c r="C21" i="55"/>
  <c r="E21" i="55" s="1"/>
  <c r="C34" i="55"/>
  <c r="B40" i="55"/>
  <c r="E16" i="7"/>
  <c r="C7" i="55"/>
  <c r="C18" i="55"/>
  <c r="E38" i="50"/>
  <c r="E38" i="49"/>
  <c r="B29" i="55"/>
  <c r="D44" i="55"/>
  <c r="E46" i="37"/>
  <c r="E22" i="37"/>
  <c r="C29" i="55"/>
  <c r="D45" i="37"/>
  <c r="E43" i="54"/>
  <c r="C46" i="55"/>
  <c r="B28" i="55"/>
  <c r="B13" i="54"/>
  <c r="B13" i="52" s="1"/>
  <c r="E38" i="48"/>
  <c r="C17" i="55"/>
  <c r="D22" i="55"/>
  <c r="B16" i="55"/>
  <c r="D22" i="54"/>
  <c r="E10" i="37"/>
  <c r="E17" i="37"/>
  <c r="D35" i="55"/>
  <c r="B20" i="54"/>
  <c r="B20" i="52" s="1"/>
  <c r="C25" i="55"/>
  <c r="D20" i="55"/>
  <c r="E25" i="37"/>
  <c r="B33" i="55"/>
  <c r="E40" i="37"/>
  <c r="C40" i="55"/>
  <c r="D33" i="54"/>
  <c r="D33" i="52" s="1"/>
  <c r="E33" i="52" s="1"/>
  <c r="C8" i="54"/>
  <c r="C8" i="52" s="1"/>
  <c r="B26" i="55"/>
  <c r="E33" i="37"/>
  <c r="E40" i="54"/>
  <c r="E38" i="46"/>
  <c r="D32" i="55"/>
  <c r="B17" i="55"/>
  <c r="D19" i="54"/>
  <c r="D19" i="52" s="1"/>
  <c r="E12" i="37"/>
  <c r="C22" i="55"/>
  <c r="B10" i="54"/>
  <c r="B10" i="52" s="1"/>
  <c r="D16" i="54"/>
  <c r="D16" i="52" s="1"/>
  <c r="C35" i="55"/>
  <c r="B41" i="54"/>
  <c r="B41" i="52" s="1"/>
  <c r="D27" i="54"/>
  <c r="D27" i="52" s="1"/>
  <c r="D46" i="54"/>
  <c r="D46" i="52" s="1"/>
  <c r="E38" i="51"/>
  <c r="E19" i="37"/>
  <c r="E29" i="55"/>
  <c r="C32" i="54"/>
  <c r="C32" i="52" s="1"/>
  <c r="E32" i="52" s="1"/>
  <c r="E32" i="37"/>
  <c r="E27" i="37"/>
  <c r="E31" i="37"/>
  <c r="D10" i="54"/>
  <c r="C16" i="54"/>
  <c r="C16" i="52" s="1"/>
  <c r="E8" i="37"/>
  <c r="C27" i="54"/>
  <c r="C27" i="52" s="1"/>
  <c r="E41" i="54"/>
  <c r="C19" i="54"/>
  <c r="C19" i="52" s="1"/>
  <c r="E38" i="45"/>
  <c r="C13" i="55"/>
  <c r="D17" i="55"/>
  <c r="C20" i="54"/>
  <c r="C20" i="52" s="1"/>
  <c r="E41" i="37"/>
  <c r="B23" i="55"/>
  <c r="B34" i="55"/>
  <c r="E13" i="37"/>
  <c r="E36" i="37"/>
  <c r="D36" i="55"/>
  <c r="C26" i="55"/>
  <c r="E26" i="55" s="1"/>
  <c r="B46" i="54"/>
  <c r="B46" i="52" s="1"/>
  <c r="C7" i="54"/>
  <c r="C7" i="52" s="1"/>
  <c r="D41" i="55"/>
  <c r="E41" i="55" s="1"/>
  <c r="C33" i="55"/>
  <c r="B44" i="55"/>
  <c r="B21" i="55"/>
  <c r="D40" i="55"/>
  <c r="C28" i="55"/>
  <c r="D10" i="55"/>
  <c r="E10" i="55" s="1"/>
  <c r="D8" i="54"/>
  <c r="D8" i="52" s="1"/>
  <c r="D25" i="54"/>
  <c r="D23" i="55"/>
  <c r="C18" i="54"/>
  <c r="C18" i="52" s="1"/>
  <c r="D30" i="37"/>
  <c r="D38" i="37" s="1"/>
  <c r="D8" i="55"/>
  <c r="C11" i="55"/>
  <c r="E44" i="37"/>
  <c r="B8" i="55"/>
  <c r="E22" i="54"/>
  <c r="D17" i="54"/>
  <c r="D17" i="52" s="1"/>
  <c r="E31" i="52"/>
  <c r="E31" i="54"/>
  <c r="B17" i="52"/>
  <c r="C35" i="52"/>
  <c r="E35" i="52" s="1"/>
  <c r="E35" i="54"/>
  <c r="C29" i="52"/>
  <c r="E29" i="52" s="1"/>
  <c r="E29" i="54"/>
  <c r="E26" i="54"/>
  <c r="D26" i="52"/>
  <c r="D18" i="52"/>
  <c r="D20" i="52"/>
  <c r="C40" i="52"/>
  <c r="D45" i="54"/>
  <c r="C34" i="54"/>
  <c r="C45" i="37"/>
  <c r="E26" i="37"/>
  <c r="E23" i="37"/>
  <c r="B18" i="55"/>
  <c r="B9" i="54"/>
  <c r="B9" i="52" s="1"/>
  <c r="B40" i="54"/>
  <c r="D28" i="54"/>
  <c r="B37" i="55"/>
  <c r="D40" i="52"/>
  <c r="C36" i="55"/>
  <c r="C17" i="52"/>
  <c r="E43" i="37"/>
  <c r="E18" i="37"/>
  <c r="D11" i="54"/>
  <c r="E35" i="37"/>
  <c r="E34" i="37"/>
  <c r="B45" i="37"/>
  <c r="D7" i="54"/>
  <c r="C44" i="54"/>
  <c r="C44" i="52" s="1"/>
  <c r="E44" i="52" s="1"/>
  <c r="B11" i="54"/>
  <c r="B11" i="52" s="1"/>
  <c r="B22" i="54"/>
  <c r="B22" i="52" s="1"/>
  <c r="B31" i="54"/>
  <c r="B31" i="52" s="1"/>
  <c r="B43" i="54"/>
  <c r="B43" i="52" s="1"/>
  <c r="D24" i="54"/>
  <c r="C21" i="54"/>
  <c r="C21" i="52" s="1"/>
  <c r="E21" i="52" s="1"/>
  <c r="D37" i="54"/>
  <c r="E21" i="37"/>
  <c r="D9" i="54"/>
  <c r="D41" i="52"/>
  <c r="C31" i="55"/>
  <c r="E31" i="55" s="1"/>
  <c r="D24" i="55"/>
  <c r="E24" i="55" s="1"/>
  <c r="D9" i="55"/>
  <c r="E9" i="55" s="1"/>
  <c r="D22" i="52"/>
  <c r="E29" i="37"/>
  <c r="E28" i="37"/>
  <c r="E23" i="54"/>
  <c r="E20" i="37"/>
  <c r="E11" i="37"/>
  <c r="B24" i="54"/>
  <c r="B24" i="52" s="1"/>
  <c r="C36" i="54"/>
  <c r="E37" i="37"/>
  <c r="E7" i="37"/>
  <c r="B30" i="37"/>
  <c r="B38" i="37" s="1"/>
  <c r="D43" i="52"/>
  <c r="D46" i="55"/>
  <c r="D18" i="55"/>
  <c r="C43" i="55"/>
  <c r="C23" i="55"/>
  <c r="D13" i="54"/>
  <c r="C30" i="37"/>
  <c r="C38" i="37" s="1"/>
  <c r="E16" i="37"/>
  <c r="D13" i="55"/>
  <c r="E13" i="55" s="1"/>
  <c r="B35" i="55"/>
  <c r="E25" i="55" l="1"/>
  <c r="E7" i="55"/>
  <c r="E19" i="55"/>
  <c r="B47" i="7"/>
  <c r="E23" i="52"/>
  <c r="E27" i="55"/>
  <c r="E17" i="55"/>
  <c r="E46" i="52"/>
  <c r="E43" i="52"/>
  <c r="E26" i="52"/>
  <c r="E38" i="53"/>
  <c r="E47" i="53"/>
  <c r="E30" i="53"/>
  <c r="C47" i="7"/>
  <c r="E47" i="7" s="1"/>
  <c r="E33" i="55"/>
  <c r="E41" i="52"/>
  <c r="E20" i="55"/>
  <c r="E30" i="7"/>
  <c r="E38" i="7" s="1"/>
  <c r="D47" i="7"/>
  <c r="B45" i="55"/>
  <c r="E8" i="55"/>
  <c r="E40" i="55"/>
  <c r="C45" i="55"/>
  <c r="E44" i="55"/>
  <c r="E34" i="55"/>
  <c r="E22" i="52"/>
  <c r="C12" i="55"/>
  <c r="E28" i="55"/>
  <c r="E22" i="55"/>
  <c r="E12" i="59"/>
  <c r="E12" i="7"/>
  <c r="E47" i="59"/>
  <c r="E18" i="55"/>
  <c r="E32" i="55"/>
  <c r="B12" i="55"/>
  <c r="E45" i="7"/>
  <c r="E36" i="55"/>
  <c r="E33" i="54"/>
  <c r="E19" i="52"/>
  <c r="E8" i="52"/>
  <c r="C12" i="52"/>
  <c r="D47" i="37"/>
  <c r="E35" i="55"/>
  <c r="E46" i="54"/>
  <c r="E19" i="54"/>
  <c r="E18" i="54"/>
  <c r="E11" i="55"/>
  <c r="C12" i="54"/>
  <c r="E32" i="54"/>
  <c r="B30" i="55"/>
  <c r="B38" i="55" s="1"/>
  <c r="E23" i="55"/>
  <c r="E27" i="52"/>
  <c r="E8" i="54"/>
  <c r="E16" i="54"/>
  <c r="B12" i="52"/>
  <c r="D10" i="52"/>
  <c r="E10" i="52" s="1"/>
  <c r="E10" i="54"/>
  <c r="D45" i="55"/>
  <c r="E27" i="54"/>
  <c r="E30" i="37"/>
  <c r="E38" i="37" s="1"/>
  <c r="E21" i="54"/>
  <c r="C45" i="52"/>
  <c r="E25" i="54"/>
  <c r="D25" i="52"/>
  <c r="E25" i="52" s="1"/>
  <c r="E17" i="52"/>
  <c r="E20" i="54"/>
  <c r="E20" i="52"/>
  <c r="D12" i="55"/>
  <c r="E12" i="55" s="1"/>
  <c r="E17" i="54"/>
  <c r="B47" i="37"/>
  <c r="E18" i="52"/>
  <c r="C30" i="52"/>
  <c r="E11" i="54"/>
  <c r="D11" i="52"/>
  <c r="E11" i="52" s="1"/>
  <c r="D28" i="52"/>
  <c r="E28" i="52" s="1"/>
  <c r="E28" i="54"/>
  <c r="D30" i="55"/>
  <c r="D38" i="55" s="1"/>
  <c r="E9" i="54"/>
  <c r="D9" i="52"/>
  <c r="E9" i="52" s="1"/>
  <c r="B40" i="52"/>
  <c r="B45" i="52" s="1"/>
  <c r="B45" i="54"/>
  <c r="E43" i="55"/>
  <c r="E13" i="54"/>
  <c r="D13" i="52"/>
  <c r="E13" i="52" s="1"/>
  <c r="B12" i="54"/>
  <c r="E16" i="52"/>
  <c r="E36" i="54"/>
  <c r="C36" i="52"/>
  <c r="E36" i="52" s="1"/>
  <c r="E44" i="54"/>
  <c r="D37" i="52"/>
  <c r="E37" i="52" s="1"/>
  <c r="E37" i="54"/>
  <c r="D12" i="54"/>
  <c r="E7" i="54"/>
  <c r="D7" i="52"/>
  <c r="C45" i="54"/>
  <c r="B30" i="54"/>
  <c r="B38" i="54" s="1"/>
  <c r="E34" i="54"/>
  <c r="C34" i="52"/>
  <c r="E34" i="52" s="1"/>
  <c r="D45" i="52"/>
  <c r="E40" i="52"/>
  <c r="C30" i="54"/>
  <c r="C38" i="54" s="1"/>
  <c r="B30" i="52"/>
  <c r="B38" i="52" s="1"/>
  <c r="E46" i="55"/>
  <c r="E24" i="54"/>
  <c r="D24" i="52"/>
  <c r="E24" i="52" s="1"/>
  <c r="E45" i="37"/>
  <c r="C47" i="37"/>
  <c r="E47" i="37" s="1"/>
  <c r="D30" i="54"/>
  <c r="D38" i="54" s="1"/>
  <c r="C30" i="55"/>
  <c r="C38" i="55" s="1"/>
  <c r="E45" i="55" l="1"/>
  <c r="C47" i="55"/>
  <c r="E30" i="55"/>
  <c r="E38" i="55" s="1"/>
  <c r="B47" i="55"/>
  <c r="E12" i="54"/>
  <c r="D47" i="55"/>
  <c r="E47" i="55" s="1"/>
  <c r="E30" i="54"/>
  <c r="E38" i="54" s="1"/>
  <c r="E30" i="52"/>
  <c r="E38" i="52" s="1"/>
  <c r="D47" i="54"/>
  <c r="D30" i="52"/>
  <c r="D38" i="52" s="1"/>
  <c r="C47" i="54"/>
  <c r="D12" i="52"/>
  <c r="E12" i="52" s="1"/>
  <c r="E7" i="52"/>
  <c r="E45" i="54"/>
  <c r="B47" i="54"/>
  <c r="E45" i="52"/>
  <c r="B47" i="52"/>
  <c r="C38" i="52"/>
  <c r="C47" i="52" s="1"/>
  <c r="D47" i="52" l="1"/>
  <c r="E47" i="52" s="1"/>
  <c r="E47" i="54"/>
</calcChain>
</file>

<file path=xl/sharedStrings.xml><?xml version="1.0" encoding="utf-8"?>
<sst xmlns="http://schemas.openxmlformats.org/spreadsheetml/2006/main" count="3299" uniqueCount="163">
  <si>
    <t>Board of Regents</t>
  </si>
  <si>
    <t>Institution:</t>
  </si>
  <si>
    <t>Form BOR-2</t>
  </si>
  <si>
    <t>Financing Other Than State  Funds Appropriations</t>
  </si>
  <si>
    <t>Source:</t>
  </si>
  <si>
    <t>BUDGETED</t>
  </si>
  <si>
    <t>OVER /UNDER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</si>
  <si>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</si>
  <si>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</si>
  <si>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</si>
  <si>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</si>
  <si>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</si>
  <si>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</si>
  <si>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</si>
  <si>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Non-Recurring Self-Generated Carry Forward</t>
  </si>
  <si>
    <t>Self-Generated Funds:</t>
  </si>
  <si>
    <t xml:space="preserve">  Student Fees:</t>
  </si>
  <si>
    <t xml:space="preserve">    General Registration Fees</t>
  </si>
  <si>
    <t xml:space="preserve">    Non-Resident Fees</t>
  </si>
  <si>
    <t xml:space="preserve">    Academic Excellence Fee</t>
  </si>
  <si>
    <t xml:space="preserve">    Operational Fee</t>
  </si>
  <si>
    <t xml:space="preserve">    Academic Enhancement Fee</t>
  </si>
  <si>
    <t xml:space="preserve">    Building Use Fee</t>
  </si>
  <si>
    <t xml:space="preserve">    Technology Fee</t>
  </si>
  <si>
    <t xml:space="preserve">    Energy Surcharge</t>
  </si>
  <si>
    <t xml:space="preserve">    University Self-Assessed Fees</t>
  </si>
  <si>
    <t xml:space="preserve">    Student Self-Assessed Fees</t>
  </si>
  <si>
    <t xml:space="preserve">    All Other Mandated Fees</t>
  </si>
  <si>
    <t xml:space="preserve">    All Other Student Fees</t>
  </si>
  <si>
    <t xml:space="preserve">  Total Student Fees:</t>
  </si>
  <si>
    <t xml:space="preserve">  Hospital - Commercial/Self-Pay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</si>
  <si>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</si>
  <si>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</si>
  <si>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</si>
  <si>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</si>
  <si>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</si>
  <si>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</si>
  <si>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</si>
  <si>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</si>
  <si>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</si>
  <si>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</si>
  <si>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</si>
  <si>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</si>
  <si>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</si>
  <si>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</si>
  <si>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 Other Than State Funds Appropriations</t>
  </si>
  <si>
    <t xml:space="preserve"> </t>
  </si>
  <si>
    <t xml:space="preserve">    Building Use Fee - Act 426</t>
  </si>
  <si>
    <t xml:space="preserve">    Student Services Fee</t>
  </si>
  <si>
    <t>Southern University Ag Center</t>
  </si>
  <si>
    <t xml:space="preserve">Southern University and A&amp;M College </t>
  </si>
  <si>
    <t>Southern University Law Center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</si>
  <si>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</si>
  <si>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Southern University at New Orleans</t>
  </si>
  <si>
    <t>Southern University System Summary</t>
  </si>
  <si>
    <t>ACTUAL</t>
  </si>
  <si>
    <t>LSU Agricultural Center</t>
  </si>
  <si>
    <t>LSU Health Sciences Center-New Orleans</t>
  </si>
  <si>
    <t xml:space="preserve">Louisiana State University </t>
  </si>
  <si>
    <t>LSU Eunice</t>
  </si>
  <si>
    <t>Pennington Biomedical Research Center</t>
  </si>
  <si>
    <t>Louisiana State University System Summary</t>
  </si>
  <si>
    <t xml:space="preserve">  Grambling State University</t>
  </si>
  <si>
    <t>University of Louisiana at Lafayette</t>
  </si>
  <si>
    <t>University of Louisiana System</t>
  </si>
  <si>
    <t>University of New Orleans</t>
  </si>
  <si>
    <t>Bossier Parish Community College</t>
  </si>
  <si>
    <t>Baton Rouge Community College</t>
  </si>
  <si>
    <t>Central Louisiana Technical Community College</t>
  </si>
  <si>
    <t>Delgado Community College</t>
  </si>
  <si>
    <t>LCTCS Board of Supervisors</t>
  </si>
  <si>
    <t>Louisiana Delta Community College</t>
  </si>
  <si>
    <t>Northshore Technical Community College</t>
  </si>
  <si>
    <t>River Parishes Community College</t>
  </si>
  <si>
    <t>South Louisiana Community College</t>
  </si>
  <si>
    <t>University of Louisiana System Summary</t>
  </si>
  <si>
    <t>LCTCS System Summary</t>
  </si>
  <si>
    <t>Higher Education Summary</t>
  </si>
  <si>
    <t>2 Year Institution Summary</t>
  </si>
  <si>
    <t>4 Year Institution Summary</t>
  </si>
  <si>
    <t>2 &amp; 4 Year Institution Summary</t>
  </si>
  <si>
    <t>McNeese State University</t>
  </si>
  <si>
    <t>Nicholls State University</t>
  </si>
  <si>
    <t>Northwestern State University</t>
  </si>
  <si>
    <t>Southeastern Louisiana University</t>
  </si>
  <si>
    <t>University of Louisiana at Monroe (ULM)</t>
  </si>
  <si>
    <t>LCTCSOnline</t>
  </si>
  <si>
    <t>Fletcher Technical Community College</t>
  </si>
  <si>
    <t>Nunez Community College</t>
  </si>
  <si>
    <t>LSU at Alexandria</t>
  </si>
  <si>
    <t>Louisiana State University Shreveport</t>
  </si>
  <si>
    <t>Louisiana Tech University</t>
  </si>
  <si>
    <t>SOUTHERN UNIVERSITY AT SHREVEPORT</t>
  </si>
  <si>
    <t>Southern University Board and System Administration</t>
  </si>
  <si>
    <t xml:space="preserve">LSUHSC-Shreveport </t>
  </si>
  <si>
    <t>Boards (Including LCTCS Online)</t>
  </si>
  <si>
    <t>Specialized Institutions</t>
  </si>
  <si>
    <t>Board of Regents Summary</t>
  </si>
  <si>
    <t>LUMCON/BOR Program</t>
  </si>
  <si>
    <t>LOSFA/BOR Program</t>
  </si>
  <si>
    <t>HE Summary</t>
  </si>
  <si>
    <t>BOR Summary</t>
  </si>
  <si>
    <t>LCTCS Summary</t>
  </si>
  <si>
    <t>LSU Summary</t>
  </si>
  <si>
    <t>SU Summary</t>
  </si>
  <si>
    <t>ULS Summary</t>
  </si>
  <si>
    <t>2 Year</t>
  </si>
  <si>
    <t>BOR</t>
  </si>
  <si>
    <t>LCTCS Board</t>
  </si>
  <si>
    <t>LSU</t>
  </si>
  <si>
    <t>SU Board</t>
  </si>
  <si>
    <t>4 Year</t>
  </si>
  <si>
    <t>LUMCON</t>
  </si>
  <si>
    <t>LCTCS Online</t>
  </si>
  <si>
    <t>LSUA</t>
  </si>
  <si>
    <t>SUBR</t>
  </si>
  <si>
    <t>Grambling</t>
  </si>
  <si>
    <t>2&amp;4 Year</t>
  </si>
  <si>
    <t>LOSFA</t>
  </si>
  <si>
    <t>BRCC</t>
  </si>
  <si>
    <t>LSUS</t>
  </si>
  <si>
    <t>SUNO</t>
  </si>
  <si>
    <t>LA Tech</t>
  </si>
  <si>
    <t>Boards</t>
  </si>
  <si>
    <t>BPCC</t>
  </si>
  <si>
    <t>LSUE</t>
  </si>
  <si>
    <t>SUSLA</t>
  </si>
  <si>
    <t>McNeese</t>
  </si>
  <si>
    <t>Specialized</t>
  </si>
  <si>
    <t>Delgado</t>
  </si>
  <si>
    <t>LSUHSCNO</t>
  </si>
  <si>
    <t>SULaw</t>
  </si>
  <si>
    <t>Nicholls</t>
  </si>
  <si>
    <t>CLTCC</t>
  </si>
  <si>
    <t>LSUHSCS</t>
  </si>
  <si>
    <t>SUAg</t>
  </si>
  <si>
    <t>NwSU</t>
  </si>
  <si>
    <t>Fletcher</t>
  </si>
  <si>
    <t>LSUAg</t>
  </si>
  <si>
    <t>SLU</t>
  </si>
  <si>
    <t>LDCC</t>
  </si>
  <si>
    <t>PBRC</t>
  </si>
  <si>
    <t>ULL</t>
  </si>
  <si>
    <t>Northshore</t>
  </si>
  <si>
    <t>ULM</t>
  </si>
  <si>
    <t>Nunez</t>
  </si>
  <si>
    <t>UNO</t>
  </si>
  <si>
    <t>RPCC</t>
  </si>
  <si>
    <t>SLCC</t>
  </si>
  <si>
    <t>Home</t>
  </si>
  <si>
    <t>BOR2</t>
  </si>
  <si>
    <t>ULS Board</t>
  </si>
  <si>
    <t>Northwest LA TCC</t>
  </si>
  <si>
    <t>Northwest Louisiana Technical Community College</t>
  </si>
  <si>
    <t>LCTCS - Adult Basic Education</t>
  </si>
  <si>
    <t>LCTCS - Workforce Training Rapid Response</t>
  </si>
  <si>
    <t>AE</t>
  </si>
  <si>
    <t>RR</t>
  </si>
  <si>
    <t>SOWELA Technical Community College</t>
  </si>
  <si>
    <t>SOWELA</t>
  </si>
  <si>
    <t xml:space="preserve">  Proprietary School Fund Account</t>
  </si>
  <si>
    <t>2022-2023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</si>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</sst>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5" formatCode="&quot;$&quot;#,##0_);\(&quot;$&quot;#,##0\)"/>
    <numFmt numFmtId="6" formatCode="&quot;$&quot;#,##0_);[Red]\(&quot;$&quot;#,##0\)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2"/>
      <color theme="10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 tint="0.249977111117893"/>
      <name val="Arial"/>
      <family val="2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medium">
        <color theme="4" tint="0.39994506668294322"/>
      </left>
      <right style="medium">
        <color theme="4" tint="-0.24994659260841701"/>
      </right>
      <top style="medium">
        <color theme="4" tint="0.39991454817346722"/>
      </top>
      <bottom style="medium">
        <color theme="4" tint="-0.24994659260841701"/>
      </bottom>
      <diagonal/>
    </border>
    <border>
      <left style="medium">
        <color rgb="FFFFC000"/>
      </left>
      <right style="medium">
        <color rgb="FFC49500"/>
      </right>
      <top style="medium">
        <color rgb="FFFFC000"/>
      </top>
      <bottom style="medium">
        <color rgb="FFC49500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8"/>
      </top>
      <bottom/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3" fontId="1" fillId="0" borderId="0" xfId="0" applyNumberFormat="1" applyFont="1"/>
    <xf numFmtId="3" fontId="1" fillId="0" borderId="2" xfId="0" applyNumberFormat="1" applyFont="1" applyBorder="1"/>
    <xf numFmtId="6" fontId="3" fillId="0" borderId="0" xfId="0" applyNumberFormat="1" applyFont="1"/>
    <xf numFmtId="6" fontId="2" fillId="0" borderId="0" xfId="0" applyNumberFormat="1" applyFont="1"/>
    <xf numFmtId="0" fontId="3" fillId="0" borderId="1" xfId="0" applyFont="1" applyBorder="1"/>
    <xf numFmtId="6" fontId="3" fillId="0" borderId="1" xfId="0" applyNumberFormat="1" applyFont="1" applyBorder="1"/>
    <xf numFmtId="0" fontId="3" fillId="0" borderId="0" xfId="0" applyFont="1"/>
    <xf numFmtId="3" fontId="3" fillId="0" borderId="0" xfId="0" applyNumberFormat="1" applyFont="1"/>
    <xf numFmtId="6" fontId="3" fillId="0" borderId="2" xfId="0" applyNumberFormat="1" applyFont="1" applyBorder="1"/>
    <xf numFmtId="0" fontId="2" fillId="0" borderId="3" xfId="0" applyFont="1" applyBorder="1" applyAlignment="1">
      <alignment horizontal="left"/>
    </xf>
    <xf numFmtId="6" fontId="2" fillId="0" borderId="3" xfId="0" applyNumberFormat="1" applyFont="1" applyBorder="1" applyAlignment="1">
      <alignment horizontal="center"/>
    </xf>
    <xf numFmtId="0" fontId="3" fillId="0" borderId="4" xfId="0" applyFont="1" applyBorder="1"/>
    <xf numFmtId="6" fontId="2" fillId="0" borderId="4" xfId="0" applyNumberFormat="1" applyFont="1" applyBorder="1" applyAlignment="1">
      <alignment horizontal="center"/>
    </xf>
    <xf numFmtId="6" fontId="3" fillId="0" borderId="5" xfId="0" applyNumberFormat="1" applyFont="1" applyBorder="1"/>
    <xf numFmtId="6" fontId="3" fillId="0" borderId="7" xfId="0" applyNumberFormat="1" applyFont="1" applyBorder="1"/>
    <xf numFmtId="6" fontId="2" fillId="0" borderId="6" xfId="0" applyNumberFormat="1" applyFont="1" applyBorder="1"/>
    <xf numFmtId="0" fontId="2" fillId="0" borderId="0" xfId="0" applyFont="1"/>
    <xf numFmtId="6" fontId="2" fillId="0" borderId="7" xfId="0" applyNumberFormat="1" applyFont="1" applyBorder="1"/>
    <xf numFmtId="6" fontId="3" fillId="0" borderId="4" xfId="0" applyNumberFormat="1" applyFont="1" applyBorder="1"/>
    <xf numFmtId="6" fontId="3" fillId="0" borderId="6" xfId="0" applyNumberFormat="1" applyFont="1" applyBorder="1"/>
    <xf numFmtId="6" fontId="2" fillId="0" borderId="5" xfId="0" applyNumberFormat="1" applyFont="1" applyBorder="1"/>
    <xf numFmtId="6" fontId="2" fillId="0" borderId="4" xfId="0" applyNumberFormat="1" applyFont="1" applyBorder="1"/>
    <xf numFmtId="6" fontId="2" fillId="0" borderId="8" xfId="0" applyNumberFormat="1" applyFont="1" applyBorder="1"/>
    <xf numFmtId="6" fontId="2" fillId="0" borderId="9" xfId="0" applyNumberFormat="1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8" fillId="3" borderId="10" xfId="1" applyFont="1" applyFill="1" applyBorder="1"/>
    <xf numFmtId="0" fontId="5" fillId="0" borderId="0" xfId="0" applyFont="1"/>
    <xf numFmtId="0" fontId="9" fillId="0" borderId="0" xfId="1" applyFont="1" applyFill="1" applyBorder="1"/>
    <xf numFmtId="0" fontId="4" fillId="0" borderId="0" xfId="0" applyFont="1"/>
    <xf numFmtId="0" fontId="9" fillId="0" borderId="0" xfId="1" applyFont="1"/>
    <xf numFmtId="6" fontId="2" fillId="0" borderId="12" xfId="0" applyNumberFormat="1" applyFont="1" applyBorder="1" applyAlignment="1">
      <alignment horizontal="center"/>
    </xf>
    <xf numFmtId="6" fontId="2" fillId="0" borderId="13" xfId="0" applyNumberFormat="1" applyFont="1" applyBorder="1" applyAlignment="1">
      <alignment horizontal="center"/>
    </xf>
    <xf numFmtId="6" fontId="3" fillId="0" borderId="14" xfId="0" applyNumberFormat="1" applyFont="1" applyBorder="1"/>
    <xf numFmtId="6" fontId="3" fillId="0" borderId="13" xfId="0" applyNumberFormat="1" applyFont="1" applyBorder="1"/>
    <xf numFmtId="6" fontId="2" fillId="0" borderId="14" xfId="0" applyNumberFormat="1" applyFont="1" applyBorder="1"/>
    <xf numFmtId="5" fontId="2" fillId="0" borderId="8" xfId="0" applyNumberFormat="1" applyFont="1" applyBorder="1"/>
    <xf numFmtId="6" fontId="3" fillId="0" borderId="15" xfId="0" applyNumberFormat="1" applyFont="1" applyBorder="1"/>
    <xf numFmtId="6" fontId="2" fillId="0" borderId="16" xfId="0" applyNumberFormat="1" applyFont="1" applyBorder="1"/>
    <xf numFmtId="0" fontId="10" fillId="4" borderId="11" xfId="1" applyFont="1" applyFill="1" applyBorder="1" applyAlignment="1">
      <alignment horizontal="center" vertical="center"/>
    </xf>
    <xf numFmtId="6" fontId="2" fillId="0" borderId="17" xfId="0" applyNumberFormat="1" applyFont="1" applyBorder="1"/>
    <xf numFmtId="6" fontId="2" fillId="0" borderId="18" xfId="0" applyNumberFormat="1" applyFont="1" applyBorder="1"/>
    <xf numFmtId="6" fontId="3" fillId="0" borderId="8" xfId="0" applyNumberFormat="1" applyFont="1" applyBorder="1"/>
    <xf numFmtId="5" fontId="11" fillId="0" borderId="8" xfId="0" applyNumberFormat="1" applyFont="1" applyBorder="1"/>
    <xf numFmtId="6" fontId="3" fillId="0" borderId="19" xfId="0" applyNumberFormat="1" applyFont="1" applyBorder="1"/>
    <xf numFmtId="0" fontId="2" fillId="0" borderId="5" xfId="0" applyFont="1" applyBorder="1"/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2" fillId="0" borderId="6" xfId="0" applyFont="1" applyBorder="1"/>
    <xf numFmtId="0" fontId="2" fillId="0" borderId="4" xfId="0" applyFont="1" applyBorder="1"/>
    <xf numFmtId="0" fontId="12" fillId="0" borderId="7" xfId="0" applyFont="1" applyBorder="1"/>
    <xf numFmtId="0" fontId="12" fillId="0" borderId="8" xfId="0" applyFont="1" applyBorder="1"/>
    <xf numFmtId="0" fontId="3" fillId="0" borderId="5" xfId="0" applyFont="1" applyBorder="1"/>
    <xf numFmtId="0" fontId="2" fillId="0" borderId="9" xfId="0" applyFont="1" applyBorder="1"/>
    <xf numFmtId="6" fontId="13" fillId="0" borderId="4" xfId="0" applyNumberFormat="1" applyFont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E88E4B91-4587-4E93-A5B0-8DC86C4C86B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0"/>
  <sheetViews>
    <sheetView showGridLines="0" tabSelected="1" workbookViewId="0"/>
  </sheetViews>
  <sheetFormatPr defaultRowHeight="15" x14ac:dyDescent="0.25"/>
  <cols>
    <col min="2" max="2" width="15.7109375" customWidth="1"/>
    <col min="3" max="3" width="3.5703125" customWidth="1"/>
    <col min="4" max="4" width="15.7109375" customWidth="1"/>
    <col min="5" max="5" width="4" customWidth="1"/>
    <col min="6" max="6" width="15.7109375" customWidth="1"/>
    <col min="7" max="7" width="3.5703125" customWidth="1"/>
    <col min="8" max="8" width="15.7109375" customWidth="1"/>
    <col min="9" max="9" width="3.5703125" customWidth="1"/>
    <col min="10" max="10" width="15.7109375" customWidth="1"/>
    <col min="11" max="11" width="4.5703125" customWidth="1"/>
    <col min="12" max="12" width="15.7109375" customWidth="1"/>
  </cols>
  <sheetData>
    <row r="2" spans="2:13" ht="18.75" x14ac:dyDescent="0.3">
      <c r="B2" s="57" t="s">
        <v>150</v>
      </c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2:13" ht="15.75" thickBot="1" x14ac:dyDescent="0.3"/>
    <row r="4" spans="2:13" ht="15.75" thickBot="1" x14ac:dyDescent="0.3">
      <c r="B4" s="27" t="s">
        <v>100</v>
      </c>
      <c r="C4" s="28"/>
      <c r="D4" s="27" t="s">
        <v>101</v>
      </c>
      <c r="E4" s="28"/>
      <c r="F4" s="27" t="s">
        <v>102</v>
      </c>
      <c r="G4" s="28"/>
      <c r="H4" s="27" t="s">
        <v>103</v>
      </c>
      <c r="I4" s="28"/>
      <c r="J4" s="27" t="s">
        <v>104</v>
      </c>
      <c r="K4" s="28"/>
      <c r="L4" s="27" t="s">
        <v>105</v>
      </c>
      <c r="M4" s="28"/>
    </row>
    <row r="5" spans="2:13" x14ac:dyDescent="0.25">
      <c r="B5" s="29" t="s">
        <v>106</v>
      </c>
      <c r="C5" s="30"/>
      <c r="D5" s="31" t="s">
        <v>107</v>
      </c>
      <c r="E5" s="30"/>
      <c r="F5" s="31" t="s">
        <v>108</v>
      </c>
      <c r="G5" s="30"/>
      <c r="H5" s="31" t="s">
        <v>109</v>
      </c>
      <c r="I5" s="30"/>
      <c r="J5" s="31" t="s">
        <v>110</v>
      </c>
      <c r="K5" s="30"/>
      <c r="L5" s="31" t="s">
        <v>151</v>
      </c>
      <c r="M5" s="30"/>
    </row>
    <row r="6" spans="2:13" x14ac:dyDescent="0.25">
      <c r="B6" s="29" t="s">
        <v>111</v>
      </c>
      <c r="C6" s="30"/>
      <c r="D6" s="31" t="s">
        <v>112</v>
      </c>
      <c r="E6" s="30"/>
      <c r="F6" s="31" t="s">
        <v>113</v>
      </c>
      <c r="G6" s="30"/>
      <c r="H6" s="31" t="s">
        <v>114</v>
      </c>
      <c r="I6" s="30"/>
      <c r="J6" s="31" t="s">
        <v>115</v>
      </c>
      <c r="K6" s="30"/>
      <c r="L6" s="31" t="s">
        <v>116</v>
      </c>
      <c r="M6" s="30"/>
    </row>
    <row r="7" spans="2:13" x14ac:dyDescent="0.25">
      <c r="B7" s="29" t="s">
        <v>117</v>
      </c>
      <c r="C7" s="30"/>
      <c r="D7" s="31" t="s">
        <v>118</v>
      </c>
      <c r="E7" s="30"/>
      <c r="F7" s="31" t="s">
        <v>156</v>
      </c>
      <c r="G7" s="30"/>
      <c r="H7" s="31" t="s">
        <v>120</v>
      </c>
      <c r="I7" s="30"/>
      <c r="J7" s="31" t="s">
        <v>121</v>
      </c>
      <c r="K7" s="30"/>
      <c r="L7" s="31" t="s">
        <v>122</v>
      </c>
      <c r="M7" s="30"/>
    </row>
    <row r="8" spans="2:13" x14ac:dyDescent="0.25">
      <c r="B8" s="29" t="s">
        <v>123</v>
      </c>
      <c r="C8" s="30"/>
      <c r="D8" s="30"/>
      <c r="E8" s="30"/>
      <c r="F8" s="31" t="s">
        <v>157</v>
      </c>
      <c r="G8" s="30"/>
      <c r="H8" s="31" t="s">
        <v>125</v>
      </c>
      <c r="I8" s="30"/>
      <c r="J8" s="31" t="s">
        <v>126</v>
      </c>
      <c r="K8" s="30"/>
      <c r="L8" s="31" t="s">
        <v>127</v>
      </c>
      <c r="M8" s="30"/>
    </row>
    <row r="9" spans="2:13" x14ac:dyDescent="0.25">
      <c r="B9" s="29" t="s">
        <v>128</v>
      </c>
      <c r="C9" s="30"/>
      <c r="D9" s="30"/>
      <c r="E9" s="30"/>
      <c r="F9" s="31" t="s">
        <v>119</v>
      </c>
      <c r="G9" s="30"/>
      <c r="H9" s="31" t="s">
        <v>130</v>
      </c>
      <c r="I9" s="30"/>
      <c r="J9" s="31" t="s">
        <v>131</v>
      </c>
      <c r="K9" s="30"/>
      <c r="L9" s="31" t="s">
        <v>132</v>
      </c>
      <c r="M9" s="30"/>
    </row>
    <row r="10" spans="2:13" x14ac:dyDescent="0.25">
      <c r="B10" s="30"/>
      <c r="C10" s="30"/>
      <c r="D10" s="30"/>
      <c r="E10" s="30"/>
      <c r="F10" s="31" t="s">
        <v>124</v>
      </c>
      <c r="G10" s="30"/>
      <c r="H10" s="31" t="s">
        <v>134</v>
      </c>
      <c r="I10" s="30"/>
      <c r="J10" s="31" t="s">
        <v>135</v>
      </c>
      <c r="K10" s="30"/>
      <c r="L10" s="31" t="s">
        <v>136</v>
      </c>
      <c r="M10" s="30"/>
    </row>
    <row r="11" spans="2:13" x14ac:dyDescent="0.25">
      <c r="B11" s="30"/>
      <c r="C11" s="30"/>
      <c r="D11" s="30"/>
      <c r="E11" s="30"/>
      <c r="F11" s="31" t="s">
        <v>129</v>
      </c>
      <c r="G11" s="30"/>
      <c r="H11" s="31" t="s">
        <v>138</v>
      </c>
      <c r="I11" s="30"/>
      <c r="J11" s="30"/>
      <c r="K11" s="30"/>
      <c r="L11" s="31" t="s">
        <v>139</v>
      </c>
      <c r="M11" s="30"/>
    </row>
    <row r="12" spans="2:13" x14ac:dyDescent="0.25">
      <c r="B12" s="30"/>
      <c r="C12" s="30"/>
      <c r="D12" s="30"/>
      <c r="E12" s="30"/>
      <c r="F12" s="31" t="s">
        <v>133</v>
      </c>
      <c r="G12" s="30"/>
      <c r="H12" s="31" t="s">
        <v>141</v>
      </c>
      <c r="I12" s="30"/>
      <c r="J12" s="30"/>
      <c r="K12" s="30"/>
      <c r="L12" s="31" t="s">
        <v>142</v>
      </c>
      <c r="M12" s="30"/>
    </row>
    <row r="13" spans="2:13" x14ac:dyDescent="0.25">
      <c r="B13" s="30"/>
      <c r="C13" s="30"/>
      <c r="D13" s="30"/>
      <c r="E13" s="30"/>
      <c r="F13" s="31" t="s">
        <v>137</v>
      </c>
      <c r="G13" s="30"/>
      <c r="H13" s="30"/>
      <c r="I13" s="30"/>
      <c r="J13" s="30"/>
      <c r="K13" s="30"/>
      <c r="L13" s="31" t="s">
        <v>144</v>
      </c>
      <c r="M13" s="30"/>
    </row>
    <row r="14" spans="2:13" x14ac:dyDescent="0.25">
      <c r="B14" s="30"/>
      <c r="C14" s="30"/>
      <c r="D14" s="30"/>
      <c r="E14" s="30"/>
      <c r="F14" s="31" t="s">
        <v>140</v>
      </c>
      <c r="G14" s="30"/>
      <c r="H14" s="30"/>
      <c r="I14" s="30"/>
      <c r="J14" s="30"/>
      <c r="K14" s="30"/>
      <c r="L14" s="31" t="s">
        <v>146</v>
      </c>
      <c r="M14" s="30"/>
    </row>
    <row r="15" spans="2:13" x14ac:dyDescent="0.25">
      <c r="B15" s="30"/>
      <c r="C15" s="30"/>
      <c r="D15" s="30"/>
      <c r="E15" s="30"/>
      <c r="F15" s="31" t="s">
        <v>143</v>
      </c>
      <c r="G15" s="30"/>
      <c r="H15" s="30"/>
      <c r="I15" s="30"/>
      <c r="J15" s="30"/>
      <c r="K15" s="30"/>
      <c r="L15" s="30"/>
      <c r="M15" s="30"/>
    </row>
    <row r="16" spans="2:13" x14ac:dyDescent="0.25">
      <c r="B16" s="30"/>
      <c r="C16" s="30"/>
      <c r="D16" s="30"/>
      <c r="E16" s="30"/>
      <c r="F16" s="31" t="s">
        <v>145</v>
      </c>
      <c r="G16" s="30"/>
      <c r="H16" s="30"/>
      <c r="I16" s="30"/>
      <c r="J16" s="30"/>
      <c r="K16" s="30"/>
      <c r="L16" s="30"/>
      <c r="M16" s="30"/>
    </row>
    <row r="17" spans="2:13" x14ac:dyDescent="0.25">
      <c r="B17" s="30"/>
      <c r="C17" s="30"/>
      <c r="D17" s="30"/>
      <c r="E17" s="30"/>
      <c r="F17" s="31" t="s">
        <v>147</v>
      </c>
      <c r="G17" s="30"/>
      <c r="H17" s="30"/>
      <c r="I17" s="30"/>
      <c r="J17" s="30"/>
      <c r="K17" s="30"/>
      <c r="L17" s="30"/>
      <c r="M17" s="30"/>
    </row>
    <row r="18" spans="2:13" x14ac:dyDescent="0.25">
      <c r="B18" s="30"/>
      <c r="C18" s="30"/>
      <c r="D18" s="30"/>
      <c r="E18" s="30"/>
      <c r="F18" s="31" t="s">
        <v>148</v>
      </c>
      <c r="G18" s="30"/>
      <c r="H18" s="30"/>
      <c r="I18" s="30"/>
      <c r="J18" s="30"/>
      <c r="K18" s="30"/>
      <c r="L18" s="30"/>
      <c r="M18" s="30"/>
    </row>
    <row r="19" spans="2:13" x14ac:dyDescent="0.25">
      <c r="F19" s="31" t="s">
        <v>159</v>
      </c>
    </row>
    <row r="20" spans="2:13" x14ac:dyDescent="0.25">
      <c r="F20" s="31" t="s">
        <v>152</v>
      </c>
    </row>
  </sheetData>
  <mergeCells count="1">
    <mergeCell ref="B2:L2"/>
  </mergeCells>
  <hyperlinks>
    <hyperlink ref="B4" location="HESummary!A1" tooltip="HE Summary" display="HE Summary" xr:uid="{00000000-0004-0000-0000-000000000000}"/>
    <hyperlink ref="B5" location="'2Year'!A1" tooltip="2-yr Institutions" display="2 Year" xr:uid="{00000000-0004-0000-0000-000001000000}"/>
    <hyperlink ref="B6" location="'4Year'!A1" tooltip="4-yr Institutions" display="4 Year" xr:uid="{00000000-0004-0000-0000-000002000000}"/>
    <hyperlink ref="B7" location="'2&amp;4Year'!A1" tooltip="2-&amp;4-yr Institutions" display="2&amp;4 Year" xr:uid="{00000000-0004-0000-0000-000003000000}"/>
    <hyperlink ref="B8" location="Boards!A1" tooltip="Boards" display="Boards" xr:uid="{00000000-0004-0000-0000-000004000000}"/>
    <hyperlink ref="B9" location="Specialized!A1" tooltip="Specialized Units" display="Specialized" xr:uid="{00000000-0004-0000-0000-000005000000}"/>
    <hyperlink ref="D4" location="BORSummary!A1" tooltip="BoR+LUMCON+LOSFA" display="BOR Summary" xr:uid="{00000000-0004-0000-0000-000006000000}"/>
    <hyperlink ref="D5" location="BOR!A1" tooltip="Board of Regents" display="BOR" xr:uid="{00000000-0004-0000-0000-000007000000}"/>
    <hyperlink ref="D6" location="LUMCON!A1" tooltip="LUMCON" display="LUMCON" xr:uid="{00000000-0004-0000-0000-000008000000}"/>
    <hyperlink ref="D7" location="LOSFA!A1" tooltip="LOSFA" display="LOSFA" xr:uid="{00000000-0004-0000-0000-000009000000}"/>
    <hyperlink ref="L4" location="'UL Summary'!A1" tooltip="UL System Summary" display="ULS Summary" xr:uid="{00000000-0004-0000-0000-00000A000000}"/>
    <hyperlink ref="L5" location="ULSBoard!A1" tooltip="UL System Board" display="UL Board" xr:uid="{00000000-0004-0000-0000-00000B000000}"/>
    <hyperlink ref="L6" location="Grambling!A1" tooltip="Grambling State University" display="Grambling" xr:uid="{00000000-0004-0000-0000-00000C000000}"/>
    <hyperlink ref="L7" location="LATech!A1" tooltip="Louisiana Tech University" display="LA Tech" xr:uid="{00000000-0004-0000-0000-00000D000000}"/>
    <hyperlink ref="L8" location="McNeese!A1" tooltip="McNeese State University" display="McNeese" xr:uid="{00000000-0004-0000-0000-00000E000000}"/>
    <hyperlink ref="L9" location="Nicholls!A1" tooltip="Nicholls State University" display="Nicholls" xr:uid="{00000000-0004-0000-0000-00000F000000}"/>
    <hyperlink ref="L10" location="NwSU!A1" tooltip="Northwestern State University" display="NwSU" xr:uid="{00000000-0004-0000-0000-000010000000}"/>
    <hyperlink ref="L11" location="SLU!A1" tooltip="Southeastern Louisiana University" display="SLU" xr:uid="{00000000-0004-0000-0000-000011000000}"/>
    <hyperlink ref="L12" location="ULL!A1" tooltip="University of Louisiana at Lafayette" display="ULL" xr:uid="{00000000-0004-0000-0000-000012000000}"/>
    <hyperlink ref="L13" location="ULM!A1" tooltip="University of Louisiana at Monroe" display="ULM" xr:uid="{00000000-0004-0000-0000-000013000000}"/>
    <hyperlink ref="L14" location="UNO!A1" tooltip="University of New Orleans" display="UNO" xr:uid="{00000000-0004-0000-0000-000014000000}"/>
    <hyperlink ref="H4" location="'LSU Summary'!A1" tooltip="LSU Summary" display="LSU Summary" xr:uid="{00000000-0004-0000-0000-000015000000}"/>
    <hyperlink ref="H5" location="LSU!A1" tooltip="LSU A&amp;M" display="LSU" xr:uid="{00000000-0004-0000-0000-000016000000}"/>
    <hyperlink ref="H6" location="LSUA!A1" tooltip="LSU of Alexandria" display="LSUA" xr:uid="{00000000-0004-0000-0000-000017000000}"/>
    <hyperlink ref="H7" location="LSUS!A1" tooltip="LSU Shreveport" display="LSUS" xr:uid="{00000000-0004-0000-0000-000018000000}"/>
    <hyperlink ref="H8" location="LSUE!A1" tooltip="LSU at Eunice" display="LSUE" xr:uid="{00000000-0004-0000-0000-000019000000}"/>
    <hyperlink ref="H9" location="HSCNO!A1" tooltip="LSU Health Sciences Center New Orleans" display="LSUHSCNO" xr:uid="{00000000-0004-0000-0000-00001A000000}"/>
    <hyperlink ref="H10" location="HSCS!A1" tooltip="LSU Health Sciences Center Shreveport" display="LSUHSCS" xr:uid="{00000000-0004-0000-0000-00001B000000}"/>
    <hyperlink ref="H11" location="Ag!A1" tooltip="LSU Agriculural Center" display="LSUAg" xr:uid="{00000000-0004-0000-0000-00001C000000}"/>
    <hyperlink ref="H12" location="PBRC!A1" tooltip="Pennington Biomedical Research Center" display="PBRC" xr:uid="{00000000-0004-0000-0000-00001D000000}"/>
    <hyperlink ref="J4" location="SUSummary!A1" tooltip="SU Summary" display="SU Summary" xr:uid="{00000000-0004-0000-0000-00001E000000}"/>
    <hyperlink ref="J5" location="SUBoard!A1" tooltip="SU Board" display="SU Board" xr:uid="{00000000-0004-0000-0000-00001F000000}"/>
    <hyperlink ref="J6" location="SUBR!A1" tooltip="SU A&amp;M" display="SUBR" xr:uid="{00000000-0004-0000-0000-000020000000}"/>
    <hyperlink ref="J7" location="SUNO!A1" tooltip="SU at New Orleans" display="SUNO" xr:uid="{00000000-0004-0000-0000-000021000000}"/>
    <hyperlink ref="J8" location="SUSLA!A1" tooltip="SU Shreveport Louisiana" display="SUSLA" xr:uid="{00000000-0004-0000-0000-000022000000}"/>
    <hyperlink ref="J9" location="SULaw!A1" tooltip="SU Law Center" display="SULaw" xr:uid="{00000000-0004-0000-0000-000023000000}"/>
    <hyperlink ref="J10" location="SUAg!A1" tooltip="SU Agricultural Center" display="SUAg" xr:uid="{00000000-0004-0000-0000-000024000000}"/>
    <hyperlink ref="F4" location="LCTCSummary!A1" tooltip="LCTCS Summary" display="LCTCS Summary" xr:uid="{00000000-0004-0000-0000-000025000000}"/>
    <hyperlink ref="F5" location="LCTCBoard!A1" tooltip="LCTCS Board" display="LCTCS Board" xr:uid="{00000000-0004-0000-0000-000026000000}"/>
    <hyperlink ref="F6" location="Online!A1" tooltip="LCTCS Online" display="LCTCS Online" xr:uid="{00000000-0004-0000-0000-000027000000}"/>
    <hyperlink ref="F9" location="BRCC!A1" tooltip="Baton Rouge Community College" display="BRCC" xr:uid="{00000000-0004-0000-0000-000028000000}"/>
    <hyperlink ref="F10" location="BPCC!A1" tooltip="Bossier Parish Community College" display="BPCC" xr:uid="{00000000-0004-0000-0000-000029000000}"/>
    <hyperlink ref="F11" location="Delgado!A1" tooltip="Delgado Community College" display="Delgado" xr:uid="{00000000-0004-0000-0000-00002A000000}"/>
    <hyperlink ref="F12" location="CentLATCC!A1" tooltip="Central Louisiana Technical Community College" display="CLTCC" xr:uid="{00000000-0004-0000-0000-00002B000000}"/>
    <hyperlink ref="F13" location="Fletcher!A1" tooltip="Fletcher Technical Community College" display="Fletcher" xr:uid="{00000000-0004-0000-0000-00002C000000}"/>
    <hyperlink ref="F14" location="LDCC!A1" tooltip="Louisiana Delta Community College" display="LDCC" xr:uid="{00000000-0004-0000-0000-00002D000000}"/>
    <hyperlink ref="F15" location="Northshore!A1" tooltip="Northshore Technical Community College" display="Northshore" xr:uid="{00000000-0004-0000-0000-00002E000000}"/>
    <hyperlink ref="F16" location="Nunez!A1" tooltip="Nunez Community College" display="Nunez" xr:uid="{00000000-0004-0000-0000-00002F000000}"/>
    <hyperlink ref="F17" location="RPCC!A1" tooltip="River Parish Community College" display="RPCC" xr:uid="{00000000-0004-0000-0000-000030000000}"/>
    <hyperlink ref="F18" location="SLCC!A1" tooltip="South Louisiana Community College" display="SLCC" xr:uid="{00000000-0004-0000-0000-000031000000}"/>
    <hyperlink ref="F19" location="Sowela!A1" tooltip="Sowela Technical Community College" display="Sowela" xr:uid="{00000000-0004-0000-0000-000032000000}"/>
    <hyperlink ref="F20" location="NwLTCC!A1" tooltip="Louisiana Technical College" display="Northwest LA TCC" xr:uid="{00000000-0004-0000-0000-000033000000}"/>
    <hyperlink ref="F7" location="AE!A1" tooltip="Adult Basic Education" display="AE" xr:uid="{9407A8D9-0947-481A-AD4F-903D60A6045B}"/>
    <hyperlink ref="F8" location="RR!A1" tooltip="Workforce Training Rapid Response" display="RR" xr:uid="{738F615C-2688-4D0B-81B6-E4334303231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5">
      <c r="A11" s="49" t="s">
        <v>12</v>
      </c>
      <c r="B11" s="18">
        <v>374168.73</v>
      </c>
      <c r="C11" s="18">
        <v>375000</v>
      </c>
      <c r="D11" s="18">
        <v>375000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8">
        <v>374168.73</v>
      </c>
      <c r="C12" s="18">
        <v>375000</v>
      </c>
      <c r="D12" s="18">
        <v>375000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5">
        <v>0</v>
      </c>
      <c r="C13" s="15">
        <v>0</v>
      </c>
      <c r="D13" s="15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3145569.49</v>
      </c>
      <c r="C36" s="15">
        <v>9100000</v>
      </c>
      <c r="D36" s="15">
        <v>9100000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18">
        <v>3145569.49</v>
      </c>
      <c r="C38" s="18">
        <v>9100000</v>
      </c>
      <c r="D38" s="18">
        <v>9100000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4101116.3499999996</v>
      </c>
      <c r="C44" s="15">
        <v>4034667</v>
      </c>
      <c r="D44" s="15">
        <v>4034667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4101116.3499999996</v>
      </c>
      <c r="C45" s="18">
        <v>4034667</v>
      </c>
      <c r="D45" s="18">
        <v>4034667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7620854.5700000003</v>
      </c>
      <c r="C47" s="24">
        <v>13509667</v>
      </c>
      <c r="D47" s="24">
        <v>13509667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9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5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1125297.42</v>
      </c>
      <c r="C11" s="15">
        <v>1920998</v>
      </c>
      <c r="D11" s="15">
        <v>773742</v>
      </c>
      <c r="E11" s="34">
        <f t="shared" si="0"/>
        <v>-1147256</v>
      </c>
    </row>
    <row r="12" spans="1:12" s="17" customFormat="1" ht="15" customHeight="1" x14ac:dyDescent="0.25">
      <c r="A12" s="50" t="s">
        <v>13</v>
      </c>
      <c r="B12" s="16">
        <v>1125297.42</v>
      </c>
      <c r="C12" s="16">
        <v>1920998</v>
      </c>
      <c r="D12" s="16">
        <v>773742</v>
      </c>
      <c r="E12" s="36">
        <f t="shared" si="0"/>
        <v>-1147256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 t="shared" si="0"/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 t="shared" si="0"/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0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43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6304691.21</v>
      </c>
      <c r="C40" s="15">
        <v>37415818</v>
      </c>
      <c r="D40" s="15">
        <v>17305804</v>
      </c>
      <c r="E40" s="35">
        <f t="shared" si="0"/>
        <v>-20110014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6304691.21</v>
      </c>
      <c r="C45" s="18">
        <v>37415818</v>
      </c>
      <c r="D45" s="18">
        <v>17305804</v>
      </c>
      <c r="E45" s="36">
        <f t="shared" si="0"/>
        <v>-20110014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7429988.6299999999</v>
      </c>
      <c r="C47" s="24">
        <v>39336816</v>
      </c>
      <c r="D47" s="24">
        <v>18079546</v>
      </c>
      <c r="E47" s="39">
        <f>D47-C47</f>
        <v>-21257270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A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</sheetPr>
  <dimension ref="A1:L56"/>
  <sheetViews>
    <sheetView zoomScale="80" zoomScaleNormal="80" workbookViewId="0">
      <pane ySplit="5" topLeftCell="A7" activePane="bottomLeft" state="frozen"/>
      <selection activeCell="G2" sqref="G2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75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ULSBoard!B7+Grambling!B7+LATech!B7+McNeese!B7+Nicholls!B7+NwSU!B7+SLU!B7+ULL!B7+ULM!B7+UNO!B7</f>
        <v>0</v>
      </c>
      <c r="C7" s="15">
        <f>ULSBoard!C7+Grambling!C7+LATech!C7+McNeese!C7+Nicholls!C7+NwSU!C7+SLU!C7+ULL!C7+ULM!C7+UNO!C7</f>
        <v>0</v>
      </c>
      <c r="D7" s="15">
        <f>ULSBoard!D7+Grambling!D7+LATech!D7+McNeese!D7+Nicholls!D7+NwSU!D7+SLU!D7+ULL!D7+ULM!D7+UNO!D7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ULSBoard!B8+Grambling!B8+LATech!B8+McNeese!B8+Nicholls!B8+NwSU!B8+SLU!B8+ULL!B8+ULM!B8+UNO!B8</f>
        <v>0</v>
      </c>
      <c r="C8" s="15">
        <f>ULSBoard!C8+Grambling!C8+LATech!C8+McNeese!C8+Nicholls!C8+NwSU!C8+SLU!C8+ULL!C8+ULM!C8+UNO!C8</f>
        <v>0</v>
      </c>
      <c r="D8" s="15">
        <f>ULSBoard!D8+Grambling!D8+LATech!D8+McNeese!D8+Nicholls!D8+NwSU!D8+SLU!D8+ULL!D8+ULM!D8+UNO!D8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ULSBoard!B9+Grambling!B9+LATech!B9+McNeese!B9+Nicholls!B9+NwSU!B9+SLU!B9+ULL!B9+ULM!B9+UNO!B9</f>
        <v>0</v>
      </c>
      <c r="C9" s="15">
        <f>ULSBoard!C9+Grambling!C9+LATech!C9+McNeese!C9+Nicholls!C9+NwSU!C9+SLU!C9+ULL!C9+ULM!C9+UNO!C9</f>
        <v>0</v>
      </c>
      <c r="D9" s="15">
        <f>ULSBoard!D9+Grambling!D9+LATech!D9+McNeese!D9+Nicholls!D9+NwSU!D9+SLU!D9+ULL!D9+ULM!D9+UNO!D9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ULSBoard!B10+Grambling!B10+LATech!B10+McNeese!B10+Nicholls!B10+NwSU!B10+SLU!B10+ULL!B10+ULM!B10+UNO!B10</f>
        <v>0</v>
      </c>
      <c r="C10" s="15">
        <f>ULSBoard!C10+Grambling!C10+LATech!C10+McNeese!C10+Nicholls!C10+NwSU!C10+SLU!C10+ULL!C10+ULM!C10+UNO!C10</f>
        <v>0</v>
      </c>
      <c r="D10" s="15">
        <f>ULSBoard!D10+Grambling!D10+LATech!D10+McNeese!D10+Nicholls!D10+NwSU!D10+SLU!D10+ULL!D10+ULM!D10+UNO!D10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ULSBoard!B11+Grambling!B11+LATech!B11+McNeese!B11+Nicholls!B11+NwSU!B11+SLU!B11+ULL!B11+ULM!B11+UNO!B11</f>
        <v>942000</v>
      </c>
      <c r="C11" s="15">
        <f>ULSBoard!C11+Grambling!C11+LATech!C11+McNeese!C11+Nicholls!C11+NwSU!C11+SLU!C11+ULL!C11+ULM!C11+UNO!C11</f>
        <v>977923</v>
      </c>
      <c r="D11" s="15">
        <f>ULSBoard!D11+Grambling!D11+LATech!D11+McNeese!D11+Nicholls!D11+NwSU!D11+SLU!D11+ULL!D11+ULM!D11+UNO!D11</f>
        <v>259923</v>
      </c>
      <c r="E11" s="34">
        <f t="shared" si="0"/>
        <v>-718000</v>
      </c>
    </row>
    <row r="12" spans="1:12" s="17" customFormat="1" ht="15" customHeight="1" x14ac:dyDescent="0.25">
      <c r="A12" s="50" t="s">
        <v>13</v>
      </c>
      <c r="B12" s="16">
        <f>SUM(B7:B11)</f>
        <v>942000</v>
      </c>
      <c r="C12" s="16">
        <f>SUM(C7:C11)</f>
        <v>977923</v>
      </c>
      <c r="D12" s="16">
        <f>SUM(D7:D11)</f>
        <v>259923</v>
      </c>
      <c r="E12" s="36">
        <f t="shared" si="0"/>
        <v>-718000</v>
      </c>
    </row>
    <row r="13" spans="1:12" s="17" customFormat="1" ht="15" customHeight="1" x14ac:dyDescent="0.25">
      <c r="A13" s="50" t="s">
        <v>14</v>
      </c>
      <c r="B13" s="18">
        <f>ULSBoard!B13+Grambling!B13+LATech!B13+McNeese!B13+Nicholls!B13+NwSU!B13+SLU!B13+ULL!B13+ULM!B13+UNO!B13</f>
        <v>0</v>
      </c>
      <c r="C13" s="18">
        <f>ULSBoard!C13+Grambling!C13+LATech!C13+McNeese!C13+Nicholls!C13+NwSU!C13+SLU!C13+ULL!C13+ULM!C13+UNO!C13</f>
        <v>0</v>
      </c>
      <c r="D13" s="18">
        <f>ULSBoard!D13+Grambling!D13+LATech!D13+McNeese!D13+Nicholls!D13+NwSU!D13+SLU!D13+ULL!D13+ULM!D13+UNO!D13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ULSBoard!B16+Grambling!B16+LATech!B16+McNeese!B16+Nicholls!B16+NwSU!B16+SLU!B16+ULL!B16+ULM!B16+UNO!B16</f>
        <v>441046654.56999999</v>
      </c>
      <c r="C16" s="15">
        <f>ULSBoard!C16+Grambling!C16+LATech!C16+McNeese!C16+Nicholls!C16+NwSU!C16+SLU!C16+ULL!C16+ULM!C16+UNO!C16</f>
        <v>481669369</v>
      </c>
      <c r="D16" s="15">
        <f>ULSBoard!D16+Grambling!D16+LATech!D16+McNeese!D16+Nicholls!D16+NwSU!D16+SLU!D16+ULL!D16+ULM!D16+UNO!D16</f>
        <v>456641514</v>
      </c>
      <c r="E16" s="15">
        <f>D16-C16</f>
        <v>-25027855</v>
      </c>
    </row>
    <row r="17" spans="1:5" ht="15" customHeight="1" x14ac:dyDescent="0.2">
      <c r="A17" s="47" t="s">
        <v>18</v>
      </c>
      <c r="B17" s="15">
        <f>ULSBoard!B17+Grambling!B17+LATech!B17+McNeese!B17+Nicholls!B17+NwSU!B17+SLU!B17+ULL!B17+ULM!B17+UNO!B17</f>
        <v>21233810.400000002</v>
      </c>
      <c r="C17" s="15">
        <f>ULSBoard!C17+Grambling!C17+LATech!C17+McNeese!C17+Nicholls!C17+NwSU!C17+SLU!C17+ULL!C17+ULM!C17+UNO!C17</f>
        <v>23688950</v>
      </c>
      <c r="D17" s="15">
        <f>ULSBoard!D17+Grambling!D17+LATech!D17+McNeese!D17+Nicholls!D17+NwSU!D17+SLU!D17+ULL!D17+ULM!D17+UNO!D17</f>
        <v>21583343</v>
      </c>
      <c r="E17" s="20">
        <f>D17-C17</f>
        <v>-2105607</v>
      </c>
    </row>
    <row r="18" spans="1:5" ht="15" customHeight="1" x14ac:dyDescent="0.2">
      <c r="A18" s="47" t="s">
        <v>19</v>
      </c>
      <c r="B18" s="15">
        <f>ULSBoard!B18+Grambling!B18+LATech!B18+McNeese!B18+Nicholls!B18+NwSU!B18+SLU!B18+ULL!B18+ULM!B18+UNO!B18</f>
        <v>14584498.5</v>
      </c>
      <c r="C18" s="15">
        <f>ULSBoard!C18+Grambling!C18+LATech!C18+McNeese!C18+Nicholls!C18+NwSU!C18+SLU!C18+ULL!C18+ULM!C18+UNO!C18</f>
        <v>16802609</v>
      </c>
      <c r="D18" s="15">
        <f>ULSBoard!D18+Grambling!D18+LATech!D18+McNeese!D18+Nicholls!D18+NwSU!D18+SLU!D18+ULL!D18+ULM!D18+UNO!D18</f>
        <v>15782143</v>
      </c>
      <c r="E18" s="20">
        <f>D18-C18</f>
        <v>-1020466</v>
      </c>
    </row>
    <row r="19" spans="1:5" ht="15" customHeight="1" x14ac:dyDescent="0.2">
      <c r="A19" s="47" t="s">
        <v>20</v>
      </c>
      <c r="B19" s="15">
        <f>ULSBoard!B19+Grambling!B19+LATech!B19+McNeese!B19+Nicholls!B19+NwSU!B19+SLU!B19+ULL!B19+ULM!B19+UNO!B19</f>
        <v>8309732.71</v>
      </c>
      <c r="C19" s="15">
        <f>ULSBoard!C19+Grambling!C19+LATech!C19+McNeese!C19+Nicholls!C19+NwSU!C19+SLU!C19+ULL!C19+ULM!C19+UNO!C19</f>
        <v>8711462</v>
      </c>
      <c r="D19" s="15">
        <f>ULSBoard!D19+Grambling!D19+LATech!D19+McNeese!D19+Nicholls!D19+NwSU!D19+SLU!D19+ULL!D19+ULM!D19+UNO!D19</f>
        <v>8040921</v>
      </c>
      <c r="E19" s="20">
        <f>D19-C19</f>
        <v>-670541</v>
      </c>
    </row>
    <row r="20" spans="1:5" ht="15" customHeight="1" x14ac:dyDescent="0.2">
      <c r="A20" s="47" t="s">
        <v>21</v>
      </c>
      <c r="B20" s="15">
        <f>ULSBoard!B20+Grambling!B20+LATech!B20+McNeese!B20+Nicholls!B20+NwSU!B20+SLU!B20+ULL!B20+ULM!B20+UNO!B20</f>
        <v>0</v>
      </c>
      <c r="C20" s="15">
        <f>ULSBoard!C20+Grambling!C20+LATech!C20+McNeese!C20+Nicholls!C20+NwSU!C20+SLU!C20+ULL!C20+ULM!C20+UNO!C20</f>
        <v>0</v>
      </c>
      <c r="D20" s="15">
        <f>ULSBoard!D20+Grambling!D20+LATech!D20+McNeese!D20+Nicholls!D20+NwSU!D20+SLU!D20+ULL!D20+ULM!D20+UNO!D20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ULSBoard!B21+Grambling!B21+LATech!B21+McNeese!B21+Nicholls!B21+NwSU!B21+SLU!B21+ULL!B21+ULM!B21+UNO!B21</f>
        <v>0</v>
      </c>
      <c r="C21" s="15">
        <f>ULSBoard!C21+Grambling!C21+LATech!C21+McNeese!C21+Nicholls!C21+NwSU!C21+SLU!C21+ULL!C21+ULM!C21+UNO!C21</f>
        <v>0</v>
      </c>
      <c r="D21" s="15">
        <f>ULSBoard!D21+Grambling!D21+LATech!D21+McNeese!D21+Nicholls!D21+NwSU!D21+SLU!D21+ULL!D21+ULM!D21+UNO!D21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ULSBoard!B22+Grambling!B22+LATech!B22+McNeese!B22+Nicholls!B22+NwSU!B22+SLU!B22+ULL!B22+ULM!B22+UNO!B22</f>
        <v>0</v>
      </c>
      <c r="C22" s="15">
        <f>ULSBoard!C22+Grambling!C22+LATech!C22+McNeese!C22+Nicholls!C22+NwSU!C22+SLU!C22+ULL!C22+ULM!C22+UNO!C22</f>
        <v>0</v>
      </c>
      <c r="D22" s="15">
        <f>ULSBoard!D22+Grambling!D22+LATech!D22+McNeese!D22+Nicholls!D22+NwSU!D22+SLU!D22+ULL!D22+ULM!D22+UNO!D22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ULSBoard!B23+Grambling!B23+LATech!B23+McNeese!B23+Nicholls!B23+NwSU!B23+SLU!B23+ULL!B23+ULM!B23+UNO!B23</f>
        <v>1245900</v>
      </c>
      <c r="C23" s="15">
        <f>ULSBoard!C23+Grambling!C23+LATech!C23+McNeese!C23+Nicholls!C23+NwSU!C23+SLU!C23+ULL!C23+ULM!C23+UNO!C23</f>
        <v>1313000</v>
      </c>
      <c r="D23" s="15">
        <f>ULSBoard!D23+Grambling!D23+LATech!D23+McNeese!D23+Nicholls!D23+NwSU!D23+SLU!D23+ULL!D23+ULM!D23+UNO!D23</f>
        <v>1303000</v>
      </c>
      <c r="E23" s="20">
        <f t="shared" si="1"/>
        <v>-10000</v>
      </c>
    </row>
    <row r="24" spans="1:5" ht="15" customHeight="1" x14ac:dyDescent="0.2">
      <c r="A24" s="47" t="s">
        <v>23</v>
      </c>
      <c r="B24" s="15">
        <f>ULSBoard!B24+Grambling!B24+LATech!B24+McNeese!B24+Nicholls!B24+NwSU!B24+SLU!B24+ULL!B24+ULM!B24+UNO!B24</f>
        <v>0</v>
      </c>
      <c r="C24" s="15">
        <f>ULSBoard!C24+Grambling!C24+LATech!C24+McNeese!C24+Nicholls!C24+NwSU!C24+SLU!C24+ULL!C24+ULM!C24+UNO!C24</f>
        <v>0</v>
      </c>
      <c r="D24" s="15">
        <f>ULSBoard!D24+Grambling!D24+LATech!D24+McNeese!D24+Nicholls!D24+NwSU!D24+SLU!D24+ULL!D24+ULM!D24+UNO!D24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ULSBoard!B25+Grambling!B25+LATech!B25+McNeese!B25+Nicholls!B25+NwSU!B25+SLU!B25+ULL!B25+ULM!B25+UNO!B25</f>
        <v>0</v>
      </c>
      <c r="C25" s="15">
        <f>ULSBoard!C25+Grambling!C25+LATech!C25+McNeese!C25+Nicholls!C25+NwSU!C25+SLU!C25+ULL!C25+ULM!C25+UNO!C25</f>
        <v>0</v>
      </c>
      <c r="D25" s="15">
        <f>ULSBoard!D25+Grambling!D25+LATech!D25+McNeese!D25+Nicholls!D25+NwSU!D25+SLU!D25+ULL!D25+ULM!D25+UNO!D25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ULSBoard!B26+Grambling!B26+LATech!B26+McNeese!B26+Nicholls!B26+NwSU!B26+SLU!B26+ULL!B26+ULM!B26+UNO!B26</f>
        <v>29362655.41</v>
      </c>
      <c r="C26" s="15">
        <f>ULSBoard!C26+Grambling!C26+LATech!C26+McNeese!C26+Nicholls!C26+NwSU!C26+SLU!C26+ULL!C26+ULM!C26+UNO!C26</f>
        <v>56068452</v>
      </c>
      <c r="D26" s="15">
        <f>ULSBoard!D26+Grambling!D26+LATech!D26+McNeese!D26+Nicholls!D26+NwSU!D26+SLU!D26+ULL!D26+ULM!D26+UNO!D26</f>
        <v>51812674</v>
      </c>
      <c r="E26" s="20">
        <f t="shared" si="1"/>
        <v>-4255778</v>
      </c>
    </row>
    <row r="27" spans="1:5" ht="15" customHeight="1" x14ac:dyDescent="0.2">
      <c r="A27" s="47" t="s">
        <v>26</v>
      </c>
      <c r="B27" s="15">
        <f>ULSBoard!B27+Grambling!B27+LATech!B27+McNeese!B27+Nicholls!B27+NwSU!B27+SLU!B27+ULL!B27+ULM!B27+UNO!B27</f>
        <v>0</v>
      </c>
      <c r="C27" s="15">
        <f>ULSBoard!C27+Grambling!C27+LATech!C27+McNeese!C27+Nicholls!C27+NwSU!C27+SLU!C27+ULL!C27+ULM!C27+UNO!C27</f>
        <v>0</v>
      </c>
      <c r="D27" s="15">
        <f>ULSBoard!D27+Grambling!D27+LATech!D27+McNeese!D27+Nicholls!D27+NwSU!D27+SLU!D27+ULL!D27+ULM!D27+UNO!D27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ULSBoard!B28+Grambling!B28+LATech!B28+McNeese!B28+Nicholls!B28+NwSU!B28+SLU!B28+ULL!B28+ULM!B28+UNO!B28</f>
        <v>7824437.6600000001</v>
      </c>
      <c r="C28" s="15">
        <f>ULSBoard!C28+Grambling!C28+LATech!C28+McNeese!C28+Nicholls!C28+NwSU!C28+SLU!C28+ULL!C28+ULM!C28+UNO!C28</f>
        <v>8557384</v>
      </c>
      <c r="D28" s="15">
        <f>ULSBoard!D28+Grambling!D28+LATech!D28+McNeese!D28+Nicholls!D28+NwSU!D28+SLU!D28+ULL!D28+ULM!D28+UNO!D28</f>
        <v>8621695</v>
      </c>
      <c r="E28" s="20">
        <f t="shared" si="1"/>
        <v>64311</v>
      </c>
    </row>
    <row r="29" spans="1:5" ht="15" customHeight="1" x14ac:dyDescent="0.2">
      <c r="A29" s="47" t="s">
        <v>28</v>
      </c>
      <c r="B29" s="15">
        <f>ULSBoard!B29+Grambling!B29+LATech!B29+McNeese!B29+Nicholls!B29+NwSU!B29+SLU!B29+ULL!B29+ULM!B29+UNO!B29</f>
        <v>14829362.640000001</v>
      </c>
      <c r="C29" s="15">
        <f>ULSBoard!C29+Grambling!C29+LATech!C29+McNeese!C29+Nicholls!C29+NwSU!C29+SLU!C29+ULL!C29+ULM!C29+UNO!C29</f>
        <v>16842672</v>
      </c>
      <c r="D29" s="15">
        <f>ULSBoard!D29+Grambling!D29+LATech!D29+McNeese!D29+Nicholls!D29+NwSU!D29+SLU!D29+ULL!D29+ULM!D29+UNO!D29</f>
        <v>15049961</v>
      </c>
      <c r="E29" s="20">
        <f>D29-C29</f>
        <v>-1792711</v>
      </c>
    </row>
    <row r="30" spans="1:5" s="17" customFormat="1" ht="15" customHeight="1" x14ac:dyDescent="0.25">
      <c r="A30" s="46" t="s">
        <v>29</v>
      </c>
      <c r="B30" s="21">
        <f>SUM(B16:B29)</f>
        <v>538437051.88999999</v>
      </c>
      <c r="C30" s="21">
        <f>SUM(C16:C29)</f>
        <v>613653898</v>
      </c>
      <c r="D30" s="21">
        <f>SUM(D16:D29)</f>
        <v>578835251</v>
      </c>
      <c r="E30" s="22">
        <f>SUM(E16:E29)</f>
        <v>-34818647</v>
      </c>
    </row>
    <row r="31" spans="1:5" ht="15" customHeight="1" x14ac:dyDescent="0.2">
      <c r="A31" s="52" t="s">
        <v>30</v>
      </c>
      <c r="B31" s="15">
        <f>ULSBoard!B31+Grambling!B31+LATech!B31+McNeese!B31+Nicholls!B31+NwSU!B31+SLU!B31+ULL!B31+ULM!B31+UNO!B31</f>
        <v>0</v>
      </c>
      <c r="C31" s="15">
        <f>ULSBoard!C31+Grambling!C31+LATech!C31+McNeese!C31+Nicholls!C31+NwSU!C31+SLU!C31+ULL!C31+ULM!C31+UNO!C31</f>
        <v>0</v>
      </c>
      <c r="D31" s="15">
        <f>ULSBoard!D31+Grambling!D31+LATech!D31+McNeese!D31+Nicholls!D31+NwSU!D31+SLU!D31+ULL!D31+ULM!D31+UNO!D31</f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f>ULSBoard!B32+Grambling!B32+LATech!B32+McNeese!B32+Nicholls!B32+NwSU!B32+SLU!B32+ULL!B32+ULM!B32+UNO!B32</f>
        <v>996857.54</v>
      </c>
      <c r="C32" s="15">
        <f>ULSBoard!C32+Grambling!C32+LATech!C32+McNeese!C32+Nicholls!C32+NwSU!C32+SLU!C32+ULL!C32+ULM!C32+UNO!C32</f>
        <v>1005749</v>
      </c>
      <c r="D32" s="15">
        <f>ULSBoard!D32+Grambling!D32+LATech!D32+McNeese!D32+Nicholls!D32+NwSU!D32+SLU!D32+ULL!D32+ULM!D32+UNO!D32</f>
        <v>990301</v>
      </c>
      <c r="E32" s="34">
        <f t="shared" si="2"/>
        <v>-15448</v>
      </c>
    </row>
    <row r="33" spans="1:5" ht="15" customHeight="1" x14ac:dyDescent="0.2">
      <c r="A33" s="53" t="s">
        <v>32</v>
      </c>
      <c r="B33" s="15">
        <f>ULSBoard!B33+Grambling!B33+LATech!B33+McNeese!B33+Nicholls!B33+NwSU!B33+SLU!B33+ULL!B33+ULM!B33+UNO!B33</f>
        <v>1345930</v>
      </c>
      <c r="C33" s="15">
        <f>ULSBoard!C33+Grambling!C33+LATech!C33+McNeese!C33+Nicholls!C33+NwSU!C33+SLU!C33+ULL!C33+ULM!C33+UNO!C33</f>
        <v>1708000</v>
      </c>
      <c r="D33" s="15">
        <f>ULSBoard!D33+Grambling!D33+LATech!D33+McNeese!D33+Nicholls!D33+NwSU!D33+SLU!D33+ULL!D33+ULM!D33+UNO!D33</f>
        <v>1253386</v>
      </c>
      <c r="E33" s="34">
        <f t="shared" si="2"/>
        <v>-454614</v>
      </c>
    </row>
    <row r="34" spans="1:5" ht="15" customHeight="1" x14ac:dyDescent="0.2">
      <c r="A34" s="49" t="s">
        <v>33</v>
      </c>
      <c r="B34" s="15">
        <f>ULSBoard!B34+Grambling!B34+LATech!B34+McNeese!B34+Nicholls!B34+NwSU!B34+SLU!B34+ULL!B34+ULM!B34+UNO!B34</f>
        <v>224343</v>
      </c>
      <c r="C34" s="15">
        <f>ULSBoard!C34+Grambling!C34+LATech!C34+McNeese!C34+Nicholls!C34+NwSU!C34+SLU!C34+ULL!C34+ULM!C34+UNO!C34</f>
        <v>200000</v>
      </c>
      <c r="D34" s="15">
        <f>ULSBoard!D34+Grambling!D34+LATech!D34+McNeese!D34+Nicholls!D34+NwSU!D34+SLU!D34+ULL!D34+ULM!D34+UNO!D34</f>
        <v>218000</v>
      </c>
      <c r="E34" s="34">
        <f t="shared" si="2"/>
        <v>18000</v>
      </c>
    </row>
    <row r="35" spans="1:5" ht="15" customHeight="1" x14ac:dyDescent="0.2">
      <c r="A35" s="47" t="s">
        <v>34</v>
      </c>
      <c r="B35" s="15">
        <f>ULSBoard!B35+Grambling!B35+LATech!B35+McNeese!B35+Nicholls!B35+NwSU!B35+SLU!B35+ULL!B35+ULM!B35+UNO!B35</f>
        <v>0</v>
      </c>
      <c r="C35" s="15">
        <f>ULSBoard!C35+Grambling!C35+LATech!C35+McNeese!C35+Nicholls!C35+NwSU!C35+SLU!C35+ULL!C35+ULM!C35+UNO!C35</f>
        <v>0</v>
      </c>
      <c r="D35" s="15">
        <f>ULSBoard!D35+Grambling!D35+LATech!D35+McNeese!D35+Nicholls!D35+NwSU!D35+SLU!D35+ULL!D35+ULM!D35+UNO!D35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ULSBoard!B36+Grambling!B36+LATech!B36+McNeese!B36+Nicholls!B36+NwSU!B36+SLU!B36+ULL!B36+ULM!B36+UNO!B36</f>
        <v>69652793.719999999</v>
      </c>
      <c r="C36" s="15">
        <f>ULSBoard!C36+Grambling!C36+LATech!C36+McNeese!C36+Nicholls!C36+NwSU!C36+SLU!C36+ULL!C36+ULM!C36+UNO!C36</f>
        <v>56492612</v>
      </c>
      <c r="D36" s="15">
        <f>ULSBoard!D36+Grambling!D36+LATech!D36+McNeese!D36+Nicholls!D36+NwSU!D36+SLU!D36+ULL!D36+ULM!D36+UNO!D36</f>
        <v>97763321</v>
      </c>
      <c r="E36" s="34">
        <f t="shared" si="2"/>
        <v>41270709</v>
      </c>
    </row>
    <row r="37" spans="1:5" ht="15" customHeight="1" x14ac:dyDescent="0.2">
      <c r="A37" s="52" t="s">
        <v>160</v>
      </c>
      <c r="B37" s="15">
        <f>ULSBoard!B37+Grambling!B37+LATech!B37+McNeese!B37+Nicholls!B37+NwSU!B37+SLU!B37+ULL!B37+ULM!B37+UNO!B37</f>
        <v>2818066</v>
      </c>
      <c r="C37" s="15">
        <f>ULSBoard!C37+Grambling!C37+LATech!C37+McNeese!C37+Nicholls!C37+NwSU!C37+SLU!C37+ULL!C37+ULM!C37+UNO!C37</f>
        <v>3422500</v>
      </c>
      <c r="D37" s="15">
        <f>ULSBoard!D37+Grambling!D37+LATech!D37+McNeese!D37+Nicholls!D37+NwSU!D37+SLU!D37+ULL!D37+ULM!D37+UNO!D37</f>
        <v>3422500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f>SUM(B30:B37)</f>
        <v>613475042.14999998</v>
      </c>
      <c r="C38" s="23">
        <f>SUM(C30:C37)</f>
        <v>676482759</v>
      </c>
      <c r="D38" s="23">
        <f>SUM(D30:D37)</f>
        <v>682482759</v>
      </c>
      <c r="E38" s="37">
        <f>E36+E35+E34+E33+E32+E31+E30</f>
        <v>6000000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ULSBoard!B40+Grambling!B40+LATech!B40+McNeese!B40+Nicholls!B40+NwSU!B40+SLU!B40+ULL!B40+ULM!B40+UNO!B40</f>
        <v>0</v>
      </c>
      <c r="C40" s="15">
        <f>ULSBoard!C40+Grambling!C40+LATech!C40+McNeese!C40+Nicholls!C40+NwSU!C40+SLU!C40+ULL!C40+ULM!C40+UNO!C40</f>
        <v>0</v>
      </c>
      <c r="D40" s="15">
        <f>ULSBoard!D40+Grambling!D40+LATech!D40+McNeese!D40+Nicholls!D40+NwSU!D40+SLU!D40+ULL!D40+ULM!D40+UNO!D40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ULSBoard!B41+Grambling!B41+LATech!B41+McNeese!B41+Nicholls!B41+NwSU!B41+SLU!B41+ULL!B41+ULM!B41+UNO!B41</f>
        <v>0</v>
      </c>
      <c r="C41" s="15">
        <f>ULSBoard!C41+Grambling!C41+LATech!C41+McNeese!C41+Nicholls!C41+NwSU!C41+SLU!C41+ULL!C41+ULM!C41+UNO!C41</f>
        <v>0</v>
      </c>
      <c r="D41" s="15">
        <f>ULSBoard!D41+Grambling!D41+LATech!D41+McNeese!D41+Nicholls!D41+NwSU!D41+SLU!D41+ULL!D41+ULM!D41+UNO!D41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ULSBoard!B43+Grambling!B43+LATech!B43+McNeese!B43+Nicholls!B43+NwSU!B43+SLU!B43+ULL!B43+ULM!B43+UNO!B43</f>
        <v>0</v>
      </c>
      <c r="C43" s="15">
        <f>ULSBoard!C43+Grambling!C43+LATech!C43+McNeese!C43+Nicholls!C43+NwSU!C43+SLU!C43+ULL!C43+ULM!C43+UNO!C43</f>
        <v>0</v>
      </c>
      <c r="D43" s="15">
        <f>ULSBoard!D43+Grambling!D43+LATech!D43+McNeese!D43+Nicholls!D43+NwSU!D43+SLU!D43+ULL!D43+ULM!D43+UNO!D43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ULSBoard!B44+Grambling!B44+LATech!B44+McNeese!B44+Nicholls!B44+NwSU!B44+SLU!B44+ULL!B44+ULM!B44+UNO!B44</f>
        <v>0</v>
      </c>
      <c r="C44" s="15">
        <f>ULSBoard!C44+Grambling!C44+LATech!C44+McNeese!C44+Nicholls!C44+NwSU!C44+SLU!C44+ULL!C44+ULM!C44+UNO!C44</f>
        <v>0</v>
      </c>
      <c r="D44" s="15">
        <f>ULSBoard!D44+Grambling!D44+LATech!D44+McNeese!D44+Nicholls!D44+NwSU!D44+SLU!D44+ULL!D44+ULM!D44+UNO!D44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0</v>
      </c>
      <c r="C45" s="18">
        <f>C40+C41+C43+C44</f>
        <v>0</v>
      </c>
      <c r="D45" s="18">
        <f>D40+D41+D43+D44</f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ULSBoard!B46+Grambling!B46+LATech!B46+McNeese!B46+Nicholls!B46+NwSU!B46+SLU!B46+ULL!B46+ULM!B46+UNO!B46</f>
        <v>0</v>
      </c>
      <c r="C46" s="18">
        <f>ULSBoard!C46+Grambling!C46+LATech!C46+McNeese!C46+Nicholls!C46+NwSU!C46+SLU!C46+ULL!C46+ULM!C46+UNO!C46</f>
        <v>0</v>
      </c>
      <c r="D46" s="18">
        <f>ULSBoard!D46+Grambling!D46+LATech!D46+McNeese!D46+Nicholls!D46+NwSU!D46+SLU!D46+ULL!D46+ULM!D46+UNO!D46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614417042.14999998</v>
      </c>
      <c r="C47" s="24">
        <f>C46+C45+C38+C13+C12</f>
        <v>677460682</v>
      </c>
      <c r="D47" s="24">
        <f>D46+D45+D38+D13+D12</f>
        <v>682742682</v>
      </c>
      <c r="E47" s="39">
        <f>D47-C47</f>
        <v>5282000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B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3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718000</v>
      </c>
      <c r="C11" s="15">
        <v>718000</v>
      </c>
      <c r="D11" s="15">
        <v>0</v>
      </c>
      <c r="E11" s="34">
        <f t="shared" si="0"/>
        <v>-718000</v>
      </c>
    </row>
    <row r="12" spans="1:12" s="17" customFormat="1" ht="15" customHeight="1" x14ac:dyDescent="0.25">
      <c r="A12" s="50" t="s">
        <v>13</v>
      </c>
      <c r="B12" s="16">
        <v>718000</v>
      </c>
      <c r="C12" s="16">
        <v>718000</v>
      </c>
      <c r="D12" s="16">
        <v>0</v>
      </c>
      <c r="E12" s="36">
        <f t="shared" si="0"/>
        <v>-718000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>
        <v>0</v>
      </c>
      <c r="C14" s="14">
        <v>0</v>
      </c>
      <c r="D14" s="14">
        <v>0</v>
      </c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/>
      <c r="C16" s="15"/>
      <c r="D16" s="15"/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15">
        <f t="shared" ref="E17:E29" si="1"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15">
        <f t="shared" si="1"/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15">
        <f t="shared" si="1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15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15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15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15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15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15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15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15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15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15">
        <f t="shared" si="1"/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D30-C30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>D32-C32</f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8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2818066</v>
      </c>
      <c r="C37" s="15">
        <v>3422500</v>
      </c>
      <c r="D37" s="15">
        <v>3422500</v>
      </c>
      <c r="E37" s="34"/>
    </row>
    <row r="38" spans="1:5" s="17" customFormat="1" ht="15" customHeight="1" x14ac:dyDescent="0.25">
      <c r="A38" s="50" t="s">
        <v>36</v>
      </c>
      <c r="B38" s="23">
        <v>2818066</v>
      </c>
      <c r="C38" s="23">
        <v>3422500</v>
      </c>
      <c r="D38" s="23">
        <v>3422500</v>
      </c>
      <c r="E38" s="43">
        <f t="shared" si="2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1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20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3536066</v>
      </c>
      <c r="C47" s="24">
        <v>4140500</v>
      </c>
      <c r="D47" s="24">
        <v>3422500</v>
      </c>
      <c r="E47" s="39">
        <f>D47-C47</f>
        <v>-718000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C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56"/>
  <sheetViews>
    <sheetView zoomScale="80" zoomScaleNormal="80" workbookViewId="0">
      <pane ySplit="5" topLeftCell="A6" activePane="bottomLeft" state="frozen"/>
      <selection activeCell="H29" sqref="H29"/>
      <selection pane="bottomLeft" activeCell="C30" sqref="C30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62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47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14"/>
    </row>
    <row r="15" spans="1:12" ht="15" customHeight="1" x14ac:dyDescent="0.25">
      <c r="A15" s="51" t="s">
        <v>16</v>
      </c>
      <c r="B15" s="19"/>
      <c r="C15" s="19"/>
      <c r="D15" s="19"/>
      <c r="E15" s="19"/>
    </row>
    <row r="16" spans="1:12" ht="15" customHeight="1" x14ac:dyDescent="0.2">
      <c r="A16" s="47" t="s">
        <v>17</v>
      </c>
      <c r="B16" s="15">
        <v>26408256.68</v>
      </c>
      <c r="C16" s="15">
        <v>29275878</v>
      </c>
      <c r="D16" s="15">
        <v>29875091</v>
      </c>
      <c r="E16" s="35">
        <f t="shared" si="0"/>
        <v>599213</v>
      </c>
    </row>
    <row r="17" spans="1:5" ht="15" customHeight="1" x14ac:dyDescent="0.2">
      <c r="A17" s="47" t="s">
        <v>18</v>
      </c>
      <c r="B17" s="15">
        <v>2235816.6</v>
      </c>
      <c r="C17" s="15">
        <v>3010215</v>
      </c>
      <c r="D17" s="15">
        <v>2515452</v>
      </c>
      <c r="E17" s="34">
        <f t="shared" si="0"/>
        <v>-494763</v>
      </c>
    </row>
    <row r="18" spans="1:5" ht="15" customHeight="1" x14ac:dyDescent="0.2">
      <c r="A18" s="47" t="s">
        <v>19</v>
      </c>
      <c r="B18" s="15">
        <v>1154950</v>
      </c>
      <c r="C18" s="15">
        <v>1200000</v>
      </c>
      <c r="D18" s="15">
        <v>1150000</v>
      </c>
      <c r="E18" s="34">
        <f t="shared" si="0"/>
        <v>-50000</v>
      </c>
    </row>
    <row r="19" spans="1:5" ht="15" customHeight="1" x14ac:dyDescent="0.2">
      <c r="A19" s="47" t="s">
        <v>20</v>
      </c>
      <c r="B19" s="15">
        <v>635222.5</v>
      </c>
      <c r="C19" s="15">
        <v>650000</v>
      </c>
      <c r="D19" s="15">
        <v>630000</v>
      </c>
      <c r="E19" s="34">
        <f t="shared" si="0"/>
        <v>-20000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34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34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34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34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34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34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34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34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34">
        <f t="shared" si="0"/>
        <v>0</v>
      </c>
    </row>
    <row r="29" spans="1:5" ht="15" customHeight="1" x14ac:dyDescent="0.2">
      <c r="A29" s="47" t="s">
        <v>28</v>
      </c>
      <c r="B29" s="15">
        <v>1918881.7799999998</v>
      </c>
      <c r="C29" s="15">
        <v>2046000</v>
      </c>
      <c r="D29" s="15">
        <v>1583000</v>
      </c>
      <c r="E29" s="34">
        <f t="shared" si="0"/>
        <v>-463000</v>
      </c>
    </row>
    <row r="30" spans="1:5" s="17" customFormat="1" ht="15" customHeight="1" x14ac:dyDescent="0.25">
      <c r="A30" s="46" t="s">
        <v>29</v>
      </c>
      <c r="B30" s="21">
        <v>32353127.560000002</v>
      </c>
      <c r="C30" s="21">
        <v>36182093</v>
      </c>
      <c r="D30" s="21">
        <v>35753543</v>
      </c>
      <c r="E30" s="36">
        <f t="shared" si="0"/>
        <v>-428550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4">
        <f t="shared" si="0"/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758154.97</v>
      </c>
      <c r="C36" s="15">
        <v>287950</v>
      </c>
      <c r="D36" s="15">
        <v>716500</v>
      </c>
      <c r="E36" s="34">
        <f t="shared" si="0"/>
        <v>428550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33111282.530000001</v>
      </c>
      <c r="C38" s="23">
        <v>36470043</v>
      </c>
      <c r="D38" s="23">
        <v>36470043</v>
      </c>
      <c r="E38" s="23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19">
        <f t="shared" si="0"/>
        <v>0</v>
      </c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1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4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34">
        <f t="shared" si="0"/>
        <v>0</v>
      </c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4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4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4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33111282.530000001</v>
      </c>
      <c r="C47" s="24">
        <v>36470043</v>
      </c>
      <c r="D47" s="24">
        <v>36470043</v>
      </c>
      <c r="E47" s="24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D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6"/>
  <sheetViews>
    <sheetView zoomScale="80" zoomScaleNormal="80" workbookViewId="0">
      <pane ySplit="5" topLeftCell="A6" activePane="bottomLeft" state="frozen"/>
      <selection activeCell="H29" sqref="H29"/>
      <selection pane="bottomLeft" activeCell="C30" sqref="C30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91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3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71209538</v>
      </c>
      <c r="C16" s="15">
        <v>76608000</v>
      </c>
      <c r="D16" s="15">
        <v>73995000</v>
      </c>
      <c r="E16" s="15">
        <f>D16-C16</f>
        <v>-2613000</v>
      </c>
    </row>
    <row r="17" spans="1:5" ht="15" customHeight="1" x14ac:dyDescent="0.2">
      <c r="A17" s="47" t="s">
        <v>18</v>
      </c>
      <c r="B17" s="15">
        <v>7337682</v>
      </c>
      <c r="C17" s="15">
        <v>8020000</v>
      </c>
      <c r="D17" s="15">
        <v>8293000</v>
      </c>
      <c r="E17" s="20">
        <f>D17-C17</f>
        <v>273000</v>
      </c>
    </row>
    <row r="18" spans="1:5" ht="15" customHeight="1" x14ac:dyDescent="0.2">
      <c r="A18" s="47" t="s">
        <v>19</v>
      </c>
      <c r="B18" s="15">
        <v>1880833</v>
      </c>
      <c r="C18" s="15">
        <v>1977000</v>
      </c>
      <c r="D18" s="15">
        <v>1951000</v>
      </c>
      <c r="E18" s="20">
        <f t="shared" ref="E18:E29" si="1">D18-C18</f>
        <v>-26000</v>
      </c>
    </row>
    <row r="19" spans="1:5" ht="15" customHeight="1" x14ac:dyDescent="0.2">
      <c r="A19" s="47" t="s">
        <v>20</v>
      </c>
      <c r="B19" s="15">
        <v>1083850</v>
      </c>
      <c r="C19" s="15">
        <v>1139000</v>
      </c>
      <c r="D19" s="15">
        <v>1123000</v>
      </c>
      <c r="E19" s="20">
        <f t="shared" si="1"/>
        <v>-16000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1245900</v>
      </c>
      <c r="C23" s="15">
        <v>1313000</v>
      </c>
      <c r="D23" s="15">
        <v>1303000</v>
      </c>
      <c r="E23" s="20">
        <f t="shared" si="1"/>
        <v>-10000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1202571</v>
      </c>
      <c r="C26" s="15">
        <v>1045000</v>
      </c>
      <c r="D26" s="15">
        <v>1202000</v>
      </c>
      <c r="E26" s="20">
        <f t="shared" si="1"/>
        <v>157000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387020</v>
      </c>
      <c r="C28" s="15">
        <v>377000</v>
      </c>
      <c r="D28" s="15">
        <v>386000</v>
      </c>
      <c r="E28" s="20">
        <f t="shared" si="1"/>
        <v>9000</v>
      </c>
    </row>
    <row r="29" spans="1:5" ht="15" customHeight="1" x14ac:dyDescent="0.2">
      <c r="A29" s="47" t="s">
        <v>28</v>
      </c>
      <c r="B29" s="15">
        <v>103307</v>
      </c>
      <c r="C29" s="15">
        <v>123000</v>
      </c>
      <c r="D29" s="15">
        <v>104100</v>
      </c>
      <c r="E29" s="20">
        <f t="shared" si="1"/>
        <v>-18900</v>
      </c>
    </row>
    <row r="30" spans="1:5" s="17" customFormat="1" ht="15" customHeight="1" x14ac:dyDescent="0.25">
      <c r="A30" s="46" t="s">
        <v>29</v>
      </c>
      <c r="B30" s="21">
        <v>84450701</v>
      </c>
      <c r="C30" s="21">
        <v>90602000</v>
      </c>
      <c r="D30" s="21">
        <v>88357100</v>
      </c>
      <c r="E30" s="22">
        <f>D30-C30</f>
        <v>-2244900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>D32-C32</f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8" si="2">D33-C33</f>
        <v>0</v>
      </c>
    </row>
    <row r="34" spans="1:5" ht="15" customHeight="1" x14ac:dyDescent="0.2">
      <c r="A34" s="49" t="s">
        <v>33</v>
      </c>
      <c r="B34" s="15">
        <v>224343</v>
      </c>
      <c r="C34" s="15">
        <v>200000</v>
      </c>
      <c r="D34" s="15">
        <v>218000</v>
      </c>
      <c r="E34" s="34">
        <f t="shared" si="2"/>
        <v>18000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4301782</v>
      </c>
      <c r="C36" s="15">
        <v>12553648</v>
      </c>
      <c r="D36" s="15">
        <v>14780548</v>
      </c>
      <c r="E36" s="34">
        <f t="shared" si="2"/>
        <v>2226900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88976826</v>
      </c>
      <c r="C38" s="23">
        <v>103355648</v>
      </c>
      <c r="D38" s="23">
        <v>103355648</v>
      </c>
      <c r="E38" s="36">
        <f t="shared" si="2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1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15">
        <f t="shared" ref="E44:E46" si="3"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18">
        <f t="shared" si="3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18">
        <f t="shared" si="3"/>
        <v>0</v>
      </c>
    </row>
    <row r="47" spans="1:5" s="17" customFormat="1" ht="15" customHeight="1" thickBot="1" x14ac:dyDescent="0.3">
      <c r="A47" s="55" t="s">
        <v>45</v>
      </c>
      <c r="B47" s="24">
        <v>88976826</v>
      </c>
      <c r="C47" s="24">
        <v>103355648</v>
      </c>
      <c r="D47" s="24">
        <v>103355648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E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56"/>
  <sheetViews>
    <sheetView zoomScale="80" zoomScaleNormal="80" workbookViewId="0">
      <pane ySplit="5" topLeftCell="A6" activePane="bottomLeft" state="frozen"/>
      <selection activeCell="H29" sqref="H29"/>
      <selection pane="bottomLeft" activeCell="C30" sqref="C30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81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3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4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4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35775248.229999997</v>
      </c>
      <c r="C16" s="15">
        <v>47295518</v>
      </c>
      <c r="D16" s="15">
        <v>43679052</v>
      </c>
      <c r="E16" s="15">
        <f>D16-C16</f>
        <v>-3616466</v>
      </c>
    </row>
    <row r="17" spans="1:5" ht="15" customHeight="1" x14ac:dyDescent="0.2">
      <c r="A17" s="47" t="s">
        <v>18</v>
      </c>
      <c r="B17" s="15">
        <v>325329</v>
      </c>
      <c r="C17" s="15">
        <v>827878</v>
      </c>
      <c r="D17" s="15">
        <v>312167</v>
      </c>
      <c r="E17" s="20">
        <f>D17-C17</f>
        <v>-515711</v>
      </c>
    </row>
    <row r="18" spans="1:5" ht="15" customHeight="1" x14ac:dyDescent="0.2">
      <c r="A18" s="47" t="s">
        <v>19</v>
      </c>
      <c r="B18" s="15">
        <v>0</v>
      </c>
      <c r="C18" s="15">
        <v>1543390</v>
      </c>
      <c r="D18" s="15">
        <v>1229875</v>
      </c>
      <c r="E18" s="20">
        <f t="shared" ref="E18:E29" si="1">D18-C18</f>
        <v>-313515</v>
      </c>
    </row>
    <row r="19" spans="1:5" ht="15" customHeight="1" x14ac:dyDescent="0.2">
      <c r="A19" s="47" t="s">
        <v>20</v>
      </c>
      <c r="B19" s="15">
        <v>662870.76</v>
      </c>
      <c r="C19" s="15">
        <v>779833</v>
      </c>
      <c r="D19" s="15">
        <v>623023</v>
      </c>
      <c r="E19" s="20">
        <f t="shared" si="1"/>
        <v>-156810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523708</v>
      </c>
      <c r="C26" s="15">
        <v>674225</v>
      </c>
      <c r="D26" s="15">
        <v>499602</v>
      </c>
      <c r="E26" s="20">
        <f t="shared" si="1"/>
        <v>-174623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178940.66</v>
      </c>
      <c r="C29" s="15">
        <v>330198</v>
      </c>
      <c r="D29" s="15">
        <v>176200</v>
      </c>
      <c r="E29" s="20">
        <f t="shared" si="1"/>
        <v>-153998</v>
      </c>
    </row>
    <row r="30" spans="1:5" s="17" customFormat="1" ht="15" customHeight="1" x14ac:dyDescent="0.25">
      <c r="A30" s="46" t="s">
        <v>29</v>
      </c>
      <c r="B30" s="21">
        <v>37466096.649999991</v>
      </c>
      <c r="C30" s="21">
        <v>51451042</v>
      </c>
      <c r="D30" s="21">
        <v>46519919</v>
      </c>
      <c r="E30" s="22">
        <f>D30-C30</f>
        <v>-4931123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>D32-C32</f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8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4198302.83</v>
      </c>
      <c r="C36" s="15">
        <v>1938078</v>
      </c>
      <c r="D36" s="15">
        <v>2869201</v>
      </c>
      <c r="E36" s="34">
        <f t="shared" si="2"/>
        <v>931123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41664399.479999989</v>
      </c>
      <c r="C38" s="23">
        <v>53389120</v>
      </c>
      <c r="D38" s="23">
        <v>49389120</v>
      </c>
      <c r="E38" s="23">
        <f t="shared" si="2"/>
        <v>-4000000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41664399.479999989</v>
      </c>
      <c r="C47" s="24">
        <v>53389120</v>
      </c>
      <c r="D47" s="24">
        <v>49389120</v>
      </c>
      <c r="E47" s="39">
        <f>D47-C47</f>
        <v>-4000000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F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6"/>
  <sheetViews>
    <sheetView zoomScale="80" zoomScaleNormal="80" workbookViewId="0">
      <pane ySplit="5" topLeftCell="A6" activePane="bottomLeft" state="frozen"/>
      <selection activeCell="H29" sqref="H29"/>
      <selection pane="bottomLeft" activeCell="C30" sqref="C30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82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3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27812444</v>
      </c>
      <c r="C16" s="15">
        <v>32620188</v>
      </c>
      <c r="D16" s="15">
        <v>33238766</v>
      </c>
      <c r="E16" s="15">
        <f>D16-C16</f>
        <v>618578</v>
      </c>
    </row>
    <row r="17" spans="1:5" ht="15" customHeight="1" x14ac:dyDescent="0.2">
      <c r="A17" s="47" t="s">
        <v>18</v>
      </c>
      <c r="B17" s="15">
        <v>164026</v>
      </c>
      <c r="C17" s="15">
        <v>177299</v>
      </c>
      <c r="D17" s="15">
        <v>157739</v>
      </c>
      <c r="E17" s="20">
        <f>D17-C17</f>
        <v>-19560</v>
      </c>
    </row>
    <row r="18" spans="1:5" ht="15" customHeight="1" x14ac:dyDescent="0.2">
      <c r="A18" s="47" t="s">
        <v>19</v>
      </c>
      <c r="B18" s="15">
        <v>1222515</v>
      </c>
      <c r="C18" s="15">
        <v>1438330</v>
      </c>
      <c r="D18" s="15">
        <v>1471900</v>
      </c>
      <c r="E18" s="20">
        <f t="shared" ref="E18:E29" si="1">D18-C18</f>
        <v>33570</v>
      </c>
    </row>
    <row r="19" spans="1:5" ht="15" customHeight="1" x14ac:dyDescent="0.2">
      <c r="A19" s="47" t="s">
        <v>20</v>
      </c>
      <c r="B19" s="15">
        <v>612040</v>
      </c>
      <c r="C19" s="15">
        <v>619278</v>
      </c>
      <c r="D19" s="15">
        <v>617981</v>
      </c>
      <c r="E19" s="20">
        <f t="shared" si="1"/>
        <v>-1297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367693</v>
      </c>
      <c r="C28" s="15">
        <v>368988</v>
      </c>
      <c r="D28" s="15">
        <v>367885</v>
      </c>
      <c r="E28" s="20">
        <f t="shared" si="1"/>
        <v>-1103</v>
      </c>
    </row>
    <row r="29" spans="1:5" ht="15" customHeight="1" x14ac:dyDescent="0.2">
      <c r="A29" s="47" t="s">
        <v>28</v>
      </c>
      <c r="B29" s="15">
        <v>5469066</v>
      </c>
      <c r="C29" s="15">
        <v>6026874</v>
      </c>
      <c r="D29" s="15">
        <v>6121116</v>
      </c>
      <c r="E29" s="20">
        <f t="shared" si="1"/>
        <v>94242</v>
      </c>
    </row>
    <row r="30" spans="1:5" s="17" customFormat="1" ht="15" customHeight="1" x14ac:dyDescent="0.25">
      <c r="A30" s="46" t="s">
        <v>29</v>
      </c>
      <c r="B30" s="21">
        <v>35647784</v>
      </c>
      <c r="C30" s="21">
        <v>41250957</v>
      </c>
      <c r="D30" s="21">
        <v>41975387</v>
      </c>
      <c r="E30" s="22">
        <f>D30-C30</f>
        <v>724430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5515</v>
      </c>
      <c r="C32" s="15">
        <v>5515</v>
      </c>
      <c r="D32" s="15">
        <v>11442</v>
      </c>
      <c r="E32" s="34">
        <f>D32-C32</f>
        <v>5927</v>
      </c>
    </row>
    <row r="33" spans="1:5" ht="15" customHeight="1" x14ac:dyDescent="0.2">
      <c r="A33" s="53" t="s">
        <v>32</v>
      </c>
      <c r="B33" s="15">
        <v>247544</v>
      </c>
      <c r="C33" s="15">
        <v>140000</v>
      </c>
      <c r="D33" s="15">
        <v>155000</v>
      </c>
      <c r="E33" s="34">
        <f t="shared" ref="E33:E38" si="2">D33-C33</f>
        <v>15000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5091748</v>
      </c>
      <c r="C36" s="15">
        <v>3671259</v>
      </c>
      <c r="D36" s="15">
        <v>2925902</v>
      </c>
      <c r="E36" s="34">
        <f t="shared" si="2"/>
        <v>-745357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40992591</v>
      </c>
      <c r="C38" s="23">
        <v>45067731</v>
      </c>
      <c r="D38" s="23">
        <v>45067731</v>
      </c>
      <c r="E38" s="23">
        <f t="shared" si="2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40992591</v>
      </c>
      <c r="C47" s="24">
        <v>45067731</v>
      </c>
      <c r="D47" s="24">
        <v>45067731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0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56"/>
  <sheetViews>
    <sheetView zoomScale="80" zoomScaleNormal="80" workbookViewId="0">
      <pane ySplit="5" topLeftCell="A6" activePane="bottomLeft" state="frozen"/>
      <selection activeCell="H29" sqref="H29"/>
      <selection pane="bottomLeft" activeCell="C30" sqref="C30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2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39000</v>
      </c>
      <c r="C11" s="15">
        <v>74923</v>
      </c>
      <c r="D11" s="15">
        <v>74923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39000</v>
      </c>
      <c r="C12" s="16">
        <v>74923</v>
      </c>
      <c r="D12" s="16">
        <v>74923</v>
      </c>
      <c r="E12" s="34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45567758</v>
      </c>
      <c r="C16" s="15">
        <v>51744516</v>
      </c>
      <c r="D16" s="15">
        <v>42190888</v>
      </c>
      <c r="E16" s="15">
        <f>D16-C16</f>
        <v>-9553628</v>
      </c>
    </row>
    <row r="17" spans="1:5" ht="15" customHeight="1" x14ac:dyDescent="0.2">
      <c r="A17" s="47" t="s">
        <v>18</v>
      </c>
      <c r="B17" s="15">
        <v>489850</v>
      </c>
      <c r="C17" s="15">
        <v>489850</v>
      </c>
      <c r="D17" s="15">
        <v>489800</v>
      </c>
      <c r="E17" s="20">
        <f>D17-C17</f>
        <v>-50</v>
      </c>
    </row>
    <row r="18" spans="1:5" ht="15" customHeight="1" x14ac:dyDescent="0.2">
      <c r="A18" s="47" t="s">
        <v>19</v>
      </c>
      <c r="B18" s="15">
        <v>1829900</v>
      </c>
      <c r="C18" s="15">
        <v>1829900</v>
      </c>
      <c r="D18" s="15">
        <v>1591000</v>
      </c>
      <c r="E18" s="20">
        <f t="shared" ref="E18:E29" si="1">D18-C18</f>
        <v>-238900</v>
      </c>
    </row>
    <row r="19" spans="1:5" ht="15" customHeight="1" x14ac:dyDescent="0.2">
      <c r="A19" s="47" t="s">
        <v>20</v>
      </c>
      <c r="B19" s="15">
        <v>947875</v>
      </c>
      <c r="C19" s="15">
        <v>947875</v>
      </c>
      <c r="D19" s="15">
        <v>824000</v>
      </c>
      <c r="E19" s="20">
        <f t="shared" si="1"/>
        <v>-123875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423811</v>
      </c>
      <c r="C26" s="15">
        <v>423811</v>
      </c>
      <c r="D26" s="15">
        <v>383000</v>
      </c>
      <c r="E26" s="20">
        <f t="shared" si="1"/>
        <v>-40811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53692</v>
      </c>
      <c r="C28" s="15">
        <v>53692</v>
      </c>
      <c r="D28" s="15">
        <v>48200</v>
      </c>
      <c r="E28" s="20">
        <f t="shared" si="1"/>
        <v>-5492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 t="shared" si="1"/>
        <v>0</v>
      </c>
    </row>
    <row r="30" spans="1:5" s="17" customFormat="1" ht="15" customHeight="1" x14ac:dyDescent="0.25">
      <c r="A30" s="46" t="s">
        <v>29</v>
      </c>
      <c r="B30" s="21">
        <v>49312886</v>
      </c>
      <c r="C30" s="21">
        <v>55489644</v>
      </c>
      <c r="D30" s="21">
        <v>45526888</v>
      </c>
      <c r="E30" s="22">
        <f>D30-C30</f>
        <v>-9962756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10971</v>
      </c>
      <c r="C32" s="15">
        <v>10971</v>
      </c>
      <c r="D32" s="15">
        <v>15000</v>
      </c>
      <c r="E32" s="34">
        <f>D32-C32</f>
        <v>4029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6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5050513</v>
      </c>
      <c r="C36" s="15">
        <v>5050513</v>
      </c>
      <c r="D36" s="15">
        <v>15009239</v>
      </c>
      <c r="E36" s="34">
        <f t="shared" si="2"/>
        <v>9958726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5"/>
    </row>
    <row r="38" spans="1:5" s="17" customFormat="1" ht="15" customHeight="1" x14ac:dyDescent="0.25">
      <c r="A38" s="50" t="s">
        <v>36</v>
      </c>
      <c r="B38" s="23">
        <v>54374370</v>
      </c>
      <c r="C38" s="23">
        <v>60551128</v>
      </c>
      <c r="D38" s="23">
        <v>60551127</v>
      </c>
      <c r="E38" s="16">
        <f>D38-C38</f>
        <v>-1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54413370</v>
      </c>
      <c r="C47" s="24">
        <v>60626051</v>
      </c>
      <c r="D47" s="24">
        <v>60626050</v>
      </c>
      <c r="E47" s="39">
        <f>D47-C47</f>
        <v>-1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1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56"/>
  <sheetViews>
    <sheetView zoomScale="80" zoomScaleNormal="80" workbookViewId="0">
      <pane ySplit="5" topLeftCell="A6" activePane="bottomLeft" state="frozen"/>
      <selection activeCell="H29" sqref="H29"/>
      <selection pane="bottomLeft" activeCell="C30" sqref="C30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2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4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69098087.679999992</v>
      </c>
      <c r="C16" s="15">
        <v>69223713</v>
      </c>
      <c r="D16" s="15">
        <v>62760834</v>
      </c>
      <c r="E16" s="15">
        <f>D16-C16</f>
        <v>-6462879</v>
      </c>
    </row>
    <row r="17" spans="1:5" ht="15" customHeight="1" x14ac:dyDescent="0.2">
      <c r="A17" s="47" t="s">
        <v>18</v>
      </c>
      <c r="B17" s="15">
        <v>4096327.5</v>
      </c>
      <c r="C17" s="15">
        <v>4096328</v>
      </c>
      <c r="D17" s="15">
        <v>3258260</v>
      </c>
      <c r="E17" s="20">
        <f>D17-C17</f>
        <v>-838068</v>
      </c>
    </row>
    <row r="18" spans="1:5" ht="15" customHeight="1" x14ac:dyDescent="0.2">
      <c r="A18" s="47" t="s">
        <v>19</v>
      </c>
      <c r="B18" s="15">
        <v>2721449.5</v>
      </c>
      <c r="C18" s="15">
        <v>2721450</v>
      </c>
      <c r="D18" s="15">
        <v>2408260</v>
      </c>
      <c r="E18" s="20">
        <f t="shared" ref="E18:E28" si="1">D18-C18</f>
        <v>-313190</v>
      </c>
    </row>
    <row r="19" spans="1:5" ht="15" customHeight="1" x14ac:dyDescent="0.2">
      <c r="A19" s="47" t="s">
        <v>20</v>
      </c>
      <c r="B19" s="15">
        <v>1314126.2</v>
      </c>
      <c r="C19" s="15">
        <v>1377856</v>
      </c>
      <c r="D19" s="15">
        <v>1165781</v>
      </c>
      <c r="E19" s="20">
        <f t="shared" si="1"/>
        <v>-212075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11432525.41</v>
      </c>
      <c r="C26" s="15">
        <v>11528635</v>
      </c>
      <c r="D26" s="15">
        <v>10395779</v>
      </c>
      <c r="E26" s="20">
        <f t="shared" si="1"/>
        <v>-1132856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1208675.25</v>
      </c>
      <c r="C28" s="15">
        <v>1264733</v>
      </c>
      <c r="D28" s="15">
        <v>1485217</v>
      </c>
      <c r="E28" s="20">
        <f t="shared" si="1"/>
        <v>220484</v>
      </c>
    </row>
    <row r="29" spans="1:5" ht="15" customHeight="1" x14ac:dyDescent="0.2">
      <c r="A29" s="47" t="s">
        <v>28</v>
      </c>
      <c r="B29" s="15">
        <v>456518</v>
      </c>
      <c r="C29" s="15">
        <v>230832</v>
      </c>
      <c r="D29" s="15">
        <v>447000</v>
      </c>
      <c r="E29" s="20">
        <f>D29-C29</f>
        <v>216168</v>
      </c>
    </row>
    <row r="30" spans="1:5" s="17" customFormat="1" ht="15" customHeight="1" x14ac:dyDescent="0.25">
      <c r="A30" s="46" t="s">
        <v>29</v>
      </c>
      <c r="B30" s="21">
        <v>90327709.539999992</v>
      </c>
      <c r="C30" s="21">
        <v>90443547</v>
      </c>
      <c r="D30" s="21">
        <v>81921131</v>
      </c>
      <c r="E30" s="22">
        <f>D30-C30</f>
        <v>-8522416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700677.5</v>
      </c>
      <c r="C32" s="15">
        <v>708480</v>
      </c>
      <c r="D32" s="15">
        <v>706105</v>
      </c>
      <c r="E32" s="34">
        <f>D32-C32</f>
        <v>-2375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6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5006470.93</v>
      </c>
      <c r="C36" s="15">
        <v>5720071</v>
      </c>
      <c r="D36" s="15">
        <v>14244863</v>
      </c>
      <c r="E36" s="34">
        <f t="shared" si="2"/>
        <v>8524792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96034857.969999999</v>
      </c>
      <c r="C38" s="23">
        <v>96872098</v>
      </c>
      <c r="D38" s="23">
        <v>96872099</v>
      </c>
      <c r="E38" s="37">
        <f>D38-C38</f>
        <v>1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96034857.969999999</v>
      </c>
      <c r="C47" s="24">
        <v>96872098</v>
      </c>
      <c r="D47" s="24">
        <v>96872099</v>
      </c>
      <c r="E47" s="39">
        <f>D47-C47</f>
        <v>1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2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I31" sqref="I31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77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BOR!B7+LUMCON!B7+LOSFA!B7+'UL Summary'!B7+'LSU Summary'!B7+SUSummary!B7+LCTCSummary!B7</f>
        <v>0</v>
      </c>
      <c r="C7" s="15">
        <f>BOR!C7+LUMCON!C7+LOSFA!C7+'UL Summary'!C7+'LSU Summary'!C7+SUSummary!C7+LCTCSummary!C7</f>
        <v>0</v>
      </c>
      <c r="D7" s="15">
        <f>BOR!D7+LUMCON!D7+LOSFA!D7+'UL Summary'!D7+'LSU Summary'!D7+SUSummary!D7+LCTCSummary!D7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BOR!B8+LUMCON!B8+LOSFA!B8+'UL Summary'!B8+'LSU Summary'!B8+SUSummary!B8+LCTCSummary!B8</f>
        <v>0</v>
      </c>
      <c r="C8" s="15">
        <f>BOR!C8+LUMCON!C8+LOSFA!C8+'UL Summary'!C8+'LSU Summary'!C8+SUSummary!C8+LCTCSummary!C8</f>
        <v>0</v>
      </c>
      <c r="D8" s="15">
        <f>BOR!D8+LUMCON!D8+LOSFA!D8+'UL Summary'!D8+'LSU Summary'!D8+SUSummary!D8+LCTCSummary!D8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BOR!B9+LUMCON!B9+LOSFA!B9+'UL Summary'!B9+'LSU Summary'!B9+SUSummary!B9+LCTCSummary!B9</f>
        <v>0</v>
      </c>
      <c r="C9" s="15">
        <f>BOR!C9+LUMCON!C9+LOSFA!C9+'UL Summary'!C9+'LSU Summary'!C9+SUSummary!C9+LCTCSummary!C9</f>
        <v>0</v>
      </c>
      <c r="D9" s="15">
        <f>BOR!D9+LUMCON!D9+LOSFA!D9+'UL Summary'!D9+'LSU Summary'!D9+SUSummary!D9+LCTCSummary!D9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BOR!B10+LUMCON!B10+LOSFA!B10+'UL Summary'!B10+'LSU Summary'!B10+SUSummary!B10+LCTCSummary!B10</f>
        <v>12934121</v>
      </c>
      <c r="C10" s="15">
        <f>BOR!C10+LUMCON!C10+LOSFA!C10+'UL Summary'!C10+'LSU Summary'!C10+SUSummary!C10+LCTCSummary!C10</f>
        <v>12961975</v>
      </c>
      <c r="D10" s="15">
        <f>BOR!D10+LUMCON!D10+LOSFA!D10+'UL Summary'!D10+'LSU Summary'!D10+SUSummary!D10+LCTCSummary!D10</f>
        <v>12961975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BOR!B11+LUMCON!B11+LOSFA!B11+'UL Summary'!B11+'LSU Summary'!B11+SUSummary!B11+LCTCSummary!B11</f>
        <v>7102248.1500000004</v>
      </c>
      <c r="C11" s="15">
        <f>BOR!C11+LUMCON!C11+LOSFA!C11+'UL Summary'!C11+'LSU Summary'!C11+SUSummary!C11+LCTCSummary!C11</f>
        <v>13452286</v>
      </c>
      <c r="D11" s="15">
        <f>BOR!D11+LUMCON!D11+LOSFA!D11+'UL Summary'!D11+'LSU Summary'!D11+SUSummary!D11+LCTCSummary!D11</f>
        <v>12587030</v>
      </c>
      <c r="E11" s="34">
        <f t="shared" si="0"/>
        <v>-865256</v>
      </c>
    </row>
    <row r="12" spans="1:12" s="17" customFormat="1" ht="15" customHeight="1" x14ac:dyDescent="0.25">
      <c r="A12" s="50" t="s">
        <v>13</v>
      </c>
      <c r="B12" s="16">
        <f>SUM(B7:B11)</f>
        <v>20036369.149999999</v>
      </c>
      <c r="C12" s="16">
        <f>SUM(C7:C11)</f>
        <v>26414261</v>
      </c>
      <c r="D12" s="16">
        <f>SUM(D7:D11)</f>
        <v>25549005</v>
      </c>
      <c r="E12" s="36">
        <f t="shared" si="0"/>
        <v>-865256</v>
      </c>
    </row>
    <row r="13" spans="1:12" s="17" customFormat="1" ht="15" customHeight="1" x14ac:dyDescent="0.25">
      <c r="A13" s="50" t="s">
        <v>14</v>
      </c>
      <c r="B13" s="18">
        <f>BOR!B13+LUMCON!B13+LOSFA!B13+'UL Summary'!B13+'LSU Summary'!B13+SUSummary!B13+LCTCSummary!B13</f>
        <v>513353</v>
      </c>
      <c r="C13" s="18">
        <f>BOR!C13+LUMCON!C13+LOSFA!C13+'UL Summary'!C13+'LSU Summary'!C13+SUSummary!C13+LCTCSummary!C13</f>
        <v>0</v>
      </c>
      <c r="D13" s="18">
        <f>BOR!D13+LUMCON!D13+LOSFA!D13+'UL Summary'!D13+'LSU Summary'!D13+SUSummary!D13+LCTCSummary!D13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BOR!B16+LUMCON!B16+LOSFA!B16+'UL Summary'!B16+'LSU Summary'!B16+SUSummary!B16+LCTCSummary!B16</f>
        <v>1064766045.41</v>
      </c>
      <c r="C16" s="15">
        <f>BOR!C16+LUMCON!C16+LOSFA!C16+'UL Summary'!C16+'LSU Summary'!C16+SUSummary!C16+LCTCSummary!C16</f>
        <v>1153546855</v>
      </c>
      <c r="D16" s="15">
        <f>BOR!D16+LUMCON!D16+LOSFA!D16+'UL Summary'!D16+'LSU Summary'!D16+SUSummary!D16+LCTCSummary!D16</f>
        <v>1126286054.4400001</v>
      </c>
      <c r="E16" s="15">
        <f>D16-C16</f>
        <v>-27260800.559999943</v>
      </c>
    </row>
    <row r="17" spans="1:5" ht="15" customHeight="1" x14ac:dyDescent="0.2">
      <c r="A17" s="47" t="s">
        <v>18</v>
      </c>
      <c r="B17" s="15">
        <f>BOR!B17+LUMCON!B17+LOSFA!B17+'UL Summary'!B17+'LSU Summary'!B17+SUSummary!B17+LCTCSummary!B17</f>
        <v>175476414</v>
      </c>
      <c r="C17" s="15">
        <f>BOR!C17+LUMCON!C17+LOSFA!C17+'UL Summary'!C17+'LSU Summary'!C17+SUSummary!C17+LCTCSummary!C17</f>
        <v>180001003</v>
      </c>
      <c r="D17" s="15">
        <f>BOR!D17+LUMCON!D17+LOSFA!D17+'UL Summary'!D17+'LSU Summary'!D17+SUSummary!D17+LCTCSummary!D17</f>
        <v>192204674</v>
      </c>
      <c r="E17" s="20">
        <f>D17-C17</f>
        <v>12203671</v>
      </c>
    </row>
    <row r="18" spans="1:5" ht="15" customHeight="1" x14ac:dyDescent="0.2">
      <c r="A18" s="47" t="s">
        <v>19</v>
      </c>
      <c r="B18" s="15">
        <f>BOR!B18+LUMCON!B18+LOSFA!B18+'UL Summary'!B18+'LSU Summary'!B18+SUSummary!B18+LCTCSummary!B18</f>
        <v>37929234.519999996</v>
      </c>
      <c r="C18" s="15">
        <f>BOR!C18+LUMCON!C18+LOSFA!C18+'UL Summary'!C18+'LSU Summary'!C18+SUSummary!C18+LCTCSummary!C18</f>
        <v>40085069</v>
      </c>
      <c r="D18" s="15">
        <f>BOR!D18+LUMCON!D18+LOSFA!D18+'UL Summary'!D18+'LSU Summary'!D18+SUSummary!D18+LCTCSummary!D18</f>
        <v>39702437</v>
      </c>
      <c r="E18" s="20">
        <f>D18-C18</f>
        <v>-382632</v>
      </c>
    </row>
    <row r="19" spans="1:5" ht="15" customHeight="1" x14ac:dyDescent="0.2">
      <c r="A19" s="47" t="s">
        <v>20</v>
      </c>
      <c r="B19" s="15">
        <f>BOR!B19+LUMCON!B19+LOSFA!B19+'UL Summary'!B19+'LSU Summary'!B19+SUSummary!B19+LCTCSummary!B19</f>
        <v>19598642.329999998</v>
      </c>
      <c r="C19" s="15">
        <f>BOR!C19+LUMCON!C19+LOSFA!C19+'UL Summary'!C19+'LSU Summary'!C19+SUSummary!C19+LCTCSummary!C19</f>
        <v>20131665</v>
      </c>
      <c r="D19" s="15">
        <f>BOR!D19+LUMCON!D19+LOSFA!D19+'UL Summary'!D19+'LSU Summary'!D19+SUSummary!D19+LCTCSummary!D19</f>
        <v>19742298</v>
      </c>
      <c r="E19" s="20">
        <f>D19-C19</f>
        <v>-389367</v>
      </c>
    </row>
    <row r="20" spans="1:5" ht="15" customHeight="1" x14ac:dyDescent="0.2">
      <c r="A20" s="47" t="s">
        <v>21</v>
      </c>
      <c r="B20" s="15">
        <f>BOR!B20+LUMCON!B20+LOSFA!B20+'UL Summary'!B20+'LSU Summary'!B20+SUSummary!B20+LCTCSummary!B20</f>
        <v>323527.42</v>
      </c>
      <c r="C20" s="15">
        <f>BOR!C20+LUMCON!C20+LOSFA!C20+'UL Summary'!C20+'LSU Summary'!C20+SUSummary!C20+LCTCSummary!C20</f>
        <v>493609</v>
      </c>
      <c r="D20" s="15">
        <f>BOR!D20+LUMCON!D20+LOSFA!D20+'UL Summary'!D20+'LSU Summary'!D20+SUSummary!D20+LCTCSummary!D20</f>
        <v>531634</v>
      </c>
      <c r="E20" s="20">
        <f t="shared" ref="E20:E28" si="1">D20-C20</f>
        <v>38025</v>
      </c>
    </row>
    <row r="21" spans="1:5" ht="15" customHeight="1" x14ac:dyDescent="0.2">
      <c r="A21" s="47" t="s">
        <v>22</v>
      </c>
      <c r="B21" s="15">
        <f>BOR!B21+LUMCON!B21+LOSFA!B21+'UL Summary'!B21+'LSU Summary'!B21+SUSummary!B21+LCTCSummary!B21</f>
        <v>181749.73440000002</v>
      </c>
      <c r="C21" s="15">
        <f>BOR!C21+LUMCON!C21+LOSFA!C21+'UL Summary'!C21+'LSU Summary'!C21+SUSummary!C21+LCTCSummary!C21</f>
        <v>366472.88</v>
      </c>
      <c r="D21" s="15">
        <f>BOR!D21+LUMCON!D21+LOSFA!D21+'UL Summary'!D21+'LSU Summary'!D21+SUSummary!D21+LCTCSummary!D21</f>
        <v>421600.00000000006</v>
      </c>
      <c r="E21" s="20">
        <f t="shared" si="1"/>
        <v>55127.120000000054</v>
      </c>
    </row>
    <row r="22" spans="1:5" ht="15" customHeight="1" x14ac:dyDescent="0.2">
      <c r="A22" s="47" t="s">
        <v>47</v>
      </c>
      <c r="B22" s="15">
        <f>BOR!B22+LUMCON!B22+LOSFA!B22+'UL Summary'!B22+'LSU Summary'!B22+SUSummary!B22+LCTCSummary!B22</f>
        <v>386218.18560000008</v>
      </c>
      <c r="C22" s="15">
        <f>BOR!C22+LUMCON!C22+LOSFA!C22+'UL Summary'!C22+'LSU Summary'!C22+SUSummary!C22+LCTCSummary!C22</f>
        <v>380347.12000000005</v>
      </c>
      <c r="D22" s="15">
        <f>BOR!D22+LUMCON!D22+LOSFA!D22+'UL Summary'!D22+'LSU Summary'!D22+SUSummary!D22+LCTCSummary!D22</f>
        <v>398400</v>
      </c>
      <c r="E22" s="20">
        <f>D22-C22</f>
        <v>18052.879999999946</v>
      </c>
    </row>
    <row r="23" spans="1:5" ht="15" customHeight="1" x14ac:dyDescent="0.2">
      <c r="A23" s="47" t="s">
        <v>48</v>
      </c>
      <c r="B23" s="15">
        <f>BOR!B23+LUMCON!B23+LOSFA!B23+'UL Summary'!B23+'LSU Summary'!B23+SUSummary!B23+LCTCSummary!B23</f>
        <v>8408270.9800000004</v>
      </c>
      <c r="C23" s="15">
        <f>BOR!C23+LUMCON!C23+LOSFA!C23+'UL Summary'!C23+'LSU Summary'!C23+SUSummary!C23+LCTCSummary!C23</f>
        <v>7974962</v>
      </c>
      <c r="D23" s="15">
        <f>BOR!D23+LUMCON!D23+LOSFA!D23+'UL Summary'!D23+'LSU Summary'!D23+SUSummary!D23+LCTCSummary!D23</f>
        <v>7997021</v>
      </c>
      <c r="E23" s="20">
        <f t="shared" si="1"/>
        <v>22059</v>
      </c>
    </row>
    <row r="24" spans="1:5" ht="15" customHeight="1" x14ac:dyDescent="0.2">
      <c r="A24" s="47" t="s">
        <v>23</v>
      </c>
      <c r="B24" s="15">
        <f>BOR!B24+LUMCON!B24+LOSFA!B24+'UL Summary'!B24+'LSU Summary'!B24+SUSummary!B24+LCTCSummary!B24</f>
        <v>0</v>
      </c>
      <c r="C24" s="15">
        <f>BOR!C24+LUMCON!C24+LOSFA!C24+'UL Summary'!C24+'LSU Summary'!C24+SUSummary!C24+LCTCSummary!C24</f>
        <v>0</v>
      </c>
      <c r="D24" s="15">
        <f>BOR!D24+LUMCON!D24+LOSFA!D24+'UL Summary'!D24+'LSU Summary'!D24+SUSummary!D24+LCTCSummary!D24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BOR!B25+LUMCON!B25+LOSFA!B25+'UL Summary'!B25+'LSU Summary'!B25+SUSummary!B25+LCTCSummary!B25</f>
        <v>638600.13</v>
      </c>
      <c r="C25" s="15">
        <f>BOR!C25+LUMCON!C25+LOSFA!C25+'UL Summary'!C25+'LSU Summary'!C25+SUSummary!C25+LCTCSummary!C25</f>
        <v>752257</v>
      </c>
      <c r="D25" s="15">
        <f>BOR!D25+LUMCON!D25+LOSFA!D25+'UL Summary'!D25+'LSU Summary'!D25+SUSummary!D25+LCTCSummary!D25</f>
        <v>697792</v>
      </c>
      <c r="E25" s="20">
        <f t="shared" si="1"/>
        <v>-54465</v>
      </c>
    </row>
    <row r="26" spans="1:5" ht="15" customHeight="1" x14ac:dyDescent="0.2">
      <c r="A26" s="47" t="s">
        <v>25</v>
      </c>
      <c r="B26" s="15">
        <f>BOR!B26+LUMCON!B26+LOSFA!B26+'UL Summary'!B26+'LSU Summary'!B26+SUSummary!B26+LCTCSummary!B26</f>
        <v>101504553.31</v>
      </c>
      <c r="C26" s="15">
        <f>BOR!C26+LUMCON!C26+LOSFA!C26+'UL Summary'!C26+'LSU Summary'!C26+SUSummary!C26+LCTCSummary!C26</f>
        <v>129136823</v>
      </c>
      <c r="D26" s="15">
        <f>BOR!D26+LUMCON!D26+LOSFA!D26+'UL Summary'!D26+'LSU Summary'!D26+SUSummary!D26+LCTCSummary!D26</f>
        <v>126090816.20999999</v>
      </c>
      <c r="E26" s="20">
        <f t="shared" si="1"/>
        <v>-3046006.7900000066</v>
      </c>
    </row>
    <row r="27" spans="1:5" ht="15" customHeight="1" x14ac:dyDescent="0.2">
      <c r="A27" s="47" t="s">
        <v>26</v>
      </c>
      <c r="B27" s="15">
        <f>BOR!B27+LUMCON!B27+LOSFA!B27+'UL Summary'!B27+'LSU Summary'!B27+SUSummary!B27+LCTCSummary!B27</f>
        <v>0</v>
      </c>
      <c r="C27" s="15">
        <f>BOR!C27+LUMCON!C27+LOSFA!C27+'UL Summary'!C27+'LSU Summary'!C27+SUSummary!C27+LCTCSummary!C27</f>
        <v>797725</v>
      </c>
      <c r="D27" s="15">
        <f>BOR!D27+LUMCON!D27+LOSFA!D27+'UL Summary'!D27+'LSU Summary'!D27+SUSummary!D27+LCTCSummary!D27</f>
        <v>947305.35</v>
      </c>
      <c r="E27" s="20">
        <f t="shared" si="1"/>
        <v>149580.34999999998</v>
      </c>
    </row>
    <row r="28" spans="1:5" ht="15" customHeight="1" x14ac:dyDescent="0.2">
      <c r="A28" s="47" t="s">
        <v>27</v>
      </c>
      <c r="B28" s="15">
        <f>BOR!B28+LUMCON!B28+LOSFA!B28+'UL Summary'!B28+'LSU Summary'!B28+SUSummary!B28+LCTCSummary!B28</f>
        <v>12072494.449999999</v>
      </c>
      <c r="C28" s="15">
        <f>BOR!C28+LUMCON!C28+LOSFA!C28+'UL Summary'!C28+'LSU Summary'!C28+SUSummary!C28+LCTCSummary!C28</f>
        <v>12033384</v>
      </c>
      <c r="D28" s="15">
        <f>BOR!D28+LUMCON!D28+LOSFA!D28+'UL Summary'!D28+'LSU Summary'!D28+SUSummary!D28+LCTCSummary!D28</f>
        <v>12941695</v>
      </c>
      <c r="E28" s="20">
        <f t="shared" si="1"/>
        <v>908311</v>
      </c>
    </row>
    <row r="29" spans="1:5" ht="15" customHeight="1" x14ac:dyDescent="0.2">
      <c r="A29" s="47" t="s">
        <v>28</v>
      </c>
      <c r="B29" s="15">
        <f>BOR!B29+LUMCON!B29+LOSFA!B29+'UL Summary'!B29+'LSU Summary'!B29+SUSummary!B29+LCTCSummary!B29</f>
        <v>32283966.190000005</v>
      </c>
      <c r="C29" s="15">
        <f>BOR!C29+LUMCON!C29+LOSFA!C29+'UL Summary'!C29+'LSU Summary'!C29+SUSummary!C29+LCTCSummary!C29</f>
        <v>34855777</v>
      </c>
      <c r="D29" s="15">
        <f>BOR!D29+LUMCON!D29+LOSFA!D29+'UL Summary'!D29+'LSU Summary'!D29+SUSummary!D29+LCTCSummary!D29</f>
        <v>34107500</v>
      </c>
      <c r="E29" s="20">
        <f>D29-C29</f>
        <v>-748277</v>
      </c>
    </row>
    <row r="30" spans="1:5" s="17" customFormat="1" ht="15" customHeight="1" x14ac:dyDescent="0.25">
      <c r="A30" s="46" t="s">
        <v>29</v>
      </c>
      <c r="B30" s="21">
        <f>SUM(B16:B29)</f>
        <v>1453569716.6600001</v>
      </c>
      <c r="C30" s="21">
        <f>SUM(C16:C29)</f>
        <v>1580555949</v>
      </c>
      <c r="D30" s="21">
        <f>SUM(D16:D29)</f>
        <v>1562069227</v>
      </c>
      <c r="E30" s="22">
        <f>SUM(E16:E29)</f>
        <v>-18486721.999999948</v>
      </c>
    </row>
    <row r="31" spans="1:5" ht="15" customHeight="1" x14ac:dyDescent="0.2">
      <c r="A31" s="52" t="s">
        <v>30</v>
      </c>
      <c r="B31" s="15">
        <f>BOR!B31+LUMCON!B31+LOSFA!B31+'UL Summary'!B31+'LSU Summary'!B31+SUSummary!B31+LCTCSummary!B31</f>
        <v>0</v>
      </c>
      <c r="C31" s="15">
        <f>BOR!C31+LUMCON!C31+LOSFA!C31+'UL Summary'!C31+'LSU Summary'!C31+SUSummary!C31+LCTCSummary!C31</f>
        <v>0</v>
      </c>
      <c r="D31" s="15">
        <f>BOR!D31+LUMCON!D31+LOSFA!D31+'UL Summary'!D31+'LSU Summary'!D31+SUSummary!D31+LCTCSummary!D31</f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f>BOR!B32+LUMCON!B32+LOSFA!B32+'UL Summary'!B32+'LSU Summary'!B32+SUSummary!B32+LCTCSummary!B32</f>
        <v>8824800</v>
      </c>
      <c r="C32" s="15">
        <f>BOR!C32+LUMCON!C32+LOSFA!C32+'UL Summary'!C32+'LSU Summary'!C32+SUSummary!C32+LCTCSummary!C32</f>
        <v>8887165</v>
      </c>
      <c r="D32" s="15">
        <f>BOR!D32+LUMCON!D32+LOSFA!D32+'UL Summary'!D32+'LSU Summary'!D32+SUSummary!D32+LCTCSummary!D32</f>
        <v>8980638</v>
      </c>
      <c r="E32" s="34">
        <f t="shared" si="2"/>
        <v>93473</v>
      </c>
    </row>
    <row r="33" spans="1:5" ht="15" customHeight="1" x14ac:dyDescent="0.2">
      <c r="A33" s="53" t="s">
        <v>32</v>
      </c>
      <c r="B33" s="15">
        <f>BOR!B33+LUMCON!B33+LOSFA!B33+'UL Summary'!B33+'LSU Summary'!B33+SUSummary!B33+LCTCSummary!B33</f>
        <v>1441130</v>
      </c>
      <c r="C33" s="15">
        <f>BOR!C33+LUMCON!C33+LOSFA!C33+'UL Summary'!C33+'LSU Summary'!C33+SUSummary!C33+LCTCSummary!C33</f>
        <v>1708000</v>
      </c>
      <c r="D33" s="15">
        <f>BOR!D33+LUMCON!D33+LOSFA!D33+'UL Summary'!D33+'LSU Summary'!D33+SUSummary!D33+LCTCSummary!D33</f>
        <v>1253386</v>
      </c>
      <c r="E33" s="34">
        <f t="shared" si="2"/>
        <v>-454614</v>
      </c>
    </row>
    <row r="34" spans="1:5" ht="15" customHeight="1" x14ac:dyDescent="0.2">
      <c r="A34" s="49" t="s">
        <v>33</v>
      </c>
      <c r="B34" s="15">
        <f>BOR!B34+LUMCON!B34+LOSFA!B34+'UL Summary'!B34+'LSU Summary'!B34+SUSummary!B34+LCTCSummary!B34</f>
        <v>224343</v>
      </c>
      <c r="C34" s="15">
        <f>BOR!C34+LUMCON!C34+LOSFA!C34+'UL Summary'!C34+'LSU Summary'!C34+SUSummary!C34+LCTCSummary!C34</f>
        <v>200000</v>
      </c>
      <c r="D34" s="15">
        <f>BOR!D34+LUMCON!D34+LOSFA!D34+'UL Summary'!D34+'LSU Summary'!D34+SUSummary!D34+LCTCSummary!D34</f>
        <v>218000</v>
      </c>
      <c r="E34" s="34">
        <f t="shared" si="2"/>
        <v>18000</v>
      </c>
    </row>
    <row r="35" spans="1:5" ht="15" customHeight="1" x14ac:dyDescent="0.2">
      <c r="A35" s="47" t="s">
        <v>34</v>
      </c>
      <c r="B35" s="15">
        <f>BOR!B35+LUMCON!B35+LOSFA!B35+'UL Summary'!B35+'LSU Summary'!B35+SUSummary!B35+LCTCSummary!B35</f>
        <v>0</v>
      </c>
      <c r="C35" s="15">
        <f>BOR!C35+LUMCON!C35+LOSFA!C35+'UL Summary'!C35+'LSU Summary'!C35+SUSummary!C35+LCTCSummary!C35</f>
        <v>0</v>
      </c>
      <c r="D35" s="15">
        <f>BOR!D35+LUMCON!D35+LOSFA!D35+'UL Summary'!D35+'LSU Summary'!D35+SUSummary!D35+LCTCSummary!D35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BOR!B36+LUMCON!B36+LOSFA!B36+'UL Summary'!B36+'LSU Summary'!B36+SUSummary!B36+LCTCSummary!B36</f>
        <v>99370325.300000012</v>
      </c>
      <c r="C36" s="15">
        <f>BOR!C36+LUMCON!C36+LOSFA!C36+'UL Summary'!C36+'LSU Summary'!C36+SUSummary!C36+LCTCSummary!C36</f>
        <v>102971497</v>
      </c>
      <c r="D36" s="15">
        <f>BOR!D36+LUMCON!D36+LOSFA!D36+'UL Summary'!D36+'LSU Summary'!D36+SUSummary!D36+LCTCSummary!D36</f>
        <v>153314444</v>
      </c>
      <c r="E36" s="34">
        <f t="shared" si="2"/>
        <v>50342947</v>
      </c>
    </row>
    <row r="37" spans="1:5" ht="15" customHeight="1" x14ac:dyDescent="0.2">
      <c r="A37" s="52" t="s">
        <v>160</v>
      </c>
      <c r="B37" s="15">
        <f>BOR!B37+LUMCON!B37+LOSFA!B37+'UL Summary'!B37+'LSU Summary'!B37+SUSummary!B37+LCTCSummary!B37</f>
        <v>2834875</v>
      </c>
      <c r="C37" s="15">
        <f>BOR!C37+LUMCON!C37+LOSFA!C37+'UL Summary'!C37+'LSU Summary'!C37+SUSummary!C37+LCTCSummary!C37</f>
        <v>3622500</v>
      </c>
      <c r="D37" s="15">
        <f>BOR!D37+LUMCON!D37+LOSFA!D37+'UL Summary'!D37+'LSU Summary'!D37+SUSummary!D37+LCTCSummary!D37</f>
        <v>3622500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f>SUM(B30:B37)</f>
        <v>1566265189.96</v>
      </c>
      <c r="C38" s="23">
        <f>SUM(C30:C37)</f>
        <v>1697945111</v>
      </c>
      <c r="D38" s="23">
        <f>SUM(D30:D37)</f>
        <v>1729458195</v>
      </c>
      <c r="E38" s="37">
        <f>E36+E35+E34+E33+E32+E31+E30</f>
        <v>31513084.000000052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BOR!B40+LUMCON!B40+LOSFA!B40+'UL Summary'!B40+'LSU Summary'!B40+SUSummary!B40+LCTCSummary!B40</f>
        <v>13177582.210000001</v>
      </c>
      <c r="C40" s="15">
        <f>BOR!C40+LUMCON!C40+LOSFA!C40+'UL Summary'!C40+'LSU Summary'!C40+SUSummary!C40+LCTCSummary!C40</f>
        <v>58921465</v>
      </c>
      <c r="D40" s="15">
        <f>BOR!D40+LUMCON!D40+LOSFA!D40+'UL Summary'!D40+'LSU Summary'!D40+SUSummary!D40+LCTCSummary!D40</f>
        <v>30478118</v>
      </c>
      <c r="E40" s="35">
        <f>D40-C40</f>
        <v>-28443347</v>
      </c>
    </row>
    <row r="41" spans="1:5" ht="15" customHeight="1" x14ac:dyDescent="0.2">
      <c r="A41" s="54" t="s">
        <v>39</v>
      </c>
      <c r="B41" s="15">
        <f>BOR!B41+LUMCON!B41+LOSFA!B41+'UL Summary'!B41+'LSU Summary'!B41+SUSummary!B41+LCTCSummary!B41</f>
        <v>0</v>
      </c>
      <c r="C41" s="15">
        <f>BOR!C41+LUMCON!C41+LOSFA!C41+'UL Summary'!C41+'LSU Summary'!C41+SUSummary!C41+LCTCSummary!C41</f>
        <v>0</v>
      </c>
      <c r="D41" s="15">
        <f>BOR!D41+LUMCON!D41+LOSFA!D41+'UL Summary'!D41+'LSU Summary'!D41+SUSummary!D41+LCTCSummary!D41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BOR!B43+LUMCON!B43+LOSFA!B43+'UL Summary'!B43+'LSU Summary'!B43+SUSummary!B43+LCTCSummary!B43</f>
        <v>0</v>
      </c>
      <c r="C43" s="15">
        <f>BOR!C43+LUMCON!C43+LOSFA!C43+'UL Summary'!C43+'LSU Summary'!C43+SUSummary!C43+LCTCSummary!C43</f>
        <v>0</v>
      </c>
      <c r="D43" s="15">
        <f>BOR!D43+LUMCON!D43+LOSFA!D43+'UL Summary'!D43+'LSU Summary'!D43+SUSummary!D43+LCTCSummary!D43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BOR!B44+LUMCON!B44+LOSFA!B44+'UL Summary'!B44+'LSU Summary'!B44+SUSummary!B44+LCTCSummary!B44</f>
        <v>18760186.199999999</v>
      </c>
      <c r="C44" s="15">
        <f>BOR!C44+LUMCON!C44+LOSFA!C44+'UL Summary'!C44+'LSU Summary'!C44+SUSummary!C44+LCTCSummary!C44</f>
        <v>20707151</v>
      </c>
      <c r="D44" s="15">
        <f>BOR!D44+LUMCON!D44+LOSFA!D44+'UL Summary'!D44+'LSU Summary'!D44+SUSummary!D44+LCTCSummary!D44</f>
        <v>20707151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31937768.41</v>
      </c>
      <c r="C45" s="18">
        <f>C40+C41+C43+C44</f>
        <v>79628616</v>
      </c>
      <c r="D45" s="18">
        <f>D40+D41+D43+D44</f>
        <v>51185269</v>
      </c>
      <c r="E45" s="36">
        <f>D45-C45</f>
        <v>-28443347</v>
      </c>
    </row>
    <row r="46" spans="1:5" s="17" customFormat="1" ht="15" customHeight="1" x14ac:dyDescent="0.25">
      <c r="A46" s="46" t="s">
        <v>44</v>
      </c>
      <c r="B46" s="18">
        <f>BOR!B46+LUMCON!B46+LOSFA!B48+'UL Summary'!B46+'LSU Summary'!B46+SUSummary!B46+LCTCSummary!B46</f>
        <v>0</v>
      </c>
      <c r="C46" s="18">
        <f>BOR!C46+LUMCON!C46+LOSFA!C48+'UL Summary'!C46+'LSU Summary'!C46+SUSummary!C46+LCTCSummary!C46</f>
        <v>0</v>
      </c>
      <c r="D46" s="18">
        <f>BOR!D46+LUMCON!D46+LOSFA!D48+'UL Summary'!D46+'LSU Summary'!D46+SUSummary!D46+LCTCSummary!D46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1618752680.5200002</v>
      </c>
      <c r="C47" s="24">
        <f>C46+C45+C38+C13+C12</f>
        <v>1803987988</v>
      </c>
      <c r="D47" s="24">
        <f>D46+D45+D38+D13+D12</f>
        <v>1806192469</v>
      </c>
      <c r="E47" s="39">
        <f>D47-C47</f>
        <v>2204481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1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56"/>
  <sheetViews>
    <sheetView zoomScale="80" zoomScaleNormal="80" workbookViewId="0">
      <pane ySplit="5" topLeftCell="A6" activePane="bottomLeft" state="frozen"/>
      <selection activeCell="H29" sqref="H29"/>
      <selection pane="bottomLeft" activeCell="C30" sqref="C30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2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185000</v>
      </c>
      <c r="C11" s="15">
        <v>185000</v>
      </c>
      <c r="D11" s="15">
        <v>185000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185000</v>
      </c>
      <c r="C12" s="16">
        <v>185000</v>
      </c>
      <c r="D12" s="16">
        <v>185000</v>
      </c>
      <c r="E12" s="34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78228548</v>
      </c>
      <c r="C16" s="15">
        <v>77711063</v>
      </c>
      <c r="D16" s="15">
        <v>78722936</v>
      </c>
      <c r="E16" s="15">
        <f>D16-C16</f>
        <v>1011873</v>
      </c>
    </row>
    <row r="17" spans="1:5" ht="15" customHeight="1" x14ac:dyDescent="0.2">
      <c r="A17" s="47" t="s">
        <v>18</v>
      </c>
      <c r="B17" s="15">
        <v>4264699</v>
      </c>
      <c r="C17" s="15">
        <v>4437812</v>
      </c>
      <c r="D17" s="15">
        <v>4326314</v>
      </c>
      <c r="E17" s="20">
        <f>D17-C17</f>
        <v>-111498</v>
      </c>
    </row>
    <row r="18" spans="1:5" ht="15" customHeight="1" x14ac:dyDescent="0.2">
      <c r="A18" s="47" t="s">
        <v>19</v>
      </c>
      <c r="B18" s="15">
        <v>2870313</v>
      </c>
      <c r="C18" s="15">
        <v>2949239</v>
      </c>
      <c r="D18" s="15">
        <v>3090874</v>
      </c>
      <c r="E18" s="20">
        <f t="shared" ref="E18:E28" si="1">D18-C18</f>
        <v>141635</v>
      </c>
    </row>
    <row r="19" spans="1:5" ht="15" customHeight="1" x14ac:dyDescent="0.2">
      <c r="A19" s="47" t="s">
        <v>20</v>
      </c>
      <c r="B19" s="15">
        <v>1450876</v>
      </c>
      <c r="C19" s="15">
        <v>1449409</v>
      </c>
      <c r="D19" s="15">
        <v>1459382</v>
      </c>
      <c r="E19" s="20">
        <f t="shared" si="1"/>
        <v>9973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11571015</v>
      </c>
      <c r="C26" s="15">
        <v>37675402</v>
      </c>
      <c r="D26" s="15">
        <v>35150919</v>
      </c>
      <c r="E26" s="20">
        <f t="shared" si="1"/>
        <v>-2524483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204575</v>
      </c>
      <c r="C29" s="15">
        <v>200000</v>
      </c>
      <c r="D29" s="15">
        <v>204000</v>
      </c>
      <c r="E29" s="20">
        <f>D29-C29</f>
        <v>4000</v>
      </c>
    </row>
    <row r="30" spans="1:5" s="17" customFormat="1" ht="15" customHeight="1" x14ac:dyDescent="0.25">
      <c r="A30" s="46" t="s">
        <v>29</v>
      </c>
      <c r="B30" s="21">
        <v>98590026</v>
      </c>
      <c r="C30" s="21">
        <v>124422925</v>
      </c>
      <c r="D30" s="21">
        <v>122954425</v>
      </c>
      <c r="E30" s="22">
        <f>D30-C30</f>
        <v>-1468500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>D32-C32</f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6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29141301</v>
      </c>
      <c r="C36" s="15">
        <v>12516600</v>
      </c>
      <c r="D36" s="15">
        <v>23985100</v>
      </c>
      <c r="E36" s="34">
        <f t="shared" si="2"/>
        <v>11468500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127731327</v>
      </c>
      <c r="C38" s="23">
        <v>136939525</v>
      </c>
      <c r="D38" s="23">
        <v>146939525</v>
      </c>
      <c r="E38" s="37">
        <f>D38-C38</f>
        <v>10000000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127916327</v>
      </c>
      <c r="C47" s="24">
        <v>137124525</v>
      </c>
      <c r="D47" s="24">
        <v>147124525</v>
      </c>
      <c r="E47" s="39">
        <f>D47-C47</f>
        <v>10000000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3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56"/>
  <sheetViews>
    <sheetView zoomScale="80" zoomScaleNormal="80" workbookViewId="0">
      <pane ySplit="5" topLeftCell="A6" activePane="bottomLeft" state="frozen"/>
      <selection activeCell="H29" sqref="H29"/>
      <selection pane="bottomLeft" activeCell="C30" sqref="C30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85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2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4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52593791</v>
      </c>
      <c r="C16" s="15">
        <v>58081155</v>
      </c>
      <c r="D16" s="15">
        <v>58543876</v>
      </c>
      <c r="E16" s="15">
        <f>D16-C16</f>
        <v>462721</v>
      </c>
    </row>
    <row r="17" spans="1:5" ht="15" customHeight="1" x14ac:dyDescent="0.2">
      <c r="A17" s="47" t="s">
        <v>18</v>
      </c>
      <c r="B17" s="15">
        <v>900136</v>
      </c>
      <c r="C17" s="15">
        <v>987000</v>
      </c>
      <c r="D17" s="15">
        <v>900136</v>
      </c>
      <c r="E17" s="20">
        <f>D17-C17</f>
        <v>-86864</v>
      </c>
    </row>
    <row r="18" spans="1:5" ht="15" customHeight="1" x14ac:dyDescent="0.2">
      <c r="A18" s="47" t="s">
        <v>19</v>
      </c>
      <c r="B18" s="15">
        <v>1586478</v>
      </c>
      <c r="C18" s="15">
        <v>1655500</v>
      </c>
      <c r="D18" s="15">
        <v>1586478</v>
      </c>
      <c r="E18" s="20">
        <f t="shared" ref="E18:E28" si="1">D18-C18</f>
        <v>-69022</v>
      </c>
    </row>
    <row r="19" spans="1:5" ht="15" customHeight="1" x14ac:dyDescent="0.2">
      <c r="A19" s="47" t="s">
        <v>20</v>
      </c>
      <c r="B19" s="15">
        <v>793216</v>
      </c>
      <c r="C19" s="15">
        <v>827200</v>
      </c>
      <c r="D19" s="15">
        <v>793216</v>
      </c>
      <c r="E19" s="20">
        <f t="shared" si="1"/>
        <v>-33984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2971556</v>
      </c>
      <c r="C28" s="15">
        <v>3264415</v>
      </c>
      <c r="D28" s="15">
        <v>3543805</v>
      </c>
      <c r="E28" s="20">
        <f t="shared" si="1"/>
        <v>279390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58845177</v>
      </c>
      <c r="C30" s="21">
        <v>64815270</v>
      </c>
      <c r="D30" s="21">
        <v>65367511</v>
      </c>
      <c r="E30" s="22">
        <f>D30-C30</f>
        <v>552241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27226</v>
      </c>
      <c r="C32" s="15">
        <v>37200</v>
      </c>
      <c r="D32" s="15">
        <v>27226</v>
      </c>
      <c r="E32" s="34">
        <f>D32-C32</f>
        <v>-9974</v>
      </c>
    </row>
    <row r="33" spans="1:5" ht="15" customHeight="1" x14ac:dyDescent="0.2">
      <c r="A33" s="53" t="s">
        <v>32</v>
      </c>
      <c r="B33" s="15">
        <v>1098386</v>
      </c>
      <c r="C33" s="15">
        <v>1568000</v>
      </c>
      <c r="D33" s="15">
        <v>1098386</v>
      </c>
      <c r="E33" s="34">
        <f t="shared" ref="E33:E36" si="2">D33-C33</f>
        <v>-469614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1738588</v>
      </c>
      <c r="C36" s="15">
        <v>1807240</v>
      </c>
      <c r="D36" s="15">
        <v>1734587</v>
      </c>
      <c r="E36" s="34">
        <f t="shared" si="2"/>
        <v>-72653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61709377</v>
      </c>
      <c r="C38" s="23">
        <v>68227710</v>
      </c>
      <c r="D38" s="23">
        <v>68227710</v>
      </c>
      <c r="E38" s="37">
        <f>D38-C38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61709377</v>
      </c>
      <c r="C47" s="24">
        <v>68227710</v>
      </c>
      <c r="D47" s="24">
        <v>68227710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4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56"/>
  <sheetViews>
    <sheetView zoomScale="80" zoomScaleNormal="80" workbookViewId="0">
      <pane ySplit="5" topLeftCell="A6" activePane="bottomLeft" state="frozen"/>
      <selection activeCell="H29" sqref="H29"/>
      <selection pane="bottomLeft" activeCell="C30" sqref="C30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65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2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4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34352982.979999997</v>
      </c>
      <c r="C16" s="15">
        <v>39109338</v>
      </c>
      <c r="D16" s="15">
        <v>33635071</v>
      </c>
      <c r="E16" s="15">
        <f>D16-C16</f>
        <v>-5474267</v>
      </c>
    </row>
    <row r="17" spans="1:5" ht="15" customHeight="1" x14ac:dyDescent="0.2">
      <c r="A17" s="47" t="s">
        <v>18</v>
      </c>
      <c r="B17" s="15">
        <v>1419944.3</v>
      </c>
      <c r="C17" s="15">
        <v>1642568</v>
      </c>
      <c r="D17" s="15">
        <v>1330475</v>
      </c>
      <c r="E17" s="20">
        <f>D17-C17</f>
        <v>-312093</v>
      </c>
    </row>
    <row r="18" spans="1:5" ht="15" customHeight="1" x14ac:dyDescent="0.2">
      <c r="A18" s="47" t="s">
        <v>19</v>
      </c>
      <c r="B18" s="15">
        <v>1318060</v>
      </c>
      <c r="C18" s="15">
        <v>1487800</v>
      </c>
      <c r="D18" s="15">
        <v>1302756</v>
      </c>
      <c r="E18" s="20">
        <f t="shared" ref="E18:E28" si="1">D18-C18</f>
        <v>-185044</v>
      </c>
    </row>
    <row r="19" spans="1:5" ht="15" customHeight="1" x14ac:dyDescent="0.2">
      <c r="A19" s="47" t="s">
        <v>20</v>
      </c>
      <c r="B19" s="15">
        <v>809656.25</v>
      </c>
      <c r="C19" s="15">
        <v>921011</v>
      </c>
      <c r="D19" s="15">
        <v>804538</v>
      </c>
      <c r="E19" s="20">
        <f t="shared" si="1"/>
        <v>-116473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4209025</v>
      </c>
      <c r="C26" s="15">
        <v>4721379</v>
      </c>
      <c r="D26" s="15">
        <v>4181374</v>
      </c>
      <c r="E26" s="20">
        <f t="shared" si="1"/>
        <v>-540005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2835801.41</v>
      </c>
      <c r="C28" s="15">
        <v>3228556</v>
      </c>
      <c r="D28" s="15">
        <v>2790588</v>
      </c>
      <c r="E28" s="20">
        <f t="shared" si="1"/>
        <v>-437968</v>
      </c>
    </row>
    <row r="29" spans="1:5" ht="15" customHeight="1" x14ac:dyDescent="0.2">
      <c r="A29" s="47" t="s">
        <v>28</v>
      </c>
      <c r="B29" s="15">
        <v>6498074.2000000002</v>
      </c>
      <c r="C29" s="15">
        <v>7885768</v>
      </c>
      <c r="D29" s="15">
        <v>6414545</v>
      </c>
      <c r="E29" s="20">
        <f>D29-C29</f>
        <v>-1471223</v>
      </c>
    </row>
    <row r="30" spans="1:5" s="17" customFormat="1" ht="15" customHeight="1" x14ac:dyDescent="0.25">
      <c r="A30" s="46" t="s">
        <v>29</v>
      </c>
      <c r="B30" s="21">
        <v>51443544.140000001</v>
      </c>
      <c r="C30" s="21">
        <v>58996420</v>
      </c>
      <c r="D30" s="21">
        <v>50459347</v>
      </c>
      <c r="E30" s="22">
        <f>D30-C30</f>
        <v>-8537073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252468.04</v>
      </c>
      <c r="C32" s="15">
        <v>243583</v>
      </c>
      <c r="D32" s="15">
        <v>230528</v>
      </c>
      <c r="E32" s="34">
        <f>D32-C32</f>
        <v>-13055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6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14365932.99</v>
      </c>
      <c r="C36" s="15">
        <v>12947253</v>
      </c>
      <c r="D36" s="15">
        <v>21497381</v>
      </c>
      <c r="E36" s="34">
        <f t="shared" si="2"/>
        <v>8550128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66061945.170000002</v>
      </c>
      <c r="C38" s="23">
        <v>72187256</v>
      </c>
      <c r="D38" s="23">
        <v>72187256</v>
      </c>
      <c r="E38" s="37">
        <f>D38-C38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66061945.170000002</v>
      </c>
      <c r="C47" s="24">
        <v>72187256</v>
      </c>
      <c r="D47" s="24">
        <v>72187256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5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61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+LSU!B7+LSUA!B7+LSUS!B7+LSUE!B7+HSCS!B7+HSCNO!B7+Ag!B7+PBRC!B7</f>
        <v>0</v>
      </c>
      <c r="C7" s="15">
        <f>+LSU!C7+LSUA!C7+LSUS!C7+LSUE!C7+HSCS!C7+HSCNO!C7+Ag!C7+PBRC!C7</f>
        <v>0</v>
      </c>
      <c r="D7" s="15">
        <f>+LSU!D7+LSUA!D7+LSUS!D7+LSUE!D7+HSCS!D7+HSCNO!D7+Ag!D7+PBRC!D7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+LSU!B8+LSUA!B8+LSUS!B8+LSUE!B8+HSCS!B8+HSCNO!B8+Ag!B8+PBRC!B8</f>
        <v>0</v>
      </c>
      <c r="C8" s="15">
        <f>+LSU!C8+LSUA!C8+LSUS!C8+LSUE!C8+HSCS!C8+HSCNO!C8+Ag!C8+PBRC!C8</f>
        <v>0</v>
      </c>
      <c r="D8" s="15">
        <f>+LSU!D8+LSUA!D8+LSUS!D8+LSUE!D8+HSCS!D8+HSCNO!D8+Ag!D8+PBRC!D8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+LSU!B9+LSUA!B9+LSUS!B9+LSUE!B9+HSCS!B9+HSCNO!B9+Ag!B9+PBRC!B9</f>
        <v>0</v>
      </c>
      <c r="C9" s="15">
        <f>+LSU!C9+LSUA!C9+LSUS!C9+LSUE!C9+HSCS!C9+HSCNO!C9+Ag!C9+PBRC!C9</f>
        <v>0</v>
      </c>
      <c r="D9" s="15">
        <f>+LSU!D9+LSUA!D9+LSUS!D9+LSUE!D9+HSCS!D9+HSCNO!D9+Ag!D9+PBRC!D9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+LSU!B10+LSUA!B10+LSUS!B10+LSUE!B10+HSCS!B10+HSCNO!B10+Ag!B10+PBRC!B10</f>
        <v>8457330</v>
      </c>
      <c r="C10" s="15">
        <f>+LSU!C10+LSUA!C10+LSUS!C10+LSUE!C10+HSCS!C10+HSCNO!C10+Ag!C10+PBRC!C10</f>
        <v>8485184</v>
      </c>
      <c r="D10" s="15">
        <f>+LSU!D10+LSUA!D10+LSUS!D10+LSUE!D10+HSCS!D10+HSCNO!D10+Ag!D10+PBRC!D10</f>
        <v>8485184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+LSU!B11+LSUA!B11+LSUS!B11+LSUE!B11+HSCS!B11+HSCNO!B11+Ag!B11+PBRC!B11</f>
        <v>0</v>
      </c>
      <c r="C11" s="15">
        <f>+LSU!C11+LSUA!C11+LSUS!C11+LSUE!C11+HSCS!C11+HSCNO!C11+Ag!C11+PBRC!C11</f>
        <v>0</v>
      </c>
      <c r="D11" s="15">
        <f>+LSU!D11+LSUA!D11+LSUS!D11+LSUE!D11+HSCS!D11+HSCNO!D11+Ag!D11+PBRC!D11</f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f>SUM(B7:B11)</f>
        <v>8457330</v>
      </c>
      <c r="C12" s="16">
        <f>SUM(C7:C11)</f>
        <v>8485184</v>
      </c>
      <c r="D12" s="16">
        <f>SUM(D7:D11)</f>
        <v>8485184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f>+LSU!B13+LSUA!B13+LSUS!B13+LSUE!B13+HSCS!B13+HSCNO!B13+Ag!B13+PBRC!B13</f>
        <v>0</v>
      </c>
      <c r="C13" s="18">
        <f>+LSU!C13+LSUA!C13+LSUS!C13+LSUE!C13+HSCS!C13+HSCNO!C13+Ag!C13+PBRC!C13</f>
        <v>0</v>
      </c>
      <c r="D13" s="18">
        <f>+LSU!D13+LSUA!D13+LSUS!D13+LSUE!D13+HSCS!D13+HSCNO!D13+Ag!D13+PBRC!D13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+LSU!B16+LSUA!B16+LSUS!B16+LSUE!B16+HSCS!B16+HSCNO!B16+Ag!B16+PBRC!B16</f>
        <v>420460061.97000003</v>
      </c>
      <c r="C16" s="15">
        <f>+LSU!C16+LSUA!C16+LSUS!C16+LSUE!C16+HSCS!C16+HSCNO!C16+Ag!C16+PBRC!C16</f>
        <v>439833907</v>
      </c>
      <c r="D16" s="15">
        <f>+LSU!D16+LSUA!D16+LSUS!D16+LSUE!D16+HSCS!D16+HSCNO!D16+Ag!D16+PBRC!D16</f>
        <v>441585644</v>
      </c>
      <c r="E16" s="15">
        <f>D16-C16</f>
        <v>1751737</v>
      </c>
    </row>
    <row r="17" spans="1:5" ht="15" customHeight="1" x14ac:dyDescent="0.2">
      <c r="A17" s="47" t="s">
        <v>18</v>
      </c>
      <c r="B17" s="15">
        <f>+LSU!B17+LSUA!B17+LSUS!B17+LSUE!B17+HSCS!B17+HSCNO!B17+Ag!B17+PBRC!B17</f>
        <v>134733855.03</v>
      </c>
      <c r="C17" s="15">
        <f>+LSU!C17+LSUA!C17+LSUS!C17+LSUE!C17+HSCS!C17+HSCNO!C17+Ag!C17+PBRC!C17</f>
        <v>139570349</v>
      </c>
      <c r="D17" s="15">
        <f>+LSU!D17+LSUA!D17+LSUS!D17+LSUE!D17+HSCS!D17+HSCNO!D17+Ag!D17+PBRC!D17</f>
        <v>153938799</v>
      </c>
      <c r="E17" s="20">
        <f>D17-C17</f>
        <v>14368450</v>
      </c>
    </row>
    <row r="18" spans="1:5" ht="15" customHeight="1" x14ac:dyDescent="0.2">
      <c r="A18" s="47" t="s">
        <v>19</v>
      </c>
      <c r="B18" s="15">
        <f>+LSU!B18+LSUA!B18+LSUS!B18+LSUE!B18+HSCS!B18+HSCNO!B18+Ag!B18+PBRC!B18</f>
        <v>20825974.719999999</v>
      </c>
      <c r="C18" s="15">
        <f>+LSU!C18+LSUA!C18+LSUS!C18+LSUE!C18+HSCS!C18+HSCNO!C18+Ag!C18+PBRC!C18</f>
        <v>20823785</v>
      </c>
      <c r="D18" s="15">
        <f>+LSU!D18+LSUA!D18+LSUS!D18+LSUE!D18+HSCS!D18+HSCNO!D18+Ag!D18+PBRC!D18</f>
        <v>21165038</v>
      </c>
      <c r="E18" s="20">
        <f>D18-C18</f>
        <v>341253</v>
      </c>
    </row>
    <row r="19" spans="1:5" ht="15" customHeight="1" x14ac:dyDescent="0.2">
      <c r="A19" s="47" t="s">
        <v>20</v>
      </c>
      <c r="B19" s="15">
        <f>+LSU!B19+LSUA!B19+LSUS!B19+LSUE!B19+HSCS!B19+HSCNO!B19+Ag!B19+PBRC!B19</f>
        <v>7873156.21</v>
      </c>
      <c r="C19" s="15">
        <f>+LSU!C19+LSUA!C19+LSUS!C19+LSUE!C19+HSCS!C19+HSCNO!C19+Ag!C19+PBRC!C19</f>
        <v>7925188</v>
      </c>
      <c r="D19" s="15">
        <f>+LSU!D19+LSUA!D19+LSUS!D19+LSUE!D19+HSCS!D19+HSCNO!D19+Ag!D19+PBRC!D19</f>
        <v>8085584</v>
      </c>
      <c r="E19" s="20">
        <f>D19-C19</f>
        <v>160396</v>
      </c>
    </row>
    <row r="20" spans="1:5" ht="15" customHeight="1" x14ac:dyDescent="0.2">
      <c r="A20" s="47" t="s">
        <v>21</v>
      </c>
      <c r="B20" s="15">
        <f>+LSU!B20+LSUA!B20+LSUS!B20+LSUE!B20+HSCS!B20+HSCNO!B20+Ag!B20+PBRC!B20</f>
        <v>0</v>
      </c>
      <c r="C20" s="15">
        <f>+LSU!C20+LSUA!C20+LSUS!C20+LSUE!C20+HSCS!C20+HSCNO!C20+Ag!C20+PBRC!C20</f>
        <v>0</v>
      </c>
      <c r="D20" s="15">
        <f>+LSU!D20+LSUA!D20+LSUS!D20+LSUE!D20+HSCS!D20+HSCNO!D20+Ag!D20+PBRC!D20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+LSU!B21+LSUA!B21+LSUS!B21+LSUE!B21+HSCS!B21+HSCNO!B21+Ag!B21+PBRC!B21</f>
        <v>0</v>
      </c>
      <c r="C21" s="15">
        <f>+LSU!C21+LSUA!C21+LSUS!C21+LSUE!C21+HSCS!C21+HSCNO!C21+Ag!C21+PBRC!C21</f>
        <v>0</v>
      </c>
      <c r="D21" s="15">
        <f>+LSU!D21+LSUA!D21+LSUS!D21+LSUE!D21+HSCS!D21+HSCNO!D21+Ag!D21+PBRC!D21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+LSU!B22+LSUA!B22+LSUS!B22+LSUE!B22+HSCS!B22+HSCNO!B22+Ag!B22+PBRC!B22</f>
        <v>0</v>
      </c>
      <c r="C22" s="15">
        <f>+LSU!C22+LSUA!C22+LSUS!C22+LSUE!C22+HSCS!C22+HSCNO!C22+Ag!C22+PBRC!C22</f>
        <v>0</v>
      </c>
      <c r="D22" s="15">
        <f>+LSU!D22+LSUA!D22+LSUS!D22+LSUE!D22+HSCS!D22+HSCNO!D22+Ag!D22+PBRC!D22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+LSU!B23+LSUA!B23+LSUS!B23+LSUE!B23+HSCS!B23+HSCNO!B23+Ag!B23+PBRC!B23</f>
        <v>0</v>
      </c>
      <c r="C23" s="15">
        <f>+LSU!C23+LSUA!C23+LSUS!C23+LSUE!C23+HSCS!C23+HSCNO!C23+Ag!C23+PBRC!C23</f>
        <v>0</v>
      </c>
      <c r="D23" s="15">
        <f>+LSU!D23+LSUA!D23+LSUS!D23+LSUE!D23+HSCS!D23+HSCNO!D23+Ag!D23+PBRC!D23</f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f>+LSU!B24+LSUA!B24+LSUS!B24+LSUE!B24+HSCS!B24+HSCNO!B24+Ag!B24+PBRC!B24</f>
        <v>0</v>
      </c>
      <c r="C24" s="15">
        <f>+LSU!C24+LSUA!C24+LSUS!C24+LSUE!C24+HSCS!C24+HSCNO!C24+Ag!C24+PBRC!C24</f>
        <v>0</v>
      </c>
      <c r="D24" s="15">
        <f>+LSU!D24+LSUA!D24+LSUS!D24+LSUE!D24+HSCS!D24+HSCNO!D24+Ag!D24+PBRC!D24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+LSU!B25+LSUA!B25+LSUS!B25+LSUE!B25+HSCS!B25+HSCNO!B25+Ag!B25+PBRC!B25</f>
        <v>0</v>
      </c>
      <c r="C25" s="15">
        <f>+LSU!C25+LSUA!C25+LSUS!C25+LSUE!C25+HSCS!C25+HSCNO!C25+Ag!C25+PBRC!C25</f>
        <v>0</v>
      </c>
      <c r="D25" s="15">
        <f>+LSU!D25+LSUA!D25+LSUS!D25+LSUE!D25+HSCS!D25+HSCNO!D25+Ag!D25+PBRC!D25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+LSU!B26+LSUA!B26+LSUS!B26+LSUE!B26+HSCS!B26+HSCNO!B26+Ag!B26+PBRC!B26</f>
        <v>63904657.529999994</v>
      </c>
      <c r="C26" s="15">
        <f>+LSU!C26+LSUA!C26+LSUS!C26+LSUE!C26+HSCS!C26+HSCNO!C26+Ag!C26+PBRC!C26</f>
        <v>63807783</v>
      </c>
      <c r="D26" s="15">
        <f>+LSU!D26+LSUA!D26+LSUS!D26+LSUE!D26+HSCS!D26+HSCNO!D26+Ag!D26+PBRC!D26</f>
        <v>64603930</v>
      </c>
      <c r="E26" s="20">
        <f t="shared" si="1"/>
        <v>796147</v>
      </c>
    </row>
    <row r="27" spans="1:5" ht="15" customHeight="1" x14ac:dyDescent="0.2">
      <c r="A27" s="47" t="s">
        <v>26</v>
      </c>
      <c r="B27" s="15">
        <f>+LSU!B27+LSUA!B27+LSUS!B27+LSUE!B27+HSCS!B27+HSCNO!B27+Ag!B27+PBRC!B27</f>
        <v>0</v>
      </c>
      <c r="C27" s="15">
        <f>+LSU!C27+LSUA!C27+LSUS!C27+LSUE!C27+HSCS!C27+HSCNO!C27+Ag!C27+PBRC!C27</f>
        <v>0</v>
      </c>
      <c r="D27" s="15">
        <f>+LSU!D27+LSUA!D27+LSUS!D27+LSUE!D27+HSCS!D27+HSCNO!D27+Ag!D27+PBRC!D27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+LSU!B28+LSUA!B28+LSUS!B28+LSUE!B28+HSCS!B28+HSCNO!B28+Ag!B28+PBRC!B28</f>
        <v>2688483.06</v>
      </c>
      <c r="C28" s="15">
        <f>+LSU!C28+LSUA!C28+LSUS!C28+LSUE!C28+HSCS!C28+HSCNO!C28+Ag!C28+PBRC!C28</f>
        <v>2620000</v>
      </c>
      <c r="D28" s="15">
        <f>+LSU!D28+LSUA!D28+LSUS!D28+LSUE!D28+HSCS!D28+HSCNO!D28+Ag!D28+PBRC!D28</f>
        <v>2760000</v>
      </c>
      <c r="E28" s="20">
        <f t="shared" si="1"/>
        <v>140000</v>
      </c>
    </row>
    <row r="29" spans="1:5" ht="15" customHeight="1" x14ac:dyDescent="0.2">
      <c r="A29" s="47" t="s">
        <v>28</v>
      </c>
      <c r="B29" s="15">
        <f>+LSU!B29+LSUA!B29+LSUS!B29+LSUE!B29+HSCS!B29+HSCNO!B29+Ag!B29+PBRC!B29</f>
        <v>15174653.770000001</v>
      </c>
      <c r="C29" s="15">
        <f>+LSU!C29+LSUA!C29+LSUS!C29+LSUE!C29+HSCS!C29+HSCNO!C29+Ag!C29+PBRC!C29</f>
        <v>16125284</v>
      </c>
      <c r="D29" s="15">
        <f>+LSU!D29+LSUA!D29+LSUS!D29+LSUE!D29+HSCS!D29+HSCNO!D29+Ag!D29+PBRC!D29</f>
        <v>15993656</v>
      </c>
      <c r="E29" s="20">
        <f>D29-C29</f>
        <v>-131628</v>
      </c>
    </row>
    <row r="30" spans="1:5" s="17" customFormat="1" ht="15" customHeight="1" x14ac:dyDescent="0.25">
      <c r="A30" s="46" t="s">
        <v>29</v>
      </c>
      <c r="B30" s="21">
        <f>SUM(B16:B29)</f>
        <v>665660842.28999996</v>
      </c>
      <c r="C30" s="21">
        <f>SUM(C16:C29)</f>
        <v>690706296</v>
      </c>
      <c r="D30" s="21">
        <f>SUM(D16:D29)</f>
        <v>708132651</v>
      </c>
      <c r="E30" s="22">
        <f>SUM(E16:E29)</f>
        <v>17426355</v>
      </c>
    </row>
    <row r="31" spans="1:5" ht="15" customHeight="1" x14ac:dyDescent="0.2">
      <c r="A31" s="52" t="s">
        <v>30</v>
      </c>
      <c r="B31" s="15">
        <f>+LSU!B31+LSUA!B31+LSUS!B31+LSUE!B31+HSCS!B31+HSCNO!B31+Ag!B31+PBRC!B31</f>
        <v>0</v>
      </c>
      <c r="C31" s="15">
        <f>+LSU!C31+LSUA!C31+LSUS!C31+LSUE!C31+HSCS!C31+HSCNO!C31+Ag!C31+PBRC!C31</f>
        <v>0</v>
      </c>
      <c r="D31" s="15">
        <f>+LSU!D31+LSUA!D31+LSUS!D31+LSUE!D31+HSCS!D31+HSCNO!D31+Ag!D31+PBRC!D31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+LSU!B32+LSUA!B32+LSUS!B32+LSUE!B32+HSCS!B32+HSCNO!B32+Ag!B32+PBRC!B32</f>
        <v>7823839.46</v>
      </c>
      <c r="C32" s="15">
        <f>+LSU!C32+LSUA!C32+LSUS!C32+LSUE!C32+HSCS!C32+HSCNO!C32+Ag!C32+PBRC!C32</f>
        <v>7875416</v>
      </c>
      <c r="D32" s="15">
        <f>+LSU!D32+LSUA!D32+LSUS!D32+LSUE!D32+HSCS!D32+HSCNO!D32+Ag!D32+PBRC!D32</f>
        <v>7984337</v>
      </c>
      <c r="E32" s="34">
        <f t="shared" si="2"/>
        <v>108921</v>
      </c>
    </row>
    <row r="33" spans="1:5" ht="15" customHeight="1" x14ac:dyDescent="0.2">
      <c r="A33" s="53" t="s">
        <v>32</v>
      </c>
      <c r="B33" s="15">
        <f>+LSU!B33+LSUA!B33+LSUS!B33+LSUE!B33+HSCS!B33+HSCNO!B33+Ag!B33+PBRC!B33</f>
        <v>0</v>
      </c>
      <c r="C33" s="15">
        <f>+LSU!C33+LSUA!C33+LSUS!C33+LSUE!C33+HSCS!C33+HSCNO!C33+Ag!C33+PBRC!C33</f>
        <v>0</v>
      </c>
      <c r="D33" s="15">
        <f>+LSU!D33+LSUA!D33+LSUS!D33+LSUE!D33+HSCS!D33+HSCNO!D33+Ag!D33+PBRC!D33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+LSU!B34+LSUA!B34+LSUS!B34+LSUE!B34+HSCS!B34+HSCNO!B34+Ag!B34+PBRC!B34</f>
        <v>0</v>
      </c>
      <c r="C34" s="15">
        <f>+LSU!C34+LSUA!C34+LSUS!C34+LSUE!C34+HSCS!C34+HSCNO!C34+Ag!C34+PBRC!C34</f>
        <v>0</v>
      </c>
      <c r="D34" s="15">
        <f>+LSU!D34+LSUA!D34+LSUS!D34+LSUE!D34+HSCS!D34+HSCNO!D34+Ag!D34+PBRC!D34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+LSU!B35+LSUA!B35+LSUS!B35+LSUE!B35+HSCS!B35+HSCNO!B35+Ag!B35+PBRC!B35</f>
        <v>0</v>
      </c>
      <c r="C35" s="15">
        <f>+LSU!C35+LSUA!C35+LSUS!C35+LSUE!C35+HSCS!C35+HSCNO!C35+Ag!C35+PBRC!C35</f>
        <v>0</v>
      </c>
      <c r="D35" s="15">
        <f>+LSU!D35+LSUA!D35+LSUS!D35+LSUE!D35+HSCS!D35+HSCNO!D35+Ag!D35+PBRC!D35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+LSU!B36+LSUA!B36+LSUS!B36+LSUE!B36+HSCS!B36+HSCNO!B36+Ag!B36+PBRC!B36</f>
        <v>16184587.949999999</v>
      </c>
      <c r="C36" s="15">
        <f>+LSU!C36+LSUA!C36+LSUS!C36+LSUE!C36+HSCS!C36+HSCNO!C36+Ag!C36+PBRC!C36</f>
        <v>23964742</v>
      </c>
      <c r="D36" s="15">
        <f>+LSU!D36+LSUA!D36+LSUS!D36+LSUE!D36+HSCS!D36+HSCNO!D36+Ag!D36+PBRC!D36</f>
        <v>37529466</v>
      </c>
      <c r="E36" s="34">
        <f t="shared" si="2"/>
        <v>13564724</v>
      </c>
    </row>
    <row r="37" spans="1:5" ht="15" customHeight="1" x14ac:dyDescent="0.2">
      <c r="A37" s="52" t="s">
        <v>160</v>
      </c>
      <c r="B37" s="15">
        <f>+LSU!B37+LSUA!B37+LSUS!B37+LSUE!B37+HSCS!B37+HSCNO!B37+Ag!B37+PBRC!B37</f>
        <v>0</v>
      </c>
      <c r="C37" s="15">
        <f>+LSU!C37+LSUA!C37+LSUS!C37+LSUE!C37+HSCS!C37+HSCNO!C37+Ag!C37+PBRC!C37</f>
        <v>0</v>
      </c>
      <c r="D37" s="15">
        <f>+LSU!D37+LSUA!D37+LSUS!D37+LSUE!D37+HSCS!D37+HSCNO!D37+Ag!D37+PBRC!D37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689669269.70000005</v>
      </c>
      <c r="C38" s="23">
        <f>SUM(C30:C37)</f>
        <v>722546454</v>
      </c>
      <c r="D38" s="23">
        <f>SUM(D30:D37)</f>
        <v>753646454</v>
      </c>
      <c r="E38" s="37">
        <f>E36+E35+E34+E33+E32+E31+E30</f>
        <v>31100000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+LSU!B40+LSUA!B40+LSUS!B40+LSUE!B40+HSCS!B40+HSCNO!B40+Ag!B40+PBRC!B40</f>
        <v>0</v>
      </c>
      <c r="C40" s="15">
        <f>+LSU!C40+LSUA!C40+LSUS!C40+LSUE!C40+HSCS!C40+HSCNO!C40+Ag!C40+PBRC!C40</f>
        <v>0</v>
      </c>
      <c r="D40" s="15">
        <f>+LSU!D40+LSUA!D40+LSUS!D40+LSUE!D40+HSCS!D40+HSCNO!D40+Ag!D40+PBRC!D40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+LSU!B41+LSUA!B41+LSUS!B41+LSUE!B41+HSCS!B41+HSCNO!B41+Ag!B41+PBRC!B41</f>
        <v>0</v>
      </c>
      <c r="C41" s="15">
        <f>+LSU!C41+LSUA!C41+LSUS!C41+LSUE!C41+HSCS!C41+HSCNO!C41+Ag!C41+PBRC!C41</f>
        <v>0</v>
      </c>
      <c r="D41" s="15">
        <f>+LSU!D41+LSUA!D41+LSUS!D41+LSUE!D41+HSCS!D41+HSCNO!D41+Ag!D41+PBRC!D41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+LSU!B43+LSUA!B43+LSUS!B43+LSUE!B43+HSCS!B43+HSCNO!B43+Ag!B43+PBRC!B43</f>
        <v>0</v>
      </c>
      <c r="C43" s="15">
        <f>+LSU!C43+LSUA!C43+LSUS!C43+LSUE!C43+HSCS!C43+HSCNO!C43+Ag!C43+PBRC!C43</f>
        <v>0</v>
      </c>
      <c r="D43" s="15">
        <f>+LSU!D43+LSUA!D43+LSUS!D43+LSUE!D43+HSCS!D43+HSCNO!D43+Ag!D43+PBRC!D43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+LSU!B44+LSUA!B44+LSUS!B44+LSUE!B44+HSCS!B44+HSCNO!B44+Ag!B44+PBRC!B44</f>
        <v>11004860.85</v>
      </c>
      <c r="C44" s="15">
        <f>+LSU!C44+LSUA!C44+LSUS!C44+LSUE!C44+HSCS!C44+HSCNO!C44+Ag!C44+PBRC!C44</f>
        <v>13018275</v>
      </c>
      <c r="D44" s="15">
        <f>+LSU!D44+LSUA!D44+LSUS!D44+LSUE!D44+HSCS!D44+HSCNO!D44+Ag!D44+PBRC!D44</f>
        <v>13018275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11004860.85</v>
      </c>
      <c r="C45" s="18">
        <f>C40+C41+C43+C44</f>
        <v>13018275</v>
      </c>
      <c r="D45" s="18">
        <f>D40+D41+D43+D44</f>
        <v>13018275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+LSU!B46+LSUA!B46+LSUS!B46+LSUE!B46+HSCS!B46+HSCNO!B46+Ag!B46+PBRC!B46</f>
        <v>0</v>
      </c>
      <c r="C46" s="18">
        <f>+LSU!C46+LSUA!C46+LSUS!C46+LSUE!C46+HSCS!C46+HSCNO!C46+Ag!C46+PBRC!C46</f>
        <v>0</v>
      </c>
      <c r="D46" s="18">
        <f>+LSU!D46+LSUA!D46+LSUS!D46+LSUE!D46+HSCS!D46+HSCNO!D46+Ag!D46+PBRC!D46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709131460.55000007</v>
      </c>
      <c r="C47" s="24">
        <f>C46+C45+C38+C13+C12</f>
        <v>744049913</v>
      </c>
      <c r="D47" s="24">
        <f>D46+D45+D38+D13+D12</f>
        <v>775149913</v>
      </c>
      <c r="E47" s="39">
        <f>D47-C47</f>
        <v>31100000</v>
      </c>
    </row>
    <row r="48" spans="1:5" ht="15.75" thickTop="1" x14ac:dyDescent="0.25">
      <c r="A48" s="17"/>
    </row>
    <row r="49" spans="1:2" ht="15" x14ac:dyDescent="0.25">
      <c r="A49" s="17"/>
    </row>
    <row r="51" spans="1:2" x14ac:dyDescent="0.2">
      <c r="A51" s="25"/>
      <c r="B51" s="3" t="s">
        <v>46</v>
      </c>
    </row>
    <row r="52" spans="1:2" x14ac:dyDescent="0.2">
      <c r="A52" s="26"/>
    </row>
    <row r="53" spans="1:2" x14ac:dyDescent="0.2">
      <c r="A53" s="26" t="s">
        <v>46</v>
      </c>
    </row>
    <row r="54" spans="1:2" x14ac:dyDescent="0.2">
      <c r="A54" s="26" t="s">
        <v>46</v>
      </c>
    </row>
    <row r="56" spans="1:2" x14ac:dyDescent="0.2">
      <c r="A56" s="26" t="s">
        <v>46</v>
      </c>
    </row>
  </sheetData>
  <hyperlinks>
    <hyperlink ref="G2" location="Home!A1" tooltip="Home" display="Home" xr:uid="{00000000-0004-0000-16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D32" sqref="D32:D36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8457330</v>
      </c>
      <c r="C10" s="15">
        <v>8485184</v>
      </c>
      <c r="D10" s="15">
        <v>8485184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8457330</v>
      </c>
      <c r="C12" s="16">
        <v>8485184</v>
      </c>
      <c r="D12" s="16">
        <v>8485184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271458135.75</v>
      </c>
      <c r="C16" s="15">
        <v>281711987</v>
      </c>
      <c r="D16" s="15">
        <v>285768044</v>
      </c>
      <c r="E16" s="15">
        <f t="shared" si="0"/>
        <v>4056057</v>
      </c>
    </row>
    <row r="17" spans="1:5" ht="15" customHeight="1" x14ac:dyDescent="0.2">
      <c r="A17" s="47" t="s">
        <v>18</v>
      </c>
      <c r="B17" s="15">
        <v>126142507.37</v>
      </c>
      <c r="C17" s="15">
        <v>131043955</v>
      </c>
      <c r="D17" s="15">
        <v>145586701</v>
      </c>
      <c r="E17" s="20">
        <f t="shared" si="0"/>
        <v>14542746</v>
      </c>
    </row>
    <row r="18" spans="1:5" ht="15" customHeight="1" x14ac:dyDescent="0.2">
      <c r="A18" s="47" t="s">
        <v>19</v>
      </c>
      <c r="B18" s="15">
        <v>16947676.359999999</v>
      </c>
      <c r="C18" s="15">
        <v>16738420</v>
      </c>
      <c r="D18" s="15">
        <v>16946768</v>
      </c>
      <c r="E18" s="20">
        <f t="shared" si="0"/>
        <v>208348</v>
      </c>
    </row>
    <row r="19" spans="1:5" ht="15" customHeight="1" x14ac:dyDescent="0.2">
      <c r="A19" s="47" t="s">
        <v>20</v>
      </c>
      <c r="B19" s="15">
        <v>5709875.7300000004</v>
      </c>
      <c r="C19" s="15">
        <v>5659732</v>
      </c>
      <c r="D19" s="15">
        <v>5731742</v>
      </c>
      <c r="E19" s="20">
        <f t="shared" si="0"/>
        <v>72010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57965302.369999997</v>
      </c>
      <c r="C26" s="15">
        <v>57735914</v>
      </c>
      <c r="D26" s="15">
        <v>58446372</v>
      </c>
      <c r="E26" s="20">
        <f t="shared" si="0"/>
        <v>710458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12462331.48</v>
      </c>
      <c r="C29" s="15">
        <v>13594084</v>
      </c>
      <c r="D29" s="15">
        <v>13161906</v>
      </c>
      <c r="E29" s="20">
        <f t="shared" si="0"/>
        <v>-432178</v>
      </c>
    </row>
    <row r="30" spans="1:5" s="17" customFormat="1" ht="15" customHeight="1" x14ac:dyDescent="0.25">
      <c r="A30" s="46" t="s">
        <v>29</v>
      </c>
      <c r="B30" s="21">
        <v>490685829.06000006</v>
      </c>
      <c r="C30" s="21">
        <v>506484092</v>
      </c>
      <c r="D30" s="21">
        <v>525641533</v>
      </c>
      <c r="E30" s="22">
        <f t="shared" si="0"/>
        <v>19157441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2137559.41</v>
      </c>
      <c r="C32" s="15">
        <v>888701</v>
      </c>
      <c r="D32" s="15">
        <v>950115</v>
      </c>
      <c r="E32" s="34">
        <f t="shared" si="0"/>
        <v>61414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13429619.609999999</v>
      </c>
      <c r="C36" s="15">
        <v>21052516</v>
      </c>
      <c r="D36" s="15">
        <v>27333661</v>
      </c>
      <c r="E36" s="34">
        <f t="shared" si="0"/>
        <v>6281145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506253008.08000004</v>
      </c>
      <c r="C38" s="23">
        <v>528425309</v>
      </c>
      <c r="D38" s="23">
        <v>553925309</v>
      </c>
      <c r="E38" s="37">
        <f t="shared" si="0"/>
        <v>25500000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514710338.08000004</v>
      </c>
      <c r="C47" s="24">
        <v>536910493</v>
      </c>
      <c r="D47" s="24">
        <v>562410493</v>
      </c>
      <c r="E47" s="39">
        <f t="shared" si="0"/>
        <v>25500000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7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D36" sqref="D36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20517838.629999999</v>
      </c>
      <c r="C16" s="15">
        <v>23080375</v>
      </c>
      <c r="D16" s="15">
        <v>20815000</v>
      </c>
      <c r="E16" s="15">
        <f t="shared" si="0"/>
        <v>-2265375</v>
      </c>
    </row>
    <row r="17" spans="1:5" ht="15" customHeight="1" x14ac:dyDescent="0.2">
      <c r="A17" s="47" t="s">
        <v>18</v>
      </c>
      <c r="B17" s="15">
        <v>242045.64</v>
      </c>
      <c r="C17" s="15">
        <v>150000</v>
      </c>
      <c r="D17" s="15">
        <v>244000</v>
      </c>
      <c r="E17" s="20">
        <f t="shared" si="0"/>
        <v>94000</v>
      </c>
    </row>
    <row r="18" spans="1:5" ht="15" customHeight="1" x14ac:dyDescent="0.2">
      <c r="A18" s="47" t="s">
        <v>19</v>
      </c>
      <c r="B18" s="15">
        <v>691965</v>
      </c>
      <c r="C18" s="15">
        <v>700000</v>
      </c>
      <c r="D18" s="15">
        <v>700000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185424.5</v>
      </c>
      <c r="C19" s="15">
        <v>200000</v>
      </c>
      <c r="D19" s="15">
        <v>200000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1253649.55</v>
      </c>
      <c r="C28" s="15">
        <v>1070000</v>
      </c>
      <c r="D28" s="15">
        <v>1210000</v>
      </c>
      <c r="E28" s="20">
        <f t="shared" si="0"/>
        <v>140000</v>
      </c>
    </row>
    <row r="29" spans="1:5" ht="15" customHeight="1" x14ac:dyDescent="0.2">
      <c r="A29" s="47" t="s">
        <v>28</v>
      </c>
      <c r="B29" s="15">
        <v>1331821.25</v>
      </c>
      <c r="C29" s="15">
        <v>1055650</v>
      </c>
      <c r="D29" s="15">
        <v>1431000</v>
      </c>
      <c r="E29" s="20">
        <f t="shared" si="0"/>
        <v>375350</v>
      </c>
    </row>
    <row r="30" spans="1:5" s="17" customFormat="1" ht="15" customHeight="1" x14ac:dyDescent="0.25">
      <c r="A30" s="46" t="s">
        <v>29</v>
      </c>
      <c r="B30" s="21">
        <v>24222744.57</v>
      </c>
      <c r="C30" s="21">
        <v>26256025</v>
      </c>
      <c r="D30" s="21">
        <v>24600000</v>
      </c>
      <c r="E30" s="22">
        <f t="shared" si="0"/>
        <v>-1656025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197828.46</v>
      </c>
      <c r="C36" s="15">
        <v>29000</v>
      </c>
      <c r="D36" s="15">
        <v>7285025</v>
      </c>
      <c r="E36" s="34">
        <f t="shared" si="0"/>
        <v>7256025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24420573.030000001</v>
      </c>
      <c r="C38" s="23">
        <v>26285025</v>
      </c>
      <c r="D38" s="23">
        <v>31885025</v>
      </c>
      <c r="E38" s="37">
        <f t="shared" si="0"/>
        <v>5600000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24420573.030000001</v>
      </c>
      <c r="C47" s="24">
        <v>26285025</v>
      </c>
      <c r="D47" s="24">
        <v>31885025</v>
      </c>
      <c r="E47" s="39">
        <f t="shared" si="0"/>
        <v>5600000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8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56"/>
  <sheetViews>
    <sheetView zoomScale="80" zoomScaleNormal="80" workbookViewId="0">
      <pane ySplit="5" topLeftCell="A8" activePane="bottomLeft" state="frozen"/>
      <selection activeCell="B7" sqref="B7:D47"/>
      <selection pane="bottomLeft" activeCell="C30" sqref="C30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49492317.189999998</v>
      </c>
      <c r="C16" s="15">
        <v>52193627</v>
      </c>
      <c r="D16" s="15">
        <v>51946897</v>
      </c>
      <c r="E16" s="15">
        <f t="shared" si="0"/>
        <v>-246730</v>
      </c>
    </row>
    <row r="17" spans="1:5" ht="15" customHeight="1" x14ac:dyDescent="0.2">
      <c r="A17" s="47" t="s">
        <v>18</v>
      </c>
      <c r="B17" s="15">
        <v>107099.71</v>
      </c>
      <c r="C17" s="15">
        <v>97000</v>
      </c>
      <c r="D17" s="15">
        <v>105000</v>
      </c>
      <c r="E17" s="20">
        <f t="shared" si="0"/>
        <v>8000</v>
      </c>
    </row>
    <row r="18" spans="1:5" ht="15" customHeight="1" x14ac:dyDescent="0.2">
      <c r="A18" s="47" t="s">
        <v>19</v>
      </c>
      <c r="B18" s="15">
        <v>1871429.36</v>
      </c>
      <c r="C18" s="15">
        <v>1946000</v>
      </c>
      <c r="D18" s="15">
        <v>2080000</v>
      </c>
      <c r="E18" s="20">
        <f t="shared" si="0"/>
        <v>134000</v>
      </c>
    </row>
    <row r="19" spans="1:5" ht="15" customHeight="1" x14ac:dyDescent="0.2">
      <c r="A19" s="47" t="s">
        <v>20</v>
      </c>
      <c r="B19" s="15">
        <v>763117.87</v>
      </c>
      <c r="C19" s="15">
        <v>809000</v>
      </c>
      <c r="D19" s="15">
        <v>850000</v>
      </c>
      <c r="E19" s="20">
        <f t="shared" si="0"/>
        <v>41000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228541.16</v>
      </c>
      <c r="C26" s="15">
        <v>256400</v>
      </c>
      <c r="D26" s="15">
        <v>260000</v>
      </c>
      <c r="E26" s="20">
        <f t="shared" si="0"/>
        <v>3600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363308.41</v>
      </c>
      <c r="C29" s="15">
        <v>494500</v>
      </c>
      <c r="D29" s="15">
        <v>468000</v>
      </c>
      <c r="E29" s="20">
        <f t="shared" si="0"/>
        <v>-26500</v>
      </c>
    </row>
    <row r="30" spans="1:5" s="17" customFormat="1" ht="15" customHeight="1" x14ac:dyDescent="0.25">
      <c r="A30" s="46" t="s">
        <v>29</v>
      </c>
      <c r="B30" s="21">
        <v>52825813.699999988</v>
      </c>
      <c r="C30" s="21">
        <v>55796527</v>
      </c>
      <c r="D30" s="21">
        <v>55709897</v>
      </c>
      <c r="E30" s="22">
        <f t="shared" si="0"/>
        <v>-86630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236301.65</v>
      </c>
      <c r="C32" s="15">
        <v>185000</v>
      </c>
      <c r="D32" s="15">
        <v>250000</v>
      </c>
      <c r="E32" s="34">
        <f t="shared" si="0"/>
        <v>65000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80519.67</v>
      </c>
      <c r="C36" s="15">
        <v>12870</v>
      </c>
      <c r="D36" s="15">
        <v>34500</v>
      </c>
      <c r="E36" s="34">
        <f t="shared" si="0"/>
        <v>21630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53142635.019999988</v>
      </c>
      <c r="C38" s="23">
        <v>55994397</v>
      </c>
      <c r="D38" s="23">
        <v>55994397</v>
      </c>
      <c r="E38" s="37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53142635.019999988</v>
      </c>
      <c r="C47" s="24">
        <v>55994397</v>
      </c>
      <c r="D47" s="24">
        <v>55994397</v>
      </c>
      <c r="E47" s="39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9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6302837.29</v>
      </c>
      <c r="C16" s="15">
        <v>7084383</v>
      </c>
      <c r="D16" s="15">
        <v>7084383</v>
      </c>
      <c r="E16" s="15">
        <f t="shared" si="0"/>
        <v>0</v>
      </c>
    </row>
    <row r="17" spans="1:5" ht="15" customHeight="1" x14ac:dyDescent="0.2">
      <c r="A17" s="47" t="s">
        <v>18</v>
      </c>
      <c r="B17" s="15">
        <v>372798</v>
      </c>
      <c r="C17" s="15">
        <v>500000</v>
      </c>
      <c r="D17" s="15">
        <v>500000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496324.64</v>
      </c>
      <c r="C18" s="15">
        <v>575000</v>
      </c>
      <c r="D18" s="15">
        <v>575000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161305.56</v>
      </c>
      <c r="C19" s="15">
        <v>185000</v>
      </c>
      <c r="D19" s="15">
        <v>185000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1434833.51</v>
      </c>
      <c r="C28" s="15">
        <v>1550000</v>
      </c>
      <c r="D28" s="15">
        <v>1550000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656727.63</v>
      </c>
      <c r="C29" s="15">
        <v>685000</v>
      </c>
      <c r="D29" s="15">
        <v>677500</v>
      </c>
      <c r="E29" s="20">
        <f t="shared" si="0"/>
        <v>-7500</v>
      </c>
    </row>
    <row r="30" spans="1:5" s="17" customFormat="1" ht="15" customHeight="1" x14ac:dyDescent="0.25">
      <c r="A30" s="46" t="s">
        <v>29</v>
      </c>
      <c r="B30" s="21">
        <v>9424826.6300000008</v>
      </c>
      <c r="C30" s="21">
        <v>10579383</v>
      </c>
      <c r="D30" s="21">
        <v>10571883</v>
      </c>
      <c r="E30" s="22">
        <f t="shared" si="0"/>
        <v>-7500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38628.04</v>
      </c>
      <c r="C36" s="15">
        <v>49000</v>
      </c>
      <c r="D36" s="15">
        <v>56500</v>
      </c>
      <c r="E36" s="34">
        <f t="shared" si="0"/>
        <v>7500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9463454.6699999999</v>
      </c>
      <c r="C38" s="23">
        <v>10628383</v>
      </c>
      <c r="D38" s="23">
        <v>10628383</v>
      </c>
      <c r="E38" s="37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9463454.6699999999</v>
      </c>
      <c r="C47" s="24">
        <v>10628383</v>
      </c>
      <c r="D47" s="24">
        <v>10628383</v>
      </c>
      <c r="E47" s="39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A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D30" sqref="D30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21837847.109999999</v>
      </c>
      <c r="C16" s="15">
        <v>23544394</v>
      </c>
      <c r="D16" s="15">
        <v>23544394</v>
      </c>
      <c r="E16" s="15">
        <f t="shared" si="0"/>
        <v>0</v>
      </c>
    </row>
    <row r="17" spans="1:5" ht="15" customHeight="1" x14ac:dyDescent="0.2">
      <c r="A17" s="47" t="s">
        <v>18</v>
      </c>
      <c r="B17" s="15">
        <v>2018973.31</v>
      </c>
      <c r="C17" s="15">
        <v>1865604</v>
      </c>
      <c r="D17" s="15">
        <v>1865604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91678.36</v>
      </c>
      <c r="C18" s="15">
        <v>117230</v>
      </c>
      <c r="D18" s="15">
        <v>117230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295118.55</v>
      </c>
      <c r="C19" s="15">
        <v>296205</v>
      </c>
      <c r="D19" s="15">
        <v>296205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24243617.329999998</v>
      </c>
      <c r="C30" s="21">
        <v>25823433</v>
      </c>
      <c r="D30" s="21">
        <v>25823433</v>
      </c>
      <c r="E30" s="22">
        <f t="shared" si="0"/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0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24243617.329999998</v>
      </c>
      <c r="C38" s="23">
        <v>25823433</v>
      </c>
      <c r="D38" s="23">
        <v>25823433</v>
      </c>
      <c r="E38" s="37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24243617.329999998</v>
      </c>
      <c r="C47" s="24">
        <v>25823433</v>
      </c>
      <c r="D47" s="24">
        <v>25823433</v>
      </c>
      <c r="E47" s="39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B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H28" sqref="H28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57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50851086</v>
      </c>
      <c r="C16" s="15">
        <v>52219141</v>
      </c>
      <c r="D16" s="15">
        <v>52426926</v>
      </c>
      <c r="E16" s="15">
        <f t="shared" si="0"/>
        <v>207785</v>
      </c>
    </row>
    <row r="17" spans="1:5" ht="15" customHeight="1" x14ac:dyDescent="0.2">
      <c r="A17" s="47" t="s">
        <v>18</v>
      </c>
      <c r="B17" s="15">
        <v>5850431</v>
      </c>
      <c r="C17" s="15">
        <v>5913790</v>
      </c>
      <c r="D17" s="15">
        <v>5637494</v>
      </c>
      <c r="E17" s="20">
        <f t="shared" si="0"/>
        <v>-276296</v>
      </c>
    </row>
    <row r="18" spans="1:5" ht="15" customHeight="1" x14ac:dyDescent="0.2">
      <c r="A18" s="47" t="s">
        <v>19</v>
      </c>
      <c r="B18" s="15">
        <v>726901</v>
      </c>
      <c r="C18" s="15">
        <v>747135</v>
      </c>
      <c r="D18" s="15">
        <v>746040</v>
      </c>
      <c r="E18" s="20">
        <f t="shared" si="0"/>
        <v>-1095</v>
      </c>
    </row>
    <row r="19" spans="1:5" ht="15" customHeight="1" x14ac:dyDescent="0.2">
      <c r="A19" s="47" t="s">
        <v>20</v>
      </c>
      <c r="B19" s="15">
        <v>758314</v>
      </c>
      <c r="C19" s="15">
        <v>775251</v>
      </c>
      <c r="D19" s="15">
        <v>822637</v>
      </c>
      <c r="E19" s="20">
        <f t="shared" si="0"/>
        <v>47386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5710814</v>
      </c>
      <c r="C26" s="15">
        <v>5815469</v>
      </c>
      <c r="D26" s="15">
        <v>5897558</v>
      </c>
      <c r="E26" s="20">
        <f t="shared" si="0"/>
        <v>82089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360465</v>
      </c>
      <c r="C29" s="15">
        <v>296050</v>
      </c>
      <c r="D29" s="15">
        <v>255250</v>
      </c>
      <c r="E29" s="20">
        <f t="shared" si="0"/>
        <v>-40800</v>
      </c>
    </row>
    <row r="30" spans="1:5" s="17" customFormat="1" ht="15" customHeight="1" x14ac:dyDescent="0.25">
      <c r="A30" s="46" t="s">
        <v>29</v>
      </c>
      <c r="B30" s="21">
        <v>64258011</v>
      </c>
      <c r="C30" s="21">
        <v>65766836</v>
      </c>
      <c r="D30" s="21">
        <v>65785905</v>
      </c>
      <c r="E30" s="22">
        <f t="shared" si="0"/>
        <v>19069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1299895</v>
      </c>
      <c r="C32" s="15">
        <v>1277955</v>
      </c>
      <c r="D32" s="15">
        <v>1281955</v>
      </c>
      <c r="E32" s="34">
        <f t="shared" si="0"/>
        <v>4000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557312</v>
      </c>
      <c r="C36" s="15">
        <v>691588</v>
      </c>
      <c r="D36" s="15">
        <v>668519</v>
      </c>
      <c r="E36" s="34">
        <f t="shared" si="0"/>
        <v>-23069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66115218</v>
      </c>
      <c r="C38" s="23">
        <v>67736379</v>
      </c>
      <c r="D38" s="23">
        <v>67736379</v>
      </c>
      <c r="E38" s="37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66115218</v>
      </c>
      <c r="C47" s="24">
        <v>67736379</v>
      </c>
      <c r="D47" s="24">
        <v>67736379</v>
      </c>
      <c r="E47" s="39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C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LSUE!B7+SUSLA!B7+LCTCSummary!B7-LCTCBoard!B7-Online!B7</f>
        <v>0</v>
      </c>
      <c r="C7" s="15">
        <f>LSUE!C7+SUSLA!C7+LCTCSummary!C7-LCTCBoard!C7-Online!C7</f>
        <v>0</v>
      </c>
      <c r="D7" s="15">
        <f>LSUE!D7+SUSLA!D7+LCTCSummary!D7-LCTCBoard!D7-Online!D7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LSUE!B8+SUSLA!B8+LCTCSummary!B8-LCTCBoard!B8-Online!B8</f>
        <v>0</v>
      </c>
      <c r="C8" s="15">
        <f>LSUE!C8+SUSLA!C8+LCTCSummary!C8-LCTCBoard!C8-Online!C8</f>
        <v>0</v>
      </c>
      <c r="D8" s="15">
        <f>LSUE!D8+SUSLA!D8+LCTCSummary!D8-LCTCBoard!D8-Online!D8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LSUE!B9+SUSLA!B9+LCTCSummary!B9-LCTCBoard!B9-Online!B9</f>
        <v>0</v>
      </c>
      <c r="C9" s="15">
        <f>LSUE!C9+SUSLA!C9+LCTCSummary!C9-LCTCBoard!C9-Online!C9</f>
        <v>0</v>
      </c>
      <c r="D9" s="15">
        <f>LSUE!D9+SUSLA!D9+LCTCSummary!D9-LCTCBoard!D9-Online!D9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LSUE!B10+SUSLA!B10+LCTCSummary!B10-LCTCBoard!B10-Online!B10</f>
        <v>0</v>
      </c>
      <c r="C10" s="15">
        <f>LSUE!C10+SUSLA!C10+LCTCSummary!C10-LCTCBoard!C10-Online!C10</f>
        <v>0</v>
      </c>
      <c r="D10" s="15">
        <f>LSUE!D10+SUSLA!D10+LCTCSummary!D10-LCTCBoard!D10-Online!D10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LSUE!B11+SUSLA!B11+LCTCSummary!B11-LCTCBoard!B11-Online!B11</f>
        <v>0</v>
      </c>
      <c r="C11" s="15">
        <f>LSUE!C11+SUSLA!C11+LCTCSummary!C11-LCTCBoard!C11-Online!C11</f>
        <v>0</v>
      </c>
      <c r="D11" s="15">
        <f>LSUE!D11+SUSLA!D11+LCTCSummary!D11-LCTCBoard!D11-Online!D11</f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f>SUM(B7:B11)</f>
        <v>0</v>
      </c>
      <c r="C12" s="16">
        <f>SUM(C7:C11)</f>
        <v>0</v>
      </c>
      <c r="D12" s="16">
        <f>SUM(D7:D11)</f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f>LSUE!B13+SUSLA!B13+LCTCSummary!B13-LCTCBoard!B13-Online!B13</f>
        <v>513353</v>
      </c>
      <c r="C13" s="18">
        <f>LSUE!C13+SUSLA!C13+LCTCSummary!C13-LCTCBoard!C13-Online!C13</f>
        <v>0</v>
      </c>
      <c r="D13" s="18">
        <f>LSUE!D13+SUSLA!D13+LCTCSummary!D13-LCTCBoard!D13-Online!D13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LSUE!B16+SUSLA!B16+LCTCSummary!B16-LCTCBoard!B16-Online!B16</f>
        <v>144577008.17999998</v>
      </c>
      <c r="C16" s="15">
        <f>LSUE!C16+SUSLA!C16+LCTCSummary!C16-LCTCBoard!C16-Online!C16</f>
        <v>166788555</v>
      </c>
      <c r="D16" s="15">
        <f>LSUE!D16+SUSLA!D16+LCTCSummary!D16-LCTCBoard!D16-Online!D16</f>
        <v>165362323.44</v>
      </c>
      <c r="E16" s="15">
        <f>D16-C16</f>
        <v>-1426231.5600000024</v>
      </c>
    </row>
    <row r="17" spans="1:5" ht="15" customHeight="1" x14ac:dyDescent="0.2">
      <c r="A17" s="47" t="s">
        <v>18</v>
      </c>
      <c r="B17" s="15">
        <f>LSUE!B17+SUSLA!B17+LCTCSummary!B17-LCTCBoard!B17-Online!B17</f>
        <v>595585</v>
      </c>
      <c r="C17" s="15">
        <f>LSUE!C17+SUSLA!C17+LCTCSummary!C17-LCTCBoard!C17-Online!C17</f>
        <v>658400</v>
      </c>
      <c r="D17" s="15">
        <f>LSUE!D17+SUSLA!D17+LCTCSummary!D17-LCTCBoard!D17-Online!D17</f>
        <v>681545</v>
      </c>
      <c r="E17" s="20">
        <f>D17-C17</f>
        <v>23145</v>
      </c>
    </row>
    <row r="18" spans="1:5" ht="15" customHeight="1" x14ac:dyDescent="0.2">
      <c r="A18" s="47" t="s">
        <v>19</v>
      </c>
      <c r="B18" s="15">
        <f>LSUE!B18+SUSLA!B18+LCTCSummary!B18-LCTCBoard!B18-Online!B18</f>
        <v>938845.64</v>
      </c>
      <c r="C18" s="15">
        <f>LSUE!C18+SUSLA!C18+LCTCSummary!C18-LCTCBoard!C18-Online!C18</f>
        <v>1043425</v>
      </c>
      <c r="D18" s="15">
        <f>LSUE!D18+SUSLA!D18+LCTCSummary!D18-LCTCBoard!D18-Online!D18</f>
        <v>1112015</v>
      </c>
      <c r="E18" s="20">
        <f>D18-C18</f>
        <v>68590</v>
      </c>
    </row>
    <row r="19" spans="1:5" ht="15" customHeight="1" x14ac:dyDescent="0.2">
      <c r="A19" s="47" t="s">
        <v>20</v>
      </c>
      <c r="B19" s="15">
        <f>LSUE!B19+SUSLA!B19+LCTCSummary!B19-LCTCBoard!B19-Online!B19</f>
        <v>2285130.37</v>
      </c>
      <c r="C19" s="15">
        <f>LSUE!C19+SUSLA!C19+LCTCSummary!C19-LCTCBoard!C19-Online!C19</f>
        <v>2552716</v>
      </c>
      <c r="D19" s="15">
        <f>LSUE!D19+SUSLA!D19+LCTCSummary!D19-LCTCBoard!D19-Online!D19</f>
        <v>2552716</v>
      </c>
      <c r="E19" s="20">
        <f>D19-C19</f>
        <v>0</v>
      </c>
    </row>
    <row r="20" spans="1:5" ht="15" customHeight="1" x14ac:dyDescent="0.2">
      <c r="A20" s="47" t="s">
        <v>21</v>
      </c>
      <c r="B20" s="15">
        <f>LSUE!B20+SUSLA!B20+LCTCSummary!B20-LCTCBoard!B20-Online!B20</f>
        <v>0</v>
      </c>
      <c r="C20" s="15">
        <f>LSUE!C20+SUSLA!C20+LCTCSummary!C20-LCTCBoard!C20-Online!C20</f>
        <v>0</v>
      </c>
      <c r="D20" s="15">
        <f>LSUE!D20+SUSLA!D20+LCTCSummary!D20-LCTCBoard!D20-Online!D20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LSUE!B21+SUSLA!B21+LCTCSummary!B21-LCTCBoard!B21-Online!B21</f>
        <v>0</v>
      </c>
      <c r="C21" s="15">
        <f>LSUE!C21+SUSLA!C21+LCTCSummary!C21-LCTCBoard!C21-Online!C21</f>
        <v>0</v>
      </c>
      <c r="D21" s="15">
        <f>LSUE!D21+SUSLA!D21+LCTCSummary!D21-LCTCBoard!D21-Online!D21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LSUE!B22+SUSLA!B22+LCTCSummary!B22-LCTCBoard!B22-Online!B22</f>
        <v>0</v>
      </c>
      <c r="C22" s="15">
        <f>LSUE!C22+SUSLA!C22+LCTCSummary!C22-LCTCBoard!C22-Online!C22</f>
        <v>0</v>
      </c>
      <c r="D22" s="15">
        <f>LSUE!D22+SUSLA!D22+LCTCSummary!D22-LCTCBoard!D22-Online!D22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LSUE!B23+SUSLA!B23+LCTCSummary!B23-LCTCBoard!B23-Online!B23</f>
        <v>7162370.9800000004</v>
      </c>
      <c r="C23" s="15">
        <f>LSUE!C23+SUSLA!C23+LCTCSummary!C23-LCTCBoard!C23-Online!C23</f>
        <v>6661962</v>
      </c>
      <c r="D23" s="15">
        <f>LSUE!D23+SUSLA!D23+LCTCSummary!D23-LCTCBoard!D23-Online!D23</f>
        <v>6694021</v>
      </c>
      <c r="E23" s="20">
        <f t="shared" si="1"/>
        <v>32059</v>
      </c>
    </row>
    <row r="24" spans="1:5" ht="15" customHeight="1" x14ac:dyDescent="0.2">
      <c r="A24" s="47" t="s">
        <v>23</v>
      </c>
      <c r="B24" s="15">
        <f>LSUE!B24+SUSLA!B24+LCTCSummary!B24-LCTCBoard!B24-Online!B24</f>
        <v>0</v>
      </c>
      <c r="C24" s="15">
        <f>LSUE!C24+SUSLA!C24+LCTCSummary!C24-LCTCBoard!C24-Online!C24</f>
        <v>0</v>
      </c>
      <c r="D24" s="15">
        <f>LSUE!D24+SUSLA!D24+LCTCSummary!D24-LCTCBoard!D24-Online!D24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LSUE!B25+SUSLA!B25+LCTCSummary!B25-LCTCBoard!B25-Online!B25</f>
        <v>0</v>
      </c>
      <c r="C25" s="15">
        <f>LSUE!C25+SUSLA!C25+LCTCSummary!C25-LCTCBoard!C25-Online!C25</f>
        <v>0</v>
      </c>
      <c r="D25" s="15">
        <f>LSUE!D25+SUSLA!D25+LCTCSummary!D25-LCTCBoard!D25-Online!D25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LSUE!B26+SUSLA!B26+LCTCSummary!B26-LCTCBoard!B26-Online!B26</f>
        <v>2481114.9699999997</v>
      </c>
      <c r="C26" s="15">
        <f>LSUE!C26+SUSLA!C26+LCTCSummary!C26-LCTCBoard!C26-Online!C26</f>
        <v>2892658</v>
      </c>
      <c r="D26" s="15">
        <f>LSUE!D26+SUSLA!D26+LCTCSummary!D26-LCTCBoard!D26-Online!D26</f>
        <v>2904216.21</v>
      </c>
      <c r="E26" s="20">
        <f t="shared" si="1"/>
        <v>11558.209999999963</v>
      </c>
    </row>
    <row r="27" spans="1:5" ht="15" customHeight="1" x14ac:dyDescent="0.2">
      <c r="A27" s="47" t="s">
        <v>26</v>
      </c>
      <c r="B27" s="15">
        <f>LSUE!B27+SUSLA!B27+LCTCSummary!B27-LCTCBoard!B27-Online!B27</f>
        <v>0</v>
      </c>
      <c r="C27" s="15">
        <f>LSUE!C27+SUSLA!C27+LCTCSummary!C27-LCTCBoard!C27-Online!C27</f>
        <v>797725</v>
      </c>
      <c r="D27" s="15">
        <f>LSUE!D27+SUSLA!D27+LCTCSummary!D27-LCTCBoard!D27-Online!D27</f>
        <v>947305.35</v>
      </c>
      <c r="E27" s="20">
        <f t="shared" si="1"/>
        <v>149580.34999999998</v>
      </c>
    </row>
    <row r="28" spans="1:5" ht="15" customHeight="1" x14ac:dyDescent="0.2">
      <c r="A28" s="47" t="s">
        <v>27</v>
      </c>
      <c r="B28" s="15">
        <f>LSUE!B28+SUSLA!B28+LCTCSummary!B28-LCTCBoard!B28-Online!B28</f>
        <v>2794079.2199999997</v>
      </c>
      <c r="C28" s="15">
        <f>LSUE!C28+SUSLA!C28+LCTCSummary!C28-LCTCBoard!C28-Online!C28</f>
        <v>2406000</v>
      </c>
      <c r="D28" s="15">
        <f>LSUE!D28+SUSLA!D28+LCTCSummary!D28-LCTCBoard!D28-Online!D28</f>
        <v>3110000</v>
      </c>
      <c r="E28" s="20">
        <f t="shared" si="1"/>
        <v>704000</v>
      </c>
    </row>
    <row r="29" spans="1:5" ht="15" customHeight="1" x14ac:dyDescent="0.2">
      <c r="A29" s="47" t="s">
        <v>28</v>
      </c>
      <c r="B29" s="15">
        <f>LSUE!B29+SUSLA!B29+LCTCSummary!B29-LCTCBoard!B29-Online!B29</f>
        <v>2936677.4099999997</v>
      </c>
      <c r="C29" s="15">
        <f>LSUE!C29+SUSLA!C29+LCTCSummary!C29-LCTCBoard!C29-Online!C29</f>
        <v>2572821</v>
      </c>
      <c r="D29" s="15">
        <f>LSUE!D29+SUSLA!D29+LCTCSummary!D29-LCTCBoard!D29-Online!D29</f>
        <v>3220383</v>
      </c>
      <c r="E29" s="20">
        <f>D29-C29</f>
        <v>647562</v>
      </c>
    </row>
    <row r="30" spans="1:5" s="17" customFormat="1" ht="15" customHeight="1" x14ac:dyDescent="0.25">
      <c r="A30" s="46" t="s">
        <v>29</v>
      </c>
      <c r="B30" s="21">
        <f>SUM(B16:B29)</f>
        <v>163770811.76999995</v>
      </c>
      <c r="C30" s="21">
        <f>SUM(C16:C29)</f>
        <v>186374262</v>
      </c>
      <c r="D30" s="21">
        <f>SUM(D16:D29)</f>
        <v>186584525</v>
      </c>
      <c r="E30" s="22">
        <f>SUM(E16:E29)</f>
        <v>210262.99999999767</v>
      </c>
    </row>
    <row r="31" spans="1:5" ht="15" customHeight="1" x14ac:dyDescent="0.2">
      <c r="A31" s="52" t="s">
        <v>30</v>
      </c>
      <c r="B31" s="15">
        <f>LSUE!B31+SUSLA!B31+LCTCSummary!B31-LCTCBoard!B31-Online!B31</f>
        <v>0</v>
      </c>
      <c r="C31" s="15">
        <f>LSUE!C31+SUSLA!C31+LCTCSummary!C31-LCTCBoard!C31-Online!C31</f>
        <v>0</v>
      </c>
      <c r="D31" s="15">
        <f>LSUE!D31+SUSLA!D31+LCTCSummary!D31-LCTCBoard!D31-Online!D31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LSUE!B32+SUSLA!B32+LCTCSummary!B32-LCTCBoard!B32-Online!B32</f>
        <v>4103</v>
      </c>
      <c r="C32" s="15">
        <f>LSUE!C32+SUSLA!C32+LCTCSummary!C32-LCTCBoard!C32-Online!C32</f>
        <v>6000</v>
      </c>
      <c r="D32" s="15">
        <f>LSUE!D32+SUSLA!D32+LCTCSummary!D32-LCTCBoard!D32-Online!D32</f>
        <v>6000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f>LSUE!B33+SUSLA!B33+LCTCSummary!B33-LCTCBoard!B33-Online!B33</f>
        <v>95200</v>
      </c>
      <c r="C33" s="15">
        <f>LSUE!C33+SUSLA!C33+LCTCSummary!C33-LCTCBoard!C33-Online!C33</f>
        <v>0</v>
      </c>
      <c r="D33" s="15">
        <f>LSUE!D33+SUSLA!D33+LCTCSummary!D33-LCTCBoard!D33-Online!D33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LSUE!B34+SUSLA!B34+LCTCSummary!B34-LCTCBoard!B34-Online!B34</f>
        <v>0</v>
      </c>
      <c r="C34" s="15">
        <f>LSUE!C34+SUSLA!C34+LCTCSummary!C34-LCTCBoard!C34-Online!C34</f>
        <v>0</v>
      </c>
      <c r="D34" s="15">
        <f>LSUE!D34+SUSLA!D34+LCTCSummary!D34-LCTCBoard!D34-Online!D34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LSUE!B35+SUSLA!B35+LCTCSummary!B35-LCTCBoard!B35-Online!B35</f>
        <v>0</v>
      </c>
      <c r="C35" s="15">
        <f>LSUE!C35+SUSLA!C35+LCTCSummary!C35-LCTCBoard!C35-Online!C35</f>
        <v>0</v>
      </c>
      <c r="D35" s="15">
        <f>LSUE!D35+SUSLA!D35+LCTCSummary!D35-LCTCBoard!D35-Online!D35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LSUE!B36+SUSLA!B36+LCTCSummary!B36-LCTCBoard!B36-Online!B36</f>
        <v>3465488.2199999997</v>
      </c>
      <c r="C36" s="15">
        <f>LSUE!C36+SUSLA!C36+LCTCSummary!C36-LCTCBoard!C36-Online!C36</f>
        <v>5286942</v>
      </c>
      <c r="D36" s="15">
        <f>LSUE!D36+SUSLA!D36+LCTCSummary!D36-LCTCBoard!D36-Online!D36</f>
        <v>3351891</v>
      </c>
      <c r="E36" s="34">
        <f t="shared" si="2"/>
        <v>-1935051</v>
      </c>
    </row>
    <row r="37" spans="1:5" ht="15" customHeight="1" x14ac:dyDescent="0.2">
      <c r="A37" s="52" t="s">
        <v>160</v>
      </c>
      <c r="B37" s="15">
        <f>LSUE!B37+SUSLA!B37+LCTCSummary!B37-LCTCBoard!B37-Online!B37</f>
        <v>0</v>
      </c>
      <c r="C37" s="15">
        <f>LSUE!C37+SUSLA!C37+LCTCSummary!C37-LCTCBoard!C37-Online!C37</f>
        <v>0</v>
      </c>
      <c r="D37" s="15">
        <f>LSUE!D37+SUSLA!D37+LCTCSummary!D37-LCTCBoard!D37-Online!D37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167335602.98999995</v>
      </c>
      <c r="C38" s="23">
        <f>SUM(C30:C37)</f>
        <v>191667204</v>
      </c>
      <c r="D38" s="23">
        <f>SUM(D30:D37)</f>
        <v>189942416</v>
      </c>
      <c r="E38" s="37">
        <f>E36+E35+E34+E33+E32+E31+E30</f>
        <v>-1724788.0000000023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LSUE!B40+SUSLA!B40+LCTCSummary!B40-LCTCBoard!B40-Online!B40</f>
        <v>0</v>
      </c>
      <c r="C40" s="15">
        <f>LSUE!C40+SUSLA!C40+LCTCSummary!C40-LCTCBoard!C40-Online!C40</f>
        <v>0</v>
      </c>
      <c r="D40" s="15">
        <f>LSUE!D40+SUSLA!D40+LCTCSummary!D40-LCTCBoard!D40-Online!D40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LSUE!B41+SUSLA!B41+LCTCSummary!B41-LCTCBoard!B41-Online!B41</f>
        <v>0</v>
      </c>
      <c r="C41" s="15">
        <f>LSUE!C41+SUSLA!C41+LCTCSummary!C41-LCTCBoard!C41-Online!C41</f>
        <v>0</v>
      </c>
      <c r="D41" s="15">
        <f>LSUE!D41+SUSLA!D41+LCTCSummary!D41-LCTCBoard!D41-Online!D41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LSUE!B43+SUSLA!B43+LCTCSummary!B43-LCTCBoard!B43-Online!B43</f>
        <v>0</v>
      </c>
      <c r="C43" s="15">
        <f>LSUE!C43+SUSLA!C43+LCTCSummary!C43-LCTCBoard!C43-Online!C43</f>
        <v>0</v>
      </c>
      <c r="D43" s="15">
        <f>LSUE!D43+SUSLA!D43+LCTCSummary!D43-LCTCBoard!D43-Online!D43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LSUE!B44+SUSLA!B44+LCTCSummary!B44-LCTCBoard!B44-Online!B44</f>
        <v>0</v>
      </c>
      <c r="C44" s="15">
        <f>LSUE!C44+SUSLA!C44+LCTCSummary!C44-LCTCBoard!C44-Online!C44</f>
        <v>0</v>
      </c>
      <c r="D44" s="15">
        <f>LSUE!D44+SUSLA!D44+LCTCSummary!D44-LCTCBoard!D44-Online!D44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0</v>
      </c>
      <c r="C45" s="18">
        <f>C40+C41+C43+C44</f>
        <v>0</v>
      </c>
      <c r="D45" s="18">
        <f>D40+D41+D43+D44</f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LSUE!B46+SUSLA!B46+LCTCSummary!B46-LCTCBoard!B46-Online!B46</f>
        <v>0</v>
      </c>
      <c r="C46" s="18">
        <f>LSUE!C46+SUSLA!C46+LCTCSummary!C46-LCTCBoard!C46-Online!C46</f>
        <v>0</v>
      </c>
      <c r="D46" s="18">
        <f>LSUE!D46+SUSLA!D46+LCTCSummary!D46-LCTCBoard!D46-Online!D46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41">
        <f>B46+B45+B38+B13+B12</f>
        <v>167848955.98999995</v>
      </c>
      <c r="C47" s="41">
        <f>C46+C45+C38+C13+C12</f>
        <v>191667204</v>
      </c>
      <c r="D47" s="41">
        <f>D46+D45+D38+D13+D12</f>
        <v>189942416</v>
      </c>
      <c r="E47" s="42">
        <f>D47-C47</f>
        <v>-1724788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2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D38" sqref="D38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56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 t="shared" si="0"/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 t="shared" si="0"/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3933135.95</v>
      </c>
      <c r="C32" s="15">
        <v>5416260</v>
      </c>
      <c r="D32" s="15">
        <v>5410767</v>
      </c>
      <c r="E32" s="34">
        <f t="shared" si="0"/>
        <v>-5493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1252066.6200000001</v>
      </c>
      <c r="C36" s="15">
        <v>1391707</v>
      </c>
      <c r="D36" s="15">
        <v>1397200</v>
      </c>
      <c r="E36" s="34">
        <f t="shared" si="0"/>
        <v>5493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5185202.57</v>
      </c>
      <c r="C38" s="23">
        <v>6807967</v>
      </c>
      <c r="D38" s="23">
        <v>6807967</v>
      </c>
      <c r="E38" s="37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11004860.85</v>
      </c>
      <c r="C44" s="15">
        <v>13018275</v>
      </c>
      <c r="D44" s="15">
        <v>13018275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11004860.85</v>
      </c>
      <c r="C45" s="18">
        <v>13018275</v>
      </c>
      <c r="D45" s="18">
        <v>13018275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16190063.42</v>
      </c>
      <c r="C47" s="24">
        <v>19826242</v>
      </c>
      <c r="D47" s="24">
        <v>19826242</v>
      </c>
      <c r="E47" s="39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D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 t="shared" si="0"/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 t="shared" si="0"/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216947.45</v>
      </c>
      <c r="C32" s="15">
        <v>107500</v>
      </c>
      <c r="D32" s="15">
        <v>91500</v>
      </c>
      <c r="E32" s="34">
        <f t="shared" si="0"/>
        <v>-16000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628613.55000000005</v>
      </c>
      <c r="C36" s="15">
        <v>738061</v>
      </c>
      <c r="D36" s="15">
        <v>754061</v>
      </c>
      <c r="E36" s="34">
        <f t="shared" si="0"/>
        <v>16000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845561</v>
      </c>
      <c r="C38" s="23">
        <v>845561</v>
      </c>
      <c r="D38" s="23">
        <v>845561</v>
      </c>
      <c r="E38" s="37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845561</v>
      </c>
      <c r="C47" s="24">
        <v>845561</v>
      </c>
      <c r="D47" s="24">
        <v>845561</v>
      </c>
      <c r="E47" s="39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E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SUBoard!B7+SUBR!B7+SUNO!B7+SUSLA!B7+SULaw!B7+SUAg!B7</f>
        <v>0</v>
      </c>
      <c r="C7" s="15">
        <f>SUBoard!C7+SUBR!C7+SUNO!C7+SUSLA!C7+SULaw!C7+SUAg!C7</f>
        <v>0</v>
      </c>
      <c r="D7" s="15">
        <f>SUBoard!D7+SUBR!D7+SUNO!D7+SUSLA!D7+SULaw!D7+SUAg!D7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SUBoard!B8+SUBR!B8+SUNO!B8+SUSLA!B8+SULaw!B8+SUAg!B8</f>
        <v>0</v>
      </c>
      <c r="C8" s="15">
        <f>SUBoard!C8+SUBR!C8+SUNO!C8+SUSLA!C8+SULaw!C8+SUAg!C8</f>
        <v>0</v>
      </c>
      <c r="D8" s="15">
        <f>SUBoard!D8+SUBR!D8+SUNO!D8+SUSLA!D8+SULaw!D8+SUAg!D8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SUBoard!B9+SUBR!B9+SUNO!B9+SUSLA!B9+SULaw!B9+SUAg!B9</f>
        <v>0</v>
      </c>
      <c r="C9" s="15">
        <f>SUBoard!C9+SUBR!C9+SUNO!C9+SUSLA!C9+SULaw!C9+SUAg!C9</f>
        <v>0</v>
      </c>
      <c r="D9" s="15">
        <f>SUBoard!D9+SUBR!D9+SUNO!D9+SUSLA!D9+SULaw!D9+SUAg!D9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SUBoard!B10+SUBR!B10+SUNO!B10+SUSLA!B10+SULaw!B10+SUAg!B10</f>
        <v>4476791</v>
      </c>
      <c r="C10" s="15">
        <f>SUBoard!C10+SUBR!C10+SUNO!C10+SUSLA!C10+SULaw!C10+SUAg!C10</f>
        <v>4476791</v>
      </c>
      <c r="D10" s="15">
        <f>SUBoard!D10+SUBR!D10+SUNO!D10+SUSLA!D10+SULaw!D10+SUAg!D10</f>
        <v>4476791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SUBoard!B11+SUBR!B11+SUNO!B11+SUSLA!B11+SULaw!B11+SUAg!B11</f>
        <v>0</v>
      </c>
      <c r="C11" s="15">
        <f>SUBoard!C11+SUBR!C11+SUNO!C11+SUSLA!C11+SULaw!C11+SUAg!C11</f>
        <v>0</v>
      </c>
      <c r="D11" s="15">
        <f>SUBoard!D11+SUBR!D11+SUNO!D11+SUSLA!D11+SULaw!D11+SUAg!D11</f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f>SUM(B7:B11)</f>
        <v>4476791</v>
      </c>
      <c r="C12" s="16">
        <f>SUM(C7:C11)</f>
        <v>4476791</v>
      </c>
      <c r="D12" s="16">
        <f>SUM(D7:D11)</f>
        <v>4476791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f>SUBoard!B13+SUBR!B13+SUNO!B13+SUSLA!B13+SULaw!B13+SUAg!B13</f>
        <v>0</v>
      </c>
      <c r="C13" s="18">
        <f>SUBoard!C13+SUBR!C13+SUNO!C13+SUSLA!C13+SULaw!C13+SUAg!C13</f>
        <v>0</v>
      </c>
      <c r="D13" s="18">
        <f>SUBoard!D13+SUBR!D13+SUNO!D13+SUSLA!D13+SULaw!D13+SUAg!D13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SUBoard!B16+SUBR!B16+SUNO!B16+SUSLA!B16+SULaw!B16+SUAg!B16</f>
        <v>70443603.980000004</v>
      </c>
      <c r="C16" s="15">
        <f>SUBoard!C16+SUBR!C16+SUNO!C16+SUSLA!C16+SULaw!C16+SUAg!C16</f>
        <v>77262707</v>
      </c>
      <c r="D16" s="15">
        <f>SUBoard!D16+SUBR!D16+SUNO!D16+SUSLA!D16+SULaw!D16+SUAg!D16</f>
        <v>75653523</v>
      </c>
      <c r="E16" s="15">
        <f>D16-C16</f>
        <v>-1609184</v>
      </c>
    </row>
    <row r="17" spans="1:5" ht="15" customHeight="1" x14ac:dyDescent="0.2">
      <c r="A17" s="47" t="s">
        <v>18</v>
      </c>
      <c r="B17" s="15">
        <f>SUBoard!B17+SUBR!B17+SUNO!B17+SUSLA!B17+SULaw!B17+SUAg!B17</f>
        <v>19508703.57</v>
      </c>
      <c r="C17" s="15">
        <f>SUBoard!C17+SUBR!C17+SUNO!C17+SUSLA!C17+SULaw!C17+SUAg!C17</f>
        <v>16741704</v>
      </c>
      <c r="D17" s="15">
        <f>SUBoard!D17+SUBR!D17+SUNO!D17+SUSLA!D17+SULaw!D17+SUAg!D17</f>
        <v>16682487</v>
      </c>
      <c r="E17" s="20">
        <f>D17-C17</f>
        <v>-59217</v>
      </c>
    </row>
    <row r="18" spans="1:5" ht="15" customHeight="1" x14ac:dyDescent="0.2">
      <c r="A18" s="47" t="s">
        <v>19</v>
      </c>
      <c r="B18" s="15">
        <f>SUBoard!B18+SUBR!B18+SUNO!B18+SUSLA!B18+SULaw!B18+SUAg!B18</f>
        <v>2518761.3000000003</v>
      </c>
      <c r="C18" s="15">
        <f>SUBoard!C18+SUBR!C18+SUNO!C18+SUSLA!C18+SULaw!C18+SUAg!C18</f>
        <v>2458675</v>
      </c>
      <c r="D18" s="15">
        <f>SUBoard!D18+SUBR!D18+SUNO!D18+SUSLA!D18+SULaw!D18+SUAg!D18</f>
        <v>2755256</v>
      </c>
      <c r="E18" s="20">
        <f>D18-C18</f>
        <v>296581</v>
      </c>
    </row>
    <row r="19" spans="1:5" ht="15" customHeight="1" x14ac:dyDescent="0.2">
      <c r="A19" s="47" t="s">
        <v>20</v>
      </c>
      <c r="B19" s="15">
        <f>SUBoard!B19+SUBR!B19+SUNO!B19+SUSLA!B19+SULaw!B19+SUAg!B19</f>
        <v>1291928.6000000001</v>
      </c>
      <c r="C19" s="15">
        <f>SUBoard!C19+SUBR!C19+SUNO!C19+SUSLA!C19+SULaw!C19+SUAg!C19</f>
        <v>1127299</v>
      </c>
      <c r="D19" s="15">
        <f>SUBoard!D19+SUBR!D19+SUNO!D19+SUSLA!D19+SULaw!D19+SUAg!D19</f>
        <v>1248077</v>
      </c>
      <c r="E19" s="20">
        <f>D19-C19</f>
        <v>120778</v>
      </c>
    </row>
    <row r="20" spans="1:5" ht="15" customHeight="1" x14ac:dyDescent="0.2">
      <c r="A20" s="47" t="s">
        <v>21</v>
      </c>
      <c r="B20" s="15">
        <f>SUBoard!B20+SUBR!B20+SUNO!B20+SUSLA!B20+SULaw!B20+SUAg!B20</f>
        <v>323527.42</v>
      </c>
      <c r="C20" s="15">
        <f>SUBoard!C20+SUBR!C20+SUNO!C20+SUSLA!C20+SULaw!C20+SUAg!C20</f>
        <v>493609</v>
      </c>
      <c r="D20" s="15">
        <f>SUBoard!D20+SUBR!D20+SUNO!D20+SUSLA!D20+SULaw!D20+SUAg!D20</f>
        <v>531634</v>
      </c>
      <c r="E20" s="20">
        <f t="shared" ref="E20:E28" si="1">D20-C20</f>
        <v>38025</v>
      </c>
    </row>
    <row r="21" spans="1:5" ht="15" customHeight="1" x14ac:dyDescent="0.2">
      <c r="A21" s="47" t="s">
        <v>22</v>
      </c>
      <c r="B21" s="15">
        <f>SUBoard!B21+SUBR!B21+SUNO!B21+SUSLA!B21+SULaw!B21+SUAg!B21</f>
        <v>181749.73440000002</v>
      </c>
      <c r="C21" s="15">
        <f>SUBoard!C21+SUBR!C21+SUNO!C21+SUSLA!C21+SULaw!C21+SUAg!C21</f>
        <v>366472.88</v>
      </c>
      <c r="D21" s="15">
        <f>SUBoard!D21+SUBR!D21+SUNO!D21+SUSLA!D21+SULaw!D21+SUAg!D21</f>
        <v>421600.00000000006</v>
      </c>
      <c r="E21" s="20">
        <f t="shared" si="1"/>
        <v>55127.120000000054</v>
      </c>
    </row>
    <row r="22" spans="1:5" ht="15" customHeight="1" x14ac:dyDescent="0.2">
      <c r="A22" s="47" t="s">
        <v>47</v>
      </c>
      <c r="B22" s="15">
        <f>SUBoard!B22+SUBR!B22+SUNO!B22+SUSLA!B22+SULaw!B22+SUAg!B22</f>
        <v>386218.18560000008</v>
      </c>
      <c r="C22" s="15">
        <f>SUBoard!C22+SUBR!C22+SUNO!C22+SUSLA!C22+SULaw!C22+SUAg!C22</f>
        <v>380347.12000000005</v>
      </c>
      <c r="D22" s="15">
        <f>SUBoard!D22+SUBR!D22+SUNO!D22+SUSLA!D22+SULaw!D22+SUAg!D22</f>
        <v>398400</v>
      </c>
      <c r="E22" s="20">
        <f>D22-C22</f>
        <v>18052.879999999946</v>
      </c>
    </row>
    <row r="23" spans="1:5" ht="15" customHeight="1" x14ac:dyDescent="0.2">
      <c r="A23" s="47" t="s">
        <v>48</v>
      </c>
      <c r="B23" s="15">
        <f>SUBoard!B23+SUBR!B23+SUNO!B23+SUSLA!B23+SULaw!B23+SUAg!B23</f>
        <v>0</v>
      </c>
      <c r="C23" s="15">
        <f>SUBoard!C23+SUBR!C23+SUNO!C23+SUSLA!C23+SULaw!C23+SUAg!C23</f>
        <v>0</v>
      </c>
      <c r="D23" s="15">
        <f>SUBoard!D23+SUBR!D23+SUNO!D23+SUSLA!D23+SULaw!D23+SUAg!D23</f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f>SUBoard!B24+SUBR!B24+SUNO!B24+SUSLA!B24+SULaw!B24+SUAg!B24</f>
        <v>0</v>
      </c>
      <c r="C24" s="15">
        <f>SUBoard!C24+SUBR!C24+SUNO!C24+SUSLA!C24+SULaw!C24+SUAg!C24</f>
        <v>0</v>
      </c>
      <c r="D24" s="15">
        <f>SUBoard!D24+SUBR!D24+SUNO!D24+SUSLA!D24+SULaw!D24+SUAg!D24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SUBoard!B25+SUBR!B25+SUNO!B25+SUSLA!B25+SULaw!B25+SUAg!B25</f>
        <v>638600.13</v>
      </c>
      <c r="C25" s="15">
        <f>SUBoard!C25+SUBR!C25+SUNO!C25+SUSLA!C25+SULaw!C25+SUAg!C25</f>
        <v>752257</v>
      </c>
      <c r="D25" s="15">
        <f>SUBoard!D25+SUBR!D25+SUNO!D25+SUSLA!D25+SULaw!D25+SUAg!D25</f>
        <v>697792</v>
      </c>
      <c r="E25" s="20">
        <f t="shared" si="1"/>
        <v>-54465</v>
      </c>
    </row>
    <row r="26" spans="1:5" ht="15" customHeight="1" x14ac:dyDescent="0.2">
      <c r="A26" s="47" t="s">
        <v>25</v>
      </c>
      <c r="B26" s="15">
        <f>SUBoard!B26+SUBR!B26+SUNO!B26+SUSLA!B26+SULaw!B26+SUAg!B26</f>
        <v>7147283.4000000004</v>
      </c>
      <c r="C26" s="15">
        <f>SUBoard!C26+SUBR!C26+SUNO!C26+SUSLA!C26+SULaw!C26+SUAg!C26</f>
        <v>7497232</v>
      </c>
      <c r="D26" s="15">
        <f>SUBoard!D26+SUBR!D26+SUNO!D26+SUSLA!D26+SULaw!D26+SUAg!D26</f>
        <v>8292473</v>
      </c>
      <c r="E26" s="20">
        <f t="shared" si="1"/>
        <v>795241</v>
      </c>
    </row>
    <row r="27" spans="1:5" ht="15" customHeight="1" x14ac:dyDescent="0.2">
      <c r="A27" s="47" t="s">
        <v>26</v>
      </c>
      <c r="B27" s="15">
        <f>SUBoard!B27+SUBR!B27+SUNO!B27+SUSLA!B27+SULaw!B27+SUAg!B27</f>
        <v>0</v>
      </c>
      <c r="C27" s="15">
        <f>SUBoard!C27+SUBR!C27+SUNO!C27+SUSLA!C27+SULaw!C27+SUAg!C27</f>
        <v>0</v>
      </c>
      <c r="D27" s="15">
        <f>SUBoard!D27+SUBR!D27+SUNO!D27+SUSLA!D27+SULaw!D27+SUAg!D27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SUBoard!B28+SUBR!B28+SUNO!B28+SUSLA!B28+SULaw!B28+SUAg!B28</f>
        <v>200328.02000000002</v>
      </c>
      <c r="C28" s="15">
        <f>SUBoard!C28+SUBR!C28+SUNO!C28+SUSLA!C28+SULaw!C28+SUAg!C28</f>
        <v>46000</v>
      </c>
      <c r="D28" s="15">
        <f>SUBoard!D28+SUBR!D28+SUNO!D28+SUSLA!D28+SULaw!D28+SUAg!D28</f>
        <v>0</v>
      </c>
      <c r="E28" s="20">
        <f t="shared" si="1"/>
        <v>-46000</v>
      </c>
    </row>
    <row r="29" spans="1:5" ht="15" customHeight="1" x14ac:dyDescent="0.2">
      <c r="A29" s="47" t="s">
        <v>28</v>
      </c>
      <c r="B29" s="15">
        <f>SUBoard!B29+SUBR!B29+SUNO!B29+SUSLA!B29+SULaw!B29+SUAg!B29</f>
        <v>0</v>
      </c>
      <c r="C29" s="15">
        <f>SUBoard!C29+SUBR!C29+SUNO!C29+SUSLA!C29+SULaw!C29+SUAg!C29</f>
        <v>0</v>
      </c>
      <c r="D29" s="15">
        <f>SUBoard!D29+SUBR!D29+SUNO!D29+SUSLA!D29+SULaw!D29+SUAg!D29</f>
        <v>521000</v>
      </c>
      <c r="E29" s="20">
        <f>D29-C29</f>
        <v>521000</v>
      </c>
    </row>
    <row r="30" spans="1:5" s="17" customFormat="1" ht="15" customHeight="1" x14ac:dyDescent="0.25">
      <c r="A30" s="46" t="s">
        <v>29</v>
      </c>
      <c r="B30" s="21">
        <f>SUM(B16:B29)</f>
        <v>102640704.34</v>
      </c>
      <c r="C30" s="21">
        <f>SUM(C16:C29)</f>
        <v>107126303</v>
      </c>
      <c r="D30" s="21">
        <f>SUM(D16:D29)</f>
        <v>107202242</v>
      </c>
      <c r="E30" s="22">
        <f>SUM(E16:E29)</f>
        <v>75939</v>
      </c>
    </row>
    <row r="31" spans="1:5" ht="15" customHeight="1" x14ac:dyDescent="0.2">
      <c r="A31" s="52" t="s">
        <v>30</v>
      </c>
      <c r="B31" s="15">
        <f>SUBoard!B29+SUBR!B31+SUNO!B31+SUSLA!B31+SULaw!B31+SUAg!B31</f>
        <v>0</v>
      </c>
      <c r="C31" s="15">
        <f>SUBoard!C29+SUBR!C31+SUNO!C31+SUSLA!C31+SULaw!C31+SUAg!C31</f>
        <v>0</v>
      </c>
      <c r="D31" s="15">
        <f>SUBoard!D29+SUBR!D31+SUNO!D31+SUSLA!D31+SULaw!D31+SUAg!D31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SUBoard!B30+SUBR!B32+SUNO!B32+SUSLA!B32+SULaw!B32+SUAg!B32</f>
        <v>0</v>
      </c>
      <c r="C32" s="15">
        <f>SUBoard!C30+SUBR!C32+SUNO!C32+SUSLA!C32+SULaw!C32+SUAg!C32</f>
        <v>0</v>
      </c>
      <c r="D32" s="15">
        <f>SUBoard!D30+SUBR!D32+SUNO!D32+SUSLA!D32+SULaw!D32+SUAg!D32</f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f>SUBoard!B31+SUBR!B33+SUNO!B33+SUSLA!B33+SULaw!B33+SUAg!B33</f>
        <v>0</v>
      </c>
      <c r="C33" s="15">
        <f>SUBoard!C31+SUBR!C33+SUNO!C33+SUSLA!C33+SULaw!C33+SUAg!C33</f>
        <v>0</v>
      </c>
      <c r="D33" s="15">
        <f>SUBoard!D31+SUBR!D33+SUNO!D33+SUSLA!D33+SULaw!D33+SUAg!D33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SUBoard!B32+SUBR!B34+SUNO!B34+SUSLA!B34+SULaw!B34+SUAg!B34</f>
        <v>0</v>
      </c>
      <c r="C34" s="15">
        <f>SUBoard!C32+SUBR!C34+SUNO!C34+SUSLA!C34+SULaw!C34+SUAg!C34</f>
        <v>0</v>
      </c>
      <c r="D34" s="15">
        <f>SUBoard!D32+SUBR!D34+SUNO!D34+SUSLA!D34+SULaw!D34+SUAg!D34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SUBoard!B33+SUBR!B35+SUNO!B35+SUSLA!B35+SULaw!B35+SUAg!B35</f>
        <v>0</v>
      </c>
      <c r="C35" s="15">
        <f>SUBoard!C33+SUBR!C35+SUNO!C35+SUSLA!C35+SULaw!C35+SUAg!C35</f>
        <v>0</v>
      </c>
      <c r="D35" s="15">
        <f>SUBoard!D33+SUBR!D35+SUNO!D35+SUSLA!D35+SULaw!D35+SUAg!D35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SUBoard!B34+SUBR!B36+SUNO!B36+SUSLA!B36+SULaw!B36+SUAg!B36</f>
        <v>6496305.9600000009</v>
      </c>
      <c r="C36" s="15">
        <f>SUBoard!C34+SUBR!C36+SUNO!C36+SUSLA!C36+SULaw!C36+SUAg!C36</f>
        <v>8729313</v>
      </c>
      <c r="D36" s="15">
        <f>SUBoard!D34+SUBR!D36+SUNO!D36+SUSLA!D36+SULaw!D36+SUAg!D36</f>
        <v>4066358</v>
      </c>
      <c r="E36" s="34">
        <f t="shared" si="2"/>
        <v>-4662955</v>
      </c>
    </row>
    <row r="37" spans="1:5" ht="15" customHeight="1" x14ac:dyDescent="0.2">
      <c r="A37" s="52" t="s">
        <v>160</v>
      </c>
      <c r="B37" s="15">
        <f>SUBoard!B35+SUBR!B37+SUNO!B37+SUSLA!B37+SULaw!B37+SUAg!B37</f>
        <v>0</v>
      </c>
      <c r="C37" s="15">
        <f>SUBoard!C35+SUBR!C37+SUNO!C37+SUSLA!C37+SULaw!C37+SUAg!C37</f>
        <v>0</v>
      </c>
      <c r="D37" s="15">
        <f>SUBoard!D35+SUBR!D37+SUNO!D37+SUSLA!D37+SULaw!D37+SUAg!D37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109137010.30000001</v>
      </c>
      <c r="C38" s="23">
        <f>SUM(C30:C37)</f>
        <v>115855616</v>
      </c>
      <c r="D38" s="23">
        <f>SUM(D30:D37)</f>
        <v>111268600</v>
      </c>
      <c r="E38" s="23">
        <f>E36+E35+E34+E33+E32+E31+E30</f>
        <v>-4587016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SUBoard!B38+SUBR!B40+SUNO!B40+SUSLA!B40+SULaw!B40+SUAg!B40</f>
        <v>0</v>
      </c>
      <c r="C40" s="15">
        <f>SUBoard!C38+SUBR!C40+SUNO!C40+SUSLA!C40+SULaw!C40+SUAg!C40</f>
        <v>0</v>
      </c>
      <c r="D40" s="15">
        <f>SUBoard!D38+SUBR!D40+SUNO!D40+SUSLA!D40+SULaw!D40+SUAg!D40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SUBoard!B39+SUBR!B41+SUNO!B41+SUSLA!B41+SULaw!B41+SUAg!B41</f>
        <v>0</v>
      </c>
      <c r="C41" s="15">
        <f>SUBoard!C39+SUBR!C41+SUNO!C41+SUSLA!C41+SULaw!C41+SUAg!C41</f>
        <v>0</v>
      </c>
      <c r="D41" s="15">
        <f>SUBoard!D39+SUBR!D41+SUNO!D41+SUSLA!D41+SULaw!D41+SUAg!D41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SUBoard!B41+SUBR!B43+SUNO!B43+SUSLA!B43+SULaw!B43+SUAg!B43</f>
        <v>0</v>
      </c>
      <c r="C43" s="15">
        <f>SUBoard!C41+SUBR!C43+SUNO!C43+SUSLA!C43+SULaw!C43+SUAg!C43</f>
        <v>0</v>
      </c>
      <c r="D43" s="15">
        <f>SUBoard!D41+SUBR!D43+SUNO!D43+SUSLA!D43+SULaw!D43+SUAg!D43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SUBoard!B42+SUBR!B44+SUNO!B44+SUSLA!B44+SULaw!B44+SUAg!B44</f>
        <v>3654209</v>
      </c>
      <c r="C44" s="15">
        <f>SUBoard!C42+SUBR!C44+SUNO!C44+SUSLA!C44+SULaw!C44+SUAg!C44</f>
        <v>3654209</v>
      </c>
      <c r="D44" s="15">
        <f>SUBoard!D42+SUBR!D44+SUNO!D44+SUSLA!D44+SULaw!D44+SUAg!D44</f>
        <v>3654209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3654209</v>
      </c>
      <c r="C45" s="18">
        <f>C40+C41+C43+C44</f>
        <v>3654209</v>
      </c>
      <c r="D45" s="18">
        <f>D40+D41+D43+D44</f>
        <v>3654209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SUBoard!B44+SUBR!B46+SUNO!B46+SUSLA!B46+SULaw!B46+SUAg!B46</f>
        <v>0</v>
      </c>
      <c r="C46" s="18">
        <f>SUBoard!C44+SUBR!C46+SUNO!C46+SUSLA!C46+SULaw!C46+SUAg!C46</f>
        <v>0</v>
      </c>
      <c r="D46" s="18">
        <f>SUBoard!D44+SUBR!D46+SUNO!D46+SUSLA!D46+SULaw!D46+SUAg!D46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117268010.30000001</v>
      </c>
      <c r="C47" s="24">
        <f>C46+C45+C38+C13+C12</f>
        <v>123986616</v>
      </c>
      <c r="D47" s="24">
        <f>D46+D45+D38+D13+D12</f>
        <v>119399600</v>
      </c>
      <c r="E47" s="39">
        <f>D47-C47</f>
        <v>-4587016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F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0</v>
      </c>
      <c r="C47" s="24">
        <v>0</v>
      </c>
      <c r="D47" s="24">
        <v>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 t="s">
        <v>46</v>
      </c>
    </row>
    <row r="52" spans="1:1" x14ac:dyDescent="0.2">
      <c r="A52" s="26" t="s">
        <v>46</v>
      </c>
    </row>
    <row r="53" spans="1:1" x14ac:dyDescent="0.2">
      <c r="A53" s="26"/>
    </row>
    <row r="54" spans="1:1" x14ac:dyDescent="0.2">
      <c r="A54" s="26" t="s">
        <v>46</v>
      </c>
    </row>
    <row r="56" spans="1:1" x14ac:dyDescent="0.2">
      <c r="A56" s="26"/>
    </row>
  </sheetData>
  <hyperlinks>
    <hyperlink ref="G2" location="Home!A1" tooltip="Home" display="Home" xr:uid="{00000000-0004-0000-20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G23" sqref="G23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4476791</v>
      </c>
      <c r="C10" s="15">
        <v>4476791</v>
      </c>
      <c r="D10" s="15">
        <v>4476791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4476791</v>
      </c>
      <c r="C12" s="16">
        <v>4476791</v>
      </c>
      <c r="D12" s="16">
        <v>4476791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47283034</v>
      </c>
      <c r="C16" s="15">
        <v>49540124</v>
      </c>
      <c r="D16" s="15">
        <v>49880445</v>
      </c>
      <c r="E16" s="15">
        <f>D16-C16</f>
        <v>340321</v>
      </c>
    </row>
    <row r="17" spans="1:5" ht="15" customHeight="1" x14ac:dyDescent="0.2">
      <c r="A17" s="47" t="s">
        <v>18</v>
      </c>
      <c r="B17" s="15">
        <v>14139881.07</v>
      </c>
      <c r="C17" s="15">
        <v>11119549</v>
      </c>
      <c r="D17" s="15">
        <v>11221760</v>
      </c>
      <c r="E17" s="20">
        <f>D17-C17</f>
        <v>102211</v>
      </c>
    </row>
    <row r="18" spans="1:5" ht="15" customHeight="1" x14ac:dyDescent="0.2">
      <c r="A18" s="47" t="s">
        <v>19</v>
      </c>
      <c r="B18" s="15">
        <v>1554923.7</v>
      </c>
      <c r="C18" s="15">
        <v>1327512</v>
      </c>
      <c r="D18" s="15">
        <v>1512825</v>
      </c>
      <c r="E18" s="20">
        <f>D18-C18</f>
        <v>185313</v>
      </c>
    </row>
    <row r="19" spans="1:5" ht="15" customHeight="1" x14ac:dyDescent="0.2">
      <c r="A19" s="47" t="s">
        <v>20</v>
      </c>
      <c r="B19" s="15">
        <v>821241.53</v>
      </c>
      <c r="C19" s="15">
        <v>687170</v>
      </c>
      <c r="D19" s="15">
        <v>782342</v>
      </c>
      <c r="E19" s="20">
        <f>D19-C19</f>
        <v>95172</v>
      </c>
    </row>
    <row r="20" spans="1:5" ht="15" customHeight="1" x14ac:dyDescent="0.2">
      <c r="A20" s="47" t="s">
        <v>21</v>
      </c>
      <c r="B20" s="15">
        <v>323527.42</v>
      </c>
      <c r="C20" s="15">
        <v>313526</v>
      </c>
      <c r="D20" s="15">
        <v>281634</v>
      </c>
      <c r="E20" s="20">
        <f t="shared" ref="E20:E28" si="1">D20-C20</f>
        <v>-31892</v>
      </c>
    </row>
    <row r="21" spans="1:5" ht="15" customHeight="1" x14ac:dyDescent="0.2">
      <c r="A21" s="47" t="s">
        <v>22</v>
      </c>
      <c r="B21" s="15">
        <v>181749.73440000002</v>
      </c>
      <c r="C21" s="15">
        <v>178986.88</v>
      </c>
      <c r="D21" s="15">
        <v>421600.00000000006</v>
      </c>
      <c r="E21" s="20">
        <f t="shared" si="1"/>
        <v>242613.12000000005</v>
      </c>
    </row>
    <row r="22" spans="1:5" ht="15" customHeight="1" x14ac:dyDescent="0.2">
      <c r="A22" s="47" t="s">
        <v>47</v>
      </c>
      <c r="B22" s="15">
        <v>386218.18560000008</v>
      </c>
      <c r="C22" s="15">
        <v>380347.12000000005</v>
      </c>
      <c r="D22" s="15">
        <v>198400</v>
      </c>
      <c r="E22" s="20">
        <f>D22-C22</f>
        <v>-181947.12000000005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638600.13</v>
      </c>
      <c r="C25" s="15">
        <v>559254</v>
      </c>
      <c r="D25" s="15">
        <v>459254</v>
      </c>
      <c r="E25" s="20">
        <f t="shared" si="1"/>
        <v>-100000</v>
      </c>
    </row>
    <row r="26" spans="1:5" ht="15" customHeight="1" x14ac:dyDescent="0.2">
      <c r="A26" s="47" t="s">
        <v>25</v>
      </c>
      <c r="B26" s="15">
        <v>668397.43000000005</v>
      </c>
      <c r="C26" s="15">
        <v>352792</v>
      </c>
      <c r="D26" s="15">
        <v>359411</v>
      </c>
      <c r="E26" s="20">
        <f t="shared" si="1"/>
        <v>6619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65997573.200000003</v>
      </c>
      <c r="C30" s="21">
        <v>64459261</v>
      </c>
      <c r="D30" s="21">
        <v>65117671</v>
      </c>
      <c r="E30" s="22">
        <f>SUM(E16:E29)</f>
        <v>658410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1651293.8000000007</v>
      </c>
      <c r="C36" s="15">
        <v>5412667</v>
      </c>
      <c r="D36" s="15">
        <v>2863695</v>
      </c>
      <c r="E36" s="34">
        <f t="shared" si="2"/>
        <v>-2548972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v>67648867</v>
      </c>
      <c r="C38" s="23">
        <v>69871928</v>
      </c>
      <c r="D38" s="23">
        <v>67981366</v>
      </c>
      <c r="E38" s="37">
        <f>E36+E35+E34+E33+E32+E31+E30</f>
        <v>-1890562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72125658</v>
      </c>
      <c r="C47" s="24">
        <v>74348719</v>
      </c>
      <c r="D47" s="24">
        <v>72458157</v>
      </c>
      <c r="E47" s="39">
        <f>D47-C47</f>
        <v>-1890562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1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93"/>
  <sheetViews>
    <sheetView zoomScale="80" zoomScaleNormal="80" workbookViewId="0">
      <pane ySplit="5" topLeftCell="A6" activePane="bottomLeft" state="frozen"/>
      <selection activeCell="B7" sqref="B7:D47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  <c r="J9" s="7" t="s">
        <v>46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6843252.0700000003</v>
      </c>
      <c r="C16" s="15">
        <v>11285650</v>
      </c>
      <c r="D16" s="15">
        <v>8720579</v>
      </c>
      <c r="E16" s="15">
        <f>D16-C16</f>
        <v>-2565071</v>
      </c>
    </row>
    <row r="17" spans="1:11" ht="15" customHeight="1" x14ac:dyDescent="0.2">
      <c r="A17" s="47" t="s">
        <v>18</v>
      </c>
      <c r="B17" s="15">
        <v>366050</v>
      </c>
      <c r="C17" s="15">
        <v>403877</v>
      </c>
      <c r="D17" s="15">
        <v>366000</v>
      </c>
      <c r="E17" s="20">
        <f>D17-C17</f>
        <v>-37877</v>
      </c>
    </row>
    <row r="18" spans="1:11" ht="15" customHeight="1" x14ac:dyDescent="0.2">
      <c r="A18" s="47" t="s">
        <v>19</v>
      </c>
      <c r="B18" s="15">
        <v>302872</v>
      </c>
      <c r="C18" s="15">
        <v>451705</v>
      </c>
      <c r="D18" s="15">
        <v>500500</v>
      </c>
      <c r="E18" s="20">
        <f>D18-C18</f>
        <v>48795</v>
      </c>
    </row>
    <row r="19" spans="1:11" ht="15" customHeight="1" x14ac:dyDescent="0.2">
      <c r="A19" s="47" t="s">
        <v>20</v>
      </c>
      <c r="B19" s="15">
        <v>258531</v>
      </c>
      <c r="C19" s="15">
        <v>217955</v>
      </c>
      <c r="D19" s="15">
        <v>250000</v>
      </c>
      <c r="E19" s="20">
        <f>D19-C19</f>
        <v>32045</v>
      </c>
    </row>
    <row r="20" spans="1:11" ht="15" customHeight="1" x14ac:dyDescent="0.2">
      <c r="A20" s="47" t="s">
        <v>21</v>
      </c>
      <c r="B20" s="15">
        <v>0</v>
      </c>
      <c r="C20" s="15">
        <v>180083</v>
      </c>
      <c r="D20" s="15">
        <v>250000</v>
      </c>
      <c r="E20" s="20">
        <f t="shared" ref="E20:E28" si="1">D20-C20</f>
        <v>69917</v>
      </c>
    </row>
    <row r="21" spans="1:11" ht="15" customHeight="1" x14ac:dyDescent="0.2">
      <c r="A21" s="47" t="s">
        <v>22</v>
      </c>
      <c r="B21" s="15">
        <v>0</v>
      </c>
      <c r="C21" s="15">
        <v>187486</v>
      </c>
      <c r="D21" s="15">
        <v>0</v>
      </c>
      <c r="E21" s="20">
        <f t="shared" si="1"/>
        <v>-187486</v>
      </c>
    </row>
    <row r="22" spans="1:11" ht="15" customHeight="1" x14ac:dyDescent="0.2">
      <c r="A22" s="47" t="s">
        <v>47</v>
      </c>
      <c r="B22" s="15">
        <v>0</v>
      </c>
      <c r="C22" s="15">
        <v>0</v>
      </c>
      <c r="D22" s="15">
        <v>200000</v>
      </c>
      <c r="E22" s="20">
        <f>D22-C22</f>
        <v>200000</v>
      </c>
    </row>
    <row r="23" spans="1:11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11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11" ht="15" customHeight="1" x14ac:dyDescent="0.2">
      <c r="A25" s="47" t="s">
        <v>24</v>
      </c>
      <c r="B25" s="15">
        <v>0</v>
      </c>
      <c r="C25" s="15">
        <v>193003</v>
      </c>
      <c r="D25" s="15">
        <v>238538</v>
      </c>
      <c r="E25" s="20">
        <f t="shared" si="1"/>
        <v>45535</v>
      </c>
    </row>
    <row r="26" spans="1:11" ht="15" customHeight="1" x14ac:dyDescent="0.2">
      <c r="A26" s="47" t="s">
        <v>25</v>
      </c>
      <c r="B26" s="15">
        <v>1325235</v>
      </c>
      <c r="C26" s="15">
        <v>2027786</v>
      </c>
      <c r="D26" s="15">
        <v>2538800</v>
      </c>
      <c r="E26" s="20">
        <f t="shared" si="1"/>
        <v>511014</v>
      </c>
    </row>
    <row r="27" spans="1:11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11" ht="15" customHeight="1" x14ac:dyDescent="0.2">
      <c r="A28" s="47" t="s">
        <v>27</v>
      </c>
      <c r="B28" s="15">
        <v>200328.02000000002</v>
      </c>
      <c r="C28" s="15">
        <v>0</v>
      </c>
      <c r="D28" s="15">
        <v>0</v>
      </c>
      <c r="E28" s="20">
        <f t="shared" si="1"/>
        <v>0</v>
      </c>
    </row>
    <row r="29" spans="1:11" ht="15" customHeight="1" x14ac:dyDescent="0.2">
      <c r="A29" s="47" t="s">
        <v>28</v>
      </c>
      <c r="B29" s="15">
        <v>0</v>
      </c>
      <c r="C29" s="15">
        <v>0</v>
      </c>
      <c r="D29" s="15">
        <v>521000</v>
      </c>
      <c r="E29" s="20">
        <f>D29-C29</f>
        <v>521000</v>
      </c>
    </row>
    <row r="30" spans="1:11" s="17" customFormat="1" ht="15" customHeight="1" x14ac:dyDescent="0.25">
      <c r="A30" s="46" t="s">
        <v>29</v>
      </c>
      <c r="B30" s="21">
        <v>9296268.0899999999</v>
      </c>
      <c r="C30" s="21">
        <v>14947545</v>
      </c>
      <c r="D30" s="21">
        <v>13585417</v>
      </c>
      <c r="E30" s="22">
        <f>SUM(E16:E29)</f>
        <v>-1362128</v>
      </c>
    </row>
    <row r="31" spans="1:11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11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  <c r="K32" s="7" t="s">
        <v>52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3517741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12814009.09</v>
      </c>
      <c r="C38" s="23">
        <v>14947545</v>
      </c>
      <c r="D38" s="23">
        <v>13585417</v>
      </c>
      <c r="E38" s="44">
        <f>D38-C38</f>
        <v>-1362128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12814009.09</v>
      </c>
      <c r="C47" s="24">
        <v>14947545</v>
      </c>
      <c r="D47" s="24">
        <v>13585417</v>
      </c>
      <c r="E47" s="39">
        <f>D47-C47</f>
        <v>-1362128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  <row r="93" spans="5:5" x14ac:dyDescent="0.2">
      <c r="E93" s="3">
        <v>2</v>
      </c>
    </row>
  </sheetData>
  <hyperlinks>
    <hyperlink ref="G2" location="Home!A1" tooltip="Home" display="Home" xr:uid="{00000000-0004-0000-22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92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5458446</v>
      </c>
      <c r="C16" s="15">
        <v>4923300</v>
      </c>
      <c r="D16" s="15">
        <v>5872567</v>
      </c>
      <c r="E16" s="15">
        <f>D16-C16</f>
        <v>949267</v>
      </c>
    </row>
    <row r="17" spans="1:5" ht="15" customHeight="1" x14ac:dyDescent="0.2">
      <c r="A17" s="47" t="s">
        <v>18</v>
      </c>
      <c r="B17" s="15">
        <v>222742</v>
      </c>
      <c r="C17" s="15">
        <v>158400</v>
      </c>
      <c r="D17" s="15">
        <v>181500</v>
      </c>
      <c r="E17" s="20">
        <f>D17-C17</f>
        <v>23100</v>
      </c>
    </row>
    <row r="18" spans="1:5" ht="15" customHeight="1" x14ac:dyDescent="0.2">
      <c r="A18" s="47" t="s">
        <v>19</v>
      </c>
      <c r="B18" s="15">
        <v>442521</v>
      </c>
      <c r="C18" s="15">
        <v>468425</v>
      </c>
      <c r="D18" s="15">
        <v>537015</v>
      </c>
      <c r="E18" s="20">
        <f>D18-C18</f>
        <v>68590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1391158</v>
      </c>
      <c r="C26" s="15">
        <v>1129302</v>
      </c>
      <c r="D26" s="15">
        <v>1522477</v>
      </c>
      <c r="E26" s="20">
        <f t="shared" si="1"/>
        <v>393175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46000</v>
      </c>
      <c r="D28" s="15">
        <v>0</v>
      </c>
      <c r="E28" s="20">
        <f t="shared" si="1"/>
        <v>-46000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7514867</v>
      </c>
      <c r="C30" s="21">
        <v>6725427</v>
      </c>
      <c r="D30" s="21">
        <v>8113559</v>
      </c>
      <c r="E30" s="22">
        <f>SUM(E16:E29)</f>
        <v>1388132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877581</v>
      </c>
      <c r="C36" s="15">
        <v>3283411</v>
      </c>
      <c r="D36" s="15">
        <v>1170391</v>
      </c>
      <c r="E36" s="34">
        <f t="shared" si="2"/>
        <v>-2113020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8392448</v>
      </c>
      <c r="C38" s="23">
        <v>10008838</v>
      </c>
      <c r="D38" s="23">
        <v>9283950</v>
      </c>
      <c r="E38" s="37">
        <f>E36+E35+E34+E33+E32+E31+E30</f>
        <v>-724888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8392448</v>
      </c>
      <c r="C47" s="24">
        <v>10008838</v>
      </c>
      <c r="D47" s="24">
        <v>9283950</v>
      </c>
      <c r="E47" s="39">
        <f>D47-C47</f>
        <v>-724888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3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51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10858871.91</v>
      </c>
      <c r="C16" s="15">
        <v>11513633</v>
      </c>
      <c r="D16" s="15">
        <v>11179932</v>
      </c>
      <c r="E16" s="15">
        <f>D16-C16</f>
        <v>-333701</v>
      </c>
    </row>
    <row r="17" spans="1:5" ht="15" customHeight="1" x14ac:dyDescent="0.2">
      <c r="A17" s="47" t="s">
        <v>18</v>
      </c>
      <c r="B17" s="15">
        <v>4780030.5</v>
      </c>
      <c r="C17" s="15">
        <v>5059878</v>
      </c>
      <c r="D17" s="15">
        <v>4913227</v>
      </c>
      <c r="E17" s="20">
        <f>D17-C17</f>
        <v>-146651</v>
      </c>
    </row>
    <row r="18" spans="1:5" ht="15" customHeight="1" x14ac:dyDescent="0.2">
      <c r="A18" s="47" t="s">
        <v>19</v>
      </c>
      <c r="B18" s="15">
        <v>218444.6</v>
      </c>
      <c r="C18" s="15">
        <v>211033</v>
      </c>
      <c r="D18" s="15">
        <v>204916</v>
      </c>
      <c r="E18" s="20">
        <f>D18-C18</f>
        <v>-6117</v>
      </c>
    </row>
    <row r="19" spans="1:5" ht="15" customHeight="1" x14ac:dyDescent="0.2">
      <c r="A19" s="47" t="s">
        <v>20</v>
      </c>
      <c r="B19" s="15">
        <v>212156.07</v>
      </c>
      <c r="C19" s="15">
        <v>222174</v>
      </c>
      <c r="D19" s="15">
        <v>215735</v>
      </c>
      <c r="E19" s="20">
        <f>D19-C19</f>
        <v>-6439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3762492.97</v>
      </c>
      <c r="C26" s="15">
        <v>3987352</v>
      </c>
      <c r="D26" s="15">
        <v>3871785</v>
      </c>
      <c r="E26" s="20">
        <f t="shared" si="1"/>
        <v>-115567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19831996.050000001</v>
      </c>
      <c r="C30" s="21">
        <v>20994070</v>
      </c>
      <c r="D30" s="21">
        <v>20385595</v>
      </c>
      <c r="E30" s="22">
        <f>SUM(E16:E29)</f>
        <v>-608475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449690.16</v>
      </c>
      <c r="C36" s="15">
        <v>33235</v>
      </c>
      <c r="D36" s="15">
        <v>32272</v>
      </c>
      <c r="E36" s="34">
        <f t="shared" si="2"/>
        <v>-963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20281686.210000001</v>
      </c>
      <c r="C38" s="23">
        <v>21027305</v>
      </c>
      <c r="D38" s="23">
        <v>20417867</v>
      </c>
      <c r="E38" s="37">
        <f>E36+E35+E34+E33+E32+E31+E30</f>
        <v>-609438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20281686.210000001</v>
      </c>
      <c r="C47" s="24">
        <v>21027305</v>
      </c>
      <c r="D47" s="24">
        <v>20417867</v>
      </c>
      <c r="E47" s="39">
        <f>D47-C47</f>
        <v>-609438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4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K23" sqref="K23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49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3654209</v>
      </c>
      <c r="C44" s="15">
        <v>3654209</v>
      </c>
      <c r="D44" s="15">
        <v>3654209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3654209</v>
      </c>
      <c r="C45" s="18">
        <v>3654209</v>
      </c>
      <c r="D45" s="18">
        <v>3654209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3654209</v>
      </c>
      <c r="C47" s="24">
        <v>3654209</v>
      </c>
      <c r="D47" s="24">
        <v>3654209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5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76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LCTCBoard!B7+Online!B7+AE!B7+RR!B7+BRCC!B7+BPCC!B7+Delgado!B7+CentLATCC!B7+Fletcher!B7+LDCC!B7+Northshore!B7+Nunez!B7+RPCC!B7+SLCC!B7+SOWELA!B7+NwLTCC!B7</f>
        <v>0</v>
      </c>
      <c r="C7" s="15">
        <f>LCTCBoard!C7+Online!C7+AE!C7+RR!C7+BRCC!C7+BPCC!C7+Delgado!C7+CentLATCC!C7+Fletcher!C7+LDCC!C7+Northshore!C7+Nunez!C7+RPCC!C7+SLCC!C7+SOWELA!C7+NwLTCC!C7</f>
        <v>0</v>
      </c>
      <c r="D7" s="15">
        <f>LCTCBoard!D7+Online!D7+AE!D7+RR!D7+BRCC!D7+BPCC!D7+Delgado!D7+CentLATCC!D7+Fletcher!D7+LDCC!D7+Northshore!D7+Nunez!D7+RPCC!D7+SLCC!D7+SOWELA!D7+NwLTCC!D7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LCTCBoard!B8+Online!B8+AE!B8+RR!B8+BRCC!B8+BPCC!B8+Delgado!B8+CentLATCC!B8+Fletcher!B8+LDCC!B8+Northshore!B8+Nunez!B8+RPCC!B8+SLCC!B8+SOWELA!B8+NwLTCC!B8</f>
        <v>0</v>
      </c>
      <c r="C8" s="15">
        <f>LCTCBoard!C8+Online!C8+AE!C8+RR!C8+BRCC!C8+BPCC!C8+Delgado!C8+CentLATCC!C8+Fletcher!C8+LDCC!C8+Northshore!C8+Nunez!C8+RPCC!C8+SLCC!C8+SOWELA!C8+NwLTCC!C8</f>
        <v>0</v>
      </c>
      <c r="D8" s="15">
        <f>LCTCBoard!D8+Online!D8+AE!D8+RR!D8+BRCC!D8+BPCC!D8+Delgado!D8+CentLATCC!D8+Fletcher!D8+LDCC!D8+Northshore!D8+Nunez!D8+RPCC!D8+SLCC!D8+SOWELA!D8+NwLTCC!D8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LCTCBoard!B9+Online!B9+AE!B9+RR!B9+BRCC!B9+BPCC!B9+Delgado!B9+CentLATCC!B9+Fletcher!B9+LDCC!B9+Northshore!B9+Nunez!B9+RPCC!B9+SLCC!B9+SOWELA!B9+NwLTCC!B9</f>
        <v>0</v>
      </c>
      <c r="C9" s="15">
        <f>LCTCBoard!C9+Online!C9+AE!C9+RR!C9+BRCC!C9+BPCC!C9+Delgado!C9+CentLATCC!C9+Fletcher!C9+LDCC!C9+Northshore!C9+Nunez!C9+RPCC!C9+SLCC!C9+SOWELA!C9+NwLTCC!C9</f>
        <v>0</v>
      </c>
      <c r="D9" s="15">
        <f>LCTCBoard!D9+Online!D9+AE!D9+RR!D9+BRCC!D9+BPCC!D9+Delgado!D9+CentLATCC!D9+Fletcher!D9+LDCC!D9+Northshore!D9+Nunez!D9+RPCC!D9+SLCC!D9+SOWELA!D9+NwLTCC!D9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LCTCBoard!B10+Online!B10+AE!B10+RR!B10+BRCC!B10+BPCC!B10+Delgado!B10+CentLATCC!B10+Fletcher!B10+LDCC!B10+Northshore!B10+Nunez!B10+RPCC!B10+SLCC!B10+SOWELA!B10+NwLTCC!B10</f>
        <v>0</v>
      </c>
      <c r="C10" s="15">
        <f>LCTCBoard!C10+Online!C10+AE!C10+RR!C10+BRCC!C10+BPCC!C10+Delgado!C10+CentLATCC!C10+Fletcher!C10+LDCC!C10+Northshore!C10+Nunez!C10+RPCC!C10+SLCC!C10+SOWELA!C10+NwLTCC!C10</f>
        <v>0</v>
      </c>
      <c r="D10" s="15">
        <f>LCTCBoard!D10+Online!D10+AE!D10+RR!D10+BRCC!D10+BPCC!D10+Delgado!D10+CentLATCC!D10+Fletcher!D10+LDCC!D10+Northshore!D10+Nunez!D10+RPCC!D10+SLCC!D10+SOWELA!D10+NwLTCC!D10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LCTCBoard!B11+Online!B11+AE!B11+RR!B11+BRCC!B11+BPCC!B11+Delgado!B11+CentLATCC!B11+Fletcher!B11+LDCC!B11+Northshore!B11+Nunez!B11+RPCC!B11+SLCC!B11+SOWELA!B11+NwLTCC!B11</f>
        <v>0</v>
      </c>
      <c r="C11" s="15">
        <f>LCTCBoard!C11+Online!C11+AE!C11+RR!C11+BRCC!C11+BPCC!C11+Delgado!C11+CentLATCC!C11+Fletcher!C11+LDCC!C11+Northshore!C11+Nunez!C11+RPCC!C11+SLCC!C11+SOWELA!C11+NwLTCC!C11</f>
        <v>0</v>
      </c>
      <c r="D11" s="15">
        <f>LCTCBoard!D11+Online!D11+AE!D11+RR!D11+BRCC!D11+BPCC!D11+Delgado!D11+CentLATCC!D11+Fletcher!D11+LDCC!D11+Northshore!D11+Nunez!D11+RPCC!D11+SLCC!D11+SOWELA!D11+NwLTCC!D11</f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8">
        <f>LCTCBoard!B12+Online!B12+AE!B12+RR!B12+BRCC!B12+BPCC!B12+Delgado!B12+CentLATCC!B12+Fletcher!B12+LDCC!B12+Northshore!B12+Nunez!B12+RPCC!B12+SLCC!B12+SOWELA!B12+NwLTCC!B12</f>
        <v>0</v>
      </c>
      <c r="C12" s="18">
        <f>LCTCBoard!C12+Online!C12+AE!C12+RR!C12+BRCC!C12+BPCC!C12+Delgado!C12+CentLATCC!C12+Fletcher!C12+LDCC!C12+Northshore!C12+Nunez!C12+RPCC!C12+SLCC!C12+SOWELA!C12+NwLTCC!C12</f>
        <v>0</v>
      </c>
      <c r="D12" s="18">
        <f>LCTCBoard!D12+Online!D12+AE!D12+RR!D12+BRCC!D12+BPCC!D12+Delgado!D12+CentLATCC!D12+Fletcher!D12+LDCC!D12+Northshore!D12+Nunez!D12+RPCC!D12+SLCC!D12+SOWELA!D12+NwLTCC!D12</f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f>LCTCBoard!B13+Online!B13+AE!B13+RR!B13+BRCC!B13+BPCC!B13+Delgado!B13+CentLATCC!B13+Fletcher!B13+LDCC!B13+Northshore!B13+Nunez!B13+RPCC!B13+SLCC!B13+SOWELA!B13+NwLTCC!B13</f>
        <v>513353</v>
      </c>
      <c r="C13" s="18">
        <f>LCTCBoard!C13+Online!C13+AE!C13+RR!C13+BRCC!C13+BPCC!C13+Delgado!C13+CentLATCC!C13+Fletcher!C13+LDCC!C13+Northshore!C13+Nunez!C13+RPCC!C13+SLCC!C13+SOWELA!C13+NwLTCC!C13</f>
        <v>0</v>
      </c>
      <c r="D13" s="18">
        <f>LCTCBoard!D13+Online!D13+AE!D13+RR!D13+BRCC!D13+BPCC!D13+Delgado!D13+CentLATCC!D13+Fletcher!D13+LDCC!D13+Northshore!D13+Nunez!D13+RPCC!D13+SLCC!D13+SOWELA!D13+NwLTCC!D13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LCTCBoard!B16+Online!B16+AE!B16+RR!B16+BRCC!B16+BPCC!B16+Delgado!B16+CentLATCC!B16+Fletcher!B16+LDCC!B16+Northshore!B16+Nunez!B16+RPCC!B16+SLCC!B16+SOWELA!B16+NwLTCC!B16</f>
        <v>132815724.88999999</v>
      </c>
      <c r="C16" s="15">
        <f>LCTCBoard!C16+Online!C16+AE!C16+RR!C16+BRCC!C16+BPCC!C16+Delgado!C16+CentLATCC!C16+Fletcher!C16+LDCC!C16+Northshore!C16+Nunez!C16+RPCC!C16+SLCC!C16+SOWELA!C16+NwLTCC!C16</f>
        <v>154780872</v>
      </c>
      <c r="D16" s="15">
        <f>LCTCBoard!D16+Online!D16+AE!D16+RR!D16+BRCC!D16+BPCC!D16+Delgado!D16+CentLATCC!D16+Fletcher!D16+LDCC!D16+Northshore!D16+Nunez!D16+RPCC!D16+SLCC!D16+SOWELA!D16+NwLTCC!D16</f>
        <v>152405373.44</v>
      </c>
      <c r="E16" s="15">
        <f>D16-C16</f>
        <v>-2375498.5600000024</v>
      </c>
    </row>
    <row r="17" spans="1:5" ht="15" customHeight="1" x14ac:dyDescent="0.2">
      <c r="A17" s="47" t="s">
        <v>18</v>
      </c>
      <c r="B17" s="15">
        <f>LCTCBoard!B17+Online!B17+AE!B17+RR!B17+BRCC!B17+BPCC!B17+Delgado!B17+CentLATCC!B17+Fletcher!B17+LDCC!B17+Northshore!B17+Nunez!B17+RPCC!B17+SLCC!B17+SOWELA!B17+NwLTCC!B17</f>
        <v>45</v>
      </c>
      <c r="C17" s="15">
        <f>LCTCBoard!C17+Online!C17+AE!C17+RR!C17+BRCC!C17+BPCC!C17+Delgado!C17+CentLATCC!C17+Fletcher!C17+LDCC!C17+Northshore!C17+Nunez!C17+RPCC!C17+SLCC!C17+SOWELA!C17+NwLTCC!C17</f>
        <v>0</v>
      </c>
      <c r="D17" s="15">
        <f>LCTCBoard!D17+Online!D17+AE!D17+RR!D17+BRCC!D17+BPCC!D17+Delgado!D17+CentLATCC!D17+Fletcher!D17+LDCC!D17+Northshore!D17+Nunez!D17+RPCC!D17+SLCC!D17+SOWELA!D17+NwLTCC!D17</f>
        <v>45</v>
      </c>
      <c r="E17" s="20">
        <f>D17-C17</f>
        <v>45</v>
      </c>
    </row>
    <row r="18" spans="1:5" ht="15" customHeight="1" x14ac:dyDescent="0.2">
      <c r="A18" s="47" t="s">
        <v>19</v>
      </c>
      <c r="B18" s="15">
        <f>LCTCBoard!B18+Online!B18+AE!B18+RR!B18+BRCC!B18+BPCC!B18+Delgado!B18+CentLATCC!B18+Fletcher!B18+LDCC!B18+Northshore!B18+Nunez!B18+RPCC!B18+SLCC!B18+SOWELA!B18+NwLTCC!B18</f>
        <v>0</v>
      </c>
      <c r="C18" s="15">
        <f>LCTCBoard!C18+Online!C18+AE!C18+RR!C18+BRCC!C18+BPCC!C18+Delgado!C18+CentLATCC!C18+Fletcher!C18+LDCC!C18+Northshore!C18+Nunez!C18+RPCC!C18+SLCC!C18+SOWELA!C18+NwLTCC!C18</f>
        <v>0</v>
      </c>
      <c r="D18" s="15">
        <f>LCTCBoard!D18+Online!D18+AE!D18+RR!D18+BRCC!D18+BPCC!D18+Delgado!D18+CentLATCC!D18+Fletcher!D18+LDCC!D18+Northshore!D18+Nunez!D18+RPCC!D18+SLCC!D18+SOWELA!D18+NwLTCC!D18</f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f>LCTCBoard!B19+Online!B19+AE!B19+RR!B19+BRCC!B19+BPCC!B19+Delgado!B19+CentLATCC!B19+Fletcher!B19+LDCC!B19+Northshore!B19+Nunez!B19+RPCC!B19+SLCC!B19+SOWELA!B19+NwLTCC!B19</f>
        <v>2123824.81</v>
      </c>
      <c r="C19" s="15">
        <f>LCTCBoard!C19+Online!C19+AE!C19+RR!C19+BRCC!C19+BPCC!C19+Delgado!C19+CentLATCC!C19+Fletcher!C19+LDCC!C19+Northshore!C19+Nunez!C19+RPCC!C19+SLCC!C19+SOWELA!C19+NwLTCC!C19</f>
        <v>2367716</v>
      </c>
      <c r="D19" s="15">
        <f>LCTCBoard!D19+Online!D19+AE!D19+RR!D19+BRCC!D19+BPCC!D19+Delgado!D19+CentLATCC!D19+Fletcher!D19+LDCC!D19+Northshore!D19+Nunez!D19+RPCC!D19+SLCC!D19+SOWELA!D19+NwLTCC!D19</f>
        <v>2367716</v>
      </c>
      <c r="E19" s="20">
        <f>D19-C19</f>
        <v>0</v>
      </c>
    </row>
    <row r="20" spans="1:5" ht="15" customHeight="1" x14ac:dyDescent="0.2">
      <c r="A20" s="47" t="s">
        <v>21</v>
      </c>
      <c r="B20" s="15">
        <f>LCTCBoard!B20+Online!B20+AE!B20+RR!B20+BRCC!B20+BPCC!B20+Delgado!B20+CentLATCC!B20+Fletcher!B20+LDCC!B20+Northshore!B20+Nunez!B20+RPCC!B20+SLCC!B20+SOWELA!B20+NwLTCC!B20</f>
        <v>0</v>
      </c>
      <c r="C20" s="15">
        <f>LCTCBoard!C20+Online!C20+AE!C20+RR!C20+BRCC!C20+BPCC!C20+Delgado!C20+CentLATCC!C20+Fletcher!C20+LDCC!C20+Northshore!C20+Nunez!C20+RPCC!C20+SLCC!C20+SOWELA!C20+NwLTCC!C20</f>
        <v>0</v>
      </c>
      <c r="D20" s="15">
        <f>LCTCBoard!D20+Online!D20+AE!D20+RR!D20+BRCC!D20+BPCC!D20+Delgado!D20+CentLATCC!D20+Fletcher!D20+LDCC!D20+Northshore!D20+Nunez!D20+RPCC!D20+SLCC!D20+SOWELA!D20+NwLTCC!D20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LCTCBoard!B21+Online!B21+AE!B21+RR!B21+BRCC!B21+BPCC!B21+Delgado!B21+CentLATCC!B21+Fletcher!B21+LDCC!B21+Northshore!B21+Nunez!B21+RPCC!B21+SLCC!B21+SOWELA!B21+NwLTCC!B21</f>
        <v>0</v>
      </c>
      <c r="C21" s="15">
        <f>LCTCBoard!C21+Online!C21+AE!C21+RR!C21+BRCC!C21+BPCC!C21+Delgado!C21+CentLATCC!C21+Fletcher!C21+LDCC!C21+Northshore!C21+Nunez!C21+RPCC!C21+SLCC!C21+SOWELA!C21+NwLTCC!C21</f>
        <v>0</v>
      </c>
      <c r="D21" s="15">
        <f>LCTCBoard!D21+Online!D21+AE!D21+RR!D21+BRCC!D21+BPCC!D21+Delgado!D21+CentLATCC!D21+Fletcher!D21+LDCC!D21+Northshore!D21+Nunez!D21+RPCC!D21+SLCC!D21+SOWELA!D21+NwLTCC!D21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LCTCBoard!B22+Online!B22+AE!B22+RR!B22+BRCC!B22+BPCC!B22+Delgado!B22+CentLATCC!B22+Fletcher!B22+LDCC!B22+Northshore!B22+Nunez!B22+RPCC!B22+SLCC!B22+SOWELA!B22+NwLTCC!B22</f>
        <v>0</v>
      </c>
      <c r="C22" s="15">
        <f>LCTCBoard!C22+Online!C22+AE!C22+RR!C22+BRCC!C22+BPCC!C22+Delgado!C22+CentLATCC!C22+Fletcher!C22+LDCC!C22+Northshore!C22+Nunez!C22+RPCC!C22+SLCC!C22+SOWELA!C22+NwLTCC!C22</f>
        <v>0</v>
      </c>
      <c r="D22" s="15">
        <f>LCTCBoard!D22+Online!D22+AE!D22+RR!D22+BRCC!D22+BPCC!D22+Delgado!D22+CentLATCC!D22+Fletcher!D22+LDCC!D22+Northshore!D22+Nunez!D22+RPCC!D22+SLCC!D22+SOWELA!D22+NwLTCC!D22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LCTCBoard!B23+Online!B23+AE!B23+RR!B23+BRCC!B23+BPCC!B23+Delgado!B23+CentLATCC!B23+Fletcher!B23+LDCC!B23+Northshore!B23+Nunez!B23+RPCC!B23+SLCC!B23+SOWELA!B23+NwLTCC!B23</f>
        <v>7162370.9800000004</v>
      </c>
      <c r="C23" s="15">
        <f>LCTCBoard!C23+Online!C23+AE!C23+RR!C23+BRCC!C23+BPCC!C23+Delgado!C23+CentLATCC!C23+Fletcher!C23+LDCC!C23+Northshore!C23+Nunez!C23+RPCC!C23+SLCC!C23+SOWELA!C23+NwLTCC!C23</f>
        <v>6661962</v>
      </c>
      <c r="D23" s="15">
        <f>LCTCBoard!D23+Online!D23+AE!D23+RR!D23+BRCC!D23+BPCC!D23+Delgado!D23+CentLATCC!D23+Fletcher!D23+LDCC!D23+Northshore!D23+Nunez!D23+RPCC!D23+SLCC!D23+SOWELA!D23+NwLTCC!D23</f>
        <v>6694021</v>
      </c>
      <c r="E23" s="20">
        <f t="shared" si="1"/>
        <v>32059</v>
      </c>
    </row>
    <row r="24" spans="1:5" ht="15" customHeight="1" x14ac:dyDescent="0.2">
      <c r="A24" s="47" t="s">
        <v>23</v>
      </c>
      <c r="B24" s="15">
        <f>LCTCBoard!B24+Online!B24+AE!B24+RR!B24+BRCC!B24+BPCC!B24+Delgado!B24+CentLATCC!B24+Fletcher!B24+LDCC!B24+Northshore!B24+Nunez!B24+RPCC!B24+SLCC!B24+SOWELA!B24+NwLTCC!B24</f>
        <v>0</v>
      </c>
      <c r="C24" s="15">
        <f>LCTCBoard!C24+Online!C24+AE!C24+RR!C24+BRCC!C24+BPCC!C24+Delgado!C24+CentLATCC!C24+Fletcher!C24+LDCC!C24+Northshore!C24+Nunez!C24+RPCC!C24+SLCC!C24+SOWELA!C24+NwLTCC!C24</f>
        <v>0</v>
      </c>
      <c r="D24" s="15">
        <f>LCTCBoard!D24+Online!D24+AE!D24+RR!D24+BRCC!D24+BPCC!D24+Delgado!D24+CentLATCC!D24+Fletcher!D24+LDCC!D24+Northshore!D24+Nunez!D24+RPCC!D24+SLCC!D24+SOWELA!D24+NwLTCC!D24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LCTCBoard!B25+Online!B25+AE!B25+RR!B25+BRCC!B25+BPCC!B25+Delgado!B25+CentLATCC!B25+Fletcher!B25+LDCC!B25+Northshore!B25+Nunez!B25+RPCC!B25+SLCC!B25+SOWELA!B25+NwLTCC!B25</f>
        <v>0</v>
      </c>
      <c r="C25" s="15">
        <f>LCTCBoard!C25+Online!C25+AE!C25+RR!C25+BRCC!C25+BPCC!C25+Delgado!C25+CentLATCC!C25+Fletcher!C25+LDCC!C25+Northshore!C25+Nunez!C25+RPCC!C25+SLCC!C25+SOWELA!C25+NwLTCC!C25</f>
        <v>0</v>
      </c>
      <c r="D25" s="15">
        <f>LCTCBoard!D25+Online!D25+AE!D25+RR!D25+BRCC!D25+BPCC!D25+Delgado!D25+CentLATCC!D25+Fletcher!D25+LDCC!D25+Northshore!D25+Nunez!D25+RPCC!D25+SLCC!D25+SOWELA!D25+NwLTCC!D25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LCTCBoard!B26+Online!B26+AE!B26+RR!B26+BRCC!B26+BPCC!B26+Delgado!B26+CentLATCC!B26+Fletcher!B26+LDCC!B26+Northshore!B26+Nunez!B26+RPCC!B26+SLCC!B26+SOWELA!B26+NwLTCC!B26</f>
        <v>1089956.97</v>
      </c>
      <c r="C26" s="15">
        <f>LCTCBoard!C26+Online!C26+AE!C26+RR!C26+BRCC!C26+BPCC!C26+Delgado!C26+CentLATCC!C26+Fletcher!C26+LDCC!C26+Northshore!C26+Nunez!C26+RPCC!C26+SLCC!C26+SOWELA!C26+NwLTCC!C26</f>
        <v>1763356</v>
      </c>
      <c r="D26" s="15">
        <f>LCTCBoard!D26+Online!D26+AE!D26+RR!D26+BRCC!D26+BPCC!D26+Delgado!D26+CentLATCC!D26+Fletcher!D26+LDCC!D26+Northshore!D26+Nunez!D26+RPCC!D26+SLCC!D26+SOWELA!D26+NwLTCC!D26</f>
        <v>1381739.21</v>
      </c>
      <c r="E26" s="20">
        <f t="shared" si="1"/>
        <v>-381616.79000000004</v>
      </c>
    </row>
    <row r="27" spans="1:5" ht="15" customHeight="1" x14ac:dyDescent="0.2">
      <c r="A27" s="47" t="s">
        <v>26</v>
      </c>
      <c r="B27" s="15">
        <f>LCTCBoard!B27+Online!B27+AE!B27+RR!B27+BRCC!B27+BPCC!B27+Delgado!B27+CentLATCC!B27+Fletcher!B27+LDCC!B27+Northshore!B27+Nunez!B27+RPCC!B27+SLCC!B27+SOWELA!B27+NwLTCC!B27</f>
        <v>0</v>
      </c>
      <c r="C27" s="15">
        <f>LCTCBoard!C27+Online!C27+AE!C27+RR!C27+BRCC!C27+BPCC!C27+Delgado!C27+CentLATCC!C27+Fletcher!C27+LDCC!C27+Northshore!C27+Nunez!C27+RPCC!C27+SLCC!C27+SOWELA!C27+NwLTCC!C27</f>
        <v>797725</v>
      </c>
      <c r="D27" s="15">
        <f>LCTCBoard!D27+Online!D27+AE!D27+RR!D27+BRCC!D27+BPCC!D27+Delgado!D27+CentLATCC!D27+Fletcher!D27+LDCC!D27+Northshore!D27+Nunez!D27+RPCC!D27+SLCC!D27+SOWELA!D27+NwLTCC!D27</f>
        <v>947305.35</v>
      </c>
      <c r="E27" s="20">
        <f t="shared" si="1"/>
        <v>149580.34999999998</v>
      </c>
    </row>
    <row r="28" spans="1:5" ht="15" customHeight="1" x14ac:dyDescent="0.2">
      <c r="A28" s="47" t="s">
        <v>27</v>
      </c>
      <c r="B28" s="15">
        <f>LCTCBoard!B28+Online!B28+AE!B28+RR!B28+BRCC!B28+BPCC!B28+Delgado!B28+CentLATCC!B28+Fletcher!B28+LDCC!B28+Northshore!B28+Nunez!B28+RPCC!B28+SLCC!B28+SOWELA!B28+NwLTCC!B28</f>
        <v>1359245.71</v>
      </c>
      <c r="C28" s="15">
        <f>LCTCBoard!C28+Online!C28+AE!C28+RR!C28+BRCC!C28+BPCC!C28+Delgado!C28+CentLATCC!C28+Fletcher!C28+LDCC!C28+Northshore!C28+Nunez!C28+RPCC!C28+SLCC!C28+SOWELA!C28+NwLTCC!C28</f>
        <v>810000</v>
      </c>
      <c r="D28" s="15">
        <f>LCTCBoard!D28+Online!D28+AE!D28+RR!D28+BRCC!D28+BPCC!D28+Delgado!D28+CentLATCC!D28+Fletcher!D28+LDCC!D28+Northshore!D28+Nunez!D28+RPCC!D28+SLCC!D28+SOWELA!D28+NwLTCC!D28</f>
        <v>1560000</v>
      </c>
      <c r="E28" s="20">
        <f t="shared" si="1"/>
        <v>750000</v>
      </c>
    </row>
    <row r="29" spans="1:5" ht="15" customHeight="1" x14ac:dyDescent="0.2">
      <c r="A29" s="47" t="s">
        <v>28</v>
      </c>
      <c r="B29" s="15">
        <f>LCTCBoard!B29+Online!B29+AE!B29+RR!B29+BRCC!B29+BPCC!B29+Delgado!B29+CentLATCC!B29+Fletcher!B29+LDCC!B29+Northshore!B29+Nunez!B29+RPCC!B29+SLCC!B29+SOWELA!B29+NwLTCC!B29</f>
        <v>2279949.7799999998</v>
      </c>
      <c r="C29" s="15">
        <f>LCTCBoard!C29+Online!C29+AE!C29+RR!C29+BRCC!C29+BPCC!C29+Delgado!C29+CentLATCC!C29+Fletcher!C29+LDCC!C29+Northshore!C29+Nunez!C29+RPCC!C29+SLCC!C29+SOWELA!C29+NwLTCC!C29</f>
        <v>1887821</v>
      </c>
      <c r="D29" s="15">
        <f>LCTCBoard!D29+Online!D29+AE!D29+RR!D29+BRCC!D29+BPCC!D29+Delgado!D29+CentLATCC!D29+Fletcher!D29+LDCC!D29+Northshore!D29+Nunez!D29+RPCC!D29+SLCC!D29+SOWELA!D29+NwLTCC!D29</f>
        <v>2542883</v>
      </c>
      <c r="E29" s="20">
        <f>D29-C29</f>
        <v>655062</v>
      </c>
    </row>
    <row r="30" spans="1:5" s="17" customFormat="1" ht="15" customHeight="1" x14ac:dyDescent="0.25">
      <c r="A30" s="46" t="s">
        <v>29</v>
      </c>
      <c r="B30" s="21">
        <f>SUM(B16:B29)</f>
        <v>146831118.13999999</v>
      </c>
      <c r="C30" s="21">
        <f>SUM(C16:C29)</f>
        <v>169069452</v>
      </c>
      <c r="D30" s="21">
        <f>SUM(D16:D29)</f>
        <v>167899083</v>
      </c>
      <c r="E30" s="22">
        <f>SUM(E16:E29)</f>
        <v>-1170369.0000000023</v>
      </c>
    </row>
    <row r="31" spans="1:5" ht="15" customHeight="1" x14ac:dyDescent="0.2">
      <c r="A31" s="52" t="s">
        <v>30</v>
      </c>
      <c r="B31" s="15">
        <f>LCTCBoard!B31+Online!B31+AE!B31+RR!B31+BRCC!B31+BPCC!B31+Delgado!B31+CentLATCC!B31+Fletcher!B31+LDCC!B31+Northshore!B31+Nunez!B31+RPCC!B31+SLCC!B31+SOWELA!B31+NwLTCC!B31</f>
        <v>0</v>
      </c>
      <c r="C31" s="15">
        <f>LCTCBoard!C31+Online!C31+AE!C31+RR!C31+BRCC!C31+BPCC!C31+Delgado!C31+CentLATCC!C31+Fletcher!C31+LDCC!C31+Northshore!C31+Nunez!C31+RPCC!C31+SLCC!C31+SOWELA!C31+NwLTCC!C31</f>
        <v>0</v>
      </c>
      <c r="D31" s="15">
        <f>LCTCBoard!D31+Online!D31+AE!D31+RR!D31+BRCC!D31+BPCC!D31+Delgado!D31+CentLATCC!D31+Fletcher!D31+LDCC!D31+Northshore!D31+Nunez!D31+RPCC!D31+SLCC!D31+SOWELA!D31+NwLTCC!D31</f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f>LCTCBoard!B32+Online!B32+AE!B32+RR!B32+BRCC!B32+BPCC!B32+Delgado!B32+CentLATCC!B32+Fletcher!B32+LDCC!B32+Northshore!B32+Nunez!B32+RPCC!B32+SLCC!B32+SOWELA!B32+NwLTCC!B32</f>
        <v>4103</v>
      </c>
      <c r="C32" s="15">
        <f>LCTCBoard!C32+Online!C32+AE!C32+RR!C32+BRCC!C32+BPCC!C32+Delgado!C32+CentLATCC!C32+Fletcher!C32+LDCC!C32+Northshore!C32+Nunez!C32+RPCC!C32+SLCC!C32+SOWELA!C32+NwLTCC!C32</f>
        <v>6000</v>
      </c>
      <c r="D32" s="15">
        <f>LCTCBoard!D32+Online!D32+AE!D32+RR!D32+BRCC!D32+BPCC!D32+Delgado!D32+CentLATCC!D32+Fletcher!D32+LDCC!D32+Northshore!D32+Nunez!D32+RPCC!D32+SLCC!D32+SOWELA!D32+NwLTCC!D32</f>
        <v>6000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f>LCTCBoard!B33+Online!B33+AE!B33+RR!B33+BRCC!B33+BPCC!B33+Delgado!B33+CentLATCC!B33+Fletcher!B33+LDCC!B33+Northshore!B33+Nunez!B33+RPCC!B33+SLCC!B33+SOWELA!B33+NwLTCC!B33</f>
        <v>95200</v>
      </c>
      <c r="C33" s="15">
        <f>LCTCBoard!C33+Online!C33+AE!C33+RR!C33+BRCC!C33+BPCC!C33+Delgado!C33+CentLATCC!C33+Fletcher!C33+LDCC!C33+Northshore!C33+Nunez!C33+RPCC!C33+SLCC!C33+SOWELA!C33+NwLTCC!C33</f>
        <v>0</v>
      </c>
      <c r="D33" s="15">
        <f>LCTCBoard!D33+Online!D33+AE!D33+RR!D33+BRCC!D33+BPCC!D33+Delgado!D33+CentLATCC!D33+Fletcher!D33+LDCC!D33+Northshore!D33+Nunez!D33+RPCC!D33+SLCC!D33+SOWELA!D33+NwLTCC!D33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LCTCBoard!B34+Online!B34+AE!B34+RR!B34+BRCC!B34+BPCC!B34+Delgado!B34+CentLATCC!B34+Fletcher!B34+LDCC!B34+Northshore!B34+Nunez!B34+RPCC!B34+SLCC!B34+SOWELA!B34+NwLTCC!B34</f>
        <v>0</v>
      </c>
      <c r="C34" s="15">
        <f>LCTCBoard!C34+Online!C34+AE!C34+RR!C34+BRCC!C34+BPCC!C34+Delgado!C34+CentLATCC!C34+Fletcher!C34+LDCC!C34+Northshore!C34+Nunez!C34+RPCC!C34+SLCC!C34+SOWELA!C34+NwLTCC!C34</f>
        <v>0</v>
      </c>
      <c r="D34" s="15">
        <f>LCTCBoard!D34+Online!D34+AE!D34+RR!D34+BRCC!D34+BPCC!D34+Delgado!D34+CentLATCC!D34+Fletcher!D34+LDCC!D34+Northshore!D34+Nunez!D34+RPCC!D34+SLCC!D34+SOWELA!D34+NwLTCC!D34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LCTCBoard!B35+Online!B35+AE!B35+RR!B35+BRCC!B35+BPCC!B35+Delgado!B35+CentLATCC!B35+Fletcher!B35+LDCC!B35+Northshore!B35+Nunez!B35+RPCC!B35+SLCC!B35+SOWELA!B35+NwLTCC!B35</f>
        <v>0</v>
      </c>
      <c r="C35" s="15">
        <f>LCTCBoard!C35+Online!C35+AE!C35+RR!C35+BRCC!C35+BPCC!C35+Delgado!C35+CentLATCC!C35+Fletcher!C35+LDCC!C35+Northshore!C35+Nunez!C35+RPCC!C35+SLCC!C35+SOWELA!C35+NwLTCC!C35</f>
        <v>0</v>
      </c>
      <c r="D35" s="15">
        <f>LCTCBoard!D35+Online!D35+AE!D35+RR!D35+BRCC!D35+BPCC!D35+Delgado!D35+CentLATCC!D35+Fletcher!D35+LDCC!D35+Northshore!D35+Nunez!D35+RPCC!D35+SLCC!D35+SOWELA!D35+NwLTCC!D35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LCTCBoard!B36+Online!B36+AE!B36+RR!B36+BRCC!B36+BPCC!B36+Delgado!B36+CentLATCC!B36+Fletcher!B36+LDCC!B36+Northshore!B36+Nunez!B36+RPCC!B36+SLCC!B36+SOWELA!B36+NwLTCC!B36</f>
        <v>2549279.1799999997</v>
      </c>
      <c r="C36" s="15">
        <f>LCTCBoard!C36+Online!C36+AE!C36+RR!C36+BRCC!C36+BPCC!C36+Delgado!C36+CentLATCC!C36+Fletcher!C36+LDCC!C36+Northshore!C36+Nunez!C36+RPCC!C36+SLCC!C36+SOWELA!C36+NwLTCC!C36</f>
        <v>1954531</v>
      </c>
      <c r="D36" s="15">
        <f>LCTCBoard!D36+Online!D36+AE!D36+RR!D36+BRCC!D36+BPCC!D36+Delgado!D36+CentLATCC!D36+Fletcher!D36+LDCC!D36+Northshore!D36+Nunez!D36+RPCC!D36+SLCC!D36+SOWELA!D36+NwLTCC!D36</f>
        <v>2125000</v>
      </c>
      <c r="E36" s="34">
        <f t="shared" si="2"/>
        <v>170469</v>
      </c>
    </row>
    <row r="37" spans="1:5" ht="15" customHeight="1" x14ac:dyDescent="0.2">
      <c r="A37" s="52" t="s">
        <v>160</v>
      </c>
      <c r="B37" s="15">
        <f>LCTCBoard!B37+Online!B37+AE!B37+RR!B37+BRCC!B37+BPCC!B37+Delgado!B37+CentLATCC!B37+Fletcher!B37+LDCC!B37+Northshore!B37+Nunez!B37+RPCC!B37+SLCC!B37+SOWELA!B37+NwLTCC!B37</f>
        <v>0</v>
      </c>
      <c r="C37" s="15">
        <f>LCTCBoard!C37+Online!C37+AE!C37+RR!C37+BRCC!C37+BPCC!C37+Delgado!C37+CentLATCC!C37+Fletcher!C37+LDCC!C37+Northshore!C37+Nunez!C37+RPCC!C37+SLCC!C37+SOWELA!C37+NwLTCC!C37</f>
        <v>0</v>
      </c>
      <c r="D37" s="15">
        <f>LCTCBoard!D37+Online!D37+AE!D37+RR!D37+BRCC!D37+BPCC!D37+Delgado!D37+CentLATCC!D37+Fletcher!D37+LDCC!D37+Northshore!D37+Nunez!D37+RPCC!D37+SLCC!D37+SOWELA!D37+NwLTCC!D37</f>
        <v>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f>SUM(B30:B37)</f>
        <v>149479700.31999999</v>
      </c>
      <c r="C38" s="23">
        <f>SUM(C30:C37)</f>
        <v>171029983</v>
      </c>
      <c r="D38" s="23">
        <f>SUM(D30:D37)</f>
        <v>170030083</v>
      </c>
      <c r="E38" s="37">
        <f>E36+E35+E34+E33+E32+E31+E30</f>
        <v>-999900.00000000233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LCTCBoard!B40+Online!B40+AE!B40+RR!B40+BRCC!B40+BPCC!B40+Delgado!B40+CentLATCC!B40+Fletcher!B40+LDCC!B40+Northshore!B40+Nunez!B40+RPCC!B40+SLCC!B40+SOWELA!B40+NwLTCC!B40</f>
        <v>0</v>
      </c>
      <c r="C40" s="15">
        <f>LCTCBoard!C40+Online!C40+AE!C40+RR!C40+BRCC!C40+BPCC!C40+Delgado!C40+CentLATCC!C40+Fletcher!C40+LDCC!C40+Northshore!C40+Nunez!C40+RPCC!C40+SLCC!C40+SOWELA!C40+NwLTCC!C40</f>
        <v>0</v>
      </c>
      <c r="D40" s="15">
        <f>LCTCBoard!D40+Online!D40+AE!D40+RR!D40+BRCC!D40+BPCC!D40+Delgado!D40+CentLATCC!D40+Fletcher!D40+LDCC!D40+Northshore!D40+Nunez!D40+RPCC!D40+SLCC!D40+SOWELA!D40+NwLTCC!D40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LCTCBoard!B41+Online!B41+AE!B41+RR!B41+BRCC!B41+BPCC!B41+Delgado!B41+CentLATCC!B41+Fletcher!B41+LDCC!B41+Northshore!B41+Nunez!B41+RPCC!B41+SLCC!B41+SOWELA!B41+NwLTCC!B41</f>
        <v>0</v>
      </c>
      <c r="C41" s="15">
        <f>LCTCBoard!C41+Online!C41+AE!C41+RR!C41+BRCC!C41+BPCC!C41+Delgado!C41+CentLATCC!C41+Fletcher!C41+LDCC!C41+Northshore!C41+Nunez!C41+RPCC!C41+SLCC!C41+SOWELA!C41+NwLTCC!C41</f>
        <v>0</v>
      </c>
      <c r="D41" s="15">
        <f>LCTCBoard!D41+Online!D41+AE!D41+RR!D41+BRCC!D41+BPCC!D41+Delgado!D41+CentLATCC!D41+Fletcher!D41+LDCC!D41+Northshore!D41+Nunez!D41+RPCC!D41+SLCC!D41+SOWELA!D41+NwLTCC!D41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LCTCBoard!B43+Online!B43+AE!B43+RR!B43+BRCC!B43+BPCC!B43+Delgado!B43+CentLATCC!B43+Fletcher!B43+LDCC!B43+Northshore!B43+Nunez!B43+RPCC!B43+SLCC!B43+SOWELA!B43+NwLTCC!B43</f>
        <v>0</v>
      </c>
      <c r="C43" s="15">
        <f>LCTCBoard!C43+Online!C43+AE!C43+RR!C43+BRCC!C43+BPCC!C43+Delgado!C43+CentLATCC!C43+Fletcher!C43+LDCC!C43+Northshore!C43+Nunez!C43+RPCC!C43+SLCC!C43+SOWELA!C43+NwLTCC!C43</f>
        <v>0</v>
      </c>
      <c r="D43" s="15">
        <f>LCTCBoard!D43+Online!D43+AE!D43+RR!D43+BRCC!D43+BPCC!D43+Delgado!D43+CentLATCC!D43+Fletcher!D43+LDCC!D43+Northshore!D43+Nunez!D43+RPCC!D43+SLCC!D43+SOWELA!D43+NwLTCC!D43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LCTCBoard!B44+Online!B44+AE!B44+RR!B44+BRCC!B44+BPCC!B44+Delgado!B44+CentLATCC!B44+Fletcher!B44+LDCC!B44+Northshore!B44+Nunez!B44+RPCC!B44+SLCC!B44+SOWELA!B44+NwLTCC!B44</f>
        <v>0</v>
      </c>
      <c r="C44" s="15">
        <f>LCTCBoard!C44+Online!C44+AE!C44+RR!C44+BRCC!C44+BPCC!C44+Delgado!C44+CentLATCC!C44+Fletcher!C44+LDCC!C44+Northshore!C44+Nunez!C44+RPCC!C44+SLCC!C44+SOWELA!C44+NwLTCC!C44</f>
        <v>0</v>
      </c>
      <c r="D44" s="15">
        <f>LCTCBoard!D44+Online!D44+AE!D44+RR!D44+BRCC!D44+BPCC!D44+Delgado!D44+CentLATCC!D44+Fletcher!D44+LDCC!D44+Northshore!D44+Nunez!D44+RPCC!D44+SLCC!D44+SOWELA!D44+NwLTCC!D44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0</v>
      </c>
      <c r="C45" s="18">
        <f>C40+C41+C43+C44</f>
        <v>0</v>
      </c>
      <c r="D45" s="18">
        <f>D40+D41+D43+D44</f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LCTCBoard!B46+Online!B46+BRCC!B46+BPCC!B46+Delgado!B46+CentLATCC!B46+Fletcher!B46+LDCC!B46+Northshore!B46+Nunez!B46+RPCC!B46+SLCC!B46+SOWELA!B46+NwLTCC!B46</f>
        <v>0</v>
      </c>
      <c r="C46" s="18">
        <f>LCTCBoard!C46+Online!C46+BRCC!C46+BPCC!C46+Delgado!C46+CentLATCC!C46+Fletcher!C46+LDCC!C46+Northshore!C46+Nunez!C46+RPCC!C46+SLCC!C46+SOWELA!C46+NwLTCC!C46</f>
        <v>0</v>
      </c>
      <c r="D46" s="18">
        <f>LCTCBoard!D46+Online!D46+BRCC!D46+BPCC!D46+Delgado!D46+CentLATCC!D46+Fletcher!D46+LDCC!D46+Northshore!D46+Nunez!D46+RPCC!D46+SLCC!D46+SOWELA!D46+NwLTCC!D46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149993053.31999999</v>
      </c>
      <c r="C47" s="24">
        <f>C46+C45+C38+C13+C12</f>
        <v>171029983</v>
      </c>
      <c r="D47" s="24">
        <f>D46+D45+D38+D13+D12</f>
        <v>170030083</v>
      </c>
      <c r="E47" s="39">
        <f>D47-C47</f>
        <v>-999900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6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'UL Summary'!B7-ULSBoard!B7+LSU!B7+LSUA!B7+LSUS!B7+SUBR!B7+SUNO!B7</f>
        <v>0</v>
      </c>
      <c r="C7" s="15">
        <f>'UL Summary'!C7-ULSBoard!C7+LSU!C7+LSUA!C7+LSUS!C7+SUBR!C7+SUNO!C7</f>
        <v>0</v>
      </c>
      <c r="D7" s="15">
        <f>'UL Summary'!D7-ULSBoard!D7+LSU!D7+LSUA!D7+LSUS!D7+SUBR!D7+SUNO!D7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'UL Summary'!B8-ULSBoard!B8+LSU!B8+LSUA!B8+LSUS!B8+SUBR!B8+SUNO!B8</f>
        <v>0</v>
      </c>
      <c r="C8" s="15">
        <f>'UL Summary'!C8-ULSBoard!C8+LSU!C8+LSUA!C8+LSUS!C8+SUBR!C8+SUNO!C8</f>
        <v>0</v>
      </c>
      <c r="D8" s="15">
        <f>'UL Summary'!D8-ULSBoard!D8+LSU!D8+LSUA!D8+LSUS!D8+SUBR!D8+SUNO!D8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'UL Summary'!B9-ULSBoard!B9+LSU!B9+LSUA!B9+LSUS!B9+SUBR!B9+SUNO!B9</f>
        <v>0</v>
      </c>
      <c r="C9" s="15">
        <f>'UL Summary'!C9-ULSBoard!C9+LSU!C9+LSUA!C9+LSUS!C9+SUBR!C9+SUNO!C9</f>
        <v>0</v>
      </c>
      <c r="D9" s="15">
        <f>'UL Summary'!D9-ULSBoard!D9+LSU!D9+LSUA!D9+LSUS!D9+SUBR!D9+SUNO!D9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'UL Summary'!B10-ULSBoard!B10+LSU!B10+LSUA!B10+LSUS!B10+SUBR!B10+SUNO!B10</f>
        <v>12934121</v>
      </c>
      <c r="C10" s="15">
        <f>'UL Summary'!C10-ULSBoard!C10+LSU!C10+LSUA!C10+LSUS!C10+SUBR!C10+SUNO!C10</f>
        <v>12961975</v>
      </c>
      <c r="D10" s="15">
        <f>'UL Summary'!D10-ULSBoard!D10+LSU!D10+LSUA!D10+LSUS!D10+SUBR!D10+SUNO!D10</f>
        <v>12961975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'UL Summary'!B11-ULSBoard!B11+LSU!B11+LSUA!B11+LSUS!B11+SUBR!B11+SUNO!B11</f>
        <v>224000</v>
      </c>
      <c r="C11" s="15">
        <f>'UL Summary'!C11-ULSBoard!C11+LSU!C11+LSUA!C11+LSUS!C11+SUBR!C11+SUNO!C11</f>
        <v>259923</v>
      </c>
      <c r="D11" s="15">
        <f>'UL Summary'!D11-ULSBoard!D11+LSU!D11+LSUA!D11+LSUS!D11+SUBR!D11+SUNO!D11</f>
        <v>259923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f>SUM(B7:B11)</f>
        <v>13158121</v>
      </c>
      <c r="C12" s="16">
        <f>SUM(C7:C11)</f>
        <v>13221898</v>
      </c>
      <c r="D12" s="16">
        <f>SUM(D7:D11)</f>
        <v>13221898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f>'UL Summary'!B13-ULSBoard!B13+LSU!B13+LSUA!B13+LSUS!B13+SUBR!B13+SUNO!B13</f>
        <v>0</v>
      </c>
      <c r="C13" s="18">
        <f>'UL Summary'!C13-ULSBoard!C13+LSU!C13+LSUA!C13+LSUS!C13+SUBR!C13+SUNO!C13</f>
        <v>0</v>
      </c>
      <c r="D13" s="18">
        <f>'UL Summary'!D13-ULSBoard!D13+LSU!D13+LSUA!D13+LSUS!D13+SUBR!D13+SUNO!D13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'UL Summary'!B16-ULSBoard!B16+LSU!B16+LSUA!B16+LSUS!B16+SUBR!B16+SUNO!B16</f>
        <v>836641232.20999992</v>
      </c>
      <c r="C16" s="15">
        <f>'UL Summary'!C16-ULSBoard!C16+LSU!C16+LSUA!C16+LSUS!C16+SUBR!C16+SUNO!C16</f>
        <v>899481132</v>
      </c>
      <c r="D16" s="15">
        <f>'UL Summary'!D16-ULSBoard!D16+LSU!D16+LSUA!D16+LSUS!D16+SUBR!D16+SUNO!D16</f>
        <v>873772479</v>
      </c>
      <c r="E16" s="15">
        <f>D16-C16</f>
        <v>-25708653</v>
      </c>
    </row>
    <row r="17" spans="1:5" ht="15" customHeight="1" x14ac:dyDescent="0.2">
      <c r="A17" s="47" t="s">
        <v>18</v>
      </c>
      <c r="B17" s="15">
        <f>'UL Summary'!B17-ULSBoard!B17+LSU!B17+LSUA!B17+LSUS!B17+SUBR!B17+SUNO!B17</f>
        <v>162231394.19</v>
      </c>
      <c r="C17" s="15">
        <f>'UL Summary'!C17-ULSBoard!C17+LSU!C17+LSUA!C17+LSUS!C17+SUBR!C17+SUNO!C17</f>
        <v>166503331</v>
      </c>
      <c r="D17" s="15">
        <f>'UL Summary'!D17-ULSBoard!D17+LSU!D17+LSUA!D17+LSUS!D17+SUBR!D17+SUNO!D17</f>
        <v>179106804</v>
      </c>
      <c r="E17" s="20">
        <f>D17-C17</f>
        <v>12603473</v>
      </c>
    </row>
    <row r="18" spans="1:5" ht="15" customHeight="1" x14ac:dyDescent="0.2">
      <c r="A18" s="47" t="s">
        <v>19</v>
      </c>
      <c r="B18" s="15">
        <f>'UL Summary'!B18-ULSBoard!B18+LSU!B18+LSUA!B18+LSUS!B18+SUBR!B18+SUNO!B18</f>
        <v>35953364.920000002</v>
      </c>
      <c r="C18" s="15">
        <f>'UL Summary'!C18-ULSBoard!C18+LSU!C18+LSUA!C18+LSUS!C18+SUBR!C18+SUNO!C18</f>
        <v>37966246</v>
      </c>
      <c r="D18" s="15">
        <f>'UL Summary'!D18-ULSBoard!D18+LSU!D18+LSUA!D18+LSUS!D18+SUBR!D18+SUNO!D18</f>
        <v>37522236</v>
      </c>
      <c r="E18" s="20">
        <f>D18-C18</f>
        <v>-444010</v>
      </c>
    </row>
    <row r="19" spans="1:5" ht="15" customHeight="1" x14ac:dyDescent="0.2">
      <c r="A19" s="47" t="s">
        <v>20</v>
      </c>
      <c r="B19" s="15">
        <f>'UL Summary'!B19-ULSBoard!B19+LSU!B19+LSUA!B19+LSUS!B19+SUBR!B19+SUNO!B19</f>
        <v>16047923.34</v>
      </c>
      <c r="C19" s="15">
        <f>'UL Summary'!C19-ULSBoard!C19+LSU!C19+LSUA!C19+LSUS!C19+SUBR!C19+SUNO!C19</f>
        <v>16285319</v>
      </c>
      <c r="D19" s="15">
        <f>'UL Summary'!D19-ULSBoard!D19+LSU!D19+LSUA!D19+LSUS!D19+SUBR!D19+SUNO!D19</f>
        <v>15855005</v>
      </c>
      <c r="E19" s="20">
        <f>D19-C19</f>
        <v>-430314</v>
      </c>
    </row>
    <row r="20" spans="1:5" ht="15" customHeight="1" x14ac:dyDescent="0.2">
      <c r="A20" s="47" t="s">
        <v>21</v>
      </c>
      <c r="B20" s="15">
        <f>'UL Summary'!B20-ULSBoard!B20+LSU!B20+LSUA!B20+LSUS!B20+SUBR!B20+SUNO!B20</f>
        <v>323527.42</v>
      </c>
      <c r="C20" s="15">
        <f>'UL Summary'!C20-ULSBoard!C20+LSU!C20+LSUA!C20+LSUS!C20+SUBR!C20+SUNO!C20</f>
        <v>493609</v>
      </c>
      <c r="D20" s="15">
        <f>'UL Summary'!D20-ULSBoard!D20+LSU!D20+LSUA!D20+LSUS!D20+SUBR!D20+SUNO!D20</f>
        <v>531634</v>
      </c>
      <c r="E20" s="20">
        <f t="shared" ref="E20:E28" si="1">D20-C20</f>
        <v>38025</v>
      </c>
    </row>
    <row r="21" spans="1:5" ht="15" customHeight="1" x14ac:dyDescent="0.2">
      <c r="A21" s="47" t="s">
        <v>22</v>
      </c>
      <c r="B21" s="15">
        <f>'UL Summary'!B21-ULSBoard!B21+LSU!B21+LSUA!B21+LSUS!B21+SUBR!B21+SUNO!B21</f>
        <v>181749.73440000002</v>
      </c>
      <c r="C21" s="15">
        <f>'UL Summary'!C21-ULSBoard!C21+LSU!C21+LSUA!C21+LSUS!C21+SUBR!C21+SUNO!C21</f>
        <v>366472.88</v>
      </c>
      <c r="D21" s="15">
        <f>'UL Summary'!D21-ULSBoard!D21+LSU!D21+LSUA!D21+LSUS!D21+SUBR!D21+SUNO!D21</f>
        <v>421600.00000000006</v>
      </c>
      <c r="E21" s="20">
        <f t="shared" si="1"/>
        <v>55127.120000000054</v>
      </c>
    </row>
    <row r="22" spans="1:5" ht="15" customHeight="1" x14ac:dyDescent="0.2">
      <c r="A22" s="47" t="s">
        <v>47</v>
      </c>
      <c r="B22" s="15">
        <f>'UL Summary'!B22-ULSBoard!B22+LSU!B22+LSUA!B22+LSUS!B22+SUBR!B22+SUNO!B22</f>
        <v>386218.18560000008</v>
      </c>
      <c r="C22" s="15">
        <f>'UL Summary'!C22-ULSBoard!C22+LSU!C22+LSUA!C22+LSUS!C22+SUBR!C22+SUNO!C22</f>
        <v>380347.12000000005</v>
      </c>
      <c r="D22" s="15">
        <f>'UL Summary'!D22-ULSBoard!D22+LSU!D22+LSUA!D22+LSUS!D22+SUBR!D22+SUNO!D22</f>
        <v>398400</v>
      </c>
      <c r="E22" s="20">
        <f>D22-C22</f>
        <v>18052.879999999946</v>
      </c>
    </row>
    <row r="23" spans="1:5" ht="15" customHeight="1" x14ac:dyDescent="0.2">
      <c r="A23" s="47" t="s">
        <v>48</v>
      </c>
      <c r="B23" s="15">
        <f>'UL Summary'!B23-ULSBoard!B23+LSU!B23+LSUA!B23+LSUS!B23+SUBR!B23+SUNO!B23</f>
        <v>1245900</v>
      </c>
      <c r="C23" s="15">
        <f>'UL Summary'!C23-ULSBoard!C23+LSU!C23+LSUA!C23+LSUS!C23+SUBR!C23+SUNO!C23</f>
        <v>1313000</v>
      </c>
      <c r="D23" s="15">
        <f>'UL Summary'!D23-ULSBoard!D23+LSU!D23+LSUA!D23+LSUS!D23+SUBR!D23+SUNO!D23</f>
        <v>1303000</v>
      </c>
      <c r="E23" s="20">
        <f t="shared" si="1"/>
        <v>-10000</v>
      </c>
    </row>
    <row r="24" spans="1:5" ht="15" customHeight="1" x14ac:dyDescent="0.2">
      <c r="A24" s="47" t="s">
        <v>23</v>
      </c>
      <c r="B24" s="15">
        <f>'UL Summary'!B24-ULSBoard!B24+LSU!B24+LSUA!B24+LSUS!B24+SUBR!B24+SUNO!B24</f>
        <v>0</v>
      </c>
      <c r="C24" s="15">
        <f>'UL Summary'!C24-ULSBoard!C24+LSU!C24+LSUA!C24+LSUS!C24+SUBR!C24+SUNO!C24</f>
        <v>0</v>
      </c>
      <c r="D24" s="15">
        <f>'UL Summary'!D24-ULSBoard!D24+LSU!D24+LSUA!D24+LSUS!D24+SUBR!D24+SUNO!D24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'UL Summary'!B25-ULSBoard!B25+LSU!B25+LSUA!B25+LSUS!B25+SUBR!B25+SUNO!B25</f>
        <v>638600.13</v>
      </c>
      <c r="C25" s="15">
        <f>'UL Summary'!C25-ULSBoard!C25+LSU!C25+LSUA!C25+LSUS!C25+SUBR!C25+SUNO!C25</f>
        <v>752257</v>
      </c>
      <c r="D25" s="15">
        <f>'UL Summary'!D25-ULSBoard!D25+LSU!D25+LSUA!D25+LSUS!D25+SUBR!D25+SUNO!D25</f>
        <v>697792</v>
      </c>
      <c r="E25" s="20">
        <f t="shared" si="1"/>
        <v>-54465</v>
      </c>
    </row>
    <row r="26" spans="1:5" ht="15" customHeight="1" x14ac:dyDescent="0.2">
      <c r="A26" s="47" t="s">
        <v>25</v>
      </c>
      <c r="B26" s="15">
        <f>'UL Summary'!B26-ULSBoard!B26+LSU!B26+LSUA!B26+LSUS!B26+SUBR!B26+SUNO!B26</f>
        <v>89550131.370000005</v>
      </c>
      <c r="C26" s="15">
        <f>'UL Summary'!C26-ULSBoard!C26+LSU!C26+LSUA!C26+LSUS!C26+SUBR!C26+SUNO!C26</f>
        <v>116441344</v>
      </c>
      <c r="D26" s="15">
        <f>'UL Summary'!D26-ULSBoard!D26+LSU!D26+LSUA!D26+LSUS!D26+SUBR!D26+SUNO!D26</f>
        <v>113417257</v>
      </c>
      <c r="E26" s="20">
        <f t="shared" si="1"/>
        <v>-3024087</v>
      </c>
    </row>
    <row r="27" spans="1:5" ht="15" customHeight="1" x14ac:dyDescent="0.2">
      <c r="A27" s="47" t="s">
        <v>26</v>
      </c>
      <c r="B27" s="15">
        <f>'UL Summary'!B27-ULSBoard!B27+LSU!B27+LSUA!B27+LSUS!B27+SUBR!B27+SUNO!B27</f>
        <v>0</v>
      </c>
      <c r="C27" s="15">
        <f>'UL Summary'!C27-ULSBoard!C27+LSU!C27+LSUA!C27+LSUS!C27+SUBR!C27+SUNO!C27</f>
        <v>0</v>
      </c>
      <c r="D27" s="15">
        <f>'UL Summary'!D27-ULSBoard!D27+LSU!D27+LSUA!D27+LSUS!D27+SUBR!D27+SUNO!D27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'UL Summary'!B28-ULSBoard!B28+LSU!B28+LSUA!B28+LSUS!B28+SUBR!B28+SUNO!B28</f>
        <v>9278415.2300000004</v>
      </c>
      <c r="C28" s="15">
        <f>'UL Summary'!C28-ULSBoard!C28+LSU!C28+LSUA!C28+LSUS!C28+SUBR!C28+SUNO!C28</f>
        <v>9627384</v>
      </c>
      <c r="D28" s="15">
        <f>'UL Summary'!D28-ULSBoard!D28+LSU!D28+LSUA!D28+LSUS!D28+SUBR!D28+SUNO!D28</f>
        <v>9831695</v>
      </c>
      <c r="E28" s="20">
        <f t="shared" si="1"/>
        <v>204311</v>
      </c>
    </row>
    <row r="29" spans="1:5" ht="15" customHeight="1" x14ac:dyDescent="0.2">
      <c r="A29" s="47" t="s">
        <v>28</v>
      </c>
      <c r="B29" s="15">
        <f>'UL Summary'!B29-ULSBoard!B29+LSU!B29+LSUA!B29+LSUS!B29+SUBR!B29+SUNO!B29</f>
        <v>28986823.780000001</v>
      </c>
      <c r="C29" s="15">
        <f>'UL Summary'!C29-ULSBoard!C29+LSU!C29+LSUA!C29+LSUS!C29+SUBR!C29+SUNO!C29</f>
        <v>31986906</v>
      </c>
      <c r="D29" s="15">
        <f>'UL Summary'!D29-ULSBoard!D29+LSU!D29+LSUA!D29+LSUS!D29+SUBR!D29+SUNO!D29</f>
        <v>30631867</v>
      </c>
      <c r="E29" s="20">
        <f>D29-C29</f>
        <v>-1355039</v>
      </c>
    </row>
    <row r="30" spans="1:5" s="17" customFormat="1" ht="15" customHeight="1" x14ac:dyDescent="0.25">
      <c r="A30" s="46" t="s">
        <v>29</v>
      </c>
      <c r="B30" s="21">
        <f>SUM(B16:B29)</f>
        <v>1181465280.51</v>
      </c>
      <c r="C30" s="21">
        <f>SUM(C16:C29)</f>
        <v>1281597348</v>
      </c>
      <c r="D30" s="21">
        <f>SUM(D16:D29)</f>
        <v>1263489769</v>
      </c>
      <c r="E30" s="22">
        <f>SUM(E16:E29)</f>
        <v>-18107579</v>
      </c>
    </row>
    <row r="31" spans="1:5" ht="15" customHeight="1" x14ac:dyDescent="0.2">
      <c r="A31" s="52" t="s">
        <v>30</v>
      </c>
      <c r="B31" s="15">
        <f>'UL Summary'!B31-ULSBoard!B31+LSU!B31+LSUA!B32+LSUS!B31+SUBR!B31+SUNO!B31</f>
        <v>0</v>
      </c>
      <c r="C31" s="15">
        <f>'UL Summary'!C31-ULSBoard!C31+LSU!C31+LSUA!C32+LSUS!C31+SUBR!C31+SUNO!C31</f>
        <v>0</v>
      </c>
      <c r="D31" s="15">
        <f>'UL Summary'!D31-ULSBoard!D31+LSU!D31+LSUA!D32+LSUS!D31+SUBR!D31+SUNO!D31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'UL Summary'!B32-ULSBoard!B32+LSU!B32+LSUA!B33+LSUS!B32+SUBR!B32+SUNO!B32</f>
        <v>3370718.6</v>
      </c>
      <c r="C32" s="15">
        <f>'UL Summary'!C32-ULSBoard!C32+LSU!C32+LSUA!C33+LSUS!C32+SUBR!C32+SUNO!C32</f>
        <v>2079450</v>
      </c>
      <c r="D32" s="15">
        <f>'UL Summary'!D32-ULSBoard!D32+LSU!D32+LSUA!D33+LSUS!D32+SUBR!D32+SUNO!D32</f>
        <v>2190416</v>
      </c>
      <c r="E32" s="34">
        <f t="shared" si="2"/>
        <v>110966</v>
      </c>
    </row>
    <row r="33" spans="1:5" ht="15" customHeight="1" x14ac:dyDescent="0.2">
      <c r="A33" s="53" t="s">
        <v>32</v>
      </c>
      <c r="B33" s="15">
        <f>'UL Summary'!B33-ULSBoard!B33+LSU!B33+LSUA!B34+LSUS!B33+SUBR!B33+SUNO!B33</f>
        <v>1345930</v>
      </c>
      <c r="C33" s="15">
        <f>'UL Summary'!C33-ULSBoard!C33+LSU!C33+LSUA!C34+LSUS!C33+SUBR!C33+SUNO!C33</f>
        <v>1708000</v>
      </c>
      <c r="D33" s="15">
        <f>'UL Summary'!D33-ULSBoard!D33+LSU!D33+LSUA!D34+LSUS!D33+SUBR!D33+SUNO!D33</f>
        <v>1253386</v>
      </c>
      <c r="E33" s="34">
        <f t="shared" si="2"/>
        <v>-454614</v>
      </c>
    </row>
    <row r="34" spans="1:5" ht="15" customHeight="1" x14ac:dyDescent="0.2">
      <c r="A34" s="49" t="s">
        <v>33</v>
      </c>
      <c r="B34" s="15">
        <f>'UL Summary'!B34-ULSBoard!B34+LSU!B34+LSUA!B34+LSUS!B34+SUBR!B34+SUNO!B34</f>
        <v>224343</v>
      </c>
      <c r="C34" s="15">
        <f>'UL Summary'!C34-ULSBoard!C34+LSU!C34+LSUA!C34+LSUS!C34+SUBR!C34+SUNO!C34</f>
        <v>200000</v>
      </c>
      <c r="D34" s="15">
        <f>'UL Summary'!D34-ULSBoard!D34+LSU!D34+LSUA!D34+LSUS!D34+SUBR!D34+SUNO!D34</f>
        <v>218000</v>
      </c>
      <c r="E34" s="34">
        <f t="shared" si="2"/>
        <v>18000</v>
      </c>
    </row>
    <row r="35" spans="1:5" ht="15" customHeight="1" x14ac:dyDescent="0.2">
      <c r="A35" s="47" t="s">
        <v>34</v>
      </c>
      <c r="B35" s="15">
        <f>'UL Summary'!B35-ULSBoard!B35+LSU!B35+LSUA!B35+LSUS!B35+SUBR!B35+SUNO!B35</f>
        <v>0</v>
      </c>
      <c r="C35" s="15">
        <f>'UL Summary'!C35-ULSBoard!C35+LSU!C35+LSUA!C35+LSUS!C35+SUBR!C35+SUNO!C35</f>
        <v>0</v>
      </c>
      <c r="D35" s="15">
        <f>'UL Summary'!D35-ULSBoard!D35+LSU!D35+LSUA!D35+LSUS!D35+SUBR!D35+SUNO!D35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'UL Summary'!B36-ULSBoard!B36+LSU!B36+LSUA!B36+LSUS!B36+SUBR!B36+SUNO!B36</f>
        <v>88529796.25999999</v>
      </c>
      <c r="C36" s="15">
        <f>'UL Summary'!C36-ULSBoard!C36+LSU!C36+LSUA!C36+LSUS!C36+SUBR!C36+SUNO!C36</f>
        <v>82999665</v>
      </c>
      <c r="D36" s="15">
        <f>'UL Summary'!D36-ULSBoard!D36+LSU!D36+LSUA!D36+LSUS!D36+SUBR!D36+SUNO!D36</f>
        <v>135280202</v>
      </c>
      <c r="E36" s="34">
        <f t="shared" si="2"/>
        <v>52280537</v>
      </c>
    </row>
    <row r="37" spans="1:5" ht="15" customHeight="1" x14ac:dyDescent="0.2">
      <c r="A37" s="52" t="s">
        <v>160</v>
      </c>
      <c r="B37" s="15">
        <f>'UL Summary'!B37-ULSBoard!B37+LSU!B37+LSUA!B37+LSUS!B37+SUBR!B37+SUNO!B37</f>
        <v>0</v>
      </c>
      <c r="C37" s="15">
        <f>'UL Summary'!C37-ULSBoard!C37+LSU!C37+LSUA!C37+LSUS!C37+SUBR!C37+SUNO!C37</f>
        <v>0</v>
      </c>
      <c r="D37" s="15">
        <f>'UL Summary'!D37-ULSBoard!D37+LSU!D37+LSUA!D37+LSUS!D37+SUBR!D37+SUNO!D37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1274936068.3699999</v>
      </c>
      <c r="C38" s="23">
        <f>SUM(C30:C37)</f>
        <v>1368584463</v>
      </c>
      <c r="D38" s="23">
        <f>SUM(D30:D37)</f>
        <v>1402431773</v>
      </c>
      <c r="E38" s="37">
        <f>E36+E35+E34+E33+E32+E31+E30</f>
        <v>33847310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'UL Summary'!B40-ULSBoard!B40+LSU!B40+LSUA!B40+LSUS!B40+SUBR!B40+SUNO!B40</f>
        <v>0</v>
      </c>
      <c r="C40" s="15">
        <f>'UL Summary'!C40-ULSBoard!C40+LSU!C40+LSUA!C40+LSUS!C40+SUBR!C40+SUNO!C40</f>
        <v>0</v>
      </c>
      <c r="D40" s="15">
        <f>'UL Summary'!D40-ULSBoard!D40+LSU!D40+LSUA!D40+LSUS!D40+SUBR!D40+SUNO!D40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'UL Summary'!B41-ULSBoard!B41+LSU!B41+LSUA!B41+LSUS!B41+SUBR!B41+SUNO!B41</f>
        <v>0</v>
      </c>
      <c r="C41" s="15">
        <f>'UL Summary'!C41-ULSBoard!C41+LSU!C41+LSUA!C41+LSUS!C41+SUBR!C41+SUNO!C41</f>
        <v>0</v>
      </c>
      <c r="D41" s="15">
        <f>'UL Summary'!D41-ULSBoard!D41+LSU!D41+LSUA!D41+LSUS!D41+SUBR!D41+SUNO!D41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'UL Summary'!B43-ULSBoard!B43+LSU!B43+LSUA!B43+LSUS!B43+SUBR!B43+SUNO!B43</f>
        <v>0</v>
      </c>
      <c r="C43" s="15">
        <f>'UL Summary'!C43-ULSBoard!C43+LSU!C43+LSUA!C43+LSUS!C43+SUBR!C43+SUNO!C43</f>
        <v>0</v>
      </c>
      <c r="D43" s="15">
        <f>'UL Summary'!D43-ULSBoard!D43+LSU!D43+LSUA!D43+LSUS!D43+SUBR!D43+SUNO!D43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'UL Summary'!B44-ULSBoard!B44+LSU!B44+LSUA!B44+LSUS!B44+SUBR!B44+SUNO!B44</f>
        <v>0</v>
      </c>
      <c r="C44" s="15">
        <f>'UL Summary'!C44-ULSBoard!C44+LSU!C44+LSUA!C44+LSUS!C44+SUBR!C44+SUNO!C44</f>
        <v>0</v>
      </c>
      <c r="D44" s="15">
        <f>'UL Summary'!D44-ULSBoard!D44+LSU!D44+LSUA!D44+LSUS!D44+SUBR!D44+SUNO!D44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0</v>
      </c>
      <c r="C45" s="18">
        <f>C40+C41+C43+C44</f>
        <v>0</v>
      </c>
      <c r="D45" s="18">
        <f>D40+D41+D43+D44</f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'UL Summary'!B46-ULSBoard!B46+LSU!B46+LSUA!B46+LSUS!B46+SUBR!B46+SUNO!B46</f>
        <v>0</v>
      </c>
      <c r="C46" s="18">
        <f>'UL Summary'!C46-ULSBoard!C46+LSU!C46+LSUA!C46+LSUS!C46+SUBR!C46+SUNO!C46</f>
        <v>0</v>
      </c>
      <c r="D46" s="18">
        <f>'UL Summary'!D46-ULSBoard!D46+LSU!D46+LSUA!D46+LSUS!D46+SUBR!D46+SUNO!D46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1288094189.3699999</v>
      </c>
      <c r="C47" s="24">
        <f>C46+C45+C38+C13+C12</f>
        <v>1381806361</v>
      </c>
      <c r="D47" s="24">
        <f>D46+D45+D38+D13+D12</f>
        <v>1415653671</v>
      </c>
      <c r="E47" s="39">
        <f>D47-C47</f>
        <v>33847310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3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0</v>
      </c>
      <c r="C47" s="24">
        <v>0</v>
      </c>
      <c r="D47" s="24">
        <v>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7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86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0</v>
      </c>
      <c r="C47" s="24">
        <v>0</v>
      </c>
      <c r="D47" s="24">
        <v>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8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A527A-2DB6-41CF-AC18-508C0848DEB5}">
  <dimension ref="A1:L56"/>
  <sheetViews>
    <sheetView zoomScale="80" zoomScaleNormal="80" workbookViewId="0">
      <pane ySplit="5" topLeftCell="A6" activePane="bottomLeft" state="frozen"/>
      <selection activeCell="G2" sqref="G2"/>
      <selection pane="bottomLeft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154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0</v>
      </c>
      <c r="C47" s="24">
        <v>0</v>
      </c>
      <c r="D47" s="24">
        <v>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B5F7B9EA-D623-4C19-B932-3BD5B2E02133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42BC7-6C8E-4666-B01F-2D18FACDA622}">
  <dimension ref="A1:L56"/>
  <sheetViews>
    <sheetView zoomScale="80" zoomScaleNormal="80" workbookViewId="0">
      <pane ySplit="5" topLeftCell="A14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155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0</v>
      </c>
      <c r="C47" s="24">
        <v>0</v>
      </c>
      <c r="D47" s="24">
        <v>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7726066A-0CD3-4D5C-B72A-D462CD445953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C30" sqref="C30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67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22954782.619999997</v>
      </c>
      <c r="C16" s="15">
        <v>23569418</v>
      </c>
      <c r="D16" s="15">
        <v>22954783</v>
      </c>
      <c r="E16" s="15">
        <f>D16-C16</f>
        <v>-614635</v>
      </c>
    </row>
    <row r="17" spans="1:5" ht="15" customHeight="1" x14ac:dyDescent="0.2">
      <c r="A17" s="47" t="s">
        <v>18</v>
      </c>
      <c r="B17" s="15">
        <v>45</v>
      </c>
      <c r="C17" s="15">
        <v>0</v>
      </c>
      <c r="D17" s="15">
        <v>45</v>
      </c>
      <c r="E17" s="20">
        <f>D17-C17</f>
        <v>45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1247289.03</v>
      </c>
      <c r="C23" s="15">
        <v>1115230</v>
      </c>
      <c r="D23" s="15">
        <v>1247289</v>
      </c>
      <c r="E23" s="20">
        <f t="shared" si="1"/>
        <v>132059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797882.87000000011</v>
      </c>
      <c r="C29" s="15">
        <v>92821</v>
      </c>
      <c r="D29" s="15">
        <v>797883</v>
      </c>
      <c r="E29" s="20">
        <f>D29-C29</f>
        <v>705062</v>
      </c>
    </row>
    <row r="30" spans="1:5" s="17" customFormat="1" ht="15" customHeight="1" x14ac:dyDescent="0.25">
      <c r="A30" s="46" t="s">
        <v>29</v>
      </c>
      <c r="B30" s="21">
        <v>24999999.52</v>
      </c>
      <c r="C30" s="21">
        <v>24777469</v>
      </c>
      <c r="D30" s="21">
        <v>25000000</v>
      </c>
      <c r="E30" s="22">
        <f>SUM(E16:E29)</f>
        <v>222531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222531</v>
      </c>
      <c r="D36" s="15">
        <v>0</v>
      </c>
      <c r="E36" s="34">
        <f t="shared" si="2"/>
        <v>-222531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24999999.52</v>
      </c>
      <c r="C38" s="23">
        <v>25000000</v>
      </c>
      <c r="D38" s="23">
        <v>25000000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24999999.52</v>
      </c>
      <c r="C47" s="24">
        <v>25000000</v>
      </c>
      <c r="D47" s="24">
        <v>25000000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9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C30" sqref="C30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66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15409892.08</v>
      </c>
      <c r="C16" s="15">
        <v>17598282</v>
      </c>
      <c r="D16" s="15">
        <v>17430418.440000001</v>
      </c>
      <c r="E16" s="15">
        <f>D16-C16</f>
        <v>-167863.55999999866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798339.41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204685</v>
      </c>
      <c r="C26" s="15">
        <v>550000</v>
      </c>
      <c r="D26" s="15">
        <v>568383.21</v>
      </c>
      <c r="E26" s="20">
        <f t="shared" si="1"/>
        <v>18383.209999999963</v>
      </c>
    </row>
    <row r="27" spans="1:5" ht="15" customHeight="1" x14ac:dyDescent="0.2">
      <c r="A27" s="47" t="s">
        <v>26</v>
      </c>
      <c r="B27" s="15">
        <v>0</v>
      </c>
      <c r="C27" s="15">
        <v>797725</v>
      </c>
      <c r="D27" s="15">
        <v>947305.35</v>
      </c>
      <c r="E27" s="20">
        <f t="shared" si="1"/>
        <v>149580.34999999998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16412916.49</v>
      </c>
      <c r="C30" s="21">
        <v>18946007</v>
      </c>
      <c r="D30" s="21">
        <v>18946107.000000004</v>
      </c>
      <c r="E30" s="22">
        <f>SUM(E16:E29)</f>
        <v>100.00000000128057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95200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623894.57999999996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5"/>
    </row>
    <row r="38" spans="1:5" s="17" customFormat="1" ht="15" customHeight="1" x14ac:dyDescent="0.25">
      <c r="A38" s="50" t="s">
        <v>36</v>
      </c>
      <c r="B38" s="23">
        <v>17132011.07</v>
      </c>
      <c r="C38" s="23">
        <v>18946007</v>
      </c>
      <c r="D38" s="23">
        <v>18946107.000000004</v>
      </c>
      <c r="E38" s="22">
        <f>E36+E35+E34+E33+E32+E31+E30</f>
        <v>100.00000000128057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17132011.07</v>
      </c>
      <c r="C47" s="24">
        <v>18946007</v>
      </c>
      <c r="D47" s="24">
        <v>18946107.000000004</v>
      </c>
      <c r="E47" s="39">
        <f>D47-C47</f>
        <v>100.00000000372529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A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C30" sqref="C30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33535724.050000001</v>
      </c>
      <c r="C16" s="15">
        <v>43575000</v>
      </c>
      <c r="D16" s="15">
        <v>41650000</v>
      </c>
      <c r="E16" s="15">
        <f>D16-C16</f>
        <v>-1925000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682726.98</v>
      </c>
      <c r="C19" s="15">
        <v>800000</v>
      </c>
      <c r="D19" s="15">
        <v>775000</v>
      </c>
      <c r="E19" s="20">
        <f>D19-C19</f>
        <v>-25000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1636292.6</v>
      </c>
      <c r="C23" s="15">
        <v>1850000</v>
      </c>
      <c r="D23" s="15">
        <v>1800000</v>
      </c>
      <c r="E23" s="20">
        <f t="shared" si="1"/>
        <v>-50000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931726.56</v>
      </c>
      <c r="C28" s="15">
        <v>450000</v>
      </c>
      <c r="D28" s="15">
        <v>1200000</v>
      </c>
      <c r="E28" s="20">
        <f t="shared" si="1"/>
        <v>750000</v>
      </c>
    </row>
    <row r="29" spans="1:5" ht="15" customHeight="1" x14ac:dyDescent="0.2">
      <c r="A29" s="47" t="s">
        <v>28</v>
      </c>
      <c r="B29" s="15">
        <v>325788.88</v>
      </c>
      <c r="C29" s="15">
        <v>475000</v>
      </c>
      <c r="D29" s="15">
        <v>475000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37112259.070000008</v>
      </c>
      <c r="C30" s="21">
        <v>47150000</v>
      </c>
      <c r="D30" s="21">
        <v>45900000</v>
      </c>
      <c r="E30" s="22">
        <f>SUM(E16:E29)</f>
        <v>-1250000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662219.44999999995</v>
      </c>
      <c r="C36" s="15">
        <v>850000</v>
      </c>
      <c r="D36" s="15">
        <v>1100000</v>
      </c>
      <c r="E36" s="43">
        <f t="shared" si="2"/>
        <v>250000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15"/>
    </row>
    <row r="38" spans="1:5" s="17" customFormat="1" ht="15" customHeight="1" x14ac:dyDescent="0.25">
      <c r="A38" s="50" t="s">
        <v>36</v>
      </c>
      <c r="B38" s="23">
        <v>37774478.520000011</v>
      </c>
      <c r="C38" s="23">
        <v>48000000</v>
      </c>
      <c r="D38" s="23">
        <v>47000000</v>
      </c>
      <c r="E38" s="18">
        <f>E36+E35+E34+E33+E32+E31+E30</f>
        <v>-1000000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37774478.520000011</v>
      </c>
      <c r="C47" s="24">
        <v>48000000</v>
      </c>
      <c r="D47" s="24">
        <v>47000000</v>
      </c>
      <c r="E47" s="39">
        <f>D47-C47</f>
        <v>-1000000</v>
      </c>
    </row>
    <row r="48" spans="1:5" ht="15.75" thickTop="1" x14ac:dyDescent="0.25">
      <c r="A48" s="17"/>
    </row>
    <row r="49" spans="1:3" ht="15" x14ac:dyDescent="0.25">
      <c r="A49" s="17"/>
      <c r="C49" s="3" t="s">
        <v>46</v>
      </c>
    </row>
    <row r="51" spans="1:3" x14ac:dyDescent="0.2">
      <c r="A51" s="25"/>
    </row>
    <row r="52" spans="1:3" x14ac:dyDescent="0.2">
      <c r="A52" s="26"/>
    </row>
    <row r="53" spans="1:3" x14ac:dyDescent="0.2">
      <c r="A53" s="26" t="s">
        <v>46</v>
      </c>
    </row>
    <row r="54" spans="1:3" x14ac:dyDescent="0.2">
      <c r="A54" s="26" t="s">
        <v>46</v>
      </c>
    </row>
    <row r="56" spans="1:3" x14ac:dyDescent="0.2">
      <c r="A56" s="26" t="s">
        <v>46</v>
      </c>
    </row>
  </sheetData>
  <hyperlinks>
    <hyperlink ref="G2" location="Home!A1" tooltip="Home" display="Home" xr:uid="{00000000-0004-0000-2B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A30" sqref="A30:XFD30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3257641</v>
      </c>
      <c r="C16" s="15">
        <v>3531000</v>
      </c>
      <c r="D16" s="15">
        <v>3531000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73234</v>
      </c>
      <c r="C19" s="15">
        <v>100000</v>
      </c>
      <c r="D19" s="15">
        <v>100000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175521</v>
      </c>
      <c r="C23" s="15">
        <v>200000</v>
      </c>
      <c r="D23" s="15">
        <v>200000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3506396</v>
      </c>
      <c r="C30" s="21">
        <v>3831000</v>
      </c>
      <c r="D30" s="21">
        <v>3831000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117523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3623919</v>
      </c>
      <c r="C38" s="23">
        <v>3831000</v>
      </c>
      <c r="D38" s="23">
        <v>3831000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3623919</v>
      </c>
      <c r="C47" s="24">
        <v>3831000</v>
      </c>
      <c r="D47" s="24">
        <v>3831000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C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87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10294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5505239</v>
      </c>
      <c r="C16" s="15">
        <v>6920000</v>
      </c>
      <c r="D16" s="15">
        <v>6920000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119026.32</v>
      </c>
      <c r="C19" s="15">
        <v>125000</v>
      </c>
      <c r="D19" s="15">
        <v>125000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293600.44</v>
      </c>
      <c r="C23" s="15">
        <v>305000</v>
      </c>
      <c r="D23" s="15">
        <v>305000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138670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9538.9</v>
      </c>
      <c r="C29" s="15">
        <v>65000</v>
      </c>
      <c r="D29" s="15">
        <v>65000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6066074.6600000011</v>
      </c>
      <c r="C30" s="21">
        <v>7415000</v>
      </c>
      <c r="D30" s="21">
        <v>7415000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132708.21</v>
      </c>
      <c r="C36" s="15">
        <v>10000</v>
      </c>
      <c r="D36" s="15">
        <v>10000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6198782.870000001</v>
      </c>
      <c r="C38" s="23">
        <v>7425000</v>
      </c>
      <c r="D38" s="23">
        <v>7425000</v>
      </c>
      <c r="E38" s="36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6209076.870000001</v>
      </c>
      <c r="C47" s="24">
        <v>7425000</v>
      </c>
      <c r="D47" s="24">
        <v>7425000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D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71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9623501</v>
      </c>
      <c r="C16" s="15">
        <v>9953000</v>
      </c>
      <c r="D16" s="15">
        <v>9780000</v>
      </c>
      <c r="E16" s="15">
        <f>D16-C16</f>
        <v>-173000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236089</v>
      </c>
      <c r="C19" s="15">
        <v>240000</v>
      </c>
      <c r="D19" s="15">
        <v>240000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565207</v>
      </c>
      <c r="C23" s="15">
        <v>570000</v>
      </c>
      <c r="D23" s="15">
        <v>570000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184241</v>
      </c>
      <c r="C29" s="15">
        <v>195000</v>
      </c>
      <c r="D29" s="15">
        <v>195000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10609038</v>
      </c>
      <c r="C30" s="21">
        <v>10958000</v>
      </c>
      <c r="D30" s="21">
        <v>10785000</v>
      </c>
      <c r="E30" s="22">
        <f>SUM(E16:E29)</f>
        <v>-173000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178916</v>
      </c>
      <c r="C36" s="15">
        <v>12000</v>
      </c>
      <c r="D36" s="15">
        <v>185000</v>
      </c>
      <c r="E36" s="34">
        <f t="shared" si="2"/>
        <v>173000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10787954</v>
      </c>
      <c r="C38" s="23">
        <v>10970000</v>
      </c>
      <c r="D38" s="23">
        <v>10970000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10787954</v>
      </c>
      <c r="C47" s="24">
        <v>10970000</v>
      </c>
      <c r="D47" s="24">
        <v>10970000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E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'2Year'!B7+'4Year'!B7</f>
        <v>0</v>
      </c>
      <c r="C7" s="15">
        <f>'2Year'!C7+'4Year'!C7</f>
        <v>0</v>
      </c>
      <c r="D7" s="15">
        <f>'2Year'!D7+'4Year'!D7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'2Year'!B8+'4Year'!B8</f>
        <v>0</v>
      </c>
      <c r="C8" s="15">
        <f>'2Year'!C8+'4Year'!C8</f>
        <v>0</v>
      </c>
      <c r="D8" s="15">
        <f>'2Year'!D8+'4Year'!D8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'2Year'!B9+'4Year'!B9</f>
        <v>0</v>
      </c>
      <c r="C9" s="15">
        <f>'2Year'!C9+'4Year'!C9</f>
        <v>0</v>
      </c>
      <c r="D9" s="15">
        <f>'2Year'!D9+'4Year'!D9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'2Year'!B10+'4Year'!B10</f>
        <v>12934121</v>
      </c>
      <c r="C10" s="15">
        <f>'2Year'!C10+'4Year'!C10</f>
        <v>12961975</v>
      </c>
      <c r="D10" s="15">
        <f>'2Year'!D10+'4Year'!D10</f>
        <v>12961975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'2Year'!B11+'4Year'!B11</f>
        <v>224000</v>
      </c>
      <c r="C11" s="15">
        <f>'2Year'!C11+'4Year'!C11</f>
        <v>259923</v>
      </c>
      <c r="D11" s="15">
        <f>'2Year'!D11+'4Year'!D11</f>
        <v>259923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f>SUM(B7:B11)</f>
        <v>13158121</v>
      </c>
      <c r="C12" s="16">
        <f>SUM(C7:C11)</f>
        <v>13221898</v>
      </c>
      <c r="D12" s="16">
        <f>SUM(D7:D11)</f>
        <v>13221898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f>'2Year'!B13+'4Year'!B13</f>
        <v>513353</v>
      </c>
      <c r="C13" s="18">
        <f>'2Year'!C13+'4Year'!C13</f>
        <v>0</v>
      </c>
      <c r="D13" s="18">
        <f>'2Year'!D13+'4Year'!D13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'2Year'!B16+'4Year'!B16</f>
        <v>981218240.38999987</v>
      </c>
      <c r="C16" s="15">
        <f>'2Year'!C16+'4Year'!C16</f>
        <v>1066269687</v>
      </c>
      <c r="D16" s="15">
        <f>'2Year'!D16+'4Year'!D16</f>
        <v>1039134802.4400001</v>
      </c>
      <c r="E16" s="15">
        <f>D16-C16</f>
        <v>-27134884.559999943</v>
      </c>
    </row>
    <row r="17" spans="1:5" ht="15" customHeight="1" x14ac:dyDescent="0.2">
      <c r="A17" s="47" t="s">
        <v>18</v>
      </c>
      <c r="B17" s="15">
        <f>'2Year'!B17+'4Year'!B17</f>
        <v>162826979.19</v>
      </c>
      <c r="C17" s="15">
        <f>'2Year'!C17+'4Year'!C17</f>
        <v>167161731</v>
      </c>
      <c r="D17" s="15">
        <f>'2Year'!D17+'4Year'!D17</f>
        <v>179788349</v>
      </c>
      <c r="E17" s="20">
        <f>D17-C17</f>
        <v>12626618</v>
      </c>
    </row>
    <row r="18" spans="1:5" ht="15" customHeight="1" x14ac:dyDescent="0.2">
      <c r="A18" s="47" t="s">
        <v>19</v>
      </c>
      <c r="B18" s="15">
        <f>'2Year'!B18+'4Year'!B18</f>
        <v>36892210.560000002</v>
      </c>
      <c r="C18" s="15">
        <f>'2Year'!C18+'4Year'!C18</f>
        <v>39009671</v>
      </c>
      <c r="D18" s="15">
        <f>'2Year'!D18+'4Year'!D18</f>
        <v>38634251</v>
      </c>
      <c r="E18" s="20">
        <f>D18-C18</f>
        <v>-375420</v>
      </c>
    </row>
    <row r="19" spans="1:5" ht="15" customHeight="1" x14ac:dyDescent="0.2">
      <c r="A19" s="47" t="s">
        <v>20</v>
      </c>
      <c r="B19" s="15">
        <f>'2Year'!B19+'4Year'!B19</f>
        <v>18333053.710000001</v>
      </c>
      <c r="C19" s="15">
        <f>'2Year'!C19+'4Year'!C19</f>
        <v>18838035</v>
      </c>
      <c r="D19" s="15">
        <f>'2Year'!D19+'4Year'!D19</f>
        <v>18407721</v>
      </c>
      <c r="E19" s="20">
        <f>D19-C19</f>
        <v>-430314</v>
      </c>
    </row>
    <row r="20" spans="1:5" ht="15" customHeight="1" x14ac:dyDescent="0.2">
      <c r="A20" s="47" t="s">
        <v>21</v>
      </c>
      <c r="B20" s="15">
        <f>'2Year'!B20+'4Year'!B20</f>
        <v>323527.42</v>
      </c>
      <c r="C20" s="15">
        <f>'2Year'!C20+'4Year'!C20</f>
        <v>493609</v>
      </c>
      <c r="D20" s="15">
        <f>'2Year'!D20+'4Year'!D20</f>
        <v>531634</v>
      </c>
      <c r="E20" s="20">
        <f t="shared" ref="E20:E28" si="1">D20-C20</f>
        <v>38025</v>
      </c>
    </row>
    <row r="21" spans="1:5" ht="15" customHeight="1" x14ac:dyDescent="0.2">
      <c r="A21" s="47" t="s">
        <v>22</v>
      </c>
      <c r="B21" s="15">
        <f>'2Year'!B21+'4Year'!B21</f>
        <v>181749.73440000002</v>
      </c>
      <c r="C21" s="15">
        <f>'2Year'!C21+'4Year'!C21</f>
        <v>366472.88</v>
      </c>
      <c r="D21" s="15">
        <f>'2Year'!D21+'4Year'!D21</f>
        <v>421600.00000000006</v>
      </c>
      <c r="E21" s="20">
        <f t="shared" si="1"/>
        <v>55127.120000000054</v>
      </c>
    </row>
    <row r="22" spans="1:5" ht="15" customHeight="1" x14ac:dyDescent="0.2">
      <c r="A22" s="47" t="s">
        <v>47</v>
      </c>
      <c r="B22" s="15">
        <f>'2Year'!B22+'4Year'!B22</f>
        <v>386218.18560000008</v>
      </c>
      <c r="C22" s="15">
        <f>'2Year'!C22+'4Year'!C22</f>
        <v>380347.12000000005</v>
      </c>
      <c r="D22" s="15">
        <f>'2Year'!D22+'4Year'!D22</f>
        <v>398400</v>
      </c>
      <c r="E22" s="20">
        <f>D22-C22</f>
        <v>18052.879999999946</v>
      </c>
    </row>
    <row r="23" spans="1:5" ht="15" customHeight="1" x14ac:dyDescent="0.2">
      <c r="A23" s="47" t="s">
        <v>48</v>
      </c>
      <c r="B23" s="15">
        <f>'2Year'!B23+'4Year'!B23</f>
        <v>8408270.9800000004</v>
      </c>
      <c r="C23" s="15">
        <f>'2Year'!C23+'4Year'!C23</f>
        <v>7974962</v>
      </c>
      <c r="D23" s="15">
        <f>'2Year'!D23+'4Year'!D23</f>
        <v>7997021</v>
      </c>
      <c r="E23" s="20">
        <f t="shared" si="1"/>
        <v>22059</v>
      </c>
    </row>
    <row r="24" spans="1:5" ht="15" customHeight="1" x14ac:dyDescent="0.2">
      <c r="A24" s="47" t="s">
        <v>23</v>
      </c>
      <c r="B24" s="15">
        <f>'2Year'!B24+'4Year'!B24</f>
        <v>0</v>
      </c>
      <c r="C24" s="15">
        <f>'2Year'!C24+'4Year'!C24</f>
        <v>0</v>
      </c>
      <c r="D24" s="15">
        <f>'2Year'!D24+'4Year'!D24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'2Year'!B25+'4Year'!B25</f>
        <v>638600.13</v>
      </c>
      <c r="C25" s="15">
        <f>'2Year'!C25+'4Year'!C25</f>
        <v>752257</v>
      </c>
      <c r="D25" s="15">
        <f>'2Year'!D25+'4Year'!D25</f>
        <v>697792</v>
      </c>
      <c r="E25" s="20">
        <f t="shared" si="1"/>
        <v>-54465</v>
      </c>
    </row>
    <row r="26" spans="1:5" ht="15" customHeight="1" x14ac:dyDescent="0.2">
      <c r="A26" s="47" t="s">
        <v>25</v>
      </c>
      <c r="B26" s="15">
        <f>'2Year'!B26+'4Year'!B26</f>
        <v>92031246.340000004</v>
      </c>
      <c r="C26" s="15">
        <f>'2Year'!C26+'4Year'!C26</f>
        <v>119334002</v>
      </c>
      <c r="D26" s="15">
        <f>'2Year'!D26+'4Year'!D26</f>
        <v>116321473.20999999</v>
      </c>
      <c r="E26" s="20">
        <f t="shared" si="1"/>
        <v>-3012528.7900000066</v>
      </c>
    </row>
    <row r="27" spans="1:5" ht="15" customHeight="1" x14ac:dyDescent="0.2">
      <c r="A27" s="47" t="s">
        <v>26</v>
      </c>
      <c r="B27" s="15">
        <f>'2Year'!B27+'4Year'!B27</f>
        <v>0</v>
      </c>
      <c r="C27" s="15">
        <f>'2Year'!C27+'4Year'!C27</f>
        <v>797725</v>
      </c>
      <c r="D27" s="15">
        <f>'2Year'!D27+'4Year'!D27</f>
        <v>947305.35</v>
      </c>
      <c r="E27" s="20">
        <f t="shared" si="1"/>
        <v>149580.34999999998</v>
      </c>
    </row>
    <row r="28" spans="1:5" ht="15" customHeight="1" x14ac:dyDescent="0.2">
      <c r="A28" s="47" t="s">
        <v>27</v>
      </c>
      <c r="B28" s="15">
        <f>'2Year'!B28+'4Year'!B28</f>
        <v>12072494.449999999</v>
      </c>
      <c r="C28" s="15">
        <f>'2Year'!C28+'4Year'!C28</f>
        <v>12033384</v>
      </c>
      <c r="D28" s="15">
        <f>'2Year'!D28+'4Year'!D28</f>
        <v>12941695</v>
      </c>
      <c r="E28" s="20">
        <f t="shared" si="1"/>
        <v>908311</v>
      </c>
    </row>
    <row r="29" spans="1:5" ht="15" customHeight="1" x14ac:dyDescent="0.2">
      <c r="A29" s="47" t="s">
        <v>28</v>
      </c>
      <c r="B29" s="15">
        <f>'2Year'!B29+'4Year'!B29</f>
        <v>31923501.190000001</v>
      </c>
      <c r="C29" s="15">
        <f>'2Year'!C29+'4Year'!C29</f>
        <v>34559727</v>
      </c>
      <c r="D29" s="15">
        <f>'2Year'!D29+'4Year'!D29</f>
        <v>33852250</v>
      </c>
      <c r="E29" s="20">
        <f>D29-C29</f>
        <v>-707477</v>
      </c>
    </row>
    <row r="30" spans="1:5" s="17" customFormat="1" ht="15" customHeight="1" x14ac:dyDescent="0.25">
      <c r="A30" s="46" t="s">
        <v>29</v>
      </c>
      <c r="B30" s="21">
        <f>SUM(B16:B29)</f>
        <v>1345236092.2800002</v>
      </c>
      <c r="C30" s="21">
        <f>SUM(C16:C29)</f>
        <v>1467971610</v>
      </c>
      <c r="D30" s="21">
        <f>SUM(D16:D29)</f>
        <v>1450074294</v>
      </c>
      <c r="E30" s="22">
        <f>SUM(E16:E29)</f>
        <v>-17897315.999999948</v>
      </c>
    </row>
    <row r="31" spans="1:5" ht="15" customHeight="1" x14ac:dyDescent="0.2">
      <c r="A31" s="52" t="s">
        <v>30</v>
      </c>
      <c r="B31" s="15">
        <f>'2Year'!B31+'4Year'!B31</f>
        <v>0</v>
      </c>
      <c r="C31" s="15">
        <f>'2Year'!C31+'4Year'!C31</f>
        <v>0</v>
      </c>
      <c r="D31" s="15">
        <f>'2Year'!D31+'4Year'!D31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'2Year'!B32+'4Year'!B32</f>
        <v>3374821.6</v>
      </c>
      <c r="C32" s="15">
        <f>'2Year'!C32+'4Year'!C32</f>
        <v>2085450</v>
      </c>
      <c r="D32" s="15">
        <f>'2Year'!D32+'4Year'!D32</f>
        <v>2196416</v>
      </c>
      <c r="E32" s="34">
        <f t="shared" si="2"/>
        <v>110966</v>
      </c>
    </row>
    <row r="33" spans="1:5" ht="15" customHeight="1" x14ac:dyDescent="0.2">
      <c r="A33" s="53" t="s">
        <v>32</v>
      </c>
      <c r="B33" s="15">
        <f>'2Year'!B33+'4Year'!B33</f>
        <v>1441130</v>
      </c>
      <c r="C33" s="15">
        <f>'2Year'!C33+'4Year'!C33</f>
        <v>1708000</v>
      </c>
      <c r="D33" s="15">
        <f>'2Year'!D33+'4Year'!D33</f>
        <v>1253386</v>
      </c>
      <c r="E33" s="34">
        <f t="shared" si="2"/>
        <v>-454614</v>
      </c>
    </row>
    <row r="34" spans="1:5" ht="15" customHeight="1" x14ac:dyDescent="0.2">
      <c r="A34" s="49" t="s">
        <v>33</v>
      </c>
      <c r="B34" s="15">
        <f>'2Year'!B34+'4Year'!B34</f>
        <v>224343</v>
      </c>
      <c r="C34" s="15">
        <f>'2Year'!C34+'4Year'!C34</f>
        <v>200000</v>
      </c>
      <c r="D34" s="15">
        <f>'2Year'!D34+'4Year'!D34</f>
        <v>218000</v>
      </c>
      <c r="E34" s="34">
        <f t="shared" si="2"/>
        <v>18000</v>
      </c>
    </row>
    <row r="35" spans="1:5" ht="15" customHeight="1" x14ac:dyDescent="0.2">
      <c r="A35" s="47" t="s">
        <v>34</v>
      </c>
      <c r="B35" s="15">
        <f>'2Year'!B35+'4Year'!B35</f>
        <v>0</v>
      </c>
      <c r="C35" s="15">
        <f>'2Year'!C35+'4Year'!C35</f>
        <v>0</v>
      </c>
      <c r="D35" s="15">
        <f>'2Year'!D35+'4Year'!D35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'2Year'!B36+'4Year'!B36</f>
        <v>91995284.479999989</v>
      </c>
      <c r="C36" s="15">
        <f>'2Year'!C36+'4Year'!C36</f>
        <v>88286607</v>
      </c>
      <c r="D36" s="15">
        <f>'2Year'!D36+'4Year'!D36</f>
        <v>138632093</v>
      </c>
      <c r="E36" s="34">
        <f t="shared" si="2"/>
        <v>50345486</v>
      </c>
    </row>
    <row r="37" spans="1:5" ht="15" customHeight="1" x14ac:dyDescent="0.2">
      <c r="A37" s="52" t="s">
        <v>160</v>
      </c>
      <c r="B37" s="15">
        <f>'2Year'!B37+'4Year'!B37</f>
        <v>0</v>
      </c>
      <c r="C37" s="15">
        <f>'2Year'!C37+'4Year'!C37</f>
        <v>0</v>
      </c>
      <c r="D37" s="15">
        <f>'2Year'!D37+'4Year'!D37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1442271671.3600001</v>
      </c>
      <c r="C38" s="23">
        <f>SUM(C30:C37)</f>
        <v>1560251667</v>
      </c>
      <c r="D38" s="23">
        <f>SUM(D30:D37)</f>
        <v>1592374189</v>
      </c>
      <c r="E38" s="37">
        <f>E36+E35+E34+E33+E32+E31+E30</f>
        <v>32122522.000000052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'2Year'!B40+'4Year'!B40</f>
        <v>0</v>
      </c>
      <c r="C40" s="15">
        <f>'2Year'!C40+'4Year'!C40</f>
        <v>0</v>
      </c>
      <c r="D40" s="15">
        <f>'2Year'!D40+'4Year'!D40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'2Year'!B41+'4Year'!B41</f>
        <v>0</v>
      </c>
      <c r="C41" s="15">
        <f>'2Year'!C41+'4Year'!C41</f>
        <v>0</v>
      </c>
      <c r="D41" s="15">
        <f>'2Year'!D41+'4Year'!D41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'2Year'!B43+'4Year'!B43</f>
        <v>0</v>
      </c>
      <c r="C43" s="15">
        <f>'2Year'!C43+'4Year'!C43</f>
        <v>0</v>
      </c>
      <c r="D43" s="15">
        <f>'2Year'!D43+'4Year'!D43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'2Year'!B44+'4Year'!B44</f>
        <v>0</v>
      </c>
      <c r="C44" s="15">
        <f>'2Year'!C44+'4Year'!C44</f>
        <v>0</v>
      </c>
      <c r="D44" s="15">
        <f>'2Year'!D44+'4Year'!D44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0</v>
      </c>
      <c r="C45" s="18">
        <f>C40+C41+C43+C44</f>
        <v>0</v>
      </c>
      <c r="D45" s="18">
        <f>D40+D41+D43+D44</f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'2Year'!B46+'4Year'!B46</f>
        <v>0</v>
      </c>
      <c r="C46" s="18">
        <f>'2Year'!C46+'4Year'!C46</f>
        <v>0</v>
      </c>
      <c r="D46" s="18">
        <f>'2Year'!D46+'4Year'!D46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1455943145.3600001</v>
      </c>
      <c r="C47" s="24">
        <f>C46+C45+C38+C13+C12</f>
        <v>1573473565</v>
      </c>
      <c r="D47" s="24">
        <f>D46+D45+D38+D13+D12</f>
        <v>1605596087</v>
      </c>
      <c r="E47" s="39">
        <f>D47-C47</f>
        <v>32122522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4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72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6208161</v>
      </c>
      <c r="C16" s="15">
        <v>8934976</v>
      </c>
      <c r="D16" s="15">
        <v>8934976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177382</v>
      </c>
      <c r="C19" s="15">
        <v>177382</v>
      </c>
      <c r="D19" s="15">
        <v>177382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424286</v>
      </c>
      <c r="C23" s="15">
        <v>424286</v>
      </c>
      <c r="D23" s="15">
        <v>424286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253356</v>
      </c>
      <c r="C26" s="15">
        <v>253356</v>
      </c>
      <c r="D26" s="15">
        <v>253356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7063185</v>
      </c>
      <c r="C30" s="21">
        <v>9790000</v>
      </c>
      <c r="D30" s="21">
        <v>9790000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7063185</v>
      </c>
      <c r="C38" s="23">
        <v>9790000</v>
      </c>
      <c r="D38" s="23">
        <v>9790000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7063185</v>
      </c>
      <c r="C47" s="24">
        <v>9790000</v>
      </c>
      <c r="D47" s="24">
        <v>9790000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F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4830562</v>
      </c>
      <c r="C16" s="15">
        <v>5375000</v>
      </c>
      <c r="D16" s="15">
        <v>5375000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113046</v>
      </c>
      <c r="C19" s="15">
        <v>120000</v>
      </c>
      <c r="D19" s="15">
        <v>120000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276063</v>
      </c>
      <c r="C23" s="15">
        <v>300000</v>
      </c>
      <c r="D23" s="15">
        <v>300000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168114</v>
      </c>
      <c r="C28" s="15">
        <v>70000</v>
      </c>
      <c r="D28" s="15">
        <v>70000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174097</v>
      </c>
      <c r="C29" s="15">
        <v>250000</v>
      </c>
      <c r="D29" s="15">
        <v>250000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5561882</v>
      </c>
      <c r="C30" s="21">
        <v>6115000</v>
      </c>
      <c r="D30" s="21">
        <v>6115000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136619</v>
      </c>
      <c r="C36" s="15">
        <v>85000</v>
      </c>
      <c r="D36" s="15">
        <v>85000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5698501</v>
      </c>
      <c r="C38" s="23">
        <v>6200000</v>
      </c>
      <c r="D38" s="23">
        <v>6200000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5698501</v>
      </c>
      <c r="C47" s="24">
        <v>6200000</v>
      </c>
      <c r="D47" s="24">
        <v>6200000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30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F19" sqref="F19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503059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6172240</v>
      </c>
      <c r="C16" s="15">
        <v>8405000</v>
      </c>
      <c r="D16" s="15">
        <v>8710000</v>
      </c>
      <c r="E16" s="15">
        <f>D16-C16</f>
        <v>305000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125649</v>
      </c>
      <c r="C19" s="15">
        <v>150000</v>
      </c>
      <c r="D19" s="15">
        <v>175000</v>
      </c>
      <c r="E19" s="20">
        <f>D19-C19</f>
        <v>25000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316813</v>
      </c>
      <c r="C23" s="15">
        <v>350000</v>
      </c>
      <c r="D23" s="15">
        <v>350000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47362</v>
      </c>
      <c r="C26" s="15">
        <v>450000</v>
      </c>
      <c r="D26" s="15">
        <v>50000</v>
      </c>
      <c r="E26" s="20">
        <f t="shared" si="1"/>
        <v>-400000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86180</v>
      </c>
      <c r="C28" s="15">
        <v>140000</v>
      </c>
      <c r="D28" s="15">
        <v>140000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6748244</v>
      </c>
      <c r="C30" s="21">
        <v>9495000</v>
      </c>
      <c r="D30" s="21">
        <v>9425000</v>
      </c>
      <c r="E30" s="22">
        <f>SUM(E16:E29)</f>
        <v>-70000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169569</v>
      </c>
      <c r="C36" s="15">
        <v>100000</v>
      </c>
      <c r="D36" s="15">
        <v>170000</v>
      </c>
      <c r="E36" s="34">
        <f t="shared" si="2"/>
        <v>70000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6917813</v>
      </c>
      <c r="C38" s="23">
        <v>9595000</v>
      </c>
      <c r="D38" s="23">
        <v>9595000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7420872</v>
      </c>
      <c r="C47" s="24">
        <v>9595000</v>
      </c>
      <c r="D47" s="24">
        <v>9595000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31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0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>D11-C11</f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>D12-C12</f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14146311</v>
      </c>
      <c r="C16" s="15">
        <v>14850000</v>
      </c>
      <c r="D16" s="15">
        <v>14950000</v>
      </c>
      <c r="E16" s="15">
        <f t="shared" ref="E16:E29" si="1">D16-C16</f>
        <v>100000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15">
        <f t="shared" si="1"/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15">
        <f t="shared" si="1"/>
        <v>0</v>
      </c>
    </row>
    <row r="19" spans="1:5" ht="15" customHeight="1" x14ac:dyDescent="0.2">
      <c r="A19" s="47" t="s">
        <v>20</v>
      </c>
      <c r="B19" s="15">
        <v>338424</v>
      </c>
      <c r="C19" s="15">
        <v>350000</v>
      </c>
      <c r="D19" s="15">
        <v>350000</v>
      </c>
      <c r="E19" s="15">
        <f t="shared" si="1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15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15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15">
        <f t="shared" si="1"/>
        <v>0</v>
      </c>
    </row>
    <row r="23" spans="1:5" ht="15" customHeight="1" x14ac:dyDescent="0.2">
      <c r="A23" s="47" t="s">
        <v>48</v>
      </c>
      <c r="B23" s="15">
        <v>804605</v>
      </c>
      <c r="C23" s="15">
        <v>850000</v>
      </c>
      <c r="D23" s="15">
        <v>800000</v>
      </c>
      <c r="E23" s="15">
        <f t="shared" si="1"/>
        <v>-50000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15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15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15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15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15">
        <f t="shared" si="1"/>
        <v>0</v>
      </c>
    </row>
    <row r="29" spans="1:5" ht="15" customHeight="1" x14ac:dyDescent="0.2">
      <c r="A29" s="47" t="s">
        <v>28</v>
      </c>
      <c r="B29" s="15">
        <v>695424</v>
      </c>
      <c r="C29" s="15">
        <v>700000</v>
      </c>
      <c r="D29" s="15">
        <v>650000</v>
      </c>
      <c r="E29" s="15">
        <f t="shared" si="1"/>
        <v>-50000</v>
      </c>
    </row>
    <row r="30" spans="1:5" s="17" customFormat="1" ht="15" customHeight="1" x14ac:dyDescent="0.25">
      <c r="A30" s="46" t="s">
        <v>29</v>
      </c>
      <c r="B30" s="21">
        <v>15984764</v>
      </c>
      <c r="C30" s="21">
        <v>16750000</v>
      </c>
      <c r="D30" s="21">
        <v>16750000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>D32-C32</f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6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1711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15986475</v>
      </c>
      <c r="C38" s="23">
        <v>16750000</v>
      </c>
      <c r="D38" s="23">
        <v>16750000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15986475</v>
      </c>
      <c r="C47" s="24">
        <v>16750000</v>
      </c>
      <c r="D47" s="24">
        <v>16750000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32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158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8477075.5700000003</v>
      </c>
      <c r="C16" s="15">
        <v>8886976</v>
      </c>
      <c r="D16" s="15">
        <v>8886976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197587.51</v>
      </c>
      <c r="C19" s="15">
        <v>240000</v>
      </c>
      <c r="D19" s="15">
        <v>240000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481344.5</v>
      </c>
      <c r="C23" s="15">
        <v>545000</v>
      </c>
      <c r="D23" s="15">
        <v>545000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445883.97</v>
      </c>
      <c r="C26" s="15">
        <v>510000</v>
      </c>
      <c r="D26" s="15">
        <v>510000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150160</v>
      </c>
      <c r="C28" s="15">
        <v>150000</v>
      </c>
      <c r="D28" s="15">
        <v>150000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80697.13</v>
      </c>
      <c r="C29" s="15">
        <v>85000</v>
      </c>
      <c r="D29" s="15">
        <v>85000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9832748.6800000016</v>
      </c>
      <c r="C30" s="21">
        <v>10416976</v>
      </c>
      <c r="D30" s="21">
        <v>10416976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4103</v>
      </c>
      <c r="C32" s="15">
        <v>6000</v>
      </c>
      <c r="D32" s="15">
        <v>6000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526118.93999999994</v>
      </c>
      <c r="C36" s="15">
        <v>550000</v>
      </c>
      <c r="D36" s="15">
        <v>550000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10362970.620000001</v>
      </c>
      <c r="C38" s="23">
        <v>10972976</v>
      </c>
      <c r="D38" s="23">
        <v>10972976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10362970.620000001</v>
      </c>
      <c r="C47" s="24">
        <v>10972976</v>
      </c>
      <c r="D47" s="24">
        <v>10972976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33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153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2694595.57</v>
      </c>
      <c r="C16" s="15">
        <v>3182220</v>
      </c>
      <c r="D16" s="15">
        <v>3282220</v>
      </c>
      <c r="E16" s="15">
        <f>D16-C16</f>
        <v>100000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60660</v>
      </c>
      <c r="C19" s="15">
        <v>65334</v>
      </c>
      <c r="D19" s="15">
        <v>65334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143010</v>
      </c>
      <c r="C23" s="15">
        <v>152446</v>
      </c>
      <c r="D23" s="15">
        <v>152446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23065.15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12280</v>
      </c>
      <c r="C29" s="15">
        <v>25000</v>
      </c>
      <c r="D29" s="15">
        <v>25000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2933610.7199999997</v>
      </c>
      <c r="C30" s="21">
        <v>3425000</v>
      </c>
      <c r="D30" s="21">
        <v>3525000</v>
      </c>
      <c r="E30" s="22">
        <f>SUM(E16:E29)</f>
        <v>100000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125000</v>
      </c>
      <c r="D36" s="15">
        <v>25000</v>
      </c>
      <c r="E36" s="34">
        <f t="shared" si="2"/>
        <v>-100000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2933610.7199999997</v>
      </c>
      <c r="C38" s="23">
        <v>3550000</v>
      </c>
      <c r="D38" s="23">
        <v>3550000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2933610.7199999997</v>
      </c>
      <c r="C47" s="24">
        <v>3550000</v>
      </c>
      <c r="D47" s="24">
        <v>3550000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34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95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BOR!B7+ULSBoard!B7+SUBoard!B7+LCTCBoard!B7+Online!B7+AE!B7+RR!B7</f>
        <v>0</v>
      </c>
      <c r="C7" s="15">
        <f>BOR!C7+ULSBoard!C7+SUBoard!C7+LCTCBoard!C7+Online!C7+AE!C7+RR!C7</f>
        <v>0</v>
      </c>
      <c r="D7" s="15">
        <f>BOR!D7+ULSBoard!D7+SUBoard!D7+LCTCBoard!D7+Online!D7+AE!D7+RR!D7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BOR!B8+ULSBoard!B8+SUBoard!B8+LCTCBoard!B8+Online!B8+AE!B8+RR!B8</f>
        <v>0</v>
      </c>
      <c r="C8" s="15">
        <f>BOR!C8+ULSBoard!C8+SUBoard!C8+LCTCBoard!C8+Online!C8+AE!C8+RR!C8</f>
        <v>0</v>
      </c>
      <c r="D8" s="15">
        <f>BOR!D8+ULSBoard!D8+SUBoard!D8+LCTCBoard!D8+Online!D8+AE!D8+RR!D8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BOR!B9+ULSBoard!B9+SUBoard!B9+LCTCBoard!B9+Online!B9+AE!B9+RR!B9</f>
        <v>0</v>
      </c>
      <c r="C9" s="15">
        <f>BOR!C9+ULSBoard!C9+SUBoard!C9+LCTCBoard!C9+Online!C9+AE!C9+RR!C9</f>
        <v>0</v>
      </c>
      <c r="D9" s="15">
        <f>BOR!D9+ULSBoard!D9+SUBoard!D9+LCTCBoard!D9+Online!D9+AE!D9+RR!D9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BOR!B10+ULSBoard!B10+SUBoard!B10+LCTCBoard!B10+Online!B10+AE!B10+RR!B10</f>
        <v>0</v>
      </c>
      <c r="C10" s="15">
        <f>BOR!C10+ULSBoard!C10+SUBoard!C10+LCTCBoard!C10+Online!C10+AE!C10+RR!C10</f>
        <v>0</v>
      </c>
      <c r="D10" s="15">
        <f>BOR!D10+ULSBoard!D10+SUBoard!D10+LCTCBoard!D10+Online!D10+AE!D10+RR!D10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BOR!B11+ULSBoard!B11+SUBoard!B11+LCTCBoard!B11+Online!B11+AE!B11+RR!B11</f>
        <v>5378782</v>
      </c>
      <c r="C11" s="15">
        <f>BOR!C11+ULSBoard!C11+SUBoard!C11+LCTCBoard!C11+Online!C11+AE!C11+RR!C11</f>
        <v>10896365</v>
      </c>
      <c r="D11" s="15">
        <f>BOR!D11+ULSBoard!D11+SUBoard!D11+LCTCBoard!D11+Online!D11+AE!D11+RR!D11</f>
        <v>11178365</v>
      </c>
      <c r="E11" s="34">
        <f t="shared" si="0"/>
        <v>282000</v>
      </c>
    </row>
    <row r="12" spans="1:12" s="17" customFormat="1" ht="15" customHeight="1" x14ac:dyDescent="0.25">
      <c r="A12" s="50" t="s">
        <v>13</v>
      </c>
      <c r="B12" s="15">
        <f>BOR!B12+ULSBoard!B12+SUBoard!B12+LCTCBoard!B12+Online!B12+AE!B12+RR!B12</f>
        <v>5378782</v>
      </c>
      <c r="C12" s="15">
        <f>BOR!C12+ULSBoard!C12+SUBoard!C12+LCTCBoard!C12+Online!C12+AE!C12+RR!C12</f>
        <v>10896365</v>
      </c>
      <c r="D12" s="15">
        <f>BOR!D12+ULSBoard!D12+SUBoard!D12+LCTCBoard!D12+Online!D12+AE!D12+RR!D12</f>
        <v>11178365</v>
      </c>
      <c r="E12" s="36">
        <f t="shared" si="0"/>
        <v>282000</v>
      </c>
    </row>
    <row r="13" spans="1:12" s="17" customFormat="1" ht="15" customHeight="1" x14ac:dyDescent="0.25">
      <c r="A13" s="50" t="s">
        <v>14</v>
      </c>
      <c r="B13" s="15">
        <f>BOR!B13+ULSBoard!B13+SUBoard!B13+LCTCBoard!B13+Online!B13+AE!B13+RR!B13</f>
        <v>0</v>
      </c>
      <c r="C13" s="15">
        <f>BOR!C13+ULSBoard!C13+SUBoard!C13+LCTCBoard!C13+Online!C13+AE!C13+RR!C13</f>
        <v>0</v>
      </c>
      <c r="D13" s="15">
        <f>BOR!D13+ULSBoard!D13+SUBoard!D13+LCTCBoard!D13+Online!D13+AE!D13+RR!D13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45"/>
      <c r="C14" s="45"/>
      <c r="D14" s="45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BOR!B16+ULSBoard!B16+SUBoard!B16+LCTCBoard!B16+Online!B16+AE!B16+RR!B16</f>
        <v>0</v>
      </c>
      <c r="C16" s="15">
        <f>BOR!C16+ULSBoard!C16+SUBoard!C16+LCTCBoard!C16+Online!C16+AE!C16+RR!C16</f>
        <v>0</v>
      </c>
      <c r="D16" s="15">
        <f>BOR!D16+ULSBoard!D16+SUBoard!D16+LCTCBoard!D16+Online!D16+AE!D16+RR!D16</f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f>BOR!B17+ULSBoard!B17+SUBoard!B17+LCTCBoard!B17+Online!B17+AE!B17+RR!B17</f>
        <v>0</v>
      </c>
      <c r="C17" s="15">
        <f>BOR!C17+ULSBoard!C17+SUBoard!C17+LCTCBoard!C17+Online!C17+AE!C17+RR!C17</f>
        <v>0</v>
      </c>
      <c r="D17" s="15">
        <f>BOR!D17+ULSBoard!D17+SUBoard!D17+LCTCBoard!D17+Online!D17+AE!D17+RR!D17</f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f>BOR!B18+ULSBoard!B18+SUBoard!B18+LCTCBoard!B18+Online!B18+AE!B18+RR!B18</f>
        <v>0</v>
      </c>
      <c r="C18" s="15">
        <f>BOR!C18+ULSBoard!C18+SUBoard!C18+LCTCBoard!C18+Online!C18+AE!C18+RR!C18</f>
        <v>0</v>
      </c>
      <c r="D18" s="15">
        <f>BOR!D18+ULSBoard!D18+SUBoard!D18+LCTCBoard!D18+Online!D18+AE!D18+RR!D18</f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f>BOR!B19+ULSBoard!B19+SUBoard!B19+LCTCBoard!B19+Online!B19+AE!B19+RR!B19</f>
        <v>0</v>
      </c>
      <c r="C19" s="15">
        <f>BOR!C19+ULSBoard!C19+SUBoard!C19+LCTCBoard!C19+Online!C19+AE!C19+RR!C19</f>
        <v>0</v>
      </c>
      <c r="D19" s="15">
        <f>BOR!D19+ULSBoard!D19+SUBoard!D19+LCTCBoard!D19+Online!D19+AE!D19+RR!D19</f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f>BOR!B20+ULSBoard!B20+SUBoard!B20+LCTCBoard!B20+Online!B20+AE!B20+RR!B20</f>
        <v>0</v>
      </c>
      <c r="C20" s="15">
        <f>BOR!C20+ULSBoard!C20+SUBoard!C20+LCTCBoard!C20+Online!C20+AE!C20+RR!C20</f>
        <v>0</v>
      </c>
      <c r="D20" s="15">
        <f>BOR!D20+ULSBoard!D20+SUBoard!D20+LCTCBoard!D20+Online!D20+AE!D20+RR!D20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BOR!B21+ULSBoard!B21+SUBoard!B21+LCTCBoard!B21+Online!B21+AE!B21+RR!B21</f>
        <v>0</v>
      </c>
      <c r="C21" s="15">
        <f>BOR!C21+ULSBoard!C21+SUBoard!C21+LCTCBoard!C21+Online!C21+AE!C21+RR!C21</f>
        <v>0</v>
      </c>
      <c r="D21" s="15">
        <f>BOR!D21+ULSBoard!D21+SUBoard!D21+LCTCBoard!D21+Online!D21+AE!D21+RR!D21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BOR!B22+ULSBoard!B22+SUBoard!B22+LCTCBoard!B22+Online!B22+AE!B22+RR!B22</f>
        <v>0</v>
      </c>
      <c r="C22" s="15">
        <f>BOR!C22+ULSBoard!C22+SUBoard!C22+LCTCBoard!C22+Online!C22+AE!C22+RR!C22</f>
        <v>0</v>
      </c>
      <c r="D22" s="15">
        <f>BOR!D22+ULSBoard!D22+SUBoard!D22+LCTCBoard!D22+Online!D22+AE!D22+RR!D22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BOR!B23+ULSBoard!B23+SUBoard!B23+LCTCBoard!B23+Online!B23+AE!B23+RR!B23</f>
        <v>0</v>
      </c>
      <c r="C23" s="15">
        <f>BOR!C23+ULSBoard!C23+SUBoard!C23+LCTCBoard!C23+Online!C23+AE!C23+RR!C23</f>
        <v>0</v>
      </c>
      <c r="D23" s="15">
        <f>BOR!D23+ULSBoard!D23+SUBoard!D23+LCTCBoard!D23+Online!D23+AE!D23+RR!D23</f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f>BOR!B24+ULSBoard!B24+SUBoard!B24+LCTCBoard!B24+Online!B24+AE!B24+RR!B24</f>
        <v>0</v>
      </c>
      <c r="C24" s="15">
        <f>BOR!C24+ULSBoard!C24+SUBoard!C24+LCTCBoard!C24+Online!C24+AE!C24+RR!C24</f>
        <v>0</v>
      </c>
      <c r="D24" s="15">
        <f>BOR!D24+ULSBoard!D24+SUBoard!D24+LCTCBoard!D24+Online!D24+AE!D24+RR!D24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BOR!B25+ULSBoard!B25+SUBoard!B25+LCTCBoard!B25+Online!B25+AE!B25+RR!B25</f>
        <v>0</v>
      </c>
      <c r="C25" s="15">
        <f>BOR!C25+ULSBoard!C25+SUBoard!C25+LCTCBoard!C25+Online!C25+AE!C25+RR!C25</f>
        <v>0</v>
      </c>
      <c r="D25" s="15">
        <f>BOR!D25+ULSBoard!D25+SUBoard!D25+LCTCBoard!D25+Online!D25+AE!D25+RR!D25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BOR!B26+ULSBoard!B26+SUBoard!B26+LCTCBoard!B26+Online!B26+AE!B26+RR!B26</f>
        <v>0</v>
      </c>
      <c r="C26" s="15">
        <f>BOR!C26+ULSBoard!C26+SUBoard!C26+LCTCBoard!C26+Online!C26+AE!C26+RR!C26</f>
        <v>0</v>
      </c>
      <c r="D26" s="15">
        <f>BOR!D26+ULSBoard!D26+SUBoard!D26+LCTCBoard!D26+Online!D26+AE!D26+RR!D26</f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f>BOR!B27+ULSBoard!B27+SUBoard!B27+LCTCBoard!B27+Online!B27+AE!B27+RR!B27</f>
        <v>0</v>
      </c>
      <c r="C27" s="15">
        <f>BOR!C27+ULSBoard!C27+SUBoard!C27+LCTCBoard!C27+Online!C27+AE!C27+RR!C27</f>
        <v>0</v>
      </c>
      <c r="D27" s="15">
        <f>BOR!D27+ULSBoard!D27+SUBoard!D27+LCTCBoard!D27+Online!D27+AE!D27+RR!D27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BOR!B28+ULSBoard!B28+SUBoard!B28+LCTCBoard!B28+Online!B28+AE!B28+RR!B28</f>
        <v>0</v>
      </c>
      <c r="C28" s="15">
        <f>BOR!C28+ULSBoard!C28+SUBoard!C28+LCTCBoard!C28+Online!C28+AE!C28+RR!C28</f>
        <v>0</v>
      </c>
      <c r="D28" s="15">
        <f>BOR!D28+ULSBoard!D28+SUBoard!D28+LCTCBoard!D28+Online!D28+AE!D28+RR!D28</f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f>BOR!B29+ULSBoard!B29+SUBoard!B29+LCTCBoard!B29+Online!B29+AE!B29+RR!B29</f>
        <v>0</v>
      </c>
      <c r="C29" s="15">
        <f>BOR!C29+ULSBoard!C29+SUBoard!C29+LCTCBoard!C29+Online!C29+AE!C29+RR!C29</f>
        <v>0</v>
      </c>
      <c r="D29" s="15">
        <f>BOR!D29+ULSBoard!D29+SUBoard!D29+LCTCBoard!D29+Online!D29+AE!D29+RR!D29</f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45">
        <f>SUM(B16:B29)</f>
        <v>0</v>
      </c>
      <c r="C30" s="45">
        <f>SUM(C16:C29)</f>
        <v>0</v>
      </c>
      <c r="D30" s="45">
        <f>SUM(D16:D29)</f>
        <v>0</v>
      </c>
      <c r="E30" s="22"/>
    </row>
    <row r="31" spans="1:5" ht="15" customHeight="1" x14ac:dyDescent="0.2">
      <c r="A31" s="52" t="s">
        <v>30</v>
      </c>
      <c r="B31" s="15">
        <f>BOR!B31+ULSBoard!B31+SUBoard!B31+LCTCBoard!B31+Online!B31+AE!B31+RR!B31</f>
        <v>0</v>
      </c>
      <c r="C31" s="15">
        <f>BOR!C31+ULSBoard!C31+SUBoard!C31+LCTCBoard!C31+Online!C31+AE!C31+RR!C31</f>
        <v>0</v>
      </c>
      <c r="D31" s="15">
        <f>BOR!D31+ULSBoard!D31+SUBoard!D31+LCTCBoard!D31+Online!D31+AE!D31+RR!D31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BOR!B32+ULSBoard!B32+SUBoard!B32+LCTCBoard!B32+Online!B32+AE!B32+RR!B32</f>
        <v>0</v>
      </c>
      <c r="C32" s="15">
        <f>BOR!C32+ULSBoard!C32+SUBoard!C32+LCTCBoard!C32+Online!C32+AE!C32+RR!C32</f>
        <v>0</v>
      </c>
      <c r="D32" s="15">
        <f>BOR!D32+ULSBoard!D32+SUBoard!D32+LCTCBoard!D32+Online!D32+AE!D32+RR!D32</f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f>BOR!B33+ULSBoard!B33+SUBoard!B33+LCTCBoard!B33+Online!B33+AE!B33+RR!B33</f>
        <v>0</v>
      </c>
      <c r="C33" s="15">
        <f>BOR!C33+ULSBoard!C33+SUBoard!C33+LCTCBoard!C33+Online!C33+AE!C33+RR!C33</f>
        <v>0</v>
      </c>
      <c r="D33" s="15">
        <f>BOR!D33+ULSBoard!D33+SUBoard!D33+LCTCBoard!D33+Online!D33+AE!D33+RR!D33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BOR!B34+ULSBoard!B34+SUBoard!B34+LCTCBoard!B34+Online!B34+AE!B34+RR!B34</f>
        <v>0</v>
      </c>
      <c r="C34" s="15">
        <f>BOR!C34+ULSBoard!C34+SUBoard!C34+LCTCBoard!C34+Online!C34+AE!C34+RR!C34</f>
        <v>0</v>
      </c>
      <c r="D34" s="15">
        <f>BOR!D34+ULSBoard!D34+SUBoard!D34+LCTCBoard!D34+Online!D34+AE!D34+RR!D34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BOR!B35+ULSBoard!B35+SUBoard!B35+LCTCBoard!B35+Online!B35+AE!B35+RR!B35</f>
        <v>0</v>
      </c>
      <c r="C35" s="15">
        <f>BOR!C35+ULSBoard!C35+SUBoard!C35+LCTCBoard!C35+Online!C35+AE!C35+RR!C35</f>
        <v>0</v>
      </c>
      <c r="D35" s="15">
        <f>BOR!D35+ULSBoard!D35+SUBoard!D35+LCTCBoard!D35+Online!D35+AE!D35+RR!D35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BOR!B36+ULSBoard!B36+SUBoard!B36+LCTCBoard!B36+Online!B36+AE!B36+RR!B36</f>
        <v>1341789</v>
      </c>
      <c r="C36" s="15">
        <f>BOR!C36+ULSBoard!C36+SUBoard!C36+LCTCBoard!C36+Online!C36+AE!C36+RR!C36</f>
        <v>2730299</v>
      </c>
      <c r="D36" s="15">
        <f>BOR!D36+ULSBoard!D36+SUBoard!D36+LCTCBoard!D36+Online!D36+AE!D36+RR!D36</f>
        <v>2730299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f>BOR!B37+ULSBoard!B37+SUBoard!B37+LCTCBoard!B37+Online!B37+AE!B37+RR!B37</f>
        <v>2834875</v>
      </c>
      <c r="C37" s="15">
        <f>BOR!C37+ULSBoard!C37+SUBoard!C37+LCTCBoard!C37+Online!C37+AE!C37+RR!C37</f>
        <v>3622500</v>
      </c>
      <c r="D37" s="15">
        <f>BOR!D37+ULSBoard!D37+SUBoard!D37+LCTCBoard!D37+Online!D37+AE!D37+RR!D37</f>
        <v>3622500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18">
        <f>SUM(B30:B37)</f>
        <v>4176664</v>
      </c>
      <c r="C38" s="18">
        <f>SUM(C30:C37)</f>
        <v>6352799</v>
      </c>
      <c r="D38" s="18">
        <f>SUM(D30:D37)</f>
        <v>6352799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45"/>
      <c r="C39" s="45"/>
      <c r="D39" s="45"/>
      <c r="E39" s="35"/>
    </row>
    <row r="40" spans="1:5" ht="15" customHeight="1" x14ac:dyDescent="0.2">
      <c r="A40" s="12" t="s">
        <v>38</v>
      </c>
      <c r="B40" s="15">
        <f>BOR!B40+ULSBoard!B40+SUBoard!B40+LCTCBoard!B40+Online!B40+AE!B40+RR!B40</f>
        <v>6872891</v>
      </c>
      <c r="C40" s="15">
        <f>BOR!C40+ULSBoard!C40+SUBoard!C40+LCTCBoard!C40+Online!C40+AE!C40+RR!C40</f>
        <v>21505647</v>
      </c>
      <c r="D40" s="15">
        <f>BOR!D40+ULSBoard!D40+SUBoard!D40+LCTCBoard!D40+Online!D40+AE!D40+RR!D40</f>
        <v>13172314</v>
      </c>
      <c r="E40" s="35">
        <f>D40-C40</f>
        <v>-8333333</v>
      </c>
    </row>
    <row r="41" spans="1:5" ht="15" customHeight="1" x14ac:dyDescent="0.2">
      <c r="A41" s="54" t="s">
        <v>39</v>
      </c>
      <c r="B41" s="15">
        <f>BOR!B41+ULSBoard!B41+SUBoard!B41+LCTCBoard!B41+Online!B41+AE!B41+RR!B41</f>
        <v>0</v>
      </c>
      <c r="C41" s="15">
        <f>BOR!C41+ULSBoard!C41+SUBoard!C41+LCTCBoard!C41+Online!C41+AE!C41+RR!C41</f>
        <v>0</v>
      </c>
      <c r="D41" s="15">
        <f>BOR!D41+ULSBoard!D41+SUBoard!D41+LCTCBoard!D41+Online!D41+AE!D41+RR!D41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45"/>
      <c r="C42" s="45"/>
      <c r="D42" s="45"/>
      <c r="E42" s="19"/>
    </row>
    <row r="43" spans="1:5" ht="15" customHeight="1" x14ac:dyDescent="0.2">
      <c r="A43" s="12" t="s">
        <v>41</v>
      </c>
      <c r="B43" s="15">
        <f>BOR!B43+ULSBoard!B43+SUBoard!B43+LCTCBoard!B43+Online!B43+AE!B43+RR!B43</f>
        <v>0</v>
      </c>
      <c r="C43" s="15">
        <f>BOR!C43+ULSBoard!C43+SUBoard!C43+LCTCBoard!C43+Online!C43+AE!C43+RR!C43</f>
        <v>0</v>
      </c>
      <c r="D43" s="15">
        <f>BOR!D43+ULSBoard!D43+SUBoard!D43+LCTCBoard!D43+Online!D43+AE!D43+RR!D43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BOR!B44+ULSBoard!B44+SUBoard!B44+LCTCBoard!B44+Online!B44+AE!B44+RR!B44</f>
        <v>0</v>
      </c>
      <c r="C44" s="15">
        <f>BOR!C44+ULSBoard!C44+SUBoard!C44+LCTCBoard!C44+Online!C44+AE!C44+RR!C44</f>
        <v>0</v>
      </c>
      <c r="D44" s="15">
        <f>BOR!D44+ULSBoard!D44+SUBoard!D44+LCTCBoard!D44+Online!D44+AE!D44+RR!D44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BOR!B45+ULSBoard!B45+SUBoard!B45+LCTCBoard!B45+Online!B45+AE!B45+RR!B45</f>
        <v>6872891</v>
      </c>
      <c r="C45" s="18">
        <f>BOR!C45+ULSBoard!C45+SUBoard!C45+LCTCBoard!C45+Online!C45+AE!C45+RR!C45</f>
        <v>21505647</v>
      </c>
      <c r="D45" s="18">
        <f>BOR!D45+ULSBoard!D45+SUBoard!D45+LCTCBoard!D45+Online!D45+AE!D45+RR!D45</f>
        <v>13172314</v>
      </c>
      <c r="E45" s="36">
        <f>D45-C45</f>
        <v>-8333333</v>
      </c>
    </row>
    <row r="46" spans="1:5" s="17" customFormat="1" ht="15" customHeight="1" x14ac:dyDescent="0.25">
      <c r="A46" s="46" t="s">
        <v>44</v>
      </c>
      <c r="B46" s="18">
        <f>BOR!B46+ULSBoard!B46+SUBoard!B46+LCTCBoard!B46+Online!B46+AE!B46+RR!B46</f>
        <v>0</v>
      </c>
      <c r="C46" s="18">
        <f>BOR!C46+ULSBoard!C46+SUBoard!C46+LCTCBoard!C46+Online!C46+AE!C46+RR!C46</f>
        <v>0</v>
      </c>
      <c r="D46" s="18">
        <f>BOR!D46+ULSBoard!D46+SUBoard!D46+LCTCBoard!D46+Online!D46+AE!D46+RR!D46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39">
        <f>B46+B45+B38+B13+B12</f>
        <v>16428337</v>
      </c>
      <c r="C47" s="39">
        <f>C46+C45+C38+C13+C12</f>
        <v>38754811</v>
      </c>
      <c r="D47" s="39">
        <f>D46+D45+D38+D13+D12</f>
        <v>30703478</v>
      </c>
      <c r="E47" s="39">
        <f>D47-C47</f>
        <v>-8051333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5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96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HSCS!B7+HSCNO!B7+Ag!B7+PBRC!B7+SULaw!B7+SUAg!B7</f>
        <v>0</v>
      </c>
      <c r="C7" s="15">
        <f>HSCS!C7+HSCNO!C7+Ag!C7+PBRC!C7+SULaw!C7+SUAg!C7</f>
        <v>0</v>
      </c>
      <c r="D7" s="15">
        <f>HSCS!D7+HSCNO!D7+Ag!D7+PBRC!D7+SULaw!D7+SUAg!D7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HSCS!B8+HSCNO!B8+Ag!B8+PBRC!B8+SULaw!B8+SUAg!B8</f>
        <v>0</v>
      </c>
      <c r="C8" s="15">
        <f>HSCS!C8+HSCNO!C8+Ag!C8+PBRC!C8+SULaw!C8+SUAg!C8</f>
        <v>0</v>
      </c>
      <c r="D8" s="15">
        <f>HSCS!D8+HSCNO!D8+Ag!D8+PBRC!D8+SULaw!D8+SUAg!D8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HSCS!B9+HSCNO!B9+Ag!B9+PBRC!B9+SULaw!B9+SUAg!B9</f>
        <v>0</v>
      </c>
      <c r="C9" s="15">
        <f>HSCS!C9+HSCNO!C9+Ag!C9+PBRC!C9+SULaw!C9+SUAg!C9</f>
        <v>0</v>
      </c>
      <c r="D9" s="15">
        <f>HSCS!D9+HSCNO!D9+Ag!D9+PBRC!D9+SULaw!D9+SUAg!D9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HSCS!B10+HSCNO!B10+Ag!B10+PBRC!B10+SULaw!B10+SUAg!B10</f>
        <v>0</v>
      </c>
      <c r="C10" s="15">
        <f>HSCS!C10+HSCNO!C10+Ag!C10+PBRC!C10+SULaw!C10+SUAg!C10</f>
        <v>0</v>
      </c>
      <c r="D10" s="15">
        <f>HSCS!D10+HSCNO!D10+Ag!D10+PBRC!D10+SULaw!D10+SUAg!D10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HSCS!B11+HSCNO!B11+Ag!B11+PBRC!B11+SULaw!B11+SUAg!B11</f>
        <v>0</v>
      </c>
      <c r="C11" s="15">
        <f>HSCS!C11+HSCNO!C11+Ag!C11+PBRC!C11+SULaw!C11+SUAg!C11</f>
        <v>0</v>
      </c>
      <c r="D11" s="15">
        <f>HSCS!D11+HSCNO!D11+Ag!D11+PBRC!D11+SULaw!D11+SUAg!D11</f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f>SUM(C7:C11)</f>
        <v>0</v>
      </c>
      <c r="D12" s="16">
        <f>SUM(D7:D11)</f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f>HSCS!B13+HSCNO!B13+Ag!B13+PBRC!B13+SULaw!B13+SUAg!B13</f>
        <v>0</v>
      </c>
      <c r="C13" s="18">
        <f>HSCS!C13+HSCNO!C13+Ag!C13+PBRC!C13+SULaw!C13+SUAg!C13</f>
        <v>0</v>
      </c>
      <c r="D13" s="18">
        <f>HSCS!D13+HSCNO!D13+Ag!D13+PBRC!D13+SULaw!D13+SUAg!D13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HSCS!B16+HSCNO!B16+Ag!B16+PBRC!B16+SULaw!B16+SUAg!B16</f>
        <v>83547805.019999996</v>
      </c>
      <c r="C16" s="15">
        <f>HSCS!C16+HSCNO!C16+Ag!C16+PBRC!C16+SULaw!C16+SUAg!C16</f>
        <v>87277168</v>
      </c>
      <c r="D16" s="15">
        <f>HSCS!D16+HSCNO!D16+Ag!D16+PBRC!D16+SULaw!D16+SUAg!D16</f>
        <v>87151252</v>
      </c>
      <c r="E16" s="15">
        <f>D16-C16</f>
        <v>-125916</v>
      </c>
    </row>
    <row r="17" spans="1:5" ht="15" customHeight="1" x14ac:dyDescent="0.2">
      <c r="A17" s="47" t="s">
        <v>18</v>
      </c>
      <c r="B17" s="15">
        <f>HSCS!B17+HSCNO!B17+Ag!B17+PBRC!B17+SULaw!B17+SUAg!B17</f>
        <v>12649434.810000001</v>
      </c>
      <c r="C17" s="15">
        <f>HSCS!C17+HSCNO!C17+Ag!C17+PBRC!C17+SULaw!C17+SUAg!C17</f>
        <v>12839272</v>
      </c>
      <c r="D17" s="15">
        <f>HSCS!D17+HSCNO!D17+Ag!D17+PBRC!D17+SULaw!D17+SUAg!D17</f>
        <v>12416325</v>
      </c>
      <c r="E17" s="20">
        <f>D17-C17</f>
        <v>-422947</v>
      </c>
    </row>
    <row r="18" spans="1:5" ht="15" customHeight="1" x14ac:dyDescent="0.2">
      <c r="A18" s="47" t="s">
        <v>19</v>
      </c>
      <c r="B18" s="15">
        <f>HSCS!B18+HSCNO!B18+Ag!B18+PBRC!B18+SULaw!B18+SUAg!B18</f>
        <v>1037023.96</v>
      </c>
      <c r="C18" s="15">
        <f>HSCS!C18+HSCNO!C18+Ag!C18+PBRC!C18+SULaw!C18+SUAg!C18</f>
        <v>1075398</v>
      </c>
      <c r="D18" s="15">
        <f>HSCS!D18+HSCNO!D18+Ag!D18+PBRC!D18+SULaw!D18+SUAg!D18</f>
        <v>1068186</v>
      </c>
      <c r="E18" s="20">
        <f>D18-C18</f>
        <v>-7212</v>
      </c>
    </row>
    <row r="19" spans="1:5" ht="15" customHeight="1" x14ac:dyDescent="0.2">
      <c r="A19" s="47" t="s">
        <v>20</v>
      </c>
      <c r="B19" s="15">
        <f>HSCS!B19+HSCNO!B19+Ag!B19+PBRC!B19+SULaw!B19+SUAg!B19</f>
        <v>1265588.6200000001</v>
      </c>
      <c r="C19" s="15">
        <f>HSCS!C19+HSCNO!C19+Ag!C19+PBRC!C19+SULaw!C19+SUAg!C19</f>
        <v>1293630</v>
      </c>
      <c r="D19" s="15">
        <f>HSCS!D19+HSCNO!D19+Ag!D19+PBRC!D19+SULaw!D19+SUAg!D19</f>
        <v>1334577</v>
      </c>
      <c r="E19" s="20">
        <f>D19-C19</f>
        <v>40947</v>
      </c>
    </row>
    <row r="20" spans="1:5" ht="15" customHeight="1" x14ac:dyDescent="0.2">
      <c r="A20" s="47" t="s">
        <v>21</v>
      </c>
      <c r="B20" s="15">
        <f>HSCS!B20+HSCNO!B20+Ag!B20+PBRC!B20+SULaw!B20+SUAg!B20</f>
        <v>0</v>
      </c>
      <c r="C20" s="15">
        <f>HSCS!C20+HSCNO!C20+Ag!C20+PBRC!C20+SULaw!C20+SUAg!C20</f>
        <v>0</v>
      </c>
      <c r="D20" s="15">
        <f>HSCS!D20+HSCNO!D20+Ag!D20+PBRC!D20+SULaw!D20+SUAg!D20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HSCS!B21+HSCNO!B21+Ag!B21+PBRC!B21+SULaw!B21+SUAg!B21</f>
        <v>0</v>
      </c>
      <c r="C21" s="15">
        <f>HSCS!C21+HSCNO!C21+Ag!C21+PBRC!C21+SULaw!C21+SUAg!C21</f>
        <v>0</v>
      </c>
      <c r="D21" s="15">
        <f>HSCS!D21+HSCNO!D21+Ag!D21+PBRC!D21+SULaw!D21+SUAg!D21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HSCS!B22+HSCNO!B22+Ag!B22+PBRC!B22+SULaw!B22+SUAg!B22</f>
        <v>0</v>
      </c>
      <c r="C22" s="15">
        <f>HSCS!C22+HSCNO!C22+Ag!C22+PBRC!C22+SULaw!C22+SUAg!C22</f>
        <v>0</v>
      </c>
      <c r="D22" s="15">
        <f>HSCS!D22+HSCNO!D22+Ag!D22+PBRC!D22+SULaw!D22+SUAg!D22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HSCS!B23+HSCNO!B23+Ag!B23+PBRC!B23+SULaw!B23+SUAg!B23</f>
        <v>0</v>
      </c>
      <c r="C23" s="15">
        <f>HSCS!C23+HSCNO!C23+Ag!C23+PBRC!C23+SULaw!C23+SUAg!C23</f>
        <v>0</v>
      </c>
      <c r="D23" s="15">
        <f>HSCS!D23+HSCNO!D23+Ag!D23+PBRC!D23+SULaw!D23+SUAg!D23</f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f>HSCS!B24+HSCNO!B24+Ag!B24+PBRC!B24+SULaw!B24+SUAg!B24</f>
        <v>0</v>
      </c>
      <c r="C24" s="15">
        <f>HSCS!C24+HSCNO!C24+Ag!C24+PBRC!C24+SULaw!C24+SUAg!C24</f>
        <v>0</v>
      </c>
      <c r="D24" s="15">
        <f>HSCS!D24+HSCNO!D24+Ag!D24+PBRC!D24+SULaw!D24+SUAg!D24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HSCS!B25+HSCNO!B25+Ag!B25+PBRC!B25+SULaw!B25+SUAg!B25</f>
        <v>0</v>
      </c>
      <c r="C25" s="15">
        <f>HSCS!C25+HSCNO!C25+Ag!C25+PBRC!C25+SULaw!C25+SUAg!C25</f>
        <v>0</v>
      </c>
      <c r="D25" s="15">
        <f>HSCS!D25+HSCNO!D25+Ag!D25+PBRC!D25+SULaw!D25+SUAg!D25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HSCS!B26+HSCNO!B26+Ag!B26+PBRC!B26+SULaw!B26+SUAg!B26</f>
        <v>9473306.9700000007</v>
      </c>
      <c r="C26" s="15">
        <f>HSCS!C26+HSCNO!C26+Ag!C26+PBRC!C26+SULaw!C26+SUAg!C26</f>
        <v>9802821</v>
      </c>
      <c r="D26" s="15">
        <f>HSCS!D26+HSCNO!D26+Ag!D26+PBRC!D26+SULaw!D26+SUAg!D26</f>
        <v>9769343</v>
      </c>
      <c r="E26" s="20">
        <f t="shared" si="1"/>
        <v>-33478</v>
      </c>
    </row>
    <row r="27" spans="1:5" ht="15" customHeight="1" x14ac:dyDescent="0.2">
      <c r="A27" s="47" t="s">
        <v>26</v>
      </c>
      <c r="B27" s="15">
        <f>HSCS!B27+HSCNO!B27+Ag!B27+PBRC!B27+SULaw!B27+SUAg!B27</f>
        <v>0</v>
      </c>
      <c r="C27" s="15">
        <f>HSCS!C27+HSCNO!C27+Ag!C27+PBRC!C27+SULaw!C27+SUAg!C27</f>
        <v>0</v>
      </c>
      <c r="D27" s="15">
        <f>HSCS!D27+HSCNO!D27+Ag!D27+PBRC!D27+SULaw!D27+SUAg!D27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HSCS!B28+HSCNO!B28+Ag!B28+PBRC!B28+SULaw!B28+SUAg!B28</f>
        <v>0</v>
      </c>
      <c r="C28" s="15">
        <f>HSCS!C28+HSCNO!C28+Ag!C28+PBRC!C28+SULaw!C28+SUAg!C28</f>
        <v>0</v>
      </c>
      <c r="D28" s="15">
        <f>HSCS!D28+HSCNO!D28+Ag!D28+PBRC!D28+SULaw!D28+SUAg!D28</f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f>HSCS!B29+HSCNO!B29+Ag!B29+PBRC!B29+SULaw!B29+SUAg!B29</f>
        <v>360465</v>
      </c>
      <c r="C29" s="15">
        <f>HSCS!C29+HSCNO!C29+Ag!C29+PBRC!C29+SULaw!C29+SUAg!C29</f>
        <v>296050</v>
      </c>
      <c r="D29" s="15">
        <f>HSCS!D29+HSCNO!D29+Ag!D29+PBRC!D29+SULaw!D29+SUAg!D29</f>
        <v>255250</v>
      </c>
      <c r="E29" s="20">
        <f>D29-C29</f>
        <v>-40800</v>
      </c>
    </row>
    <row r="30" spans="1:5" s="17" customFormat="1" ht="15" customHeight="1" x14ac:dyDescent="0.25">
      <c r="A30" s="46" t="s">
        <v>29</v>
      </c>
      <c r="B30" s="21">
        <f>SUM(B16:B29)</f>
        <v>108333624.38</v>
      </c>
      <c r="C30" s="21">
        <f>SUM(C16:C29)</f>
        <v>112584339</v>
      </c>
      <c r="D30" s="21">
        <f>SUM(D16:D29)</f>
        <v>111994933</v>
      </c>
      <c r="E30" s="22">
        <f>SUM(E16:E29)</f>
        <v>-589406</v>
      </c>
    </row>
    <row r="31" spans="1:5" ht="15" customHeight="1" x14ac:dyDescent="0.2">
      <c r="A31" s="52" t="s">
        <v>30</v>
      </c>
      <c r="B31" s="15">
        <f>HSCS!B31+HSCNO!B31+Ag!B31+PBRC!B31+SULaw!B31+SUAg!B31</f>
        <v>0</v>
      </c>
      <c r="C31" s="15">
        <f>HSCS!C31+HSCNO!C31+Ag!C31+PBRC!C31+SULaw!C31+SUAg!C31</f>
        <v>0</v>
      </c>
      <c r="D31" s="15">
        <f>HSCS!D31+HSCNO!D31+Ag!D31+PBRC!D31+SULaw!D31+SUAg!D31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HSCS!B32+HSCNO!B32+Ag!B32+PBRC!B32+SULaw!B32+SUAg!B32</f>
        <v>5449978.4000000004</v>
      </c>
      <c r="C32" s="15">
        <f>HSCS!C32+HSCNO!C32+Ag!C32+PBRC!C32+SULaw!C32+SUAg!C32</f>
        <v>6801715</v>
      </c>
      <c r="D32" s="15">
        <f>HSCS!D32+HSCNO!D32+Ag!D32+PBRC!D32+SULaw!D32+SUAg!D32</f>
        <v>6784222</v>
      </c>
      <c r="E32" s="34">
        <f t="shared" si="2"/>
        <v>-17493</v>
      </c>
    </row>
    <row r="33" spans="1:5" ht="15" customHeight="1" x14ac:dyDescent="0.2">
      <c r="A33" s="53" t="s">
        <v>32</v>
      </c>
      <c r="B33" s="15">
        <f>HSCS!B33+HSCNO!B33+Ag!B33+PBRC!B33+SULaw!B33+SUAg!B33</f>
        <v>0</v>
      </c>
      <c r="C33" s="15">
        <f>HSCS!C33+HSCNO!C33+Ag!C33+PBRC!C33+SULaw!C33+SUAg!C33</f>
        <v>0</v>
      </c>
      <c r="D33" s="15">
        <f>HSCS!D33+HSCNO!D33+Ag!D33+PBRC!D33+SULaw!D33+SUAg!D33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HSCS!B34+HSCNO!B34+Ag!B34+PBRC!B34+SULaw!B34+SUAg!B34</f>
        <v>0</v>
      </c>
      <c r="C34" s="15">
        <f>HSCS!C34+HSCNO!C34+Ag!C34+PBRC!C34+SULaw!C34+SUAg!C34</f>
        <v>0</v>
      </c>
      <c r="D34" s="15">
        <f>HSCS!D34+HSCNO!D34+Ag!D34+PBRC!D34+SULaw!D34+SUAg!D34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HSCS!B35+HSCNO!B35+Ag!B35+PBRC!B35+SULaw!B35+SUAg!B35</f>
        <v>0</v>
      </c>
      <c r="C35" s="15">
        <f>HSCS!C35+HSCNO!C35+Ag!C35+PBRC!C35+SULaw!C35+SUAg!C35</f>
        <v>0</v>
      </c>
      <c r="D35" s="15">
        <f>HSCS!D35+HSCNO!D35+Ag!D35+PBRC!D35+SULaw!D35+SUAg!D35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HSCS!B36+HSCNO!B36+Ag!B36+PBRC!B36+SULaw!B36+SUAg!B36</f>
        <v>2887682.33</v>
      </c>
      <c r="C36" s="15">
        <f>HSCS!C36+HSCNO!C36+Ag!C36+PBRC!C36+SULaw!C36+SUAg!C36</f>
        <v>2854591</v>
      </c>
      <c r="D36" s="15">
        <f>HSCS!D36+HSCNO!D36+Ag!D36+PBRC!D36+SULaw!D36+SUAg!D36</f>
        <v>2852052</v>
      </c>
      <c r="E36" s="34">
        <f t="shared" si="2"/>
        <v>-2539</v>
      </c>
    </row>
    <row r="37" spans="1:5" ht="15" customHeight="1" x14ac:dyDescent="0.2">
      <c r="A37" s="52" t="s">
        <v>160</v>
      </c>
      <c r="B37" s="15">
        <f>HSCS!B37+HSCNO!B37+Ag!B37+PBRC!B37+SULaw!B37+SUAg!B37</f>
        <v>0</v>
      </c>
      <c r="C37" s="15">
        <f>HSCS!C37+HSCNO!C37+Ag!C37+PBRC!C37+SULaw!C37+SUAg!C37</f>
        <v>0</v>
      </c>
      <c r="D37" s="15">
        <f>HSCS!D37+HSCNO!D37+Ag!D37+PBRC!D37+SULaw!D37+SUAg!D37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116671285.11</v>
      </c>
      <c r="C38" s="23">
        <f>SUM(C30:C37)</f>
        <v>122240645</v>
      </c>
      <c r="D38" s="23">
        <f>SUM(D30:D37)</f>
        <v>121631207</v>
      </c>
      <c r="E38" s="37">
        <f>E36+E35+E34+E33+E32+E31+E30</f>
        <v>-609438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HSCS!B40+HSCNO!B40+Ag!B40+PBRC!B40+SULaw!B40+SUAg!B40</f>
        <v>0</v>
      </c>
      <c r="C40" s="15">
        <f>HSCS!C40+HSCNO!C40+Ag!C40+PBRC!C40+SULaw!C40+SUAg!C40</f>
        <v>0</v>
      </c>
      <c r="D40" s="15">
        <f>HSCS!D40+HSCNO!D40+Ag!D40+PBRC!D40+SULaw!D40+SUAg!D40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HSCS!B41+HSCNO!B41+Ag!B41+PBRC!B41+SULaw!B41+SUAg!B41</f>
        <v>0</v>
      </c>
      <c r="C41" s="15">
        <f>HSCS!C41+HSCNO!C41+Ag!C41+PBRC!C41+SULaw!C41+SUAg!C41</f>
        <v>0</v>
      </c>
      <c r="D41" s="15">
        <f>HSCS!D41+HSCNO!D41+Ag!D41+PBRC!D41+SULaw!D41+SUAg!D41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HSCS!B43+HSCNO!B43+Ag!B43+PBRC!B43+SULaw!B43+SUAg!B43</f>
        <v>0</v>
      </c>
      <c r="C43" s="15">
        <f>HSCS!C43+HSCNO!C43+Ag!C43+PBRC!C43+SULaw!C43+SUAg!C43</f>
        <v>0</v>
      </c>
      <c r="D43" s="15">
        <f>HSCS!D43+HSCNO!D43+Ag!D43+PBRC!D43+SULaw!D43+SUAg!D43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HSCS!B44+HSCNO!B44+Ag!B44+PBRC!B44+SULaw!B44+SUAg!B44</f>
        <v>14659069.85</v>
      </c>
      <c r="C44" s="15">
        <f>HSCS!C44+HSCNO!C44+Ag!C44+PBRC!C44+SULaw!C44+SUAg!C44</f>
        <v>16672484</v>
      </c>
      <c r="D44" s="15">
        <f>HSCS!D44+HSCNO!D44+Ag!D44+PBRC!D44+SULaw!D44+SUAg!D44</f>
        <v>16672484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14659069.85</v>
      </c>
      <c r="C45" s="18">
        <f>C40+C41+C43+C44</f>
        <v>16672484</v>
      </c>
      <c r="D45" s="18">
        <f>D40+D41+D43+D44</f>
        <v>16672484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HSCS!B46+HSCNO!B46+Ag!B46+PBRC!B46+SULaw!B46+SUAg!B46</f>
        <v>0</v>
      </c>
      <c r="C46" s="18">
        <f>HSCS!C46+HSCNO!C46+Ag!C46+PBRC!C46+SULaw!C46+SUAg!C46</f>
        <v>0</v>
      </c>
      <c r="D46" s="18">
        <f>HSCS!D46+HSCNO!D46+Ag!D46+PBRC!D46+SULaw!D46+SUAg!D46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131330354.95999999</v>
      </c>
      <c r="C47" s="24">
        <f>C46+C45+C38+C13+C12</f>
        <v>138913129</v>
      </c>
      <c r="D47" s="24">
        <f>D46+D45+D38+D13+D12</f>
        <v>138303691</v>
      </c>
      <c r="E47" s="39">
        <f>D47-C47</f>
        <v>-609438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6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97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BOR!B7+LUMCON!B7+LOSFA!B7</f>
        <v>0</v>
      </c>
      <c r="C7" s="15">
        <f>BOR!C7+LUMCON!C7+LOSFA!C7</f>
        <v>0</v>
      </c>
      <c r="D7" s="15">
        <f>BOR!D7+LUMCON!D7+LOSFA!D7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BOR!B8+LUMCON!B8+LOSFA!B8</f>
        <v>0</v>
      </c>
      <c r="C8" s="15">
        <f>BOR!C8+LUMCON!C8+LOSFA!C8</f>
        <v>0</v>
      </c>
      <c r="D8" s="15">
        <f>BOR!D8+LUMCON!D8+LOSFA!D8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BOR!B9+LUMCON!B9+LOSFA!B9</f>
        <v>0</v>
      </c>
      <c r="C9" s="15">
        <f>BOR!C9+LUMCON!C9+LOSFA!C9</f>
        <v>0</v>
      </c>
      <c r="D9" s="15">
        <f>BOR!D9+LUMCON!D9+LOSFA!D9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BOR!B10+LUMCON!B10+LOSFA!B10</f>
        <v>0</v>
      </c>
      <c r="C10" s="15">
        <f>BOR!C10+LUMCON!C10+LOSFA!C10</f>
        <v>0</v>
      </c>
      <c r="D10" s="15">
        <f>BOR!D10+LUMCON!D10+LOSFA!D10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BOR!B11+LUMCON!B11+LOSFA!B11</f>
        <v>6160248.1500000004</v>
      </c>
      <c r="C11" s="15">
        <f>BOR!C11+LUMCON!C11+LOSFA!C11</f>
        <v>12474363</v>
      </c>
      <c r="D11" s="15">
        <f>BOR!D11+LUMCON!D11+LOSFA!D11</f>
        <v>12327107</v>
      </c>
      <c r="E11" s="34">
        <f t="shared" si="0"/>
        <v>-147256</v>
      </c>
    </row>
    <row r="12" spans="1:12" s="17" customFormat="1" ht="15" customHeight="1" x14ac:dyDescent="0.25">
      <c r="A12" s="50" t="s">
        <v>13</v>
      </c>
      <c r="B12" s="16">
        <f>SUM(B7:B11)</f>
        <v>6160248.1500000004</v>
      </c>
      <c r="C12" s="16">
        <f>SUM(C7:C11)</f>
        <v>12474363</v>
      </c>
      <c r="D12" s="16">
        <f>SUM(D7:D11)</f>
        <v>12327107</v>
      </c>
      <c r="E12" s="36">
        <f t="shared" si="0"/>
        <v>-147256</v>
      </c>
    </row>
    <row r="13" spans="1:12" s="17" customFormat="1" ht="15" customHeight="1" x14ac:dyDescent="0.25">
      <c r="A13" s="50" t="s">
        <v>14</v>
      </c>
      <c r="B13" s="18">
        <f>BOR!B13+LUMCON!B13+LOSFA!B13</f>
        <v>0</v>
      </c>
      <c r="C13" s="18">
        <f>BOR!C13+LUMCON!C13+LOSFA!C13</f>
        <v>0</v>
      </c>
      <c r="D13" s="18">
        <f>BOR!D13+LUMCON!D13+LOSFA!D13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BOR!B16+LUMCON!B16+LOSFA!B16</f>
        <v>0</v>
      </c>
      <c r="C16" s="15">
        <f>BOR!C16+LUMCON!C16+LOSFA!C16</f>
        <v>0</v>
      </c>
      <c r="D16" s="15">
        <f>BOR!D16+LUMCON!D16+LOSFA!D16</f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f>BOR!B17+LUMCON!B17+LOSFA!B17</f>
        <v>0</v>
      </c>
      <c r="C17" s="15">
        <f>BOR!C17+LUMCON!C17+LOSFA!C17</f>
        <v>0</v>
      </c>
      <c r="D17" s="15">
        <f>BOR!D17+LUMCON!D17+LOSFA!D17</f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f>BOR!B18+LUMCON!B18+LOSFA!B18</f>
        <v>0</v>
      </c>
      <c r="C18" s="15">
        <f>BOR!C18+LUMCON!C18+LOSFA!C18</f>
        <v>0</v>
      </c>
      <c r="D18" s="15">
        <f>BOR!D18+LUMCON!D18+LOSFA!D18</f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f>BOR!B19+LUMCON!B19+LOSFA!B19</f>
        <v>0</v>
      </c>
      <c r="C19" s="15">
        <f>BOR!C19+LUMCON!C19+LOSFA!C19</f>
        <v>0</v>
      </c>
      <c r="D19" s="15">
        <f>BOR!D19+LUMCON!D19+LOSFA!D19</f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f>BOR!B20+LUMCON!B20+LOSFA!B20</f>
        <v>0</v>
      </c>
      <c r="C20" s="15">
        <f>BOR!C20+LUMCON!C20+LOSFA!C20</f>
        <v>0</v>
      </c>
      <c r="D20" s="15">
        <f>BOR!D20+LUMCON!D20+LOSFA!D20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BOR!B21+LUMCON!B21+LOSFA!B21</f>
        <v>0</v>
      </c>
      <c r="C21" s="15">
        <f>BOR!C21+LUMCON!C21+LOSFA!C21</f>
        <v>0</v>
      </c>
      <c r="D21" s="15">
        <f>BOR!D21+LUMCON!D21+LOSFA!D21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BOR!B22+LUMCON!B22+LOSFA!B22</f>
        <v>0</v>
      </c>
      <c r="C22" s="15">
        <f>BOR!C22+LUMCON!C22+LOSFA!C22</f>
        <v>0</v>
      </c>
      <c r="D22" s="15">
        <f>BOR!D22+LUMCON!D22+LOSFA!D22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BOR!B23+LUMCON!B23+LOSFA!B23</f>
        <v>0</v>
      </c>
      <c r="C23" s="15">
        <f>BOR!C23+LUMCON!C23+LOSFA!C23</f>
        <v>0</v>
      </c>
      <c r="D23" s="15">
        <f>BOR!D23+LUMCON!D23+LOSFA!D23</f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f>BOR!B24+LUMCON!B24+LOSFA!B24</f>
        <v>0</v>
      </c>
      <c r="C24" s="15">
        <f>BOR!C24+LUMCON!C24+LOSFA!C24</f>
        <v>0</v>
      </c>
      <c r="D24" s="15">
        <f>BOR!D24+LUMCON!D24+LOSFA!D24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BOR!B25+LUMCON!B25+LOSFA!B25</f>
        <v>0</v>
      </c>
      <c r="C25" s="15">
        <f>BOR!C25+LUMCON!C25+LOSFA!C25</f>
        <v>0</v>
      </c>
      <c r="D25" s="15">
        <f>BOR!D25+LUMCON!D25+LOSFA!D25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BOR!B26+LUMCON!B26+LOSFA!B26</f>
        <v>0</v>
      </c>
      <c r="C26" s="15">
        <f>BOR!C26+LUMCON!C26+LOSFA!C26</f>
        <v>0</v>
      </c>
      <c r="D26" s="15">
        <f>BOR!D26+LUMCON!D26+LOSFA!D26</f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f>BOR!B27+LUMCON!B27+LOSFA!B27</f>
        <v>0</v>
      </c>
      <c r="C27" s="15">
        <f>BOR!C27+LUMCON!C27+LOSFA!C27</f>
        <v>0</v>
      </c>
      <c r="D27" s="15">
        <f>BOR!D27+LUMCON!D27+LOSFA!D27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BOR!B28+LUMCON!B28+LOSFA!B28</f>
        <v>0</v>
      </c>
      <c r="C28" s="15">
        <f>BOR!C28+LUMCON!C28+LOSFA!C28</f>
        <v>0</v>
      </c>
      <c r="D28" s="15">
        <f>BOR!D28+LUMCON!D28+LOSFA!D28</f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f>BOR!B29+LUMCON!B29+LOSFA!B29</f>
        <v>0</v>
      </c>
      <c r="C29" s="15">
        <f>BOR!C29+LUMCON!C29+LOSFA!C29</f>
        <v>0</v>
      </c>
      <c r="D29" s="15">
        <f>BOR!D29+LUMCON!D29+LOSFA!D29</f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f>SUM(B16:B29)</f>
        <v>0</v>
      </c>
      <c r="C30" s="21">
        <f>SUM(C16:C29)</f>
        <v>0</v>
      </c>
      <c r="D30" s="21">
        <f>SUM(D16:D29)</f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f>BOR!B31+LUMCON!B31+LOSFA!B31</f>
        <v>0</v>
      </c>
      <c r="C31" s="15">
        <f>BOR!C31+LUMCON!C31+LOSFA!C31</f>
        <v>0</v>
      </c>
      <c r="D31" s="15">
        <f>BOR!D31+LUMCON!D31+LOSFA!D31</f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f>BOR!B32+LUMCON!B32+LOSFA!B32</f>
        <v>0</v>
      </c>
      <c r="C32" s="15">
        <f>BOR!C32+LUMCON!C32+LOSFA!C32</f>
        <v>0</v>
      </c>
      <c r="D32" s="15">
        <f>BOR!D32+LUMCON!D32+LOSFA!D32</f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f>BOR!B33+LUMCON!B33+LOSFA!B33</f>
        <v>0</v>
      </c>
      <c r="C33" s="15">
        <f>BOR!C33+LUMCON!C33+LOSFA!C33</f>
        <v>0</v>
      </c>
      <c r="D33" s="15">
        <f>BOR!D33+LUMCON!D33+LOSFA!D33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BOR!B34+LUMCON!B34+LOSFA!B34</f>
        <v>0</v>
      </c>
      <c r="C34" s="15">
        <f>BOR!C34+LUMCON!C34+LOSFA!C34</f>
        <v>0</v>
      </c>
      <c r="D34" s="15">
        <f>BOR!D34+LUMCON!D34+LOSFA!D34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BOR!B35+LUMCON!B35+LOSFA!B35</f>
        <v>0</v>
      </c>
      <c r="C35" s="15">
        <f>BOR!C35+LUMCON!C35+LOSFA!C35</f>
        <v>0</v>
      </c>
      <c r="D35" s="15">
        <f>BOR!D35+LUMCON!D35+LOSFA!D35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BOR!B36+LUMCON!B36+LOSFA!B36</f>
        <v>4487358.49</v>
      </c>
      <c r="C36" s="15">
        <f>BOR!C36+LUMCON!C36+LOSFA!C36</f>
        <v>11830299</v>
      </c>
      <c r="D36" s="15">
        <f>BOR!D36+LUMCON!D36+LOSFA!D36</f>
        <v>11830299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f>BOR!B37+LUMCON!B37+LOSFA!B37</f>
        <v>16809</v>
      </c>
      <c r="C37" s="15">
        <f>BOR!C37+LUMCON!C37+LOSFA!C37</f>
        <v>200000</v>
      </c>
      <c r="D37" s="15">
        <f>BOR!D37+LUMCON!D37+LOSFA!D37</f>
        <v>200000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f>SUM(B30:B37)</f>
        <v>4504167.49</v>
      </c>
      <c r="C38" s="23">
        <f>SUM(C30:C37)</f>
        <v>12030299</v>
      </c>
      <c r="D38" s="23">
        <f>SUM(D30:D37)</f>
        <v>12030299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BOR!B40+LUMCON!B40+LOSFA!B40</f>
        <v>13177582.210000001</v>
      </c>
      <c r="C40" s="15">
        <f>BOR!C40+LUMCON!C40+LOSFA!C40</f>
        <v>58921465</v>
      </c>
      <c r="D40" s="15">
        <f>BOR!D40+LUMCON!D40+LOSFA!D40</f>
        <v>30478118</v>
      </c>
      <c r="E40" s="35">
        <f>D40-C40</f>
        <v>-28443347</v>
      </c>
    </row>
    <row r="41" spans="1:5" ht="15" customHeight="1" x14ac:dyDescent="0.2">
      <c r="A41" s="54" t="s">
        <v>39</v>
      </c>
      <c r="B41" s="15">
        <f>BOR!B41+LUMCON!B41+LOSFA!B41</f>
        <v>0</v>
      </c>
      <c r="C41" s="15">
        <f>BOR!C41+LUMCON!C41+LOSFA!C41</f>
        <v>0</v>
      </c>
      <c r="D41" s="15">
        <f>BOR!D41+LUMCON!D41+LOSFA!D41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BOR!B43+LUMCON!B43+LOSFA!B43</f>
        <v>0</v>
      </c>
      <c r="C43" s="15">
        <f>BOR!C43+LUMCON!C43+LOSFA!C43</f>
        <v>0</v>
      </c>
      <c r="D43" s="15">
        <f>BOR!D43+LUMCON!D43+LOSFA!D43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BOR!B44+LUMCON!B44+LOSFA!B44</f>
        <v>4101116.3499999996</v>
      </c>
      <c r="C44" s="15">
        <f>BOR!C44+LUMCON!C44+LOSFA!C44</f>
        <v>4034667</v>
      </c>
      <c r="D44" s="15">
        <f>BOR!D44+LUMCON!D44+LOSFA!D44</f>
        <v>4034667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17278698.560000002</v>
      </c>
      <c r="C45" s="18">
        <f>C40+C41+C43+C44</f>
        <v>62956132</v>
      </c>
      <c r="D45" s="18">
        <f>D40+D41+D43+D44</f>
        <v>34512785</v>
      </c>
      <c r="E45" s="36">
        <f>D45-C45</f>
        <v>-28443347</v>
      </c>
    </row>
    <row r="46" spans="1:5" s="17" customFormat="1" ht="15" customHeight="1" x14ac:dyDescent="0.25">
      <c r="A46" s="46" t="s">
        <v>44</v>
      </c>
      <c r="B46" s="18">
        <f>BOR!B46+LUMCON!B46+LOSFA!B46</f>
        <v>0</v>
      </c>
      <c r="C46" s="18">
        <f>BOR!C46+LUMCON!C46+LOSFA!C46</f>
        <v>0</v>
      </c>
      <c r="D46" s="18">
        <f>BOR!D46+LUMCON!D46+LOSFA!D46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27943114.200000003</v>
      </c>
      <c r="C47" s="24">
        <f>C46+C45+C38+C13+C12</f>
        <v>87460794</v>
      </c>
      <c r="D47" s="24">
        <f>D46+D45+D38+D13+D12</f>
        <v>58870191</v>
      </c>
      <c r="E47" s="39">
        <f>D47-C47</f>
        <v>-28590603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7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4660782</v>
      </c>
      <c r="C11" s="15">
        <v>10178365</v>
      </c>
      <c r="D11" s="15">
        <v>11178365</v>
      </c>
      <c r="E11" s="34">
        <f t="shared" si="0"/>
        <v>1000000</v>
      </c>
      <c r="G11" s="3"/>
    </row>
    <row r="12" spans="1:12" s="17" customFormat="1" ht="15" customHeight="1" x14ac:dyDescent="0.25">
      <c r="A12" s="50" t="s">
        <v>13</v>
      </c>
      <c r="B12" s="16">
        <v>4660782</v>
      </c>
      <c r="C12" s="16">
        <v>10178365</v>
      </c>
      <c r="D12" s="16">
        <v>11178365</v>
      </c>
      <c r="E12" s="36">
        <f t="shared" si="0"/>
        <v>1000000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1341789</v>
      </c>
      <c r="C36" s="15">
        <v>2730299</v>
      </c>
      <c r="D36" s="15">
        <v>2730299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16809</v>
      </c>
      <c r="C37" s="15">
        <v>200000</v>
      </c>
      <c r="D37" s="15">
        <v>200000</v>
      </c>
      <c r="E37" s="34"/>
    </row>
    <row r="38" spans="1:5" s="17" customFormat="1" ht="15" customHeight="1" x14ac:dyDescent="0.25">
      <c r="A38" s="50" t="s">
        <v>36</v>
      </c>
      <c r="B38" s="23">
        <v>1358598</v>
      </c>
      <c r="C38" s="23">
        <v>2930299</v>
      </c>
      <c r="D38" s="23">
        <v>2930299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6872891</v>
      </c>
      <c r="C40" s="15">
        <v>21505647</v>
      </c>
      <c r="D40" s="15">
        <v>13172314</v>
      </c>
      <c r="E40" s="35">
        <f>D40-C40</f>
        <v>-8333333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6872891</v>
      </c>
      <c r="C45" s="18">
        <v>21505647</v>
      </c>
      <c r="D45" s="18">
        <v>13172314</v>
      </c>
      <c r="E45" s="36">
        <f>D45-C45</f>
        <v>-8333333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12892271</v>
      </c>
      <c r="C47" s="24">
        <v>34614311</v>
      </c>
      <c r="D47" s="24">
        <v>27280978</v>
      </c>
      <c r="E47" s="39">
        <f>D47-C47</f>
        <v>-7333333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8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54</vt:i4>
      </vt:variant>
    </vt:vector>
  </HeadingPairs>
  <TitlesOfParts>
    <vt:vector size="109" baseType="lpstr">
      <vt:lpstr>Home</vt:lpstr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 Summary</vt:lpstr>
      <vt:lpstr>ULSBoard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HSCS</vt:lpstr>
      <vt:lpstr>HSCNO</vt:lpstr>
      <vt:lpstr>Ag</vt:lpstr>
      <vt:lpstr>PBRC</vt:lpstr>
      <vt:lpstr>SUSummary</vt:lpstr>
      <vt:lpstr>SUBoard</vt:lpstr>
      <vt:lpstr>SUBR</vt:lpstr>
      <vt:lpstr>SUNO</vt:lpstr>
      <vt:lpstr>SUSLA</vt:lpstr>
      <vt:lpstr>SULaw</vt:lpstr>
      <vt:lpstr>SUAg</vt:lpstr>
      <vt:lpstr>LCTCSummary</vt:lpstr>
      <vt:lpstr>LCTCBoard</vt:lpstr>
      <vt:lpstr>Online</vt:lpstr>
      <vt:lpstr>AE</vt:lpstr>
      <vt:lpstr>RR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NwLTCC</vt:lpstr>
      <vt:lpstr>'2&amp;4Year'!Print_Area</vt:lpstr>
      <vt:lpstr>'2Year'!Print_Area</vt:lpstr>
      <vt:lpstr>'4Year'!Print_Area</vt:lpstr>
      <vt:lpstr>AE!Print_Area</vt:lpstr>
      <vt:lpstr>Ag!Print_Area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HSCNO!Print_Area</vt:lpstr>
      <vt:lpstr>HSCS!Print_Area</vt:lpstr>
      <vt:lpstr>LATech!Print_Area</vt:lpstr>
      <vt:lpstr>LCTCBoard!Print_Area</vt:lpstr>
      <vt:lpstr>LCTCSummary!Print_Area</vt:lpstr>
      <vt:lpstr>LDCC!Print_Area</vt:lpstr>
      <vt:lpstr>LOSFA!Print_Area</vt:lpstr>
      <vt:lpstr>LSU!Print_Area</vt:lpstr>
      <vt:lpstr>'LSU Summary'!Print_Area</vt:lpstr>
      <vt:lpstr>LSUA!Print_Area</vt:lpstr>
      <vt:lpstr>LSUE!Print_Area</vt:lpstr>
      <vt:lpstr>LSUS!Print_Area</vt:lpstr>
      <vt:lpstr>LUMCON!Print_Area</vt:lpstr>
      <vt:lpstr>McNeese!Print_Area</vt:lpstr>
      <vt:lpstr>Nicholls!Print_Area</vt:lpstr>
      <vt:lpstr>Northshore!Print_Area</vt:lpstr>
      <vt:lpstr>Nunez!Print_Area</vt:lpstr>
      <vt:lpstr>NwLTCC!Print_Area</vt:lpstr>
      <vt:lpstr>NwSU!Print_Area</vt:lpstr>
      <vt:lpstr>Online!Print_Area</vt:lpstr>
      <vt:lpstr>PBRC!Print_Area</vt:lpstr>
      <vt:lpstr>RPCC!Print_Area</vt:lpstr>
      <vt:lpstr>RR!Print_Area</vt:lpstr>
      <vt:lpstr>SLCC!Print_Area</vt:lpstr>
      <vt:lpstr>SLU!Print_Area</vt:lpstr>
      <vt:lpstr>SOWELA!Print_Area</vt:lpstr>
      <vt:lpstr>Specialized!Print_Area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SUSummary!Print_Area</vt:lpstr>
      <vt:lpstr>'UL Summary'!Print_Area</vt:lpstr>
      <vt:lpstr>ULL!Print_Area</vt:lpstr>
      <vt:lpstr>ULM!Print_Area</vt:lpstr>
      <vt:lpstr>ULSBoard!Print_Area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Dawn Melancon</cp:lastModifiedBy>
  <cp:lastPrinted>2018-09-20T19:32:44Z</cp:lastPrinted>
  <dcterms:created xsi:type="dcterms:W3CDTF">2013-09-10T15:33:57Z</dcterms:created>
  <dcterms:modified xsi:type="dcterms:W3CDTF">2023-10-17T18:54:13Z</dcterms:modified>
</cp:coreProperties>
</file>