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4\BOR1_BOR2_BOR3_BOR5_Summary\"/>
    </mc:Choice>
  </mc:AlternateContent>
  <xr:revisionPtr revIDLastSave="0" documentId="13_ncr:1_{CE3B2D14-E59A-4149-A32B-CC84597411B8}" xr6:coauthVersionLast="47" xr6:coauthVersionMax="47" xr10:uidLastSave="{00000000-0000-0000-0000-000000000000}"/>
  <bookViews>
    <workbookView xWindow="28680" yWindow="-120" windowWidth="29040" windowHeight="15840" tabRatio="788" xr2:uid="{00000000-000D-0000-FFFF-FFFF00000000}"/>
  </bookViews>
  <sheets>
    <sheet name="Home" sheetId="61" r:id="rId1"/>
    <sheet name="HESummary" sheetId="51" r:id="rId2"/>
    <sheet name="2Year" sheetId="54" r:id="rId3"/>
    <sheet name="4Year" sheetId="53" r:id="rId4"/>
    <sheet name="2&amp;4Year" sheetId="52" r:id="rId5"/>
    <sheet name="Boards" sheetId="59" r:id="rId6"/>
    <sheet name="Specialized" sheetId="58" r:id="rId7"/>
    <sheet name="BORSummary" sheetId="60" r:id="rId8"/>
    <sheet name="BOR" sheetId="35" r:id="rId9"/>
    <sheet name="LUMCON" sheetId="34" r:id="rId10"/>
    <sheet name="LOSFA" sheetId="33" r:id="rId11"/>
    <sheet name="ULS Summary" sheetId="32" r:id="rId12"/>
    <sheet name="ULSBoard" sheetId="22" r:id="rId13"/>
    <sheet name="Grambling" sheetId="31" r:id="rId14"/>
    <sheet name="LATech" sheetId="30" r:id="rId15"/>
    <sheet name="McNeese" sheetId="24" r:id="rId16"/>
    <sheet name="Nicholls" sheetId="29" r:id="rId17"/>
    <sheet name="NwSU" sheetId="28" r:id="rId18"/>
    <sheet name="SLU" sheetId="27" r:id="rId19"/>
    <sheet name="ULL" sheetId="26" r:id="rId20"/>
    <sheet name="ULM" sheetId="25" r:id="rId21"/>
    <sheet name="UNO" sheetId="23" r:id="rId22"/>
    <sheet name="LSU Summary" sheetId="20" r:id="rId23"/>
    <sheet name="LSU" sheetId="19" r:id="rId24"/>
    <sheet name="LSUA" sheetId="18" r:id="rId25"/>
    <sheet name="LSUS" sheetId="17" r:id="rId26"/>
    <sheet name="LSUE" sheetId="16" r:id="rId27"/>
    <sheet name="HSCS" sheetId="14" r:id="rId28"/>
    <sheet name="HSCNO" sheetId="13" r:id="rId29"/>
    <sheet name="LSUAg" sheetId="12" r:id="rId30"/>
    <sheet name="PBRC" sheetId="11" r:id="rId31"/>
    <sheet name="SUSummary" sheetId="1" r:id="rId32"/>
    <sheet name="SUBoard" sheetId="2" r:id="rId33"/>
    <sheet name="SUBR" sheetId="3" r:id="rId34"/>
    <sheet name="SUNO" sheetId="4" r:id="rId35"/>
    <sheet name="SUSLA" sheetId="5" r:id="rId36"/>
    <sheet name="SULaw" sheetId="6" r:id="rId37"/>
    <sheet name="SUAg" sheetId="7" r:id="rId38"/>
    <sheet name="LCTCSummary" sheetId="36" r:id="rId39"/>
    <sheet name="LCTCBoard" sheetId="37" r:id="rId40"/>
    <sheet name="Online" sheetId="38" r:id="rId41"/>
    <sheet name="AE" sheetId="62" r:id="rId42"/>
    <sheet name="RR" sheetId="63" r:id="rId43"/>
    <sheet name="BRCC" sheetId="39" r:id="rId44"/>
    <sheet name="BPCC" sheetId="40" r:id="rId45"/>
    <sheet name="Delgado" sheetId="41" r:id="rId46"/>
    <sheet name="CentLATCC" sheetId="42" r:id="rId47"/>
    <sheet name="Fletcher" sheetId="43" r:id="rId48"/>
    <sheet name="LDCC" sheetId="44" r:id="rId49"/>
    <sheet name="Northshore" sheetId="45" r:id="rId50"/>
    <sheet name="Nunez" sheetId="46" r:id="rId51"/>
    <sheet name="RPCC" sheetId="47" r:id="rId52"/>
    <sheet name="SLCC" sheetId="48" r:id="rId53"/>
    <sheet name="SOWELA" sheetId="49" r:id="rId54"/>
    <sheet name="NWLTC" sheetId="50" r:id="rId55"/>
  </sheets>
  <externalReferences>
    <externalReference r:id="rId56"/>
    <externalReference r:id="rId57"/>
    <externalReference r:id="rId58"/>
    <externalReference r:id="rId59"/>
    <externalReference r:id="rId60"/>
  </externalReferences>
  <definedNames>
    <definedName name="_xlnm.Print_Area" localSheetId="4">'2&amp;4Year'!$A$1:$M$81</definedName>
    <definedName name="_xlnm.Print_Area" localSheetId="2">'2Year'!$A$1:$M$81</definedName>
    <definedName name="_xlnm.Print_Area" localSheetId="3">'4Year'!$A$1:$M$81</definedName>
    <definedName name="_xlnm.Print_Area" localSheetId="41">AE!$A$1:$M$81</definedName>
    <definedName name="_xlnm.Print_Area" localSheetId="5">Boards!$A$1:$M$81</definedName>
    <definedName name="_xlnm.Print_Area" localSheetId="8">BOR!$A$1:$M$81</definedName>
    <definedName name="_xlnm.Print_Area" localSheetId="7">BORSummary!$A$1:$M$81</definedName>
    <definedName name="_xlnm.Print_Area" localSheetId="44">BPCC!$A$1:$M$81</definedName>
    <definedName name="_xlnm.Print_Area" localSheetId="43">BRCC!$A$1:$M$81</definedName>
    <definedName name="_xlnm.Print_Area" localSheetId="46">CentLATCC!$A$1:$M$81</definedName>
    <definedName name="_xlnm.Print_Area" localSheetId="45">Delgado!$A$1:$M$81</definedName>
    <definedName name="_xlnm.Print_Area" localSheetId="47">Fletcher!$A$1:$M$81</definedName>
    <definedName name="_xlnm.Print_Area" localSheetId="13">Grambling!$A$1:$M$81</definedName>
    <definedName name="_xlnm.Print_Area" localSheetId="1">HESummary!$A$1:$M$81</definedName>
    <definedName name="_xlnm.Print_Area" localSheetId="28">HSCNO!$A$1:$M$81</definedName>
    <definedName name="_xlnm.Print_Area" localSheetId="27">HSCS!$A$1:$M$81</definedName>
    <definedName name="_xlnm.Print_Area" localSheetId="14">LATech!$A$1:$M$81</definedName>
    <definedName name="_xlnm.Print_Area" localSheetId="39">LCTCBoard!$A$1:$M$81</definedName>
    <definedName name="_xlnm.Print_Area" localSheetId="38">LCTCSummary!$A$1:$M$81</definedName>
    <definedName name="_xlnm.Print_Area" localSheetId="48">LDCC!$A$1:$M$81</definedName>
    <definedName name="_xlnm.Print_Area" localSheetId="10">LOSFA!$A$1:$M$81</definedName>
    <definedName name="_xlnm.Print_Area" localSheetId="23">LSU!$A$1:$M$81</definedName>
    <definedName name="_xlnm.Print_Area" localSheetId="22">'LSU Summary'!$A$1:$M$81</definedName>
    <definedName name="_xlnm.Print_Area" localSheetId="24">LSUA!$A$1:$M$81</definedName>
    <definedName name="_xlnm.Print_Area" localSheetId="29">LSUAg!$A$1:$M$81</definedName>
    <definedName name="_xlnm.Print_Area" localSheetId="26">LSUE!$A$1:$M$81</definedName>
    <definedName name="_xlnm.Print_Area" localSheetId="25">LSUS!$A$1:$M$81</definedName>
    <definedName name="_xlnm.Print_Area" localSheetId="9">LUMCON!$A$1:$M$81</definedName>
    <definedName name="_xlnm.Print_Area" localSheetId="15">McNeese!$A$1:$M$81</definedName>
    <definedName name="_xlnm.Print_Area" localSheetId="16">Nicholls!$A$1:$M$81</definedName>
    <definedName name="_xlnm.Print_Area" localSheetId="49">Northshore!$A$1:$M$81</definedName>
    <definedName name="_xlnm.Print_Area" localSheetId="50">Nunez!$A$1:$M$81</definedName>
    <definedName name="_xlnm.Print_Area" localSheetId="54">NWLTC!$A$1:$M$81</definedName>
    <definedName name="_xlnm.Print_Area" localSheetId="17">NwSU!$A$1:$M$81</definedName>
    <definedName name="_xlnm.Print_Area" localSheetId="40">Online!$A$1:$M$81</definedName>
    <definedName name="_xlnm.Print_Area" localSheetId="30">PBRC!$A$1:$M$81</definedName>
    <definedName name="_xlnm.Print_Area" localSheetId="51">RPCC!$A$1:$M$81</definedName>
    <definedName name="_xlnm.Print_Area" localSheetId="42">RR!$A$1:$M$81</definedName>
    <definedName name="_xlnm.Print_Area" localSheetId="52">SLCC!$A$1:$M$81</definedName>
    <definedName name="_xlnm.Print_Area" localSheetId="18">SLU!$A$1:$M$81</definedName>
    <definedName name="_xlnm.Print_Area" localSheetId="53">SOWELA!$A$1:$M$81</definedName>
    <definedName name="_xlnm.Print_Area" localSheetId="6">Specialized!$A$1:$M$81</definedName>
    <definedName name="_xlnm.Print_Area" localSheetId="37">SUAg!$A$1:$M$81</definedName>
    <definedName name="_xlnm.Print_Area" localSheetId="32">SUBoard!$A$1:$M$81</definedName>
    <definedName name="_xlnm.Print_Area" localSheetId="33">SUBR!$A$1:$M$81</definedName>
    <definedName name="_xlnm.Print_Area" localSheetId="36">SULaw!$A$1:$M$81</definedName>
    <definedName name="_xlnm.Print_Area" localSheetId="34">SUNO!$A$1:$M$81</definedName>
    <definedName name="_xlnm.Print_Area" localSheetId="35">SUSLA!$A$1:$M$81</definedName>
    <definedName name="_xlnm.Print_Area" localSheetId="31">SUSummary!$A$1:$M$81</definedName>
    <definedName name="_xlnm.Print_Area" localSheetId="19">ULL!$A$1:$M$81</definedName>
    <definedName name="_xlnm.Print_Area" localSheetId="20">ULM!$A$1:$M$81</definedName>
    <definedName name="_xlnm.Print_Area" localSheetId="11">'ULS Summary'!$A$1:$M$81</definedName>
    <definedName name="_xlnm.Print_Area" localSheetId="12">ULSBoard!$A$1:$M$81</definedName>
    <definedName name="_xlnm.Print_Area" localSheetId="21">UNO!$A$1:$M$81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20" l="1"/>
  <c r="L44" i="33"/>
  <c r="F44" i="33"/>
  <c r="F15" i="33"/>
  <c r="L44" i="35"/>
  <c r="L81" i="35"/>
  <c r="L13" i="35"/>
  <c r="L15" i="35"/>
  <c r="L37" i="38"/>
  <c r="M37" i="38"/>
  <c r="L38" i="38"/>
  <c r="M38" i="38"/>
  <c r="L37" i="62"/>
  <c r="M37" i="62"/>
  <c r="L38" i="62"/>
  <c r="M38" i="62"/>
  <c r="L37" i="63"/>
  <c r="M37" i="63"/>
  <c r="L38" i="63"/>
  <c r="M38" i="63"/>
  <c r="L37" i="39"/>
  <c r="M37" i="39"/>
  <c r="L38" i="39"/>
  <c r="M38" i="39"/>
  <c r="L37" i="40"/>
  <c r="M37" i="40" s="1"/>
  <c r="L38" i="40"/>
  <c r="M38" i="40"/>
  <c r="L37" i="41"/>
  <c r="M37" i="41"/>
  <c r="L38" i="41"/>
  <c r="M38" i="41"/>
  <c r="L37" i="42"/>
  <c r="M37" i="42"/>
  <c r="L38" i="42"/>
  <c r="M38" i="42"/>
  <c r="L37" i="43"/>
  <c r="M37" i="43"/>
  <c r="L38" i="43"/>
  <c r="M38" i="43" s="1"/>
  <c r="L37" i="44"/>
  <c r="M37" i="44" s="1"/>
  <c r="L38" i="44"/>
  <c r="M38" i="44" s="1"/>
  <c r="L37" i="45"/>
  <c r="M37" i="45"/>
  <c r="L38" i="45"/>
  <c r="M38" i="45" s="1"/>
  <c r="L37" i="46"/>
  <c r="M37" i="46" s="1"/>
  <c r="L38" i="46"/>
  <c r="M38" i="46" s="1"/>
  <c r="L37" i="47"/>
  <c r="M37" i="47" s="1"/>
  <c r="L38" i="47"/>
  <c r="M38" i="47" s="1"/>
  <c r="L37" i="48"/>
  <c r="M37" i="48"/>
  <c r="L38" i="48"/>
  <c r="M38" i="48" s="1"/>
  <c r="L37" i="49"/>
  <c r="M37" i="49" s="1"/>
  <c r="L38" i="49"/>
  <c r="M38" i="49" s="1"/>
  <c r="L37" i="50"/>
  <c r="M37" i="50" s="1"/>
  <c r="L38" i="50"/>
  <c r="M38" i="50" s="1"/>
  <c r="L37" i="37"/>
  <c r="M37" i="37"/>
  <c r="L38" i="37"/>
  <c r="M38" i="37"/>
  <c r="F37" i="38"/>
  <c r="G37" i="38"/>
  <c r="F38" i="38"/>
  <c r="G38" i="38"/>
  <c r="F37" i="62"/>
  <c r="G37" i="62"/>
  <c r="F38" i="62"/>
  <c r="G38" i="62"/>
  <c r="F37" i="63"/>
  <c r="G37" i="63"/>
  <c r="F38" i="63"/>
  <c r="G38" i="63"/>
  <c r="F37" i="39"/>
  <c r="G37" i="39"/>
  <c r="F38" i="39"/>
  <c r="G38" i="39"/>
  <c r="F37" i="40"/>
  <c r="G37" i="40" s="1"/>
  <c r="F38" i="40"/>
  <c r="G38" i="40"/>
  <c r="F37" i="41"/>
  <c r="G37" i="41"/>
  <c r="F38" i="41"/>
  <c r="G38" i="41"/>
  <c r="F37" i="42"/>
  <c r="G37" i="42"/>
  <c r="F38" i="42"/>
  <c r="G38" i="42"/>
  <c r="F37" i="43"/>
  <c r="G37" i="43" s="1"/>
  <c r="F38" i="43"/>
  <c r="G38" i="43" s="1"/>
  <c r="F37" i="44"/>
  <c r="G37" i="44"/>
  <c r="F38" i="44"/>
  <c r="G38" i="44" s="1"/>
  <c r="F37" i="45"/>
  <c r="G37" i="45"/>
  <c r="F38" i="45"/>
  <c r="G38" i="45"/>
  <c r="F37" i="46"/>
  <c r="G37" i="46"/>
  <c r="F38" i="46"/>
  <c r="G38" i="46" s="1"/>
  <c r="F37" i="47"/>
  <c r="G37" i="47" s="1"/>
  <c r="F38" i="47"/>
  <c r="G38" i="47" s="1"/>
  <c r="F37" i="48"/>
  <c r="G37" i="48" s="1"/>
  <c r="F38" i="48"/>
  <c r="G38" i="48"/>
  <c r="F37" i="49"/>
  <c r="G37" i="49" s="1"/>
  <c r="F38" i="49"/>
  <c r="G38" i="49"/>
  <c r="F37" i="50"/>
  <c r="F38" i="50"/>
  <c r="F37" i="37"/>
  <c r="G37" i="37"/>
  <c r="F38" i="37"/>
  <c r="G38" i="37"/>
  <c r="L37" i="3"/>
  <c r="M37" i="3" s="1"/>
  <c r="L38" i="3"/>
  <c r="M38" i="3" s="1"/>
  <c r="L37" i="4"/>
  <c r="M37" i="4"/>
  <c r="L38" i="4"/>
  <c r="M38" i="4" s="1"/>
  <c r="L37" i="5"/>
  <c r="M37" i="5"/>
  <c r="L38" i="5"/>
  <c r="M38" i="5"/>
  <c r="L37" i="6"/>
  <c r="M37" i="6"/>
  <c r="L38" i="6"/>
  <c r="M38" i="6" s="1"/>
  <c r="L37" i="7"/>
  <c r="M37" i="7" s="1"/>
  <c r="L38" i="7"/>
  <c r="M38" i="7" s="1"/>
  <c r="L37" i="2"/>
  <c r="M37" i="2"/>
  <c r="L38" i="2"/>
  <c r="M38" i="2" s="1"/>
  <c r="F37" i="3"/>
  <c r="G37" i="3" s="1"/>
  <c r="F38" i="3"/>
  <c r="G38" i="3" s="1"/>
  <c r="F37" i="4"/>
  <c r="G37" i="4" s="1"/>
  <c r="F38" i="4"/>
  <c r="G38" i="4" s="1"/>
  <c r="F37" i="5"/>
  <c r="G37" i="5"/>
  <c r="F38" i="5"/>
  <c r="G38" i="5"/>
  <c r="F37" i="6"/>
  <c r="G37" i="6"/>
  <c r="F38" i="6"/>
  <c r="G38" i="6" s="1"/>
  <c r="F37" i="7"/>
  <c r="G37" i="7" s="1"/>
  <c r="F38" i="7"/>
  <c r="G38" i="7" s="1"/>
  <c r="F37" i="2"/>
  <c r="G37" i="2"/>
  <c r="F38" i="2"/>
  <c r="G38" i="2" s="1"/>
  <c r="F35" i="17"/>
  <c r="G35" i="17"/>
  <c r="F36" i="17"/>
  <c r="G36" i="17"/>
  <c r="F37" i="17"/>
  <c r="G37" i="17"/>
  <c r="F38" i="17"/>
  <c r="G38" i="17"/>
  <c r="F35" i="16"/>
  <c r="F36" i="16"/>
  <c r="F37" i="16"/>
  <c r="F38" i="16"/>
  <c r="F35" i="14"/>
  <c r="F36" i="14"/>
  <c r="F37" i="14"/>
  <c r="F38" i="14"/>
  <c r="F35" i="13"/>
  <c r="F36" i="13"/>
  <c r="F37" i="13"/>
  <c r="F38" i="13"/>
  <c r="F35" i="12"/>
  <c r="F36" i="12"/>
  <c r="F37" i="12"/>
  <c r="F38" i="12"/>
  <c r="F35" i="11"/>
  <c r="F36" i="11"/>
  <c r="F37" i="11"/>
  <c r="F38" i="11"/>
  <c r="F35" i="18"/>
  <c r="F36" i="18"/>
  <c r="F37" i="18"/>
  <c r="F38" i="18"/>
  <c r="L37" i="24"/>
  <c r="M37" i="24"/>
  <c r="L38" i="24"/>
  <c r="M38" i="24"/>
  <c r="L37" i="29"/>
  <c r="M37" i="29"/>
  <c r="L38" i="29"/>
  <c r="M38" i="29"/>
  <c r="L37" i="28"/>
  <c r="M37" i="28"/>
  <c r="L38" i="28"/>
  <c r="M38" i="28"/>
  <c r="L37" i="27"/>
  <c r="M37" i="27"/>
  <c r="L38" i="27"/>
  <c r="M38" i="27"/>
  <c r="L37" i="26"/>
  <c r="M37" i="26"/>
  <c r="L38" i="26"/>
  <c r="M38" i="26"/>
  <c r="L37" i="25"/>
  <c r="M37" i="25"/>
  <c r="L38" i="25"/>
  <c r="M38" i="25"/>
  <c r="L37" i="23"/>
  <c r="M37" i="23"/>
  <c r="L38" i="23"/>
  <c r="M38" i="23"/>
  <c r="L37" i="30"/>
  <c r="M37" i="30"/>
  <c r="L38" i="30"/>
  <c r="M38" i="30"/>
  <c r="F36" i="24"/>
  <c r="G36" i="24"/>
  <c r="F37" i="24"/>
  <c r="G37" i="24"/>
  <c r="F38" i="24"/>
  <c r="G38" i="24"/>
  <c r="F36" i="29"/>
  <c r="G36" i="29"/>
  <c r="F37" i="29"/>
  <c r="G37" i="29"/>
  <c r="F38" i="29"/>
  <c r="G38" i="29"/>
  <c r="F36" i="28"/>
  <c r="G36" i="28"/>
  <c r="F37" i="28"/>
  <c r="G37" i="28"/>
  <c r="F38" i="28"/>
  <c r="G38" i="28"/>
  <c r="F36" i="27"/>
  <c r="G36" i="27"/>
  <c r="F37" i="27"/>
  <c r="G37" i="27"/>
  <c r="F38" i="27"/>
  <c r="G38" i="27"/>
  <c r="F36" i="26"/>
  <c r="G36" i="26"/>
  <c r="F37" i="26"/>
  <c r="G37" i="26"/>
  <c r="F38" i="26"/>
  <c r="G38" i="26"/>
  <c r="F36" i="25"/>
  <c r="G36" i="25"/>
  <c r="F37" i="25"/>
  <c r="G37" i="25"/>
  <c r="F38" i="25"/>
  <c r="G38" i="25"/>
  <c r="F36" i="23"/>
  <c r="G36" i="23"/>
  <c r="F37" i="23"/>
  <c r="G37" i="23"/>
  <c r="F38" i="23"/>
  <c r="G38" i="23"/>
  <c r="F36" i="30"/>
  <c r="G36" i="30"/>
  <c r="F37" i="30"/>
  <c r="G37" i="30"/>
  <c r="F38" i="30"/>
  <c r="G38" i="30"/>
  <c r="F37" i="22"/>
  <c r="G37" i="22"/>
  <c r="F38" i="22"/>
  <c r="G38" i="22"/>
  <c r="F37" i="31"/>
  <c r="F38" i="31"/>
  <c r="G37" i="31"/>
  <c r="G38" i="31"/>
  <c r="B38" i="59"/>
  <c r="D38" i="59"/>
  <c r="H38" i="59"/>
  <c r="J38" i="59"/>
  <c r="L38" i="59" s="1"/>
  <c r="B38" i="58"/>
  <c r="D38" i="58"/>
  <c r="H38" i="58"/>
  <c r="J38" i="58"/>
  <c r="B38" i="60"/>
  <c r="D38" i="60"/>
  <c r="H38" i="60"/>
  <c r="J38" i="60"/>
  <c r="L38" i="60" s="1"/>
  <c r="F38" i="35"/>
  <c r="G38" i="35"/>
  <c r="L38" i="35"/>
  <c r="M38" i="35"/>
  <c r="F38" i="34"/>
  <c r="G38" i="34"/>
  <c r="L38" i="34"/>
  <c r="M38" i="34"/>
  <c r="F38" i="33"/>
  <c r="G38" i="33"/>
  <c r="L38" i="33"/>
  <c r="M38" i="33" s="1"/>
  <c r="B38" i="32"/>
  <c r="B38" i="53"/>
  <c r="D38" i="32"/>
  <c r="D38" i="53"/>
  <c r="H38" i="32"/>
  <c r="H38" i="53"/>
  <c r="J38" i="32"/>
  <c r="J38" i="53"/>
  <c r="B38" i="20"/>
  <c r="D38" i="20"/>
  <c r="H38" i="20"/>
  <c r="J38" i="20"/>
  <c r="F38" i="19"/>
  <c r="B38" i="1"/>
  <c r="D38" i="1"/>
  <c r="H38" i="1"/>
  <c r="J38" i="1"/>
  <c r="B38" i="36"/>
  <c r="D38" i="36"/>
  <c r="H38" i="36"/>
  <c r="H38" i="54" s="1"/>
  <c r="J38" i="36"/>
  <c r="L38" i="36" s="1"/>
  <c r="I38" i="36" s="1"/>
  <c r="L71" i="38"/>
  <c r="M71" i="38"/>
  <c r="L71" i="62"/>
  <c r="M71" i="62"/>
  <c r="L71" i="63"/>
  <c r="M71" i="63"/>
  <c r="L71" i="39"/>
  <c r="M71" i="39"/>
  <c r="L71" i="40"/>
  <c r="M71" i="40"/>
  <c r="L71" i="41"/>
  <c r="M71" i="41"/>
  <c r="L71" i="42"/>
  <c r="M71" i="42"/>
  <c r="L71" i="43"/>
  <c r="M71" i="43"/>
  <c r="L71" i="44"/>
  <c r="M71" i="44" s="1"/>
  <c r="L71" i="45"/>
  <c r="L72" i="45" s="1"/>
  <c r="M71" i="45"/>
  <c r="L71" i="46"/>
  <c r="M71" i="46"/>
  <c r="L71" i="47"/>
  <c r="L72" i="47" s="1"/>
  <c r="L71" i="48"/>
  <c r="M71" i="48"/>
  <c r="L71" i="49"/>
  <c r="M71" i="49"/>
  <c r="L71" i="50"/>
  <c r="M71" i="50" s="1"/>
  <c r="L71" i="37"/>
  <c r="M71" i="37"/>
  <c r="F71" i="38"/>
  <c r="G71" i="38"/>
  <c r="F71" i="62"/>
  <c r="G71" i="62"/>
  <c r="F71" i="63"/>
  <c r="G71" i="63"/>
  <c r="F71" i="39"/>
  <c r="G71" i="39"/>
  <c r="F71" i="40"/>
  <c r="G71" i="40"/>
  <c r="F71" i="41"/>
  <c r="G71" i="41"/>
  <c r="F71" i="42"/>
  <c r="G71" i="42"/>
  <c r="F71" i="43"/>
  <c r="G71" i="43" s="1"/>
  <c r="F71" i="44"/>
  <c r="G71" i="44" s="1"/>
  <c r="F71" i="45"/>
  <c r="G71" i="45" s="1"/>
  <c r="F71" i="46"/>
  <c r="G71" i="46" s="1"/>
  <c r="F71" i="47"/>
  <c r="G71" i="47" s="1"/>
  <c r="F71" i="48"/>
  <c r="G71" i="48"/>
  <c r="F71" i="49"/>
  <c r="G71" i="49"/>
  <c r="F71" i="50"/>
  <c r="G71" i="50" s="1"/>
  <c r="F71" i="37"/>
  <c r="G71" i="37"/>
  <c r="L71" i="18"/>
  <c r="M71" i="18"/>
  <c r="L71" i="17"/>
  <c r="M71" i="17"/>
  <c r="L71" i="16"/>
  <c r="M71" i="16"/>
  <c r="L71" i="14"/>
  <c r="M71" i="14"/>
  <c r="L71" i="13"/>
  <c r="M71" i="13"/>
  <c r="L71" i="12"/>
  <c r="M71" i="12"/>
  <c r="L71" i="11"/>
  <c r="M71" i="11"/>
  <c r="L71" i="19"/>
  <c r="M71" i="19"/>
  <c r="F71" i="18"/>
  <c r="F71" i="17"/>
  <c r="G71" i="17"/>
  <c r="F71" i="16"/>
  <c r="F71" i="14"/>
  <c r="F71" i="13"/>
  <c r="F71" i="12"/>
  <c r="F71" i="11"/>
  <c r="F71" i="19"/>
  <c r="L71" i="31"/>
  <c r="M71" i="31"/>
  <c r="L71" i="30"/>
  <c r="M71" i="30"/>
  <c r="L71" i="24"/>
  <c r="M71" i="24"/>
  <c r="L71" i="29"/>
  <c r="M71" i="29"/>
  <c r="L71" i="28"/>
  <c r="M71" i="28"/>
  <c r="L71" i="27"/>
  <c r="M71" i="27"/>
  <c r="L71" i="26"/>
  <c r="M71" i="26"/>
  <c r="L71" i="25"/>
  <c r="M71" i="25"/>
  <c r="M71" i="23"/>
  <c r="L71" i="22"/>
  <c r="M71" i="22"/>
  <c r="F71" i="31"/>
  <c r="G71" i="31"/>
  <c r="F71" i="30"/>
  <c r="G71" i="30"/>
  <c r="F71" i="24"/>
  <c r="G71" i="24"/>
  <c r="F71" i="29"/>
  <c r="G71" i="29"/>
  <c r="F71" i="28"/>
  <c r="G71" i="28"/>
  <c r="F71" i="27"/>
  <c r="G71" i="27"/>
  <c r="F71" i="26"/>
  <c r="G71" i="26"/>
  <c r="F71" i="25"/>
  <c r="G71" i="25"/>
  <c r="F71" i="23"/>
  <c r="G71" i="23"/>
  <c r="F71" i="22"/>
  <c r="G71" i="22"/>
  <c r="L71" i="33"/>
  <c r="M71" i="33"/>
  <c r="F71" i="33"/>
  <c r="G71" i="33"/>
  <c r="L71" i="35"/>
  <c r="M71" i="35"/>
  <c r="F71" i="35"/>
  <c r="G71" i="35"/>
  <c r="L71" i="34"/>
  <c r="M71" i="34"/>
  <c r="F71" i="34"/>
  <c r="G71" i="34"/>
  <c r="J71" i="36"/>
  <c r="J71" i="54" s="1"/>
  <c r="H71" i="36"/>
  <c r="D71" i="36"/>
  <c r="B71" i="36"/>
  <c r="J71" i="1"/>
  <c r="H71" i="1"/>
  <c r="D71" i="1"/>
  <c r="B71" i="1"/>
  <c r="J71" i="20"/>
  <c r="H71" i="20"/>
  <c r="D71" i="20"/>
  <c r="B71" i="20"/>
  <c r="J71" i="60"/>
  <c r="H71" i="60"/>
  <c r="D71" i="60"/>
  <c r="B71" i="60"/>
  <c r="F71" i="60" s="1"/>
  <c r="J71" i="58"/>
  <c r="L71" i="58" s="1"/>
  <c r="H71" i="58"/>
  <c r="D71" i="58"/>
  <c r="F71" i="58" s="1"/>
  <c r="B71" i="58"/>
  <c r="J71" i="59"/>
  <c r="H71" i="59"/>
  <c r="H72" i="59" s="1"/>
  <c r="D71" i="59"/>
  <c r="F71" i="59" s="1"/>
  <c r="B71" i="59"/>
  <c r="J71" i="53"/>
  <c r="H71" i="32"/>
  <c r="H71" i="53"/>
  <c r="D71" i="32"/>
  <c r="B71" i="32"/>
  <c r="B71" i="53"/>
  <c r="F78" i="41"/>
  <c r="F77" i="41"/>
  <c r="F79" i="41"/>
  <c r="F62" i="41"/>
  <c r="F63" i="41"/>
  <c r="F64" i="41"/>
  <c r="F65" i="41"/>
  <c r="F66" i="41"/>
  <c r="F67" i="41"/>
  <c r="F68" i="41"/>
  <c r="F69" i="41"/>
  <c r="F70" i="41"/>
  <c r="F61" i="41"/>
  <c r="F59" i="41"/>
  <c r="F58" i="41"/>
  <c r="F57" i="41"/>
  <c r="F56" i="41"/>
  <c r="F55" i="41"/>
  <c r="F54" i="41"/>
  <c r="F60" i="41"/>
  <c r="G38" i="50"/>
  <c r="G37" i="50"/>
  <c r="L38" i="58"/>
  <c r="M38" i="58" s="1"/>
  <c r="F71" i="20"/>
  <c r="L38" i="20"/>
  <c r="I38" i="20"/>
  <c r="K38" i="20"/>
  <c r="L38" i="32"/>
  <c r="L38" i="53"/>
  <c r="M38" i="53" s="1"/>
  <c r="F38" i="53"/>
  <c r="G38" i="53"/>
  <c r="F38" i="20"/>
  <c r="G38" i="20"/>
  <c r="F38" i="32"/>
  <c r="G38" i="32"/>
  <c r="F38" i="60"/>
  <c r="E38" i="60" s="1"/>
  <c r="G38" i="60"/>
  <c r="F38" i="59"/>
  <c r="G38" i="59" s="1"/>
  <c r="L71" i="59"/>
  <c r="M71" i="59" s="1"/>
  <c r="F71" i="32"/>
  <c r="D71" i="53"/>
  <c r="L71" i="20"/>
  <c r="L71" i="2"/>
  <c r="M71" i="2"/>
  <c r="F71" i="2"/>
  <c r="G71" i="2" s="1"/>
  <c r="E38" i="59"/>
  <c r="M38" i="20"/>
  <c r="E38" i="20"/>
  <c r="E38" i="32"/>
  <c r="C38" i="32"/>
  <c r="K38" i="32"/>
  <c r="M38" i="32"/>
  <c r="I38" i="32"/>
  <c r="K38" i="53"/>
  <c r="E38" i="53"/>
  <c r="C38" i="20"/>
  <c r="C38" i="53"/>
  <c r="L71" i="3"/>
  <c r="F71" i="3"/>
  <c r="G71" i="3"/>
  <c r="F71" i="7"/>
  <c r="G71" i="7" s="1"/>
  <c r="G71" i="32"/>
  <c r="G71" i="20"/>
  <c r="G71" i="4"/>
  <c r="G71" i="5"/>
  <c r="G71" i="6"/>
  <c r="I71" i="32"/>
  <c r="I71" i="20"/>
  <c r="K71" i="59"/>
  <c r="K71" i="32"/>
  <c r="K71" i="20"/>
  <c r="M71" i="32"/>
  <c r="M71" i="20"/>
  <c r="M71" i="3"/>
  <c r="M71" i="4"/>
  <c r="M71" i="5"/>
  <c r="M71" i="6"/>
  <c r="M71" i="7"/>
  <c r="L72" i="23"/>
  <c r="F72" i="41"/>
  <c r="E71" i="32"/>
  <c r="E71" i="20"/>
  <c r="C71" i="32"/>
  <c r="C71" i="20"/>
  <c r="B37" i="20"/>
  <c r="D37" i="20"/>
  <c r="H37" i="20"/>
  <c r="J37" i="20"/>
  <c r="F37" i="19"/>
  <c r="B37" i="36"/>
  <c r="D37" i="36"/>
  <c r="H37" i="36"/>
  <c r="J37" i="36"/>
  <c r="B37" i="1"/>
  <c r="D37" i="1"/>
  <c r="F37" i="1" s="1"/>
  <c r="H37" i="1"/>
  <c r="J37" i="1"/>
  <c r="B37" i="59"/>
  <c r="C37" i="59" s="1"/>
  <c r="D37" i="59"/>
  <c r="E37" i="59" s="1"/>
  <c r="H37" i="59"/>
  <c r="J37" i="59"/>
  <c r="B37" i="58"/>
  <c r="D37" i="58"/>
  <c r="E37" i="58" s="1"/>
  <c r="H37" i="58"/>
  <c r="J37" i="58"/>
  <c r="B37" i="60"/>
  <c r="D37" i="60"/>
  <c r="F37" i="60" s="1"/>
  <c r="H37" i="60"/>
  <c r="J37" i="60"/>
  <c r="F37" i="35"/>
  <c r="G37" i="35"/>
  <c r="L37" i="35"/>
  <c r="M37" i="35"/>
  <c r="F37" i="34"/>
  <c r="G37" i="34"/>
  <c r="L37" i="34"/>
  <c r="M37" i="34"/>
  <c r="F37" i="33"/>
  <c r="G37" i="33" s="1"/>
  <c r="L37" i="33"/>
  <c r="M37" i="33"/>
  <c r="B37" i="32"/>
  <c r="B37" i="53"/>
  <c r="D37" i="32"/>
  <c r="D37" i="53"/>
  <c r="H37" i="32"/>
  <c r="H37" i="53"/>
  <c r="J37" i="32"/>
  <c r="J37" i="53"/>
  <c r="F37" i="59"/>
  <c r="G37" i="59" s="1"/>
  <c r="F37" i="20"/>
  <c r="G37" i="20"/>
  <c r="L37" i="20"/>
  <c r="F37" i="58"/>
  <c r="G37" i="58" s="1"/>
  <c r="F37" i="32"/>
  <c r="L37" i="32"/>
  <c r="K37" i="32"/>
  <c r="L37" i="60"/>
  <c r="L37" i="59"/>
  <c r="M37" i="59" s="1"/>
  <c r="E37" i="20"/>
  <c r="C37" i="20"/>
  <c r="M37" i="20"/>
  <c r="I37" i="20"/>
  <c r="K37" i="20"/>
  <c r="I37" i="60"/>
  <c r="M37" i="60"/>
  <c r="I37" i="32"/>
  <c r="M37" i="32"/>
  <c r="G37" i="32"/>
  <c r="E37" i="32"/>
  <c r="I37" i="59"/>
  <c r="C37" i="32"/>
  <c r="K37" i="60"/>
  <c r="L60" i="31"/>
  <c r="J14" i="59"/>
  <c r="J15" i="59"/>
  <c r="L15" i="59" s="1"/>
  <c r="J16" i="59"/>
  <c r="J17" i="59"/>
  <c r="J18" i="59"/>
  <c r="J19" i="59"/>
  <c r="J20" i="59"/>
  <c r="J21" i="59"/>
  <c r="J22" i="59"/>
  <c r="J23" i="59"/>
  <c r="L23" i="59" s="1"/>
  <c r="J24" i="59"/>
  <c r="J25" i="59"/>
  <c r="L25" i="59" s="1"/>
  <c r="J26" i="59"/>
  <c r="J27" i="59"/>
  <c r="J28" i="59"/>
  <c r="J29" i="59"/>
  <c r="J30" i="59"/>
  <c r="J31" i="59"/>
  <c r="K31" i="59" s="1"/>
  <c r="J32" i="59"/>
  <c r="J33" i="59"/>
  <c r="K33" i="59" s="1"/>
  <c r="J34" i="59"/>
  <c r="J35" i="59"/>
  <c r="J36" i="59"/>
  <c r="J39" i="59"/>
  <c r="J40" i="59"/>
  <c r="J41" i="59"/>
  <c r="J42" i="59"/>
  <c r="J43" i="59"/>
  <c r="J44" i="59"/>
  <c r="J45" i="59"/>
  <c r="J46" i="59"/>
  <c r="J47" i="59"/>
  <c r="J48" i="59"/>
  <c r="J49" i="59"/>
  <c r="L49" i="59" s="1"/>
  <c r="J50" i="59"/>
  <c r="J51" i="59"/>
  <c r="J52" i="59"/>
  <c r="J53" i="59"/>
  <c r="J54" i="59"/>
  <c r="J55" i="59"/>
  <c r="J56" i="59"/>
  <c r="J57" i="59"/>
  <c r="K57" i="59" s="1"/>
  <c r="J58" i="59"/>
  <c r="J59" i="59"/>
  <c r="K59" i="59" s="1"/>
  <c r="J60" i="59"/>
  <c r="J61" i="59"/>
  <c r="J62" i="59"/>
  <c r="J63" i="59"/>
  <c r="J64" i="59"/>
  <c r="J65" i="59"/>
  <c r="K65" i="59" s="1"/>
  <c r="J66" i="59"/>
  <c r="J67" i="59"/>
  <c r="L67" i="59" s="1"/>
  <c r="J68" i="59"/>
  <c r="J69" i="59"/>
  <c r="J70" i="59"/>
  <c r="J73" i="59"/>
  <c r="J74" i="59"/>
  <c r="J75" i="59"/>
  <c r="L75" i="59" s="1"/>
  <c r="J76" i="59"/>
  <c r="J77" i="59"/>
  <c r="L77" i="59" s="1"/>
  <c r="J78" i="59"/>
  <c r="J79" i="59"/>
  <c r="J80" i="59"/>
  <c r="H14" i="59"/>
  <c r="H15" i="59"/>
  <c r="H16" i="59"/>
  <c r="L16" i="59" s="1"/>
  <c r="H17" i="59"/>
  <c r="H18" i="59"/>
  <c r="I18" i="59" s="1"/>
  <c r="H19" i="59"/>
  <c r="H20" i="59"/>
  <c r="H21" i="59"/>
  <c r="H22" i="59"/>
  <c r="H23" i="59"/>
  <c r="H24" i="59"/>
  <c r="L24" i="59" s="1"/>
  <c r="H25" i="59"/>
  <c r="H26" i="59"/>
  <c r="I26" i="59" s="1"/>
  <c r="H27" i="59"/>
  <c r="H28" i="59"/>
  <c r="H29" i="59"/>
  <c r="H30" i="59"/>
  <c r="H31" i="59"/>
  <c r="H32" i="59"/>
  <c r="I32" i="59" s="1"/>
  <c r="H33" i="59"/>
  <c r="H34" i="59"/>
  <c r="L34" i="59" s="1"/>
  <c r="H35" i="59"/>
  <c r="H36" i="59"/>
  <c r="H40" i="59"/>
  <c r="H42" i="59"/>
  <c r="H43" i="59"/>
  <c r="H44" i="59"/>
  <c r="H45" i="59"/>
  <c r="H46" i="59"/>
  <c r="L46" i="59" s="1"/>
  <c r="H47" i="59"/>
  <c r="H48" i="59"/>
  <c r="H49" i="59"/>
  <c r="H50" i="59"/>
  <c r="H51" i="59"/>
  <c r="H52" i="59"/>
  <c r="H53" i="59"/>
  <c r="H54" i="59"/>
  <c r="L54" i="59" s="1"/>
  <c r="H55" i="59"/>
  <c r="H56" i="59"/>
  <c r="H57" i="59"/>
  <c r="H58" i="59"/>
  <c r="H59" i="59"/>
  <c r="H60" i="59"/>
  <c r="I60" i="59" s="1"/>
  <c r="H61" i="59"/>
  <c r="H62" i="59"/>
  <c r="L62" i="59" s="1"/>
  <c r="H63" i="59"/>
  <c r="H64" i="59"/>
  <c r="H65" i="59"/>
  <c r="H66" i="59"/>
  <c r="H67" i="59"/>
  <c r="H68" i="59"/>
  <c r="H69" i="59"/>
  <c r="H70" i="59"/>
  <c r="L70" i="59" s="1"/>
  <c r="H73" i="59"/>
  <c r="H74" i="59"/>
  <c r="H75" i="59"/>
  <c r="H76" i="59"/>
  <c r="H77" i="59"/>
  <c r="H78" i="59"/>
  <c r="L78" i="59" s="1"/>
  <c r="H79" i="59"/>
  <c r="H80" i="59"/>
  <c r="I80" i="59" s="1"/>
  <c r="D14" i="59"/>
  <c r="D15" i="59"/>
  <c r="D16" i="59"/>
  <c r="D17" i="59"/>
  <c r="F17" i="59" s="1"/>
  <c r="D18" i="59"/>
  <c r="F18" i="59" s="1"/>
  <c r="D19" i="59"/>
  <c r="D20" i="59"/>
  <c r="D21" i="59"/>
  <c r="D22" i="59"/>
  <c r="D23" i="59"/>
  <c r="D24" i="59"/>
  <c r="D25" i="59"/>
  <c r="F25" i="59" s="1"/>
  <c r="D26" i="59"/>
  <c r="F26" i="59" s="1"/>
  <c r="D27" i="59"/>
  <c r="D28" i="59"/>
  <c r="D29" i="59"/>
  <c r="D30" i="59"/>
  <c r="D31" i="59"/>
  <c r="D32" i="59"/>
  <c r="D33" i="59"/>
  <c r="F33" i="59" s="1"/>
  <c r="D34" i="59"/>
  <c r="F34" i="59" s="1"/>
  <c r="D35" i="59"/>
  <c r="D36" i="59"/>
  <c r="D39" i="59"/>
  <c r="D40" i="59"/>
  <c r="D42" i="59"/>
  <c r="D43" i="59"/>
  <c r="D44" i="59"/>
  <c r="D45" i="59"/>
  <c r="D46" i="59"/>
  <c r="D47" i="59"/>
  <c r="D48" i="59"/>
  <c r="D49" i="59"/>
  <c r="D50" i="59"/>
  <c r="D51" i="59"/>
  <c r="D52" i="59"/>
  <c r="D53" i="59"/>
  <c r="D54" i="59"/>
  <c r="D55" i="59"/>
  <c r="D56" i="59"/>
  <c r="D57" i="59"/>
  <c r="D58" i="59"/>
  <c r="D59" i="59"/>
  <c r="D60" i="59"/>
  <c r="D61" i="59"/>
  <c r="F61" i="59" s="1"/>
  <c r="D62" i="59"/>
  <c r="D63" i="59"/>
  <c r="D64" i="59"/>
  <c r="D65" i="59"/>
  <c r="D66" i="59"/>
  <c r="D67" i="59"/>
  <c r="D68" i="59"/>
  <c r="F68" i="59" s="1"/>
  <c r="D69" i="59"/>
  <c r="F69" i="59" s="1"/>
  <c r="D70" i="59"/>
  <c r="D73" i="59"/>
  <c r="D74" i="59"/>
  <c r="D75" i="59"/>
  <c r="D76" i="59"/>
  <c r="D77" i="59"/>
  <c r="D78" i="59"/>
  <c r="F78" i="59" s="1"/>
  <c r="D79" i="59"/>
  <c r="D81" i="59" s="1"/>
  <c r="D80" i="59"/>
  <c r="B14" i="59"/>
  <c r="B15" i="59"/>
  <c r="B16" i="59"/>
  <c r="B17" i="59"/>
  <c r="B18" i="59"/>
  <c r="B19" i="59"/>
  <c r="F19" i="59" s="1"/>
  <c r="B20" i="59"/>
  <c r="F20" i="59" s="1"/>
  <c r="B21" i="59"/>
  <c r="B22" i="59"/>
  <c r="B23" i="59"/>
  <c r="B24" i="59"/>
  <c r="B25" i="59"/>
  <c r="B26" i="59"/>
  <c r="B27" i="59"/>
  <c r="F27" i="59" s="1"/>
  <c r="B28" i="59"/>
  <c r="F28" i="59" s="1"/>
  <c r="B29" i="59"/>
  <c r="B30" i="59"/>
  <c r="B31" i="59"/>
  <c r="B32" i="59"/>
  <c r="B33" i="59"/>
  <c r="B34" i="59"/>
  <c r="B35" i="59"/>
  <c r="B36" i="59"/>
  <c r="B40" i="59"/>
  <c r="B42" i="59"/>
  <c r="B43" i="59"/>
  <c r="F43" i="59" s="1"/>
  <c r="B45" i="59"/>
  <c r="B46" i="59"/>
  <c r="C46" i="59" s="1"/>
  <c r="B47" i="59"/>
  <c r="B48" i="59"/>
  <c r="B49" i="59"/>
  <c r="B50" i="59"/>
  <c r="B51" i="59"/>
  <c r="B52" i="59"/>
  <c r="B53" i="59"/>
  <c r="B54" i="59"/>
  <c r="F54" i="59" s="1"/>
  <c r="B55" i="59"/>
  <c r="B56" i="59"/>
  <c r="B57" i="59"/>
  <c r="B58" i="59"/>
  <c r="B59" i="59"/>
  <c r="B60" i="59"/>
  <c r="B61" i="59"/>
  <c r="B62" i="59"/>
  <c r="F62" i="59" s="1"/>
  <c r="B63" i="59"/>
  <c r="B64" i="59"/>
  <c r="B65" i="59"/>
  <c r="B66" i="59"/>
  <c r="B67" i="59"/>
  <c r="B68" i="59"/>
  <c r="B69" i="59"/>
  <c r="B70" i="59"/>
  <c r="B73" i="59"/>
  <c r="B74" i="59"/>
  <c r="B75" i="59"/>
  <c r="B76" i="59"/>
  <c r="B77" i="59"/>
  <c r="F77" i="59" s="1"/>
  <c r="B78" i="59"/>
  <c r="C78" i="59" s="1"/>
  <c r="B79" i="59"/>
  <c r="B80" i="59"/>
  <c r="F80" i="59" s="1"/>
  <c r="J13" i="59"/>
  <c r="H13" i="59"/>
  <c r="B13" i="59"/>
  <c r="B44" i="59" s="1"/>
  <c r="D13" i="59"/>
  <c r="F13" i="59" s="1"/>
  <c r="J18" i="60"/>
  <c r="H18" i="60"/>
  <c r="J78" i="60"/>
  <c r="H78" i="60"/>
  <c r="J77" i="60"/>
  <c r="L77" i="60" s="1"/>
  <c r="H77" i="60"/>
  <c r="J75" i="60"/>
  <c r="H75" i="60"/>
  <c r="J74" i="60"/>
  <c r="H74" i="60"/>
  <c r="J70" i="60"/>
  <c r="H70" i="60"/>
  <c r="J69" i="60"/>
  <c r="L69" i="60" s="1"/>
  <c r="H69" i="60"/>
  <c r="J68" i="60"/>
  <c r="H68" i="60"/>
  <c r="J67" i="60"/>
  <c r="H67" i="60"/>
  <c r="J66" i="60"/>
  <c r="H66" i="60"/>
  <c r="J65" i="60"/>
  <c r="L65" i="60" s="1"/>
  <c r="H65" i="60"/>
  <c r="J64" i="60"/>
  <c r="H64" i="60"/>
  <c r="J63" i="60"/>
  <c r="H63" i="60"/>
  <c r="J62" i="60"/>
  <c r="H62" i="60"/>
  <c r="J61" i="60"/>
  <c r="L61" i="60" s="1"/>
  <c r="H61" i="60"/>
  <c r="J59" i="60"/>
  <c r="J57" i="60"/>
  <c r="J56" i="60"/>
  <c r="J55" i="60"/>
  <c r="J54" i="60"/>
  <c r="H59" i="60"/>
  <c r="H57" i="60"/>
  <c r="H56" i="60"/>
  <c r="H55" i="60"/>
  <c r="H54" i="60"/>
  <c r="J50" i="60"/>
  <c r="H50" i="60"/>
  <c r="J49" i="60"/>
  <c r="H49" i="60"/>
  <c r="J48" i="60"/>
  <c r="J51" i="60" s="1"/>
  <c r="H48" i="60"/>
  <c r="J47" i="60"/>
  <c r="H47" i="60"/>
  <c r="J46" i="60"/>
  <c r="H46" i="60"/>
  <c r="J13" i="60"/>
  <c r="H13" i="60"/>
  <c r="J14" i="60"/>
  <c r="J44" i="60" s="1"/>
  <c r="H14" i="60"/>
  <c r="J15" i="60"/>
  <c r="H15" i="60"/>
  <c r="J40" i="60"/>
  <c r="H40" i="60"/>
  <c r="J42" i="60"/>
  <c r="H42" i="60"/>
  <c r="J52" i="60"/>
  <c r="L52" i="60" s="1"/>
  <c r="H52" i="60"/>
  <c r="J80" i="60"/>
  <c r="H80" i="60"/>
  <c r="J19" i="60"/>
  <c r="H19" i="60"/>
  <c r="J20" i="60"/>
  <c r="H20" i="60"/>
  <c r="J21" i="60"/>
  <c r="L21" i="60" s="1"/>
  <c r="H21" i="60"/>
  <c r="J22" i="60"/>
  <c r="H22" i="60"/>
  <c r="J23" i="60"/>
  <c r="H23" i="60"/>
  <c r="J24" i="60"/>
  <c r="H24" i="60"/>
  <c r="J25" i="60"/>
  <c r="L25" i="60" s="1"/>
  <c r="H25" i="60"/>
  <c r="J26" i="60"/>
  <c r="H26" i="60"/>
  <c r="F79" i="18"/>
  <c r="F51" i="18"/>
  <c r="F44" i="18"/>
  <c r="F52" i="18"/>
  <c r="F80" i="18"/>
  <c r="F79" i="17"/>
  <c r="F51" i="17"/>
  <c r="F44" i="17"/>
  <c r="F52" i="17"/>
  <c r="F80" i="17"/>
  <c r="F79" i="16"/>
  <c r="F51" i="16"/>
  <c r="F44" i="16"/>
  <c r="F52" i="16"/>
  <c r="F80" i="16"/>
  <c r="F79" i="14"/>
  <c r="F51" i="14"/>
  <c r="F44" i="14"/>
  <c r="F52" i="14"/>
  <c r="F80" i="14"/>
  <c r="F79" i="13"/>
  <c r="F51" i="13"/>
  <c r="F44" i="13"/>
  <c r="F52" i="13"/>
  <c r="F80" i="13"/>
  <c r="F79" i="12"/>
  <c r="F51" i="12"/>
  <c r="F44" i="12"/>
  <c r="F52" i="12"/>
  <c r="F80" i="12"/>
  <c r="F79" i="11"/>
  <c r="F51" i="11"/>
  <c r="F44" i="11"/>
  <c r="F52" i="11"/>
  <c r="F80" i="11"/>
  <c r="F79" i="19"/>
  <c r="F51" i="19"/>
  <c r="F44" i="19"/>
  <c r="F52" i="19"/>
  <c r="F80" i="19"/>
  <c r="L44" i="23"/>
  <c r="L81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M35" i="23"/>
  <c r="L36" i="23"/>
  <c r="M36" i="23"/>
  <c r="L13" i="23"/>
  <c r="B78" i="32"/>
  <c r="B77" i="32"/>
  <c r="B77" i="53"/>
  <c r="B75" i="32"/>
  <c r="B74" i="32"/>
  <c r="B74" i="53"/>
  <c r="F74" i="53" s="1"/>
  <c r="B70" i="32"/>
  <c r="B69" i="32"/>
  <c r="B68" i="32"/>
  <c r="B68" i="53"/>
  <c r="B67" i="32"/>
  <c r="B66" i="32"/>
  <c r="B66" i="53"/>
  <c r="B65" i="32"/>
  <c r="B64" i="32"/>
  <c r="B64" i="53"/>
  <c r="B63" i="32"/>
  <c r="B63" i="53"/>
  <c r="B62" i="32"/>
  <c r="B61" i="32"/>
  <c r="B59" i="32"/>
  <c r="B59" i="53"/>
  <c r="F59" i="53" s="1"/>
  <c r="B57" i="32"/>
  <c r="B57" i="53"/>
  <c r="B56" i="32"/>
  <c r="B55" i="32"/>
  <c r="B54" i="32"/>
  <c r="B54" i="53"/>
  <c r="B50" i="32"/>
  <c r="B49" i="32"/>
  <c r="B48" i="32"/>
  <c r="B48" i="53"/>
  <c r="B47" i="32"/>
  <c r="B47" i="53"/>
  <c r="B46" i="32"/>
  <c r="B13" i="32"/>
  <c r="B14" i="32"/>
  <c r="B14" i="53"/>
  <c r="B15" i="32"/>
  <c r="B40" i="32"/>
  <c r="B42" i="32"/>
  <c r="B42" i="53"/>
  <c r="B52" i="32"/>
  <c r="B80" i="32"/>
  <c r="B80" i="53"/>
  <c r="L43" i="17"/>
  <c r="L42" i="17"/>
  <c r="L40" i="17"/>
  <c r="L34" i="17"/>
  <c r="L29" i="17"/>
  <c r="L28" i="17"/>
  <c r="L26" i="17"/>
  <c r="L27" i="17"/>
  <c r="L25" i="17"/>
  <c r="L24" i="17"/>
  <c r="L23" i="17"/>
  <c r="L22" i="17"/>
  <c r="L21" i="17"/>
  <c r="L20" i="17"/>
  <c r="L19" i="17"/>
  <c r="L18" i="17"/>
  <c r="L17" i="17"/>
  <c r="L16" i="17"/>
  <c r="L14" i="17"/>
  <c r="L13" i="17"/>
  <c r="L30" i="17"/>
  <c r="L31" i="17"/>
  <c r="L32" i="17"/>
  <c r="L33" i="17"/>
  <c r="L43" i="18"/>
  <c r="L42" i="18"/>
  <c r="L40" i="18"/>
  <c r="L34" i="18"/>
  <c r="L29" i="18"/>
  <c r="L28" i="18"/>
  <c r="L26" i="18"/>
  <c r="L27" i="18"/>
  <c r="L25" i="18"/>
  <c r="L24" i="18"/>
  <c r="L23" i="18"/>
  <c r="L22" i="18"/>
  <c r="L21" i="18"/>
  <c r="L20" i="18"/>
  <c r="L19" i="18"/>
  <c r="L18" i="18"/>
  <c r="L17" i="18"/>
  <c r="L16" i="18"/>
  <c r="L14" i="18"/>
  <c r="L13" i="18"/>
  <c r="L30" i="18"/>
  <c r="L31" i="18"/>
  <c r="L32" i="18"/>
  <c r="L33" i="18"/>
  <c r="L43" i="19"/>
  <c r="L42" i="19"/>
  <c r="L40" i="19"/>
  <c r="L36" i="19"/>
  <c r="M36" i="19"/>
  <c r="L35" i="19"/>
  <c r="M35" i="19"/>
  <c r="L34" i="19"/>
  <c r="L29" i="19"/>
  <c r="L28" i="19"/>
  <c r="L26" i="19"/>
  <c r="L27" i="19"/>
  <c r="L25" i="19"/>
  <c r="L24" i="19"/>
  <c r="L23" i="19"/>
  <c r="L22" i="19"/>
  <c r="L21" i="19"/>
  <c r="L20" i="19"/>
  <c r="L19" i="19"/>
  <c r="L18" i="19"/>
  <c r="L17" i="19"/>
  <c r="L16" i="19"/>
  <c r="L14" i="19"/>
  <c r="L13" i="19"/>
  <c r="L30" i="19"/>
  <c r="L31" i="19"/>
  <c r="L32" i="19"/>
  <c r="L33" i="19"/>
  <c r="D57" i="60"/>
  <c r="B57" i="60"/>
  <c r="H13" i="32"/>
  <c r="H14" i="32"/>
  <c r="H14" i="53"/>
  <c r="H15" i="32"/>
  <c r="H40" i="32"/>
  <c r="H40" i="53"/>
  <c r="H42" i="32"/>
  <c r="D13" i="60"/>
  <c r="B13" i="60"/>
  <c r="D14" i="60"/>
  <c r="B14" i="60"/>
  <c r="D15" i="60"/>
  <c r="F15" i="60" s="1"/>
  <c r="B15" i="60"/>
  <c r="D40" i="60"/>
  <c r="B40" i="60"/>
  <c r="D42" i="60"/>
  <c r="B42" i="60"/>
  <c r="F42" i="60" s="1"/>
  <c r="D13" i="32"/>
  <c r="D14" i="32"/>
  <c r="D15" i="32"/>
  <c r="D40" i="32"/>
  <c r="D40" i="53"/>
  <c r="D42" i="32"/>
  <c r="D78" i="60"/>
  <c r="D77" i="60"/>
  <c r="D79" i="60" s="1"/>
  <c r="D75" i="60"/>
  <c r="D74" i="60"/>
  <c r="D70" i="60"/>
  <c r="D72" i="60" s="1"/>
  <c r="D69" i="60"/>
  <c r="F69" i="60" s="1"/>
  <c r="D68" i="60"/>
  <c r="D67" i="60"/>
  <c r="D66" i="60"/>
  <c r="D65" i="60"/>
  <c r="D64" i="60"/>
  <c r="D63" i="60"/>
  <c r="D62" i="60"/>
  <c r="D61" i="60"/>
  <c r="F61" i="60" s="1"/>
  <c r="D59" i="60"/>
  <c r="D56" i="60"/>
  <c r="D55" i="60"/>
  <c r="D54" i="60"/>
  <c r="F54" i="60" s="1"/>
  <c r="D50" i="60"/>
  <c r="D49" i="60"/>
  <c r="D48" i="60"/>
  <c r="E48" i="60" s="1"/>
  <c r="D47" i="60"/>
  <c r="F47" i="60" s="1"/>
  <c r="D46" i="60"/>
  <c r="D52" i="60"/>
  <c r="D80" i="60"/>
  <c r="D78" i="32"/>
  <c r="D78" i="53"/>
  <c r="D77" i="32"/>
  <c r="D75" i="32"/>
  <c r="D74" i="32"/>
  <c r="D70" i="32"/>
  <c r="D69" i="32"/>
  <c r="D68" i="32"/>
  <c r="D68" i="53"/>
  <c r="F68" i="53" s="1"/>
  <c r="D67" i="32"/>
  <c r="D66" i="32"/>
  <c r="D66" i="53"/>
  <c r="D65" i="32"/>
  <c r="D64" i="32"/>
  <c r="D64" i="53"/>
  <c r="D63" i="32"/>
  <c r="D63" i="53"/>
  <c r="D62" i="32"/>
  <c r="D62" i="53"/>
  <c r="F62" i="53" s="1"/>
  <c r="D61" i="32"/>
  <c r="D59" i="32"/>
  <c r="D57" i="32"/>
  <c r="D56" i="32"/>
  <c r="D56" i="53"/>
  <c r="F56" i="53" s="1"/>
  <c r="E56" i="53" s="1"/>
  <c r="D55" i="32"/>
  <c r="D54" i="32"/>
  <c r="D58" i="32"/>
  <c r="D58" i="53"/>
  <c r="D50" i="32"/>
  <c r="D50" i="53"/>
  <c r="D49" i="32"/>
  <c r="D49" i="53"/>
  <c r="D48" i="32"/>
  <c r="D47" i="32"/>
  <c r="D47" i="53"/>
  <c r="D51" i="53" s="1"/>
  <c r="D46" i="32"/>
  <c r="D46" i="53"/>
  <c r="D52" i="32"/>
  <c r="D52" i="53"/>
  <c r="D80" i="32"/>
  <c r="B78" i="60"/>
  <c r="B77" i="60"/>
  <c r="B75" i="60"/>
  <c r="B74" i="60"/>
  <c r="F74" i="60" s="1"/>
  <c r="B70" i="60"/>
  <c r="B72" i="60" s="1"/>
  <c r="B69" i="60"/>
  <c r="B68" i="60"/>
  <c r="B67" i="60"/>
  <c r="B66" i="60"/>
  <c r="C66" i="60" s="1"/>
  <c r="B65" i="60"/>
  <c r="B64" i="60"/>
  <c r="B63" i="60"/>
  <c r="F63" i="60" s="1"/>
  <c r="B62" i="60"/>
  <c r="F62" i="60" s="1"/>
  <c r="B61" i="60"/>
  <c r="B59" i="60"/>
  <c r="B56" i="60"/>
  <c r="B55" i="60"/>
  <c r="F55" i="60" s="1"/>
  <c r="B54" i="60"/>
  <c r="B50" i="60"/>
  <c r="B49" i="60"/>
  <c r="B51" i="60" s="1"/>
  <c r="B48" i="60"/>
  <c r="C48" i="60" s="1"/>
  <c r="B47" i="60"/>
  <c r="B46" i="60"/>
  <c r="B52" i="60"/>
  <c r="B80" i="60"/>
  <c r="F80" i="60" s="1"/>
  <c r="L78" i="33"/>
  <c r="L77" i="33"/>
  <c r="L75" i="33"/>
  <c r="L74" i="33"/>
  <c r="L70" i="33"/>
  <c r="L69" i="33"/>
  <c r="L68" i="33"/>
  <c r="L67" i="33"/>
  <c r="L66" i="33"/>
  <c r="L65" i="33"/>
  <c r="L64" i="33"/>
  <c r="L63" i="33"/>
  <c r="L62" i="33"/>
  <c r="L61" i="33"/>
  <c r="L60" i="33"/>
  <c r="L50" i="33"/>
  <c r="L49" i="33"/>
  <c r="L48" i="33"/>
  <c r="L47" i="33"/>
  <c r="M47" i="33" s="1"/>
  <c r="L46" i="33"/>
  <c r="M46" i="33" s="1"/>
  <c r="L43" i="33"/>
  <c r="L42" i="33"/>
  <c r="L40" i="33"/>
  <c r="L34" i="33"/>
  <c r="L29" i="33"/>
  <c r="L28" i="33"/>
  <c r="L26" i="33"/>
  <c r="L27" i="33"/>
  <c r="L25" i="33"/>
  <c r="L24" i="33"/>
  <c r="L23" i="33"/>
  <c r="L22" i="33"/>
  <c r="L21" i="33"/>
  <c r="L20" i="33"/>
  <c r="L19" i="33"/>
  <c r="L18" i="33"/>
  <c r="L17" i="33"/>
  <c r="L16" i="33"/>
  <c r="L14" i="33"/>
  <c r="L13" i="33"/>
  <c r="L30" i="33"/>
  <c r="L31" i="33"/>
  <c r="L32" i="33"/>
  <c r="L33" i="33"/>
  <c r="L52" i="33"/>
  <c r="L80" i="33"/>
  <c r="L78" i="22"/>
  <c r="L77" i="22"/>
  <c r="L75" i="22"/>
  <c r="L74" i="22"/>
  <c r="L70" i="22"/>
  <c r="L69" i="22"/>
  <c r="L68" i="22"/>
  <c r="L67" i="22"/>
  <c r="L66" i="22"/>
  <c r="L65" i="22"/>
  <c r="L64" i="22"/>
  <c r="L63" i="22"/>
  <c r="L62" i="22"/>
  <c r="L61" i="22"/>
  <c r="L60" i="22"/>
  <c r="L50" i="22"/>
  <c r="L49" i="22"/>
  <c r="M49" i="22"/>
  <c r="L48" i="22"/>
  <c r="L47" i="22"/>
  <c r="L46" i="22"/>
  <c r="L43" i="22"/>
  <c r="L42" i="22"/>
  <c r="L40" i="22"/>
  <c r="L34" i="22"/>
  <c r="L29" i="22"/>
  <c r="L28" i="22"/>
  <c r="L26" i="22"/>
  <c r="L27" i="22"/>
  <c r="L25" i="22"/>
  <c r="L24" i="22"/>
  <c r="L23" i="22"/>
  <c r="L22" i="22"/>
  <c r="L21" i="22"/>
  <c r="L20" i="22"/>
  <c r="L19" i="22"/>
  <c r="L18" i="22"/>
  <c r="L17" i="22"/>
  <c r="L16" i="22"/>
  <c r="L14" i="22"/>
  <c r="L13" i="22"/>
  <c r="L30" i="22"/>
  <c r="L31" i="22"/>
  <c r="L32" i="22"/>
  <c r="L33" i="22"/>
  <c r="L52" i="22"/>
  <c r="L80" i="22"/>
  <c r="L78" i="2"/>
  <c r="L77" i="2"/>
  <c r="L79" i="2" s="1"/>
  <c r="L75" i="2"/>
  <c r="L74" i="2"/>
  <c r="L70" i="2"/>
  <c r="L69" i="2"/>
  <c r="L68" i="2"/>
  <c r="L67" i="2"/>
  <c r="L66" i="2"/>
  <c r="L65" i="2"/>
  <c r="L72" i="2" s="1"/>
  <c r="L64" i="2"/>
  <c r="L63" i="2"/>
  <c r="L62" i="2"/>
  <c r="L61" i="2"/>
  <c r="L60" i="2"/>
  <c r="L50" i="2"/>
  <c r="L49" i="2"/>
  <c r="M49" i="2"/>
  <c r="L48" i="2"/>
  <c r="M48" i="2"/>
  <c r="L47" i="2"/>
  <c r="M47" i="2" s="1"/>
  <c r="L46" i="2"/>
  <c r="M46" i="2" s="1"/>
  <c r="L43" i="2"/>
  <c r="L42" i="2"/>
  <c r="L44" i="2" s="1"/>
  <c r="L40" i="2"/>
  <c r="L34" i="2"/>
  <c r="L29" i="2"/>
  <c r="L28" i="2"/>
  <c r="L26" i="2"/>
  <c r="L27" i="2"/>
  <c r="L25" i="2"/>
  <c r="L24" i="2"/>
  <c r="L23" i="2"/>
  <c r="L22" i="2"/>
  <c r="L21" i="2"/>
  <c r="L20" i="2"/>
  <c r="L19" i="2"/>
  <c r="L18" i="2"/>
  <c r="L17" i="2"/>
  <c r="L16" i="2"/>
  <c r="L14" i="2"/>
  <c r="L13" i="2"/>
  <c r="L30" i="2"/>
  <c r="L31" i="2"/>
  <c r="L32" i="2"/>
  <c r="L33" i="2"/>
  <c r="L52" i="2"/>
  <c r="L80" i="2"/>
  <c r="L78" i="4"/>
  <c r="L79" i="4" s="1"/>
  <c r="L77" i="4"/>
  <c r="L75" i="4"/>
  <c r="L74" i="4"/>
  <c r="L70" i="4"/>
  <c r="L69" i="4"/>
  <c r="L68" i="4"/>
  <c r="L72" i="4" s="1"/>
  <c r="L67" i="4"/>
  <c r="L66" i="4"/>
  <c r="L65" i="4"/>
  <c r="L64" i="4"/>
  <c r="L63" i="4"/>
  <c r="L62" i="4"/>
  <c r="L61" i="4"/>
  <c r="L60" i="4"/>
  <c r="L50" i="4"/>
  <c r="L49" i="4"/>
  <c r="L51" i="4" s="1"/>
  <c r="L48" i="4"/>
  <c r="M48" i="4"/>
  <c r="L47" i="4"/>
  <c r="M47" i="4" s="1"/>
  <c r="L46" i="4"/>
  <c r="M46" i="4"/>
  <c r="L43" i="4"/>
  <c r="L42" i="4"/>
  <c r="L40" i="4"/>
  <c r="L34" i="4"/>
  <c r="L29" i="4"/>
  <c r="L28" i="4"/>
  <c r="L26" i="4"/>
  <c r="L27" i="4"/>
  <c r="L25" i="4"/>
  <c r="L24" i="4"/>
  <c r="L23" i="4"/>
  <c r="L22" i="4"/>
  <c r="L21" i="4"/>
  <c r="L20" i="4"/>
  <c r="L19" i="4"/>
  <c r="L18" i="4"/>
  <c r="L17" i="4"/>
  <c r="L16" i="4"/>
  <c r="L14" i="4"/>
  <c r="L13" i="4"/>
  <c r="L30" i="4"/>
  <c r="L31" i="4"/>
  <c r="L32" i="4"/>
  <c r="L33" i="4"/>
  <c r="L52" i="4"/>
  <c r="L80" i="4"/>
  <c r="L78" i="5"/>
  <c r="L77" i="5"/>
  <c r="L75" i="5"/>
  <c r="L74" i="5"/>
  <c r="L70" i="5"/>
  <c r="L69" i="5"/>
  <c r="L68" i="5"/>
  <c r="L67" i="5"/>
  <c r="L66" i="5"/>
  <c r="L65" i="5"/>
  <c r="L64" i="5"/>
  <c r="L63" i="5"/>
  <c r="L62" i="5"/>
  <c r="L61" i="5"/>
  <c r="L60" i="5"/>
  <c r="L50" i="5"/>
  <c r="L49" i="5"/>
  <c r="L48" i="5"/>
  <c r="L47" i="5"/>
  <c r="L46" i="5"/>
  <c r="M46" i="5"/>
  <c r="L43" i="5"/>
  <c r="L42" i="5"/>
  <c r="L40" i="5"/>
  <c r="L34" i="5"/>
  <c r="L29" i="5"/>
  <c r="L28" i="5"/>
  <c r="L26" i="5"/>
  <c r="L27" i="5"/>
  <c r="L25" i="5"/>
  <c r="L24" i="5"/>
  <c r="L23" i="5"/>
  <c r="L22" i="5"/>
  <c r="L21" i="5"/>
  <c r="L20" i="5"/>
  <c r="L19" i="5"/>
  <c r="L18" i="5"/>
  <c r="L17" i="5"/>
  <c r="L16" i="5"/>
  <c r="L14" i="5"/>
  <c r="L13" i="5"/>
  <c r="L30" i="5"/>
  <c r="L31" i="5"/>
  <c r="L32" i="5"/>
  <c r="L33" i="5"/>
  <c r="L52" i="5"/>
  <c r="L80" i="5"/>
  <c r="L78" i="6"/>
  <c r="L79" i="6" s="1"/>
  <c r="L77" i="6"/>
  <c r="L75" i="6"/>
  <c r="L74" i="6"/>
  <c r="L70" i="6"/>
  <c r="L69" i="6"/>
  <c r="L68" i="6"/>
  <c r="L67" i="6"/>
  <c r="L66" i="6"/>
  <c r="L72" i="6" s="1"/>
  <c r="L65" i="6"/>
  <c r="L64" i="6"/>
  <c r="L63" i="6"/>
  <c r="L62" i="6"/>
  <c r="L61" i="6"/>
  <c r="L60" i="6"/>
  <c r="L50" i="6"/>
  <c r="L49" i="6"/>
  <c r="M49" i="6" s="1"/>
  <c r="L48" i="6"/>
  <c r="M48" i="6" s="1"/>
  <c r="L47" i="6"/>
  <c r="L46" i="6"/>
  <c r="L43" i="6"/>
  <c r="L42" i="6"/>
  <c r="L40" i="6"/>
  <c r="L34" i="6"/>
  <c r="L44" i="6" s="1"/>
  <c r="L29" i="6"/>
  <c r="L28" i="6"/>
  <c r="L26" i="6"/>
  <c r="L27" i="6"/>
  <c r="L25" i="6"/>
  <c r="L24" i="6"/>
  <c r="L23" i="6"/>
  <c r="L22" i="6"/>
  <c r="L21" i="6"/>
  <c r="L20" i="6"/>
  <c r="L19" i="6"/>
  <c r="L18" i="6"/>
  <c r="L17" i="6"/>
  <c r="L16" i="6"/>
  <c r="L14" i="6"/>
  <c r="L13" i="6"/>
  <c r="L30" i="6"/>
  <c r="L31" i="6"/>
  <c r="L32" i="6"/>
  <c r="L33" i="6"/>
  <c r="L52" i="6"/>
  <c r="L80" i="6"/>
  <c r="L78" i="7"/>
  <c r="L77" i="7"/>
  <c r="L79" i="7" s="1"/>
  <c r="L75" i="7"/>
  <c r="L74" i="7"/>
  <c r="L70" i="7"/>
  <c r="L69" i="7"/>
  <c r="L68" i="7"/>
  <c r="L67" i="7"/>
  <c r="L66" i="7"/>
  <c r="L65" i="7"/>
  <c r="L72" i="7" s="1"/>
  <c r="L64" i="7"/>
  <c r="L63" i="7"/>
  <c r="L62" i="7"/>
  <c r="L61" i="7"/>
  <c r="L60" i="7"/>
  <c r="L50" i="7"/>
  <c r="L49" i="7"/>
  <c r="M49" i="7"/>
  <c r="L48" i="7"/>
  <c r="M48" i="7"/>
  <c r="L47" i="7"/>
  <c r="M47" i="7"/>
  <c r="L46" i="7"/>
  <c r="L43" i="7"/>
  <c r="L42" i="7"/>
  <c r="L40" i="7"/>
  <c r="L44" i="7" s="1"/>
  <c r="L34" i="7"/>
  <c r="L29" i="7"/>
  <c r="L28" i="7"/>
  <c r="L26" i="7"/>
  <c r="L27" i="7"/>
  <c r="L25" i="7"/>
  <c r="L24" i="7"/>
  <c r="L23" i="7"/>
  <c r="L22" i="7"/>
  <c r="L21" i="7"/>
  <c r="L20" i="7"/>
  <c r="L19" i="7"/>
  <c r="L18" i="7"/>
  <c r="L17" i="7"/>
  <c r="L16" i="7"/>
  <c r="L14" i="7"/>
  <c r="L13" i="7"/>
  <c r="L30" i="7"/>
  <c r="L31" i="7"/>
  <c r="L32" i="7"/>
  <c r="L33" i="7"/>
  <c r="L52" i="7"/>
  <c r="L80" i="7"/>
  <c r="L78" i="37"/>
  <c r="L77" i="37"/>
  <c r="L75" i="37"/>
  <c r="L74" i="37"/>
  <c r="L70" i="37"/>
  <c r="L69" i="37"/>
  <c r="L68" i="37"/>
  <c r="L67" i="37"/>
  <c r="L66" i="37"/>
  <c r="L65" i="37"/>
  <c r="L64" i="37"/>
  <c r="L63" i="37"/>
  <c r="L62" i="37"/>
  <c r="L61" i="37"/>
  <c r="L60" i="37"/>
  <c r="L50" i="37"/>
  <c r="L49" i="37"/>
  <c r="M49" i="37"/>
  <c r="L48" i="37"/>
  <c r="M48" i="37"/>
  <c r="L47" i="37"/>
  <c r="M47" i="37"/>
  <c r="L46" i="37"/>
  <c r="M46" i="37"/>
  <c r="L43" i="37"/>
  <c r="L42" i="37"/>
  <c r="L40" i="37"/>
  <c r="L34" i="37"/>
  <c r="L29" i="37"/>
  <c r="L28" i="37"/>
  <c r="L26" i="37"/>
  <c r="L27" i="37"/>
  <c r="L25" i="37"/>
  <c r="L24" i="37"/>
  <c r="L23" i="37"/>
  <c r="L22" i="37"/>
  <c r="L21" i="37"/>
  <c r="L20" i="37"/>
  <c r="L19" i="37"/>
  <c r="L18" i="37"/>
  <c r="L17" i="37"/>
  <c r="L16" i="37"/>
  <c r="L14" i="37"/>
  <c r="L13" i="37"/>
  <c r="L30" i="37"/>
  <c r="L31" i="37"/>
  <c r="L32" i="37"/>
  <c r="L33" i="37"/>
  <c r="L52" i="37"/>
  <c r="L80" i="37"/>
  <c r="L78" i="38"/>
  <c r="L77" i="38"/>
  <c r="L75" i="38"/>
  <c r="L74" i="38"/>
  <c r="L70" i="38"/>
  <c r="L69" i="38"/>
  <c r="L68" i="38"/>
  <c r="L67" i="38"/>
  <c r="L66" i="38"/>
  <c r="L65" i="38"/>
  <c r="L64" i="38"/>
  <c r="L63" i="38"/>
  <c r="L62" i="38"/>
  <c r="L61" i="38"/>
  <c r="L60" i="38"/>
  <c r="L50" i="38"/>
  <c r="L49" i="38"/>
  <c r="M49" i="38"/>
  <c r="L48" i="38"/>
  <c r="L47" i="38"/>
  <c r="L46" i="38"/>
  <c r="M46" i="38"/>
  <c r="L43" i="38"/>
  <c r="L42" i="38"/>
  <c r="L40" i="38"/>
  <c r="L34" i="38"/>
  <c r="L29" i="38"/>
  <c r="L28" i="38"/>
  <c r="L26" i="38"/>
  <c r="L27" i="38"/>
  <c r="L25" i="38"/>
  <c r="L24" i="38"/>
  <c r="L23" i="38"/>
  <c r="L22" i="38"/>
  <c r="L21" i="38"/>
  <c r="L20" i="38"/>
  <c r="L19" i="38"/>
  <c r="L18" i="38"/>
  <c r="L17" i="38"/>
  <c r="L16" i="38"/>
  <c r="L14" i="38"/>
  <c r="L13" i="38"/>
  <c r="L30" i="38"/>
  <c r="L31" i="38"/>
  <c r="L32" i="38"/>
  <c r="L33" i="38"/>
  <c r="L52" i="38"/>
  <c r="L80" i="38"/>
  <c r="L78" i="62"/>
  <c r="L77" i="62"/>
  <c r="L75" i="62"/>
  <c r="L74" i="62"/>
  <c r="L70" i="62"/>
  <c r="L69" i="62"/>
  <c r="L68" i="62"/>
  <c r="L67" i="62"/>
  <c r="L66" i="62"/>
  <c r="L65" i="62"/>
  <c r="L64" i="62"/>
  <c r="L63" i="62"/>
  <c r="L62" i="62"/>
  <c r="L61" i="62"/>
  <c r="L60" i="62"/>
  <c r="L50" i="62"/>
  <c r="L49" i="62"/>
  <c r="M49" i="62"/>
  <c r="L48" i="62"/>
  <c r="M48" i="62"/>
  <c r="L47" i="62"/>
  <c r="M47" i="62"/>
  <c r="L46" i="62"/>
  <c r="M46" i="62"/>
  <c r="L43" i="62"/>
  <c r="L42" i="62"/>
  <c r="L40" i="62"/>
  <c r="L34" i="62"/>
  <c r="L29" i="62"/>
  <c r="L28" i="62"/>
  <c r="L26" i="62"/>
  <c r="L27" i="62"/>
  <c r="L25" i="62"/>
  <c r="L24" i="62"/>
  <c r="L23" i="62"/>
  <c r="L22" i="62"/>
  <c r="L21" i="62"/>
  <c r="L20" i="62"/>
  <c r="L19" i="62"/>
  <c r="L18" i="62"/>
  <c r="L17" i="62"/>
  <c r="L16" i="62"/>
  <c r="L14" i="62"/>
  <c r="L13" i="62"/>
  <c r="L30" i="62"/>
  <c r="L31" i="62"/>
  <c r="L32" i="62"/>
  <c r="L33" i="62"/>
  <c r="L52" i="62"/>
  <c r="L80" i="62"/>
  <c r="L78" i="63"/>
  <c r="L77" i="63"/>
  <c r="L75" i="63"/>
  <c r="L74" i="63"/>
  <c r="L70" i="63"/>
  <c r="L69" i="63"/>
  <c r="L68" i="63"/>
  <c r="L67" i="63"/>
  <c r="L66" i="63"/>
  <c r="L65" i="63"/>
  <c r="L64" i="63"/>
  <c r="L63" i="63"/>
  <c r="L62" i="63"/>
  <c r="L61" i="63"/>
  <c r="L60" i="63"/>
  <c r="L50" i="63"/>
  <c r="L49" i="63"/>
  <c r="M49" i="63"/>
  <c r="L48" i="63"/>
  <c r="M48" i="63"/>
  <c r="L47" i="63"/>
  <c r="M47" i="63"/>
  <c r="L46" i="63"/>
  <c r="M46" i="63"/>
  <c r="L43" i="63"/>
  <c r="L42" i="63"/>
  <c r="L40" i="63"/>
  <c r="L34" i="63"/>
  <c r="L29" i="63"/>
  <c r="L28" i="63"/>
  <c r="L26" i="63"/>
  <c r="L27" i="63"/>
  <c r="L25" i="63"/>
  <c r="L24" i="63"/>
  <c r="L23" i="63"/>
  <c r="L22" i="63"/>
  <c r="L21" i="63"/>
  <c r="L20" i="63"/>
  <c r="L19" i="63"/>
  <c r="L18" i="63"/>
  <c r="L17" i="63"/>
  <c r="L16" i="63"/>
  <c r="L14" i="63"/>
  <c r="L13" i="63"/>
  <c r="L30" i="63"/>
  <c r="L31" i="63"/>
  <c r="L32" i="63"/>
  <c r="L33" i="63"/>
  <c r="L52" i="63"/>
  <c r="L80" i="63"/>
  <c r="L78" i="39"/>
  <c r="L77" i="39"/>
  <c r="L75" i="39"/>
  <c r="L74" i="39"/>
  <c r="L70" i="39"/>
  <c r="L69" i="39"/>
  <c r="L68" i="39"/>
  <c r="L67" i="39"/>
  <c r="L66" i="39"/>
  <c r="L65" i="39"/>
  <c r="L64" i="39"/>
  <c r="L63" i="39"/>
  <c r="L62" i="39"/>
  <c r="L61" i="39"/>
  <c r="L60" i="39"/>
  <c r="L50" i="39"/>
  <c r="L49" i="39"/>
  <c r="L48" i="39"/>
  <c r="M48" i="39"/>
  <c r="L47" i="39"/>
  <c r="M47" i="39"/>
  <c r="L46" i="39"/>
  <c r="M46" i="39"/>
  <c r="L43" i="39"/>
  <c r="L42" i="39"/>
  <c r="L40" i="39"/>
  <c r="L34" i="39"/>
  <c r="L29" i="39"/>
  <c r="L28" i="39"/>
  <c r="L26" i="39"/>
  <c r="L27" i="39"/>
  <c r="L25" i="39"/>
  <c r="L24" i="39"/>
  <c r="L23" i="39"/>
  <c r="L22" i="39"/>
  <c r="L21" i="39"/>
  <c r="L20" i="39"/>
  <c r="L19" i="39"/>
  <c r="L18" i="39"/>
  <c r="L17" i="39"/>
  <c r="L16" i="39"/>
  <c r="L14" i="39"/>
  <c r="L13" i="39"/>
  <c r="L30" i="39"/>
  <c r="L31" i="39"/>
  <c r="L32" i="39"/>
  <c r="L33" i="39"/>
  <c r="L52" i="39"/>
  <c r="L80" i="39"/>
  <c r="L78" i="43"/>
  <c r="L79" i="43" s="1"/>
  <c r="L77" i="43"/>
  <c r="L75" i="43"/>
  <c r="L74" i="43"/>
  <c r="L70" i="43"/>
  <c r="L69" i="43"/>
  <c r="L68" i="43"/>
  <c r="L67" i="43"/>
  <c r="L66" i="43"/>
  <c r="L72" i="43" s="1"/>
  <c r="L65" i="43"/>
  <c r="L64" i="43"/>
  <c r="L63" i="43"/>
  <c r="L62" i="43"/>
  <c r="L61" i="43"/>
  <c r="L60" i="43"/>
  <c r="L50" i="43"/>
  <c r="L49" i="43"/>
  <c r="M49" i="43" s="1"/>
  <c r="L48" i="43"/>
  <c r="M48" i="43"/>
  <c r="L47" i="43"/>
  <c r="L46" i="43"/>
  <c r="L43" i="43"/>
  <c r="L42" i="43"/>
  <c r="L40" i="43"/>
  <c r="L34" i="43"/>
  <c r="L44" i="43" s="1"/>
  <c r="L29" i="43"/>
  <c r="L28" i="43"/>
  <c r="L26" i="43"/>
  <c r="L27" i="43"/>
  <c r="L25" i="43"/>
  <c r="L24" i="43"/>
  <c r="L23" i="43"/>
  <c r="L22" i="43"/>
  <c r="L21" i="43"/>
  <c r="L20" i="43"/>
  <c r="L19" i="43"/>
  <c r="L18" i="43"/>
  <c r="L17" i="43"/>
  <c r="L16" i="43"/>
  <c r="L14" i="43"/>
  <c r="L13" i="43"/>
  <c r="L30" i="43"/>
  <c r="L31" i="43"/>
  <c r="L32" i="43"/>
  <c r="L33" i="43"/>
  <c r="L52" i="43"/>
  <c r="L80" i="43"/>
  <c r="L78" i="45"/>
  <c r="L77" i="45"/>
  <c r="L75" i="45"/>
  <c r="L79" i="45" s="1"/>
  <c r="L74" i="45"/>
  <c r="L70" i="45"/>
  <c r="L69" i="45"/>
  <c r="L68" i="45"/>
  <c r="L67" i="45"/>
  <c r="L66" i="45"/>
  <c r="L65" i="45"/>
  <c r="L64" i="45"/>
  <c r="L63" i="45"/>
  <c r="L62" i="45"/>
  <c r="L61" i="45"/>
  <c r="L60" i="45"/>
  <c r="L50" i="45"/>
  <c r="L49" i="45"/>
  <c r="M49" i="45"/>
  <c r="L48" i="45"/>
  <c r="L51" i="45" s="1"/>
  <c r="L47" i="45"/>
  <c r="M47" i="45" s="1"/>
  <c r="L46" i="45"/>
  <c r="M46" i="45"/>
  <c r="L43" i="45"/>
  <c r="L42" i="45"/>
  <c r="L40" i="45"/>
  <c r="L34" i="45"/>
  <c r="L29" i="45"/>
  <c r="L44" i="45" s="1"/>
  <c r="L28" i="45"/>
  <c r="L26" i="45"/>
  <c r="L27" i="45"/>
  <c r="L25" i="45"/>
  <c r="L24" i="45"/>
  <c r="L23" i="45"/>
  <c r="L22" i="45"/>
  <c r="L21" i="45"/>
  <c r="L20" i="45"/>
  <c r="L19" i="45"/>
  <c r="L18" i="45"/>
  <c r="L17" i="45"/>
  <c r="L16" i="45"/>
  <c r="L14" i="45"/>
  <c r="L13" i="45"/>
  <c r="L30" i="45"/>
  <c r="L31" i="45"/>
  <c r="L32" i="45"/>
  <c r="L33" i="45"/>
  <c r="L52" i="45"/>
  <c r="L80" i="45"/>
  <c r="L78" i="48"/>
  <c r="L77" i="48"/>
  <c r="L75" i="48"/>
  <c r="L74" i="48"/>
  <c r="L70" i="48"/>
  <c r="L69" i="48"/>
  <c r="L72" i="48" s="1"/>
  <c r="L68" i="48"/>
  <c r="L67" i="48"/>
  <c r="L66" i="48"/>
  <c r="L65" i="48"/>
  <c r="L64" i="48"/>
  <c r="L63" i="48"/>
  <c r="L62" i="48"/>
  <c r="L61" i="48"/>
  <c r="L60" i="48"/>
  <c r="L50" i="48"/>
  <c r="L49" i="48"/>
  <c r="M49" i="48"/>
  <c r="L48" i="48"/>
  <c r="M48" i="48" s="1"/>
  <c r="L47" i="48"/>
  <c r="M47" i="48"/>
  <c r="L46" i="48"/>
  <c r="L43" i="48"/>
  <c r="L42" i="48"/>
  <c r="L40" i="48"/>
  <c r="L34" i="48"/>
  <c r="L29" i="48"/>
  <c r="L28" i="48"/>
  <c r="L26" i="48"/>
  <c r="L27" i="48"/>
  <c r="L25" i="48"/>
  <c r="L24" i="48"/>
  <c r="L23" i="48"/>
  <c r="L22" i="48"/>
  <c r="L21" i="48"/>
  <c r="L20" i="48"/>
  <c r="L19" i="48"/>
  <c r="L18" i="48"/>
  <c r="L17" i="48"/>
  <c r="L16" i="48"/>
  <c r="L14" i="48"/>
  <c r="L13" i="48"/>
  <c r="L30" i="48"/>
  <c r="L31" i="48"/>
  <c r="L32" i="48"/>
  <c r="L33" i="48"/>
  <c r="L52" i="48"/>
  <c r="L80" i="48"/>
  <c r="L78" i="49"/>
  <c r="L77" i="49"/>
  <c r="L75" i="49"/>
  <c r="L74" i="49"/>
  <c r="L70" i="49"/>
  <c r="L69" i="49"/>
  <c r="L68" i="49"/>
  <c r="L67" i="49"/>
  <c r="L72" i="49" s="1"/>
  <c r="L66" i="49"/>
  <c r="L65" i="49"/>
  <c r="L64" i="49"/>
  <c r="L63" i="49"/>
  <c r="L62" i="49"/>
  <c r="L61" i="49"/>
  <c r="L60" i="49"/>
  <c r="L50" i="49"/>
  <c r="L49" i="49"/>
  <c r="L48" i="49"/>
  <c r="M48" i="49" s="1"/>
  <c r="L47" i="49"/>
  <c r="M47" i="49"/>
  <c r="L46" i="49"/>
  <c r="M46" i="49"/>
  <c r="L43" i="49"/>
  <c r="L44" i="49" s="1"/>
  <c r="L42" i="49"/>
  <c r="L40" i="49"/>
  <c r="L34" i="49"/>
  <c r="L29" i="49"/>
  <c r="L28" i="49"/>
  <c r="L26" i="49"/>
  <c r="L27" i="49"/>
  <c r="L25" i="49"/>
  <c r="L24" i="49"/>
  <c r="L23" i="49"/>
  <c r="L22" i="49"/>
  <c r="L21" i="49"/>
  <c r="L20" i="49"/>
  <c r="L19" i="49"/>
  <c r="L18" i="49"/>
  <c r="L17" i="49"/>
  <c r="L16" i="49"/>
  <c r="L14" i="49"/>
  <c r="L13" i="49"/>
  <c r="L30" i="49"/>
  <c r="L31" i="49"/>
  <c r="L32" i="49"/>
  <c r="L33" i="49"/>
  <c r="L52" i="49"/>
  <c r="L80" i="49"/>
  <c r="L78" i="50"/>
  <c r="L77" i="50"/>
  <c r="L75" i="50"/>
  <c r="L74" i="50"/>
  <c r="L70" i="50"/>
  <c r="L69" i="50"/>
  <c r="L68" i="50"/>
  <c r="L67" i="50"/>
  <c r="L72" i="50" s="1"/>
  <c r="L66" i="50"/>
  <c r="L65" i="50"/>
  <c r="L64" i="50"/>
  <c r="L63" i="50"/>
  <c r="L62" i="50"/>
  <c r="L61" i="50"/>
  <c r="L60" i="50"/>
  <c r="L50" i="50"/>
  <c r="L51" i="50" s="1"/>
  <c r="L49" i="50"/>
  <c r="L48" i="50"/>
  <c r="L47" i="50"/>
  <c r="L46" i="50"/>
  <c r="M46" i="50" s="1"/>
  <c r="L43" i="50"/>
  <c r="L42" i="50"/>
  <c r="L40" i="50"/>
  <c r="L44" i="50" s="1"/>
  <c r="L34" i="50"/>
  <c r="L29" i="50"/>
  <c r="L28" i="50"/>
  <c r="L26" i="50"/>
  <c r="L27" i="50"/>
  <c r="L25" i="50"/>
  <c r="L24" i="50"/>
  <c r="L23" i="50"/>
  <c r="L22" i="50"/>
  <c r="L21" i="50"/>
  <c r="L20" i="50"/>
  <c r="L19" i="50"/>
  <c r="L18" i="50"/>
  <c r="L17" i="50"/>
  <c r="L16" i="50"/>
  <c r="L14" i="50"/>
  <c r="L13" i="50"/>
  <c r="L30" i="50"/>
  <c r="L31" i="50"/>
  <c r="L32" i="50"/>
  <c r="L33" i="50"/>
  <c r="L52" i="50"/>
  <c r="L80" i="50"/>
  <c r="F78" i="35"/>
  <c r="F77" i="35"/>
  <c r="F75" i="35"/>
  <c r="F74" i="35"/>
  <c r="F70" i="35"/>
  <c r="F69" i="35"/>
  <c r="F68" i="35"/>
  <c r="F67" i="35"/>
  <c r="F66" i="35"/>
  <c r="F65" i="35"/>
  <c r="F64" i="35"/>
  <c r="F63" i="35"/>
  <c r="F62" i="35"/>
  <c r="F61" i="35"/>
  <c r="F59" i="35"/>
  <c r="F57" i="35"/>
  <c r="F56" i="35"/>
  <c r="F55" i="35"/>
  <c r="F54" i="35"/>
  <c r="F58" i="35"/>
  <c r="F50" i="35"/>
  <c r="F49" i="35"/>
  <c r="G49" i="35"/>
  <c r="F48" i="35"/>
  <c r="G48" i="35"/>
  <c r="F47" i="35"/>
  <c r="G47" i="35"/>
  <c r="F46" i="35"/>
  <c r="G46" i="35"/>
  <c r="F42" i="35"/>
  <c r="F40" i="35"/>
  <c r="F34" i="35"/>
  <c r="F29" i="35"/>
  <c r="F28" i="35"/>
  <c r="F26" i="35"/>
  <c r="F27" i="35"/>
  <c r="F25" i="35"/>
  <c r="F24" i="35"/>
  <c r="F23" i="35"/>
  <c r="F22" i="35"/>
  <c r="F21" i="35"/>
  <c r="F20" i="35"/>
  <c r="F19" i="35"/>
  <c r="F18" i="35"/>
  <c r="F17" i="35"/>
  <c r="F16" i="35"/>
  <c r="F14" i="35"/>
  <c r="F13" i="35"/>
  <c r="F30" i="35"/>
  <c r="F31" i="35"/>
  <c r="F32" i="35"/>
  <c r="F33" i="35"/>
  <c r="F52" i="35"/>
  <c r="F80" i="35"/>
  <c r="F78" i="34"/>
  <c r="F77" i="34"/>
  <c r="F75" i="34"/>
  <c r="F74" i="34"/>
  <c r="F70" i="34"/>
  <c r="F69" i="34"/>
  <c r="F68" i="34"/>
  <c r="F67" i="34"/>
  <c r="F66" i="34"/>
  <c r="F65" i="34"/>
  <c r="F64" i="34"/>
  <c r="F63" i="34"/>
  <c r="F62" i="34"/>
  <c r="F61" i="34"/>
  <c r="F59" i="34"/>
  <c r="F57" i="34"/>
  <c r="F56" i="34"/>
  <c r="F55" i="34"/>
  <c r="F54" i="34"/>
  <c r="F58" i="34"/>
  <c r="F50" i="34"/>
  <c r="F49" i="34"/>
  <c r="F48" i="34"/>
  <c r="G48" i="34"/>
  <c r="F47" i="34"/>
  <c r="G47" i="34"/>
  <c r="F46" i="34"/>
  <c r="G46" i="34"/>
  <c r="F42" i="34"/>
  <c r="F40" i="34"/>
  <c r="F34" i="34"/>
  <c r="F29" i="34"/>
  <c r="F28" i="34"/>
  <c r="F26" i="34"/>
  <c r="F27" i="34"/>
  <c r="F25" i="34"/>
  <c r="F24" i="34"/>
  <c r="F23" i="34"/>
  <c r="F22" i="34"/>
  <c r="F21" i="34"/>
  <c r="F20" i="34"/>
  <c r="F19" i="34"/>
  <c r="F18" i="34"/>
  <c r="F17" i="34"/>
  <c r="F16" i="34"/>
  <c r="F14" i="34"/>
  <c r="F13" i="34"/>
  <c r="F30" i="34"/>
  <c r="F31" i="34"/>
  <c r="F32" i="34"/>
  <c r="F33" i="34"/>
  <c r="F52" i="34"/>
  <c r="F80" i="34"/>
  <c r="F78" i="33"/>
  <c r="F79" i="33" s="1"/>
  <c r="F77" i="33"/>
  <c r="F75" i="33"/>
  <c r="F74" i="33"/>
  <c r="F70" i="33"/>
  <c r="F69" i="33"/>
  <c r="F68" i="33"/>
  <c r="F67" i="33"/>
  <c r="F66" i="33"/>
  <c r="F65" i="33"/>
  <c r="F64" i="33"/>
  <c r="F63" i="33"/>
  <c r="F62" i="33"/>
  <c r="F61" i="33"/>
  <c r="F59" i="33"/>
  <c r="F57" i="33"/>
  <c r="F60" i="33" s="1"/>
  <c r="F56" i="33"/>
  <c r="F55" i="33"/>
  <c r="F54" i="33"/>
  <c r="F58" i="33"/>
  <c r="F50" i="33"/>
  <c r="F49" i="33"/>
  <c r="F48" i="33"/>
  <c r="F47" i="33"/>
  <c r="G47" i="33"/>
  <c r="F46" i="33"/>
  <c r="G46" i="33" s="1"/>
  <c r="F43" i="33"/>
  <c r="F42" i="33"/>
  <c r="F40" i="33"/>
  <c r="F34" i="33"/>
  <c r="F29" i="33"/>
  <c r="F28" i="33"/>
  <c r="F26" i="33"/>
  <c r="F27" i="33"/>
  <c r="F25" i="33"/>
  <c r="F24" i="33"/>
  <c r="F23" i="33"/>
  <c r="F22" i="33"/>
  <c r="F21" i="33"/>
  <c r="F20" i="33"/>
  <c r="F19" i="33"/>
  <c r="F18" i="33"/>
  <c r="F17" i="33"/>
  <c r="F16" i="33"/>
  <c r="F14" i="33"/>
  <c r="F13" i="33"/>
  <c r="F30" i="33"/>
  <c r="F31" i="33"/>
  <c r="F32" i="33"/>
  <c r="F33" i="33"/>
  <c r="F52" i="33"/>
  <c r="F80" i="33"/>
  <c r="B58" i="32"/>
  <c r="F78" i="22"/>
  <c r="F77" i="22"/>
  <c r="F75" i="22"/>
  <c r="F74" i="22"/>
  <c r="F70" i="22"/>
  <c r="F69" i="22"/>
  <c r="F68" i="22"/>
  <c r="F67" i="22"/>
  <c r="F66" i="22"/>
  <c r="F65" i="22"/>
  <c r="F64" i="22"/>
  <c r="F63" i="22"/>
  <c r="F62" i="22"/>
  <c r="F61" i="22"/>
  <c r="F59" i="22"/>
  <c r="F57" i="22"/>
  <c r="F56" i="22"/>
  <c r="F55" i="22"/>
  <c r="F54" i="22"/>
  <c r="F58" i="22"/>
  <c r="F50" i="22"/>
  <c r="F49" i="22"/>
  <c r="G49" i="22"/>
  <c r="F48" i="22"/>
  <c r="G48" i="22"/>
  <c r="F47" i="22"/>
  <c r="G47" i="22"/>
  <c r="F46" i="22"/>
  <c r="G46" i="22"/>
  <c r="F43" i="22"/>
  <c r="F42" i="22"/>
  <c r="F40" i="22"/>
  <c r="F34" i="22"/>
  <c r="F29" i="22"/>
  <c r="F28" i="22"/>
  <c r="F26" i="22"/>
  <c r="F27" i="22"/>
  <c r="F25" i="22"/>
  <c r="F24" i="22"/>
  <c r="F23" i="22"/>
  <c r="F22" i="22"/>
  <c r="F21" i="22"/>
  <c r="F20" i="22"/>
  <c r="F19" i="22"/>
  <c r="F18" i="22"/>
  <c r="F17" i="22"/>
  <c r="F16" i="22"/>
  <c r="F14" i="22"/>
  <c r="F13" i="22"/>
  <c r="F30" i="22"/>
  <c r="F31" i="22"/>
  <c r="F32" i="22"/>
  <c r="F33" i="22"/>
  <c r="F52" i="22"/>
  <c r="F80" i="22"/>
  <c r="F78" i="31"/>
  <c r="F77" i="31"/>
  <c r="F75" i="31"/>
  <c r="F74" i="31"/>
  <c r="F70" i="31"/>
  <c r="F69" i="31"/>
  <c r="F68" i="31"/>
  <c r="F67" i="31"/>
  <c r="F66" i="31"/>
  <c r="F65" i="31"/>
  <c r="F64" i="31"/>
  <c r="F63" i="31"/>
  <c r="F62" i="31"/>
  <c r="F61" i="31"/>
  <c r="F59" i="31"/>
  <c r="F57" i="31"/>
  <c r="F56" i="31"/>
  <c r="F55" i="31"/>
  <c r="F54" i="31"/>
  <c r="F58" i="31"/>
  <c r="F50" i="31"/>
  <c r="F49" i="31"/>
  <c r="G49" i="31"/>
  <c r="F48" i="31"/>
  <c r="G48" i="31"/>
  <c r="F47" i="31"/>
  <c r="G47" i="31"/>
  <c r="F46" i="31"/>
  <c r="G46" i="31"/>
  <c r="F43" i="31"/>
  <c r="F42" i="31"/>
  <c r="F40" i="31"/>
  <c r="F34" i="31"/>
  <c r="F29" i="31"/>
  <c r="F28" i="31"/>
  <c r="F26" i="31"/>
  <c r="F27" i="31"/>
  <c r="F25" i="31"/>
  <c r="F24" i="31"/>
  <c r="F23" i="31"/>
  <c r="F22" i="31"/>
  <c r="F21" i="31"/>
  <c r="F20" i="31"/>
  <c r="F19" i="31"/>
  <c r="F18" i="31"/>
  <c r="F17" i="31"/>
  <c r="F16" i="31"/>
  <c r="F14" i="31"/>
  <c r="F13" i="31"/>
  <c r="F30" i="31"/>
  <c r="F31" i="31"/>
  <c r="F32" i="31"/>
  <c r="F33" i="31"/>
  <c r="F52" i="31"/>
  <c r="F80" i="31"/>
  <c r="F78" i="30"/>
  <c r="F77" i="30"/>
  <c r="F75" i="30"/>
  <c r="F74" i="30"/>
  <c r="F70" i="30"/>
  <c r="F69" i="30"/>
  <c r="F68" i="30"/>
  <c r="F67" i="30"/>
  <c r="F66" i="30"/>
  <c r="F65" i="30"/>
  <c r="F64" i="30"/>
  <c r="F63" i="30"/>
  <c r="F62" i="30"/>
  <c r="F61" i="30"/>
  <c r="F59" i="30"/>
  <c r="F57" i="30"/>
  <c r="F56" i="30"/>
  <c r="F55" i="30"/>
  <c r="F54" i="30"/>
  <c r="F58" i="30"/>
  <c r="F50" i="30"/>
  <c r="F49" i="30"/>
  <c r="G49" i="30"/>
  <c r="F48" i="30"/>
  <c r="G48" i="30"/>
  <c r="F47" i="30"/>
  <c r="G47" i="30"/>
  <c r="F46" i="30"/>
  <c r="G46" i="30"/>
  <c r="F43" i="30"/>
  <c r="F42" i="30"/>
  <c r="F40" i="30"/>
  <c r="F34" i="30"/>
  <c r="F29" i="30"/>
  <c r="F28" i="30"/>
  <c r="F26" i="30"/>
  <c r="F27" i="30"/>
  <c r="F25" i="30"/>
  <c r="F24" i="30"/>
  <c r="F23" i="30"/>
  <c r="F22" i="30"/>
  <c r="F21" i="30"/>
  <c r="F20" i="30"/>
  <c r="F19" i="30"/>
  <c r="F18" i="30"/>
  <c r="F17" i="30"/>
  <c r="F16" i="30"/>
  <c r="F14" i="30"/>
  <c r="F13" i="30"/>
  <c r="F30" i="30"/>
  <c r="F31" i="30"/>
  <c r="F32" i="30"/>
  <c r="F33" i="30"/>
  <c r="F52" i="30"/>
  <c r="F80" i="30"/>
  <c r="F78" i="24"/>
  <c r="F77" i="24"/>
  <c r="F75" i="24"/>
  <c r="F74" i="24"/>
  <c r="F70" i="24"/>
  <c r="F69" i="24"/>
  <c r="F68" i="24"/>
  <c r="F67" i="24"/>
  <c r="F66" i="24"/>
  <c r="F65" i="24"/>
  <c r="F64" i="24"/>
  <c r="F63" i="24"/>
  <c r="F62" i="24"/>
  <c r="F61" i="24"/>
  <c r="F59" i="24"/>
  <c r="F57" i="24"/>
  <c r="F56" i="24"/>
  <c r="F55" i="24"/>
  <c r="F54" i="24"/>
  <c r="F58" i="24"/>
  <c r="F50" i="24"/>
  <c r="F49" i="24"/>
  <c r="G49" i="24"/>
  <c r="F48" i="24"/>
  <c r="F47" i="24"/>
  <c r="G47" i="24"/>
  <c r="F46" i="24"/>
  <c r="G46" i="24"/>
  <c r="F43" i="24"/>
  <c r="F42" i="24"/>
  <c r="F40" i="24"/>
  <c r="F34" i="24"/>
  <c r="F29" i="24"/>
  <c r="F28" i="24"/>
  <c r="F26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30" i="24"/>
  <c r="F31" i="24"/>
  <c r="F32" i="24"/>
  <c r="F33" i="24"/>
  <c r="F52" i="24"/>
  <c r="F80" i="24"/>
  <c r="F78" i="29"/>
  <c r="F77" i="29"/>
  <c r="F75" i="29"/>
  <c r="F74" i="29"/>
  <c r="F70" i="29"/>
  <c r="F69" i="29"/>
  <c r="F68" i="29"/>
  <c r="F67" i="29"/>
  <c r="F66" i="29"/>
  <c r="F65" i="29"/>
  <c r="F64" i="29"/>
  <c r="F63" i="29"/>
  <c r="F62" i="29"/>
  <c r="F61" i="29"/>
  <c r="F59" i="29"/>
  <c r="F57" i="29"/>
  <c r="F56" i="29"/>
  <c r="F55" i="29"/>
  <c r="F54" i="29"/>
  <c r="F58" i="29"/>
  <c r="F50" i="29"/>
  <c r="F49" i="29"/>
  <c r="F48" i="29"/>
  <c r="F47" i="29"/>
  <c r="F46" i="29"/>
  <c r="G46" i="29"/>
  <c r="F43" i="29"/>
  <c r="F42" i="29"/>
  <c r="F40" i="29"/>
  <c r="F34" i="29"/>
  <c r="F29" i="29"/>
  <c r="F28" i="29"/>
  <c r="F26" i="29"/>
  <c r="F27" i="29"/>
  <c r="F25" i="29"/>
  <c r="F24" i="29"/>
  <c r="F23" i="29"/>
  <c r="F22" i="29"/>
  <c r="F21" i="29"/>
  <c r="F20" i="29"/>
  <c r="F19" i="29"/>
  <c r="F18" i="29"/>
  <c r="F17" i="29"/>
  <c r="F16" i="29"/>
  <c r="F14" i="29"/>
  <c r="F13" i="29"/>
  <c r="F30" i="29"/>
  <c r="F31" i="29"/>
  <c r="F32" i="29"/>
  <c r="F33" i="29"/>
  <c r="F52" i="29"/>
  <c r="F80" i="29"/>
  <c r="F78" i="28"/>
  <c r="F77" i="28"/>
  <c r="F75" i="28"/>
  <c r="F74" i="28"/>
  <c r="F70" i="28"/>
  <c r="F69" i="28"/>
  <c r="F68" i="28"/>
  <c r="F67" i="28"/>
  <c r="F66" i="28"/>
  <c r="F65" i="28"/>
  <c r="F64" i="28"/>
  <c r="F63" i="28"/>
  <c r="F62" i="28"/>
  <c r="F61" i="28"/>
  <c r="F59" i="28"/>
  <c r="F57" i="28"/>
  <c r="F56" i="28"/>
  <c r="F55" i="28"/>
  <c r="F54" i="28"/>
  <c r="F58" i="28"/>
  <c r="F50" i="28"/>
  <c r="F49" i="28"/>
  <c r="G49" i="28"/>
  <c r="F48" i="28"/>
  <c r="F47" i="28"/>
  <c r="G47" i="28"/>
  <c r="F46" i="28"/>
  <c r="F43" i="28"/>
  <c r="F42" i="28"/>
  <c r="F40" i="28"/>
  <c r="F34" i="28"/>
  <c r="F29" i="28"/>
  <c r="F28" i="28"/>
  <c r="F26" i="28"/>
  <c r="F27" i="28"/>
  <c r="F25" i="28"/>
  <c r="F24" i="28"/>
  <c r="F23" i="28"/>
  <c r="F22" i="28"/>
  <c r="F21" i="28"/>
  <c r="F20" i="28"/>
  <c r="F19" i="28"/>
  <c r="F18" i="28"/>
  <c r="F17" i="28"/>
  <c r="F16" i="28"/>
  <c r="F14" i="28"/>
  <c r="F13" i="28"/>
  <c r="F30" i="28"/>
  <c r="F31" i="28"/>
  <c r="F32" i="28"/>
  <c r="F33" i="28"/>
  <c r="F52" i="28"/>
  <c r="F80" i="28"/>
  <c r="F78" i="27"/>
  <c r="F77" i="27"/>
  <c r="F75" i="27"/>
  <c r="F74" i="27"/>
  <c r="F70" i="27"/>
  <c r="F69" i="27"/>
  <c r="F68" i="27"/>
  <c r="F67" i="27"/>
  <c r="F66" i="27"/>
  <c r="F65" i="27"/>
  <c r="F64" i="27"/>
  <c r="F63" i="27"/>
  <c r="F62" i="27"/>
  <c r="F61" i="27"/>
  <c r="F59" i="27"/>
  <c r="F57" i="27"/>
  <c r="F56" i="27"/>
  <c r="F55" i="27"/>
  <c r="F54" i="27"/>
  <c r="F58" i="27"/>
  <c r="F50" i="27"/>
  <c r="F49" i="27"/>
  <c r="F48" i="27"/>
  <c r="G48" i="27"/>
  <c r="F47" i="27"/>
  <c r="F46" i="27"/>
  <c r="F43" i="27"/>
  <c r="F42" i="27"/>
  <c r="F40" i="27"/>
  <c r="F34" i="27"/>
  <c r="F29" i="27"/>
  <c r="F28" i="27"/>
  <c r="F26" i="27"/>
  <c r="F27" i="27"/>
  <c r="F25" i="27"/>
  <c r="F24" i="27"/>
  <c r="F23" i="27"/>
  <c r="F22" i="27"/>
  <c r="F21" i="27"/>
  <c r="F20" i="27"/>
  <c r="F19" i="27"/>
  <c r="F18" i="27"/>
  <c r="F17" i="27"/>
  <c r="F16" i="27"/>
  <c r="F14" i="27"/>
  <c r="F13" i="27"/>
  <c r="F30" i="27"/>
  <c r="F31" i="27"/>
  <c r="F32" i="27"/>
  <c r="F33" i="27"/>
  <c r="F52" i="27"/>
  <c r="F80" i="27"/>
  <c r="F78" i="26"/>
  <c r="F77" i="26"/>
  <c r="F75" i="26"/>
  <c r="F74" i="26"/>
  <c r="F70" i="26"/>
  <c r="F69" i="26"/>
  <c r="F68" i="26"/>
  <c r="F67" i="26"/>
  <c r="F66" i="26"/>
  <c r="F65" i="26"/>
  <c r="F64" i="26"/>
  <c r="F63" i="26"/>
  <c r="F62" i="26"/>
  <c r="F61" i="26"/>
  <c r="F59" i="26"/>
  <c r="F57" i="26"/>
  <c r="F56" i="26"/>
  <c r="F55" i="26"/>
  <c r="F54" i="26"/>
  <c r="F58" i="26"/>
  <c r="F50" i="26"/>
  <c r="F49" i="26"/>
  <c r="F48" i="26"/>
  <c r="F47" i="26"/>
  <c r="G47" i="26"/>
  <c r="F46" i="26"/>
  <c r="F43" i="26"/>
  <c r="F42" i="26"/>
  <c r="F40" i="26"/>
  <c r="F34" i="26"/>
  <c r="F29" i="26"/>
  <c r="F28" i="26"/>
  <c r="F26" i="26"/>
  <c r="F27" i="26"/>
  <c r="F25" i="26"/>
  <c r="F24" i="26"/>
  <c r="F23" i="26"/>
  <c r="F22" i="26"/>
  <c r="F21" i="26"/>
  <c r="F20" i="26"/>
  <c r="F19" i="26"/>
  <c r="F18" i="26"/>
  <c r="F17" i="26"/>
  <c r="F16" i="26"/>
  <c r="F14" i="26"/>
  <c r="F13" i="26"/>
  <c r="F30" i="26"/>
  <c r="F31" i="26"/>
  <c r="F32" i="26"/>
  <c r="F33" i="26"/>
  <c r="F52" i="26"/>
  <c r="F80" i="26"/>
  <c r="F78" i="25"/>
  <c r="F77" i="25"/>
  <c r="F75" i="25"/>
  <c r="F74" i="25"/>
  <c r="F70" i="25"/>
  <c r="F69" i="25"/>
  <c r="F68" i="25"/>
  <c r="F67" i="25"/>
  <c r="F66" i="25"/>
  <c r="F65" i="25"/>
  <c r="F64" i="25"/>
  <c r="F63" i="25"/>
  <c r="F62" i="25"/>
  <c r="F61" i="25"/>
  <c r="F59" i="25"/>
  <c r="F57" i="25"/>
  <c r="F56" i="25"/>
  <c r="F55" i="25"/>
  <c r="F54" i="25"/>
  <c r="F58" i="25"/>
  <c r="F50" i="25"/>
  <c r="F49" i="25"/>
  <c r="F48" i="25"/>
  <c r="G48" i="25"/>
  <c r="F47" i="25"/>
  <c r="G47" i="25"/>
  <c r="F46" i="25"/>
  <c r="G46" i="25"/>
  <c r="F43" i="25"/>
  <c r="F42" i="25"/>
  <c r="F40" i="25"/>
  <c r="F34" i="25"/>
  <c r="F29" i="25"/>
  <c r="F28" i="25"/>
  <c r="F26" i="25"/>
  <c r="F27" i="25"/>
  <c r="F25" i="25"/>
  <c r="F24" i="25"/>
  <c r="F23" i="25"/>
  <c r="F22" i="25"/>
  <c r="F21" i="25"/>
  <c r="F20" i="25"/>
  <c r="F19" i="25"/>
  <c r="F18" i="25"/>
  <c r="F17" i="25"/>
  <c r="F16" i="25"/>
  <c r="F14" i="25"/>
  <c r="F13" i="25"/>
  <c r="F30" i="25"/>
  <c r="F31" i="25"/>
  <c r="F32" i="25"/>
  <c r="F33" i="25"/>
  <c r="F52" i="25"/>
  <c r="F80" i="25"/>
  <c r="F78" i="23"/>
  <c r="F77" i="23"/>
  <c r="F75" i="23"/>
  <c r="F74" i="23"/>
  <c r="F70" i="23"/>
  <c r="F69" i="23"/>
  <c r="F68" i="23"/>
  <c r="F67" i="23"/>
  <c r="F66" i="23"/>
  <c r="F65" i="23"/>
  <c r="F64" i="23"/>
  <c r="F63" i="23"/>
  <c r="F62" i="23"/>
  <c r="F61" i="23"/>
  <c r="F59" i="23"/>
  <c r="F57" i="23"/>
  <c r="F56" i="23"/>
  <c r="F55" i="23"/>
  <c r="F54" i="23"/>
  <c r="F58" i="23"/>
  <c r="F50" i="23"/>
  <c r="F49" i="23"/>
  <c r="G49" i="23"/>
  <c r="F48" i="23"/>
  <c r="G48" i="23"/>
  <c r="F47" i="23"/>
  <c r="G47" i="23"/>
  <c r="F46" i="23"/>
  <c r="G46" i="23"/>
  <c r="F43" i="23"/>
  <c r="F42" i="23"/>
  <c r="F40" i="23"/>
  <c r="F34" i="23"/>
  <c r="F29" i="23"/>
  <c r="F28" i="23"/>
  <c r="F26" i="23"/>
  <c r="F27" i="23"/>
  <c r="F25" i="23"/>
  <c r="F24" i="23"/>
  <c r="F23" i="23"/>
  <c r="F22" i="23"/>
  <c r="F21" i="23"/>
  <c r="F20" i="23"/>
  <c r="F19" i="23"/>
  <c r="F18" i="23"/>
  <c r="F17" i="23"/>
  <c r="F16" i="23"/>
  <c r="F14" i="23"/>
  <c r="F13" i="23"/>
  <c r="F30" i="23"/>
  <c r="F31" i="23"/>
  <c r="F32" i="23"/>
  <c r="F33" i="23"/>
  <c r="F52" i="23"/>
  <c r="F80" i="23"/>
  <c r="F78" i="37"/>
  <c r="F77" i="37"/>
  <c r="F75" i="37"/>
  <c r="F74" i="37"/>
  <c r="F70" i="37"/>
  <c r="F69" i="37"/>
  <c r="F68" i="37"/>
  <c r="F67" i="37"/>
  <c r="F66" i="37"/>
  <c r="F65" i="37"/>
  <c r="F64" i="37"/>
  <c r="F63" i="37"/>
  <c r="F62" i="37"/>
  <c r="F61" i="37"/>
  <c r="F59" i="37"/>
  <c r="F57" i="37"/>
  <c r="F56" i="37"/>
  <c r="F55" i="37"/>
  <c r="F54" i="37"/>
  <c r="F58" i="37"/>
  <c r="F50" i="37"/>
  <c r="F49" i="37"/>
  <c r="F48" i="37"/>
  <c r="G48" i="37"/>
  <c r="F47" i="37"/>
  <c r="G47" i="37"/>
  <c r="F46" i="37"/>
  <c r="G46" i="37"/>
  <c r="F43" i="37"/>
  <c r="F42" i="37"/>
  <c r="F40" i="37"/>
  <c r="F34" i="37"/>
  <c r="F29" i="37"/>
  <c r="F28" i="37"/>
  <c r="F26" i="37"/>
  <c r="F27" i="37"/>
  <c r="F25" i="37"/>
  <c r="F24" i="37"/>
  <c r="F23" i="37"/>
  <c r="F22" i="37"/>
  <c r="F21" i="37"/>
  <c r="F20" i="37"/>
  <c r="F19" i="37"/>
  <c r="F18" i="37"/>
  <c r="F17" i="37"/>
  <c r="F16" i="37"/>
  <c r="F14" i="37"/>
  <c r="F13" i="37"/>
  <c r="F30" i="37"/>
  <c r="F31" i="37"/>
  <c r="F32" i="37"/>
  <c r="F33" i="37"/>
  <c r="F52" i="37"/>
  <c r="F80" i="37"/>
  <c r="F78" i="38"/>
  <c r="F77" i="38"/>
  <c r="F75" i="38"/>
  <c r="F74" i="38"/>
  <c r="F70" i="38"/>
  <c r="F69" i="38"/>
  <c r="F68" i="38"/>
  <c r="F67" i="38"/>
  <c r="F66" i="38"/>
  <c r="F65" i="38"/>
  <c r="F64" i="38"/>
  <c r="F63" i="38"/>
  <c r="F62" i="38"/>
  <c r="F61" i="38"/>
  <c r="F59" i="38"/>
  <c r="F57" i="38"/>
  <c r="F56" i="38"/>
  <c r="F55" i="38"/>
  <c r="F54" i="38"/>
  <c r="F58" i="38"/>
  <c r="F50" i="38"/>
  <c r="F49" i="38"/>
  <c r="G49" i="38"/>
  <c r="F48" i="38"/>
  <c r="G48" i="38"/>
  <c r="F47" i="38"/>
  <c r="G47" i="38"/>
  <c r="F46" i="38"/>
  <c r="F43" i="38"/>
  <c r="F42" i="38"/>
  <c r="F40" i="38"/>
  <c r="F34" i="38"/>
  <c r="F29" i="38"/>
  <c r="F28" i="38"/>
  <c r="F26" i="38"/>
  <c r="F27" i="38"/>
  <c r="F25" i="38"/>
  <c r="F24" i="38"/>
  <c r="F23" i="38"/>
  <c r="F22" i="38"/>
  <c r="F21" i="38"/>
  <c r="F20" i="38"/>
  <c r="F19" i="38"/>
  <c r="F18" i="38"/>
  <c r="F17" i="38"/>
  <c r="F16" i="38"/>
  <c r="F14" i="38"/>
  <c r="F13" i="38"/>
  <c r="F30" i="38"/>
  <c r="F31" i="38"/>
  <c r="F32" i="38"/>
  <c r="F33" i="38"/>
  <c r="F52" i="38"/>
  <c r="F80" i="38"/>
  <c r="F78" i="62"/>
  <c r="F77" i="62"/>
  <c r="F75" i="62"/>
  <c r="F74" i="62"/>
  <c r="F70" i="62"/>
  <c r="F69" i="62"/>
  <c r="F68" i="62"/>
  <c r="F67" i="62"/>
  <c r="F66" i="62"/>
  <c r="F65" i="62"/>
  <c r="F64" i="62"/>
  <c r="F63" i="62"/>
  <c r="F62" i="62"/>
  <c r="F61" i="62"/>
  <c r="F59" i="62"/>
  <c r="F57" i="62"/>
  <c r="F56" i="62"/>
  <c r="F55" i="62"/>
  <c r="F54" i="62"/>
  <c r="F58" i="62"/>
  <c r="F50" i="62"/>
  <c r="F49" i="62"/>
  <c r="G49" i="62"/>
  <c r="F48" i="62"/>
  <c r="G48" i="62"/>
  <c r="F47" i="62"/>
  <c r="F46" i="62"/>
  <c r="G46" i="62"/>
  <c r="F43" i="62"/>
  <c r="F42" i="62"/>
  <c r="F40" i="62"/>
  <c r="F34" i="62"/>
  <c r="F29" i="62"/>
  <c r="F28" i="62"/>
  <c r="F26" i="62"/>
  <c r="F27" i="62"/>
  <c r="F25" i="62"/>
  <c r="F24" i="62"/>
  <c r="F23" i="62"/>
  <c r="F22" i="62"/>
  <c r="F21" i="62"/>
  <c r="F20" i="62"/>
  <c r="F19" i="62"/>
  <c r="F18" i="62"/>
  <c r="F17" i="62"/>
  <c r="F16" i="62"/>
  <c r="F14" i="62"/>
  <c r="F13" i="62"/>
  <c r="F30" i="62"/>
  <c r="F31" i="62"/>
  <c r="F32" i="62"/>
  <c r="F33" i="62"/>
  <c r="F52" i="62"/>
  <c r="F80" i="62"/>
  <c r="F78" i="63"/>
  <c r="F77" i="63"/>
  <c r="F75" i="63"/>
  <c r="F74" i="63"/>
  <c r="F70" i="63"/>
  <c r="F69" i="63"/>
  <c r="F68" i="63"/>
  <c r="F67" i="63"/>
  <c r="F66" i="63"/>
  <c r="F65" i="63"/>
  <c r="F64" i="63"/>
  <c r="F63" i="63"/>
  <c r="F62" i="63"/>
  <c r="F61" i="63"/>
  <c r="F59" i="63"/>
  <c r="F57" i="63"/>
  <c r="F56" i="63"/>
  <c r="F55" i="63"/>
  <c r="F54" i="63"/>
  <c r="F58" i="63"/>
  <c r="F50" i="63"/>
  <c r="F49" i="63"/>
  <c r="G49" i="63"/>
  <c r="F48" i="63"/>
  <c r="G48" i="63"/>
  <c r="F47" i="63"/>
  <c r="G47" i="63"/>
  <c r="F46" i="63"/>
  <c r="G46" i="63"/>
  <c r="F43" i="63"/>
  <c r="F42" i="63"/>
  <c r="F40" i="63"/>
  <c r="F34" i="63"/>
  <c r="F29" i="63"/>
  <c r="F28" i="63"/>
  <c r="F26" i="63"/>
  <c r="F27" i="63"/>
  <c r="F25" i="63"/>
  <c r="F24" i="63"/>
  <c r="F23" i="63"/>
  <c r="F22" i="63"/>
  <c r="F21" i="63"/>
  <c r="F20" i="63"/>
  <c r="F19" i="63"/>
  <c r="F18" i="63"/>
  <c r="F17" i="63"/>
  <c r="F16" i="63"/>
  <c r="F14" i="63"/>
  <c r="F13" i="63"/>
  <c r="F30" i="63"/>
  <c r="F31" i="63"/>
  <c r="F32" i="63"/>
  <c r="F33" i="63"/>
  <c r="F52" i="63"/>
  <c r="F80" i="63"/>
  <c r="F78" i="39"/>
  <c r="F77" i="39"/>
  <c r="F75" i="39"/>
  <c r="F74" i="39"/>
  <c r="F70" i="39"/>
  <c r="F69" i="39"/>
  <c r="F68" i="39"/>
  <c r="F67" i="39"/>
  <c r="F66" i="39"/>
  <c r="F65" i="39"/>
  <c r="F64" i="39"/>
  <c r="F63" i="39"/>
  <c r="F62" i="39"/>
  <c r="F61" i="39"/>
  <c r="F59" i="39"/>
  <c r="F57" i="39"/>
  <c r="F56" i="39"/>
  <c r="F55" i="39"/>
  <c r="F54" i="39"/>
  <c r="F58" i="39"/>
  <c r="F50" i="39"/>
  <c r="F49" i="39"/>
  <c r="F48" i="39"/>
  <c r="G48" i="39"/>
  <c r="F47" i="39"/>
  <c r="F46" i="39"/>
  <c r="G46" i="39"/>
  <c r="F43" i="39"/>
  <c r="F42" i="39"/>
  <c r="F40" i="39"/>
  <c r="F34" i="39"/>
  <c r="F29" i="39"/>
  <c r="F28" i="39"/>
  <c r="F26" i="39"/>
  <c r="F27" i="39"/>
  <c r="F25" i="39"/>
  <c r="F24" i="39"/>
  <c r="F23" i="39"/>
  <c r="F22" i="39"/>
  <c r="F21" i="39"/>
  <c r="F20" i="39"/>
  <c r="F19" i="39"/>
  <c r="F18" i="39"/>
  <c r="F17" i="39"/>
  <c r="F16" i="39"/>
  <c r="F14" i="39"/>
  <c r="F13" i="39"/>
  <c r="F30" i="39"/>
  <c r="F31" i="39"/>
  <c r="F32" i="39"/>
  <c r="F33" i="39"/>
  <c r="F52" i="39"/>
  <c r="F80" i="39"/>
  <c r="F78" i="40"/>
  <c r="F77" i="40"/>
  <c r="F75" i="40"/>
  <c r="F74" i="40"/>
  <c r="F70" i="40"/>
  <c r="F69" i="40"/>
  <c r="F68" i="40"/>
  <c r="F67" i="40"/>
  <c r="F66" i="40"/>
  <c r="F65" i="40"/>
  <c r="F64" i="40"/>
  <c r="F63" i="40"/>
  <c r="F62" i="40"/>
  <c r="F61" i="40"/>
  <c r="F59" i="40"/>
  <c r="F57" i="40"/>
  <c r="F56" i="40"/>
  <c r="F55" i="40"/>
  <c r="F54" i="40"/>
  <c r="F58" i="40"/>
  <c r="F60" i="40" s="1"/>
  <c r="F50" i="40"/>
  <c r="F49" i="40"/>
  <c r="F48" i="40"/>
  <c r="F47" i="40"/>
  <c r="G47" i="40" s="1"/>
  <c r="F46" i="40"/>
  <c r="G46" i="40" s="1"/>
  <c r="F43" i="40"/>
  <c r="F42" i="40"/>
  <c r="F40" i="40"/>
  <c r="F34" i="40"/>
  <c r="F29" i="40"/>
  <c r="F28" i="40"/>
  <c r="F26" i="40"/>
  <c r="F27" i="40"/>
  <c r="F25" i="40"/>
  <c r="F24" i="40"/>
  <c r="F23" i="40"/>
  <c r="F22" i="40"/>
  <c r="F21" i="40"/>
  <c r="F20" i="40"/>
  <c r="F19" i="40"/>
  <c r="F18" i="40"/>
  <c r="F17" i="40"/>
  <c r="F16" i="40"/>
  <c r="F14" i="40"/>
  <c r="F13" i="40"/>
  <c r="F30" i="40"/>
  <c r="F31" i="40"/>
  <c r="F32" i="40"/>
  <c r="F33" i="40"/>
  <c r="F52" i="40"/>
  <c r="F80" i="40"/>
  <c r="F50" i="41"/>
  <c r="F49" i="41"/>
  <c r="G49" i="41"/>
  <c r="F48" i="41"/>
  <c r="G48" i="41"/>
  <c r="F47" i="41"/>
  <c r="G47" i="41"/>
  <c r="F46" i="41"/>
  <c r="G46" i="41"/>
  <c r="F43" i="41"/>
  <c r="F42" i="41"/>
  <c r="F40" i="41"/>
  <c r="F34" i="41"/>
  <c r="F29" i="41"/>
  <c r="F28" i="41"/>
  <c r="F26" i="41"/>
  <c r="F27" i="41"/>
  <c r="F25" i="41"/>
  <c r="F24" i="41"/>
  <c r="F23" i="41"/>
  <c r="F22" i="41"/>
  <c r="F21" i="41"/>
  <c r="F20" i="41"/>
  <c r="F19" i="41"/>
  <c r="F18" i="41"/>
  <c r="F17" i="41"/>
  <c r="F16" i="41"/>
  <c r="F14" i="41"/>
  <c r="F13" i="41"/>
  <c r="F30" i="41"/>
  <c r="F31" i="41"/>
  <c r="F32" i="41"/>
  <c r="F33" i="41"/>
  <c r="F78" i="43"/>
  <c r="F77" i="43"/>
  <c r="F75" i="43"/>
  <c r="F74" i="43"/>
  <c r="F70" i="43"/>
  <c r="F69" i="43"/>
  <c r="F72" i="43" s="1"/>
  <c r="F68" i="43"/>
  <c r="F67" i="43"/>
  <c r="F66" i="43"/>
  <c r="F65" i="43"/>
  <c r="F64" i="43"/>
  <c r="F63" i="43"/>
  <c r="F62" i="43"/>
  <c r="F61" i="43"/>
  <c r="F59" i="43"/>
  <c r="F57" i="43"/>
  <c r="F56" i="43"/>
  <c r="F55" i="43"/>
  <c r="F54" i="43"/>
  <c r="F58" i="43"/>
  <c r="F50" i="43"/>
  <c r="F49" i="43"/>
  <c r="G49" i="43" s="1"/>
  <c r="F48" i="43"/>
  <c r="F47" i="43"/>
  <c r="G47" i="43" s="1"/>
  <c r="F46" i="43"/>
  <c r="G46" i="43" s="1"/>
  <c r="F43" i="43"/>
  <c r="F42" i="43"/>
  <c r="F40" i="43"/>
  <c r="F34" i="43"/>
  <c r="F29" i="43"/>
  <c r="F28" i="43"/>
  <c r="F26" i="43"/>
  <c r="F27" i="43"/>
  <c r="F25" i="43"/>
  <c r="F24" i="43"/>
  <c r="F23" i="43"/>
  <c r="F22" i="43"/>
  <c r="F21" i="43"/>
  <c r="F20" i="43"/>
  <c r="F19" i="43"/>
  <c r="F18" i="43"/>
  <c r="F17" i="43"/>
  <c r="F16" i="43"/>
  <c r="F14" i="43"/>
  <c r="F13" i="43"/>
  <c r="F30" i="43"/>
  <c r="F31" i="43"/>
  <c r="F32" i="43"/>
  <c r="F33" i="43"/>
  <c r="F52" i="43"/>
  <c r="F80" i="43"/>
  <c r="F78" i="46"/>
  <c r="F77" i="46"/>
  <c r="F75" i="46"/>
  <c r="F74" i="46"/>
  <c r="F70" i="46"/>
  <c r="F69" i="46"/>
  <c r="F68" i="46"/>
  <c r="F67" i="46"/>
  <c r="F66" i="46"/>
  <c r="F65" i="46"/>
  <c r="F64" i="46"/>
  <c r="F63" i="46"/>
  <c r="F62" i="46"/>
  <c r="F61" i="46"/>
  <c r="F59" i="46"/>
  <c r="F57" i="46"/>
  <c r="F56" i="46"/>
  <c r="F60" i="46" s="1"/>
  <c r="F55" i="46"/>
  <c r="F54" i="46"/>
  <c r="F58" i="46"/>
  <c r="F50" i="46"/>
  <c r="F49" i="46"/>
  <c r="G49" i="46" s="1"/>
  <c r="F48" i="46"/>
  <c r="F47" i="46"/>
  <c r="G47" i="46"/>
  <c r="F46" i="46"/>
  <c r="G46" i="46"/>
  <c r="F43" i="46"/>
  <c r="F42" i="46"/>
  <c r="F40" i="46"/>
  <c r="F34" i="46"/>
  <c r="F29" i="46"/>
  <c r="F28" i="46"/>
  <c r="F26" i="46"/>
  <c r="F27" i="46"/>
  <c r="F25" i="46"/>
  <c r="F24" i="46"/>
  <c r="F23" i="46"/>
  <c r="F22" i="46"/>
  <c r="F21" i="46"/>
  <c r="F20" i="46"/>
  <c r="F19" i="46"/>
  <c r="F18" i="46"/>
  <c r="F17" i="46"/>
  <c r="F16" i="46"/>
  <c r="F14" i="46"/>
  <c r="F13" i="46"/>
  <c r="F30" i="46"/>
  <c r="F31" i="46"/>
  <c r="F32" i="46"/>
  <c r="F33" i="46"/>
  <c r="F52" i="46"/>
  <c r="F80" i="46"/>
  <c r="F78" i="50"/>
  <c r="F77" i="50"/>
  <c r="F75" i="50"/>
  <c r="F74" i="50"/>
  <c r="F70" i="50"/>
  <c r="F69" i="50"/>
  <c r="F68" i="50"/>
  <c r="F67" i="50"/>
  <c r="F66" i="50"/>
  <c r="F65" i="50"/>
  <c r="F64" i="50"/>
  <c r="F63" i="50"/>
  <c r="F62" i="50"/>
  <c r="F61" i="50"/>
  <c r="F59" i="50"/>
  <c r="F57" i="50"/>
  <c r="F56" i="50"/>
  <c r="F55" i="50"/>
  <c r="F54" i="50"/>
  <c r="F58" i="50"/>
  <c r="F50" i="50"/>
  <c r="F49" i="50"/>
  <c r="G49" i="50"/>
  <c r="F48" i="50"/>
  <c r="F47" i="50"/>
  <c r="G47" i="50" s="1"/>
  <c r="F46" i="50"/>
  <c r="F43" i="50"/>
  <c r="F42" i="50"/>
  <c r="F40" i="50"/>
  <c r="F34" i="50"/>
  <c r="F29" i="50"/>
  <c r="F28" i="50"/>
  <c r="F26" i="50"/>
  <c r="F27" i="50"/>
  <c r="F25" i="50"/>
  <c r="F24" i="50"/>
  <c r="F23" i="50"/>
  <c r="F22" i="50"/>
  <c r="F21" i="50"/>
  <c r="F20" i="50"/>
  <c r="F19" i="50"/>
  <c r="F18" i="50"/>
  <c r="F17" i="50"/>
  <c r="F16" i="50"/>
  <c r="F14" i="50"/>
  <c r="F13" i="50"/>
  <c r="F30" i="50"/>
  <c r="F31" i="50"/>
  <c r="F32" i="50"/>
  <c r="F33" i="50"/>
  <c r="F52" i="50"/>
  <c r="F80" i="50"/>
  <c r="H36" i="58"/>
  <c r="J36" i="58"/>
  <c r="H36" i="60"/>
  <c r="J36" i="60"/>
  <c r="L36" i="35"/>
  <c r="M36" i="35"/>
  <c r="L36" i="34"/>
  <c r="M36" i="34"/>
  <c r="L36" i="33"/>
  <c r="M36" i="33" s="1"/>
  <c r="H36" i="32"/>
  <c r="H36" i="53"/>
  <c r="J36" i="32"/>
  <c r="J36" i="53"/>
  <c r="L36" i="22"/>
  <c r="M36" i="22"/>
  <c r="L36" i="31"/>
  <c r="M36" i="31"/>
  <c r="L36" i="30"/>
  <c r="M36" i="30"/>
  <c r="L36" i="24"/>
  <c r="M36" i="24"/>
  <c r="L36" i="29"/>
  <c r="M36" i="29"/>
  <c r="L36" i="28"/>
  <c r="M36" i="28"/>
  <c r="L36" i="27"/>
  <c r="M36" i="27"/>
  <c r="L36" i="26"/>
  <c r="M36" i="26"/>
  <c r="L36" i="25"/>
  <c r="M36" i="25"/>
  <c r="H36" i="20"/>
  <c r="J36" i="20"/>
  <c r="L36" i="18"/>
  <c r="M36" i="18"/>
  <c r="L36" i="17"/>
  <c r="M36" i="17"/>
  <c r="L36" i="16"/>
  <c r="M36" i="16"/>
  <c r="L36" i="14"/>
  <c r="M36" i="14"/>
  <c r="L36" i="13"/>
  <c r="M36" i="13"/>
  <c r="L36" i="12"/>
  <c r="M36" i="12"/>
  <c r="L36" i="11"/>
  <c r="M36" i="11"/>
  <c r="H36" i="1"/>
  <c r="H36" i="51" s="1"/>
  <c r="J36" i="1"/>
  <c r="L36" i="2"/>
  <c r="M36" i="2"/>
  <c r="L36" i="3"/>
  <c r="M36" i="3" s="1"/>
  <c r="L36" i="4"/>
  <c r="M36" i="4" s="1"/>
  <c r="L36" i="5"/>
  <c r="M36" i="5"/>
  <c r="L36" i="6"/>
  <c r="M36" i="6" s="1"/>
  <c r="L36" i="7"/>
  <c r="M36" i="7" s="1"/>
  <c r="H36" i="36"/>
  <c r="H36" i="54" s="1"/>
  <c r="J36" i="36"/>
  <c r="J36" i="54" s="1"/>
  <c r="L36" i="37"/>
  <c r="M36" i="37"/>
  <c r="L36" i="38"/>
  <c r="M36" i="38"/>
  <c r="L36" i="62"/>
  <c r="M36" i="62"/>
  <c r="L36" i="63"/>
  <c r="M36" i="63"/>
  <c r="L36" i="39"/>
  <c r="M36" i="39"/>
  <c r="L36" i="40"/>
  <c r="M36" i="40" s="1"/>
  <c r="L36" i="41"/>
  <c r="M36" i="41"/>
  <c r="L36" i="42"/>
  <c r="M36" i="42"/>
  <c r="L36" i="43"/>
  <c r="M36" i="43"/>
  <c r="L36" i="44"/>
  <c r="M36" i="44"/>
  <c r="L36" i="45"/>
  <c r="M36" i="45" s="1"/>
  <c r="L36" i="46"/>
  <c r="M36" i="46"/>
  <c r="L36" i="47"/>
  <c r="M36" i="47"/>
  <c r="L36" i="48"/>
  <c r="M36" i="48" s="1"/>
  <c r="L36" i="49"/>
  <c r="M36" i="49"/>
  <c r="L36" i="50"/>
  <c r="M36" i="50"/>
  <c r="F36" i="35"/>
  <c r="G36" i="35"/>
  <c r="F36" i="34"/>
  <c r="G36" i="34"/>
  <c r="F36" i="33"/>
  <c r="G36" i="33" s="1"/>
  <c r="F36" i="22"/>
  <c r="G36" i="22"/>
  <c r="F36" i="31"/>
  <c r="G36" i="31"/>
  <c r="F36" i="19"/>
  <c r="F36" i="2"/>
  <c r="G36" i="2" s="1"/>
  <c r="F36" i="3"/>
  <c r="G36" i="3" s="1"/>
  <c r="F36" i="4"/>
  <c r="G36" i="4"/>
  <c r="F36" i="5"/>
  <c r="G36" i="5"/>
  <c r="F36" i="6"/>
  <c r="G36" i="6"/>
  <c r="F36" i="7"/>
  <c r="G36" i="7" s="1"/>
  <c r="F36" i="37"/>
  <c r="G36" i="37"/>
  <c r="F36" i="38"/>
  <c r="G36" i="38"/>
  <c r="F36" i="62"/>
  <c r="G36" i="62"/>
  <c r="F36" i="63"/>
  <c r="G36" i="63"/>
  <c r="F36" i="39"/>
  <c r="G36" i="39"/>
  <c r="F36" i="40"/>
  <c r="G36" i="40"/>
  <c r="F36" i="41"/>
  <c r="G36" i="41"/>
  <c r="F36" i="42"/>
  <c r="G36" i="42"/>
  <c r="F36" i="43"/>
  <c r="G36" i="43" s="1"/>
  <c r="F36" i="44"/>
  <c r="G36" i="44"/>
  <c r="F36" i="45"/>
  <c r="G36" i="45" s="1"/>
  <c r="F36" i="46"/>
  <c r="G36" i="46" s="1"/>
  <c r="F36" i="47"/>
  <c r="G36" i="47" s="1"/>
  <c r="F36" i="48"/>
  <c r="G36" i="48"/>
  <c r="F36" i="49"/>
  <c r="G36" i="49" s="1"/>
  <c r="F36" i="50"/>
  <c r="D36" i="58"/>
  <c r="F36" i="58" s="1"/>
  <c r="G36" i="58" s="1"/>
  <c r="B36" i="58"/>
  <c r="D36" i="60"/>
  <c r="B36" i="60"/>
  <c r="D36" i="32"/>
  <c r="D36" i="53"/>
  <c r="F36" i="53" s="1"/>
  <c r="D36" i="20"/>
  <c r="D36" i="1"/>
  <c r="D36" i="36"/>
  <c r="D36" i="54" s="1"/>
  <c r="B36" i="32"/>
  <c r="B36" i="53"/>
  <c r="B36" i="20"/>
  <c r="B36" i="1"/>
  <c r="B36" i="36"/>
  <c r="B36" i="54" s="1"/>
  <c r="J43" i="36"/>
  <c r="H43" i="36"/>
  <c r="D43" i="36"/>
  <c r="B43" i="36"/>
  <c r="J14" i="36"/>
  <c r="J15" i="36"/>
  <c r="J15" i="54" s="1"/>
  <c r="J16" i="36"/>
  <c r="J16" i="54" s="1"/>
  <c r="J17" i="36"/>
  <c r="J17" i="54" s="1"/>
  <c r="J17" i="52" s="1"/>
  <c r="J18" i="36"/>
  <c r="J18" i="54" s="1"/>
  <c r="J19" i="36"/>
  <c r="J20" i="36"/>
  <c r="J20" i="54" s="1"/>
  <c r="J21" i="36"/>
  <c r="J22" i="36"/>
  <c r="J22" i="54" s="1"/>
  <c r="J23" i="36"/>
  <c r="J24" i="36"/>
  <c r="J24" i="54" s="1"/>
  <c r="J25" i="36"/>
  <c r="J26" i="36"/>
  <c r="J26" i="54" s="1"/>
  <c r="J27" i="36"/>
  <c r="J27" i="54" s="1"/>
  <c r="J28" i="36"/>
  <c r="J29" i="36"/>
  <c r="J30" i="36"/>
  <c r="J30" i="54" s="1"/>
  <c r="J31" i="36"/>
  <c r="J31" i="54" s="1"/>
  <c r="J32" i="36"/>
  <c r="J32" i="54" s="1"/>
  <c r="J33" i="36"/>
  <c r="J33" i="54" s="1"/>
  <c r="J33" i="52" s="1"/>
  <c r="J34" i="36"/>
  <c r="J34" i="54" s="1"/>
  <c r="J35" i="36"/>
  <c r="J35" i="54" s="1"/>
  <c r="J40" i="36"/>
  <c r="J40" i="54" s="1"/>
  <c r="J41" i="36"/>
  <c r="J42" i="36"/>
  <c r="J13" i="36"/>
  <c r="J13" i="54" s="1"/>
  <c r="J80" i="36"/>
  <c r="J80" i="54" s="1"/>
  <c r="H80" i="36"/>
  <c r="H80" i="54" s="1"/>
  <c r="D80" i="36"/>
  <c r="B80" i="36"/>
  <c r="J75" i="36"/>
  <c r="J75" i="54" s="1"/>
  <c r="J77" i="36"/>
  <c r="J77" i="54" s="1"/>
  <c r="J78" i="36"/>
  <c r="H75" i="36"/>
  <c r="H77" i="36"/>
  <c r="H78" i="36"/>
  <c r="H78" i="54" s="1"/>
  <c r="H78" i="52" s="1"/>
  <c r="J74" i="36"/>
  <c r="J74" i="54" s="1"/>
  <c r="H74" i="36"/>
  <c r="J62" i="36"/>
  <c r="J62" i="54" s="1"/>
  <c r="J63" i="36"/>
  <c r="J63" i="54" s="1"/>
  <c r="J64" i="36"/>
  <c r="J64" i="54" s="1"/>
  <c r="J65" i="36"/>
  <c r="J66" i="36"/>
  <c r="J66" i="54" s="1"/>
  <c r="J67" i="36"/>
  <c r="J68" i="36"/>
  <c r="J68" i="54" s="1"/>
  <c r="J69" i="36"/>
  <c r="H62" i="36"/>
  <c r="H62" i="54" s="1"/>
  <c r="H63" i="36"/>
  <c r="H63" i="54" s="1"/>
  <c r="H64" i="36"/>
  <c r="H65" i="36"/>
  <c r="H66" i="36"/>
  <c r="H66" i="54" s="1"/>
  <c r="H67" i="36"/>
  <c r="H67" i="54" s="1"/>
  <c r="H67" i="52" s="1"/>
  <c r="H68" i="36"/>
  <c r="H69" i="36"/>
  <c r="H69" i="54" s="1"/>
  <c r="H70" i="36"/>
  <c r="H70" i="54" s="1"/>
  <c r="J61" i="36"/>
  <c r="J61" i="54" s="1"/>
  <c r="H61" i="36"/>
  <c r="H61" i="54" s="1"/>
  <c r="J55" i="36"/>
  <c r="J56" i="36"/>
  <c r="J56" i="54" s="1"/>
  <c r="J57" i="36"/>
  <c r="J57" i="54" s="1"/>
  <c r="J58" i="36"/>
  <c r="J58" i="54" s="1"/>
  <c r="J59" i="36"/>
  <c r="H55" i="36"/>
  <c r="H55" i="54" s="1"/>
  <c r="H56" i="36"/>
  <c r="H57" i="36"/>
  <c r="H57" i="54" s="1"/>
  <c r="H58" i="36"/>
  <c r="H59" i="36"/>
  <c r="J54" i="36"/>
  <c r="J54" i="54" s="1"/>
  <c r="H54" i="36"/>
  <c r="H54" i="54" s="1"/>
  <c r="J52" i="36"/>
  <c r="J52" i="54" s="1"/>
  <c r="H52" i="36"/>
  <c r="H52" i="54" s="1"/>
  <c r="J47" i="36"/>
  <c r="J48" i="36"/>
  <c r="J48" i="54" s="1"/>
  <c r="J49" i="36"/>
  <c r="J49" i="54" s="1"/>
  <c r="J50" i="36"/>
  <c r="J50" i="54" s="1"/>
  <c r="H47" i="36"/>
  <c r="H48" i="36"/>
  <c r="H49" i="36"/>
  <c r="H49" i="54" s="1"/>
  <c r="H50" i="36"/>
  <c r="H50" i="54" s="1"/>
  <c r="J46" i="36"/>
  <c r="H46" i="36"/>
  <c r="H14" i="36"/>
  <c r="H14" i="54" s="1"/>
  <c r="H15" i="36"/>
  <c r="H15" i="54" s="1"/>
  <c r="H16" i="36"/>
  <c r="H16" i="54" s="1"/>
  <c r="H16" i="52" s="1"/>
  <c r="H17" i="36"/>
  <c r="H18" i="36"/>
  <c r="H18" i="54" s="1"/>
  <c r="H19" i="36"/>
  <c r="H19" i="54" s="1"/>
  <c r="H20" i="36"/>
  <c r="H20" i="54" s="1"/>
  <c r="H21" i="36"/>
  <c r="H21" i="54" s="1"/>
  <c r="H22" i="36"/>
  <c r="H23" i="36"/>
  <c r="H23" i="54" s="1"/>
  <c r="H24" i="36"/>
  <c r="H24" i="54" s="1"/>
  <c r="H25" i="36"/>
  <c r="H25" i="54" s="1"/>
  <c r="H26" i="36"/>
  <c r="L26" i="36" s="1"/>
  <c r="K26" i="36" s="1"/>
  <c r="H27" i="36"/>
  <c r="H27" i="54" s="1"/>
  <c r="H28" i="36"/>
  <c r="H28" i="54" s="1"/>
  <c r="H29" i="36"/>
  <c r="H29" i="54" s="1"/>
  <c r="H30" i="36"/>
  <c r="H30" i="54" s="1"/>
  <c r="H31" i="36"/>
  <c r="H32" i="36"/>
  <c r="L32" i="36" s="1"/>
  <c r="K32" i="36" s="1"/>
  <c r="H33" i="36"/>
  <c r="H34" i="36"/>
  <c r="H35" i="36"/>
  <c r="H35" i="54" s="1"/>
  <c r="H40" i="36"/>
  <c r="H41" i="36"/>
  <c r="H42" i="36"/>
  <c r="H42" i="54" s="1"/>
  <c r="H13" i="36"/>
  <c r="H13" i="54" s="1"/>
  <c r="L13" i="54" s="1"/>
  <c r="D75" i="36"/>
  <c r="D75" i="54" s="1"/>
  <c r="D77" i="36"/>
  <c r="D78" i="36"/>
  <c r="D78" i="54" s="1"/>
  <c r="B75" i="36"/>
  <c r="B75" i="54" s="1"/>
  <c r="B77" i="36"/>
  <c r="B77" i="54" s="1"/>
  <c r="B78" i="36"/>
  <c r="D74" i="36"/>
  <c r="B74" i="36"/>
  <c r="D62" i="36"/>
  <c r="D62" i="54" s="1"/>
  <c r="D63" i="36"/>
  <c r="D63" i="54" s="1"/>
  <c r="D64" i="36"/>
  <c r="D65" i="36"/>
  <c r="D65" i="54" s="1"/>
  <c r="D66" i="36"/>
  <c r="D66" i="54" s="1"/>
  <c r="D66" i="52" s="1"/>
  <c r="D67" i="36"/>
  <c r="D67" i="54" s="1"/>
  <c r="D68" i="36"/>
  <c r="D68" i="54" s="1"/>
  <c r="D69" i="36"/>
  <c r="D69" i="54" s="1"/>
  <c r="D70" i="36"/>
  <c r="D70" i="54" s="1"/>
  <c r="B62" i="36"/>
  <c r="B62" i="54" s="1"/>
  <c r="B63" i="36"/>
  <c r="B63" i="54" s="1"/>
  <c r="B63" i="52" s="1"/>
  <c r="B64" i="36"/>
  <c r="B64" i="54" s="1"/>
  <c r="B65" i="36"/>
  <c r="B65" i="54" s="1"/>
  <c r="B66" i="36"/>
  <c r="B66" i="54" s="1"/>
  <c r="B67" i="36"/>
  <c r="B68" i="36"/>
  <c r="B68" i="54" s="1"/>
  <c r="B69" i="36"/>
  <c r="B70" i="36"/>
  <c r="B70" i="54" s="1"/>
  <c r="D61" i="36"/>
  <c r="D61" i="54" s="1"/>
  <c r="B61" i="36"/>
  <c r="B61" i="54" s="1"/>
  <c r="D55" i="36"/>
  <c r="D55" i="54" s="1"/>
  <c r="D56" i="36"/>
  <c r="D56" i="54" s="1"/>
  <c r="D57" i="36"/>
  <c r="D57" i="54" s="1"/>
  <c r="D58" i="36"/>
  <c r="D59" i="36"/>
  <c r="D59" i="54" s="1"/>
  <c r="B55" i="36"/>
  <c r="B56" i="36"/>
  <c r="B56" i="54" s="1"/>
  <c r="B57" i="36"/>
  <c r="B58" i="36"/>
  <c r="B58" i="54" s="1"/>
  <c r="B59" i="36"/>
  <c r="B59" i="54" s="1"/>
  <c r="D54" i="36"/>
  <c r="D54" i="54" s="1"/>
  <c r="B54" i="36"/>
  <c r="D52" i="36"/>
  <c r="D52" i="54" s="1"/>
  <c r="D52" i="52" s="1"/>
  <c r="B52" i="36"/>
  <c r="B52" i="54" s="1"/>
  <c r="D47" i="36"/>
  <c r="D48" i="36"/>
  <c r="D48" i="54" s="1"/>
  <c r="D49" i="36"/>
  <c r="D49" i="54" s="1"/>
  <c r="D50" i="36"/>
  <c r="B47" i="36"/>
  <c r="B47" i="54" s="1"/>
  <c r="B48" i="36"/>
  <c r="B49" i="36"/>
  <c r="B49" i="54" s="1"/>
  <c r="B50" i="36"/>
  <c r="B50" i="54" s="1"/>
  <c r="D46" i="36"/>
  <c r="B46" i="36"/>
  <c r="B46" i="54" s="1"/>
  <c r="D14" i="36"/>
  <c r="D14" i="54" s="1"/>
  <c r="D15" i="36"/>
  <c r="D15" i="54" s="1"/>
  <c r="D16" i="36"/>
  <c r="D16" i="54" s="1"/>
  <c r="D17" i="36"/>
  <c r="D17" i="54" s="1"/>
  <c r="D18" i="36"/>
  <c r="D18" i="54" s="1"/>
  <c r="D19" i="36"/>
  <c r="D20" i="36"/>
  <c r="D20" i="54" s="1"/>
  <c r="D21" i="36"/>
  <c r="D21" i="54" s="1"/>
  <c r="D21" i="52" s="1"/>
  <c r="D22" i="36"/>
  <c r="D22" i="54" s="1"/>
  <c r="D23" i="36"/>
  <c r="D23" i="54" s="1"/>
  <c r="D24" i="36"/>
  <c r="D24" i="54" s="1"/>
  <c r="D25" i="36"/>
  <c r="D26" i="36"/>
  <c r="D27" i="36"/>
  <c r="D27" i="54" s="1"/>
  <c r="D28" i="36"/>
  <c r="D28" i="54" s="1"/>
  <c r="D29" i="36"/>
  <c r="D29" i="54" s="1"/>
  <c r="D30" i="36"/>
  <c r="D30" i="54" s="1"/>
  <c r="D31" i="36"/>
  <c r="D31" i="54" s="1"/>
  <c r="D32" i="36"/>
  <c r="D32" i="54" s="1"/>
  <c r="D33" i="36"/>
  <c r="D33" i="54" s="1"/>
  <c r="D34" i="36"/>
  <c r="D35" i="36"/>
  <c r="D35" i="54" s="1"/>
  <c r="D40" i="36"/>
  <c r="D40" i="54" s="1"/>
  <c r="D42" i="36"/>
  <c r="B14" i="36"/>
  <c r="B14" i="54" s="1"/>
  <c r="B15" i="36"/>
  <c r="B15" i="54" s="1"/>
  <c r="B16" i="36"/>
  <c r="B16" i="54" s="1"/>
  <c r="B17" i="36"/>
  <c r="B18" i="36"/>
  <c r="B18" i="54" s="1"/>
  <c r="B19" i="36"/>
  <c r="B19" i="54" s="1"/>
  <c r="B20" i="36"/>
  <c r="B21" i="36"/>
  <c r="B21" i="54" s="1"/>
  <c r="B22" i="36"/>
  <c r="B22" i="54" s="1"/>
  <c r="B23" i="36"/>
  <c r="B23" i="54" s="1"/>
  <c r="B24" i="36"/>
  <c r="B25" i="36"/>
  <c r="B25" i="54" s="1"/>
  <c r="B26" i="36"/>
  <c r="B26" i="54" s="1"/>
  <c r="B27" i="36"/>
  <c r="B27" i="54" s="1"/>
  <c r="B28" i="36"/>
  <c r="B29" i="36"/>
  <c r="B29" i="54" s="1"/>
  <c r="B29" i="52" s="1"/>
  <c r="B30" i="36"/>
  <c r="B30" i="54" s="1"/>
  <c r="B31" i="36"/>
  <c r="B31" i="54" s="1"/>
  <c r="B32" i="36"/>
  <c r="B33" i="36"/>
  <c r="B33" i="54" s="1"/>
  <c r="B34" i="36"/>
  <c r="B34" i="54" s="1"/>
  <c r="B35" i="36"/>
  <c r="B35" i="54" s="1"/>
  <c r="B40" i="36"/>
  <c r="B42" i="36"/>
  <c r="B42" i="54" s="1"/>
  <c r="D13" i="36"/>
  <c r="D13" i="54" s="1"/>
  <c r="B13" i="36"/>
  <c r="L59" i="63"/>
  <c r="L58" i="63"/>
  <c r="L57" i="63"/>
  <c r="L56" i="63"/>
  <c r="L55" i="63"/>
  <c r="L54" i="63"/>
  <c r="L35" i="63"/>
  <c r="M35" i="63"/>
  <c r="F35" i="63"/>
  <c r="G35" i="63"/>
  <c r="L15" i="63"/>
  <c r="F15" i="63"/>
  <c r="L59" i="62"/>
  <c r="L58" i="62"/>
  <c r="L57" i="62"/>
  <c r="L56" i="62"/>
  <c r="L55" i="62"/>
  <c r="L54" i="62"/>
  <c r="G47" i="62"/>
  <c r="L35" i="62"/>
  <c r="M35" i="62"/>
  <c r="F35" i="62"/>
  <c r="G35" i="62"/>
  <c r="L15" i="62"/>
  <c r="F15" i="62"/>
  <c r="F78" i="48"/>
  <c r="F79" i="48" s="1"/>
  <c r="F77" i="48"/>
  <c r="F75" i="48"/>
  <c r="F74" i="48"/>
  <c r="F70" i="48"/>
  <c r="F69" i="48"/>
  <c r="F68" i="48"/>
  <c r="F67" i="48"/>
  <c r="F66" i="48"/>
  <c r="F65" i="48"/>
  <c r="F64" i="48"/>
  <c r="F63" i="48"/>
  <c r="F62" i="48"/>
  <c r="F61" i="48"/>
  <c r="F59" i="48"/>
  <c r="F60" i="48" s="1"/>
  <c r="F57" i="48"/>
  <c r="F56" i="48"/>
  <c r="F55" i="48"/>
  <c r="F54" i="48"/>
  <c r="F58" i="48"/>
  <c r="F50" i="48"/>
  <c r="F49" i="48"/>
  <c r="G49" i="48"/>
  <c r="F48" i="48"/>
  <c r="F47" i="48"/>
  <c r="F51" i="48" s="1"/>
  <c r="F46" i="48"/>
  <c r="G46" i="48" s="1"/>
  <c r="F43" i="48"/>
  <c r="F42" i="48"/>
  <c r="F40" i="48"/>
  <c r="F34" i="48"/>
  <c r="F29" i="48"/>
  <c r="F28" i="48"/>
  <c r="F26" i="48"/>
  <c r="F27" i="48"/>
  <c r="F25" i="48"/>
  <c r="F24" i="48"/>
  <c r="F23" i="48"/>
  <c r="F22" i="48"/>
  <c r="F21" i="48"/>
  <c r="F20" i="48"/>
  <c r="F19" i="48"/>
  <c r="F18" i="48"/>
  <c r="F17" i="48"/>
  <c r="F16" i="48"/>
  <c r="F14" i="48"/>
  <c r="F13" i="48"/>
  <c r="F30" i="48"/>
  <c r="F31" i="48"/>
  <c r="F32" i="48"/>
  <c r="F33" i="48"/>
  <c r="F52" i="48"/>
  <c r="F80" i="48"/>
  <c r="L78" i="30"/>
  <c r="L77" i="30"/>
  <c r="L75" i="30"/>
  <c r="L74" i="30"/>
  <c r="L70" i="30"/>
  <c r="L69" i="30"/>
  <c r="L68" i="30"/>
  <c r="L67" i="30"/>
  <c r="L66" i="30"/>
  <c r="L65" i="30"/>
  <c r="L64" i="30"/>
  <c r="L63" i="30"/>
  <c r="L62" i="30"/>
  <c r="L61" i="30"/>
  <c r="L60" i="30"/>
  <c r="L50" i="30"/>
  <c r="L49" i="30"/>
  <c r="L48" i="30"/>
  <c r="L47" i="30"/>
  <c r="L46" i="30"/>
  <c r="L43" i="30"/>
  <c r="L42" i="30"/>
  <c r="L40" i="30"/>
  <c r="L34" i="30"/>
  <c r="L29" i="30"/>
  <c r="L28" i="30"/>
  <c r="L26" i="30"/>
  <c r="L27" i="30"/>
  <c r="L25" i="30"/>
  <c r="L24" i="30"/>
  <c r="L23" i="30"/>
  <c r="L22" i="30"/>
  <c r="L21" i="30"/>
  <c r="L20" i="30"/>
  <c r="L19" i="30"/>
  <c r="L18" i="30"/>
  <c r="L17" i="30"/>
  <c r="L16" i="30"/>
  <c r="L14" i="30"/>
  <c r="L13" i="30"/>
  <c r="L30" i="30"/>
  <c r="L31" i="30"/>
  <c r="L32" i="30"/>
  <c r="L33" i="30"/>
  <c r="L52" i="30"/>
  <c r="L80" i="30"/>
  <c r="L78" i="24"/>
  <c r="L77" i="24"/>
  <c r="L75" i="24"/>
  <c r="L74" i="24"/>
  <c r="L70" i="24"/>
  <c r="L69" i="24"/>
  <c r="L68" i="24"/>
  <c r="L67" i="24"/>
  <c r="L66" i="24"/>
  <c r="L65" i="24"/>
  <c r="L64" i="24"/>
  <c r="L63" i="24"/>
  <c r="L62" i="24"/>
  <c r="L61" i="24"/>
  <c r="L60" i="24"/>
  <c r="L50" i="24"/>
  <c r="L49" i="24"/>
  <c r="L48" i="24"/>
  <c r="M48" i="24"/>
  <c r="L47" i="24"/>
  <c r="M47" i="24"/>
  <c r="L46" i="24"/>
  <c r="M46" i="24"/>
  <c r="L43" i="24"/>
  <c r="L42" i="24"/>
  <c r="L40" i="24"/>
  <c r="L34" i="24"/>
  <c r="L29" i="24"/>
  <c r="L28" i="24"/>
  <c r="L26" i="24"/>
  <c r="L27" i="24"/>
  <c r="L25" i="24"/>
  <c r="L24" i="24"/>
  <c r="L23" i="24"/>
  <c r="L22" i="24"/>
  <c r="L21" i="24"/>
  <c r="L20" i="24"/>
  <c r="L19" i="24"/>
  <c r="L18" i="24"/>
  <c r="L17" i="24"/>
  <c r="L16" i="24"/>
  <c r="L14" i="24"/>
  <c r="L13" i="24"/>
  <c r="L30" i="24"/>
  <c r="L31" i="24"/>
  <c r="L32" i="24"/>
  <c r="L33" i="24"/>
  <c r="L52" i="24"/>
  <c r="L80" i="24"/>
  <c r="L78" i="29"/>
  <c r="L77" i="29"/>
  <c r="L75" i="29"/>
  <c r="L74" i="29"/>
  <c r="L70" i="29"/>
  <c r="L69" i="29"/>
  <c r="L68" i="29"/>
  <c r="L67" i="29"/>
  <c r="L66" i="29"/>
  <c r="L65" i="29"/>
  <c r="L64" i="29"/>
  <c r="L63" i="29"/>
  <c r="L62" i="29"/>
  <c r="L61" i="29"/>
  <c r="L60" i="29"/>
  <c r="L50" i="29"/>
  <c r="L49" i="29"/>
  <c r="M49" i="29"/>
  <c r="L48" i="29"/>
  <c r="M48" i="29"/>
  <c r="L47" i="29"/>
  <c r="L46" i="29"/>
  <c r="M46" i="29"/>
  <c r="L43" i="29"/>
  <c r="L42" i="29"/>
  <c r="L40" i="29"/>
  <c r="L34" i="29"/>
  <c r="L29" i="29"/>
  <c r="L28" i="29"/>
  <c r="L26" i="29"/>
  <c r="L27" i="29"/>
  <c r="L25" i="29"/>
  <c r="L24" i="29"/>
  <c r="L23" i="29"/>
  <c r="L22" i="29"/>
  <c r="L21" i="29"/>
  <c r="L20" i="29"/>
  <c r="L19" i="29"/>
  <c r="L18" i="29"/>
  <c r="L17" i="29"/>
  <c r="L16" i="29"/>
  <c r="L14" i="29"/>
  <c r="L13" i="29"/>
  <c r="L30" i="29"/>
  <c r="L31" i="29"/>
  <c r="L32" i="29"/>
  <c r="L33" i="29"/>
  <c r="L52" i="29"/>
  <c r="L80" i="29"/>
  <c r="L78" i="28"/>
  <c r="L77" i="28"/>
  <c r="L75" i="28"/>
  <c r="L74" i="28"/>
  <c r="L70" i="28"/>
  <c r="L69" i="28"/>
  <c r="L68" i="28"/>
  <c r="L67" i="28"/>
  <c r="L66" i="28"/>
  <c r="L65" i="28"/>
  <c r="L64" i="28"/>
  <c r="L63" i="28"/>
  <c r="L62" i="28"/>
  <c r="L61" i="28"/>
  <c r="L60" i="28"/>
  <c r="L50" i="28"/>
  <c r="L49" i="28"/>
  <c r="L48" i="28"/>
  <c r="M48" i="28"/>
  <c r="L47" i="28"/>
  <c r="M47" i="28"/>
  <c r="L46" i="28"/>
  <c r="M46" i="28"/>
  <c r="L43" i="28"/>
  <c r="L42" i="28"/>
  <c r="L40" i="28"/>
  <c r="L34" i="28"/>
  <c r="L29" i="28"/>
  <c r="L28" i="28"/>
  <c r="L26" i="28"/>
  <c r="L27" i="28"/>
  <c r="L25" i="28"/>
  <c r="L24" i="28"/>
  <c r="L23" i="28"/>
  <c r="L22" i="28"/>
  <c r="L21" i="28"/>
  <c r="L20" i="28"/>
  <c r="L19" i="28"/>
  <c r="L18" i="28"/>
  <c r="L17" i="28"/>
  <c r="L16" i="28"/>
  <c r="L14" i="28"/>
  <c r="L13" i="28"/>
  <c r="L30" i="28"/>
  <c r="L31" i="28"/>
  <c r="L32" i="28"/>
  <c r="L33" i="28"/>
  <c r="L52" i="28"/>
  <c r="L80" i="28"/>
  <c r="L78" i="27"/>
  <c r="L77" i="27"/>
  <c r="L75" i="27"/>
  <c r="L74" i="27"/>
  <c r="L70" i="27"/>
  <c r="L69" i="27"/>
  <c r="L68" i="27"/>
  <c r="L67" i="27"/>
  <c r="L66" i="27"/>
  <c r="L65" i="27"/>
  <c r="L64" i="27"/>
  <c r="L63" i="27"/>
  <c r="L62" i="27"/>
  <c r="L61" i="27"/>
  <c r="L60" i="27"/>
  <c r="L50" i="27"/>
  <c r="L49" i="27"/>
  <c r="M49" i="27"/>
  <c r="L48" i="27"/>
  <c r="L47" i="27"/>
  <c r="M47" i="27"/>
  <c r="L46" i="27"/>
  <c r="M46" i="27"/>
  <c r="L43" i="27"/>
  <c r="L42" i="27"/>
  <c r="L40" i="27"/>
  <c r="L34" i="27"/>
  <c r="L29" i="27"/>
  <c r="L28" i="27"/>
  <c r="L26" i="27"/>
  <c r="L27" i="27"/>
  <c r="L25" i="27"/>
  <c r="L24" i="27"/>
  <c r="L23" i="27"/>
  <c r="L22" i="27"/>
  <c r="L21" i="27"/>
  <c r="L20" i="27"/>
  <c r="L19" i="27"/>
  <c r="L18" i="27"/>
  <c r="L17" i="27"/>
  <c r="L16" i="27"/>
  <c r="L14" i="27"/>
  <c r="L13" i="27"/>
  <c r="L30" i="27"/>
  <c r="L31" i="27"/>
  <c r="L32" i="27"/>
  <c r="L33" i="27"/>
  <c r="L52" i="27"/>
  <c r="L80" i="27"/>
  <c r="L78" i="26"/>
  <c r="L77" i="26"/>
  <c r="L75" i="26"/>
  <c r="L74" i="26"/>
  <c r="L70" i="26"/>
  <c r="L69" i="26"/>
  <c r="L68" i="26"/>
  <c r="L67" i="26"/>
  <c r="L66" i="26"/>
  <c r="L65" i="26"/>
  <c r="L64" i="26"/>
  <c r="L63" i="26"/>
  <c r="L62" i="26"/>
  <c r="L61" i="26"/>
  <c r="L60" i="26"/>
  <c r="L50" i="26"/>
  <c r="L49" i="26"/>
  <c r="M49" i="26"/>
  <c r="L48" i="26"/>
  <c r="M48" i="26"/>
  <c r="L47" i="26"/>
  <c r="M47" i="26"/>
  <c r="L46" i="26"/>
  <c r="M46" i="26"/>
  <c r="L43" i="26"/>
  <c r="L42" i="26"/>
  <c r="L40" i="26"/>
  <c r="L34" i="26"/>
  <c r="L29" i="26"/>
  <c r="L28" i="26"/>
  <c r="L26" i="26"/>
  <c r="L27" i="26"/>
  <c r="L25" i="26"/>
  <c r="L24" i="26"/>
  <c r="L23" i="26"/>
  <c r="L22" i="26"/>
  <c r="L21" i="26"/>
  <c r="L20" i="26"/>
  <c r="L19" i="26"/>
  <c r="L18" i="26"/>
  <c r="L17" i="26"/>
  <c r="L16" i="26"/>
  <c r="L14" i="26"/>
  <c r="L13" i="26"/>
  <c r="L30" i="26"/>
  <c r="L31" i="26"/>
  <c r="L32" i="26"/>
  <c r="L33" i="26"/>
  <c r="L52" i="26"/>
  <c r="L80" i="26"/>
  <c r="L78" i="25"/>
  <c r="L77" i="25"/>
  <c r="L75" i="25"/>
  <c r="L74" i="25"/>
  <c r="L70" i="25"/>
  <c r="L69" i="25"/>
  <c r="L68" i="25"/>
  <c r="L67" i="25"/>
  <c r="L66" i="25"/>
  <c r="L65" i="25"/>
  <c r="L64" i="25"/>
  <c r="L63" i="25"/>
  <c r="L62" i="25"/>
  <c r="L61" i="25"/>
  <c r="L60" i="25"/>
  <c r="L50" i="25"/>
  <c r="L49" i="25"/>
  <c r="M49" i="25"/>
  <c r="L48" i="25"/>
  <c r="M48" i="25"/>
  <c r="L47" i="25"/>
  <c r="M47" i="25"/>
  <c r="L46" i="25"/>
  <c r="M46" i="25"/>
  <c r="L43" i="25"/>
  <c r="L42" i="25"/>
  <c r="L40" i="25"/>
  <c r="L34" i="25"/>
  <c r="L29" i="25"/>
  <c r="L28" i="25"/>
  <c r="L26" i="25"/>
  <c r="L27" i="25"/>
  <c r="L25" i="25"/>
  <c r="L24" i="25"/>
  <c r="L23" i="25"/>
  <c r="L22" i="25"/>
  <c r="L21" i="25"/>
  <c r="L20" i="25"/>
  <c r="L19" i="25"/>
  <c r="L18" i="25"/>
  <c r="L17" i="25"/>
  <c r="L16" i="25"/>
  <c r="L14" i="25"/>
  <c r="L13" i="25"/>
  <c r="L30" i="25"/>
  <c r="L31" i="25"/>
  <c r="L32" i="25"/>
  <c r="L33" i="25"/>
  <c r="L52" i="25"/>
  <c r="L80" i="25"/>
  <c r="H78" i="20"/>
  <c r="H77" i="20"/>
  <c r="H75" i="20"/>
  <c r="H74" i="20"/>
  <c r="H70" i="20"/>
  <c r="H69" i="20"/>
  <c r="H68" i="20"/>
  <c r="H67" i="20"/>
  <c r="H66" i="20"/>
  <c r="H65" i="20"/>
  <c r="H64" i="20"/>
  <c r="H63" i="20"/>
  <c r="H62" i="20"/>
  <c r="H61" i="20"/>
  <c r="H59" i="20"/>
  <c r="H57" i="20"/>
  <c r="H56" i="20"/>
  <c r="H55" i="20"/>
  <c r="H54" i="20"/>
  <c r="H50" i="20"/>
  <c r="H49" i="20"/>
  <c r="H48" i="20"/>
  <c r="H47" i="20"/>
  <c r="H46" i="20"/>
  <c r="H13" i="20"/>
  <c r="H14" i="20"/>
  <c r="H15" i="20"/>
  <c r="H40" i="20"/>
  <c r="H42" i="20"/>
  <c r="H52" i="20"/>
  <c r="H80" i="20"/>
  <c r="L50" i="18"/>
  <c r="L49" i="18"/>
  <c r="M49" i="18"/>
  <c r="L48" i="18"/>
  <c r="M48" i="18"/>
  <c r="L47" i="18"/>
  <c r="L46" i="18"/>
  <c r="M46" i="18"/>
  <c r="L52" i="18"/>
  <c r="L70" i="18"/>
  <c r="L69" i="18"/>
  <c r="L68" i="18"/>
  <c r="L67" i="18"/>
  <c r="L66" i="18"/>
  <c r="L65" i="18"/>
  <c r="L64" i="18"/>
  <c r="L63" i="18"/>
  <c r="L62" i="18"/>
  <c r="L61" i="18"/>
  <c r="L60" i="18"/>
  <c r="L78" i="18"/>
  <c r="L77" i="18"/>
  <c r="L75" i="18"/>
  <c r="L74" i="18"/>
  <c r="L80" i="18"/>
  <c r="L50" i="17"/>
  <c r="L49" i="17"/>
  <c r="L48" i="17"/>
  <c r="L47" i="17"/>
  <c r="L46" i="17"/>
  <c r="M46" i="17"/>
  <c r="L52" i="17"/>
  <c r="L70" i="17"/>
  <c r="L69" i="17"/>
  <c r="L68" i="17"/>
  <c r="L67" i="17"/>
  <c r="L66" i="17"/>
  <c r="L65" i="17"/>
  <c r="L64" i="17"/>
  <c r="L63" i="17"/>
  <c r="L62" i="17"/>
  <c r="L61" i="17"/>
  <c r="L60" i="17"/>
  <c r="L78" i="17"/>
  <c r="L77" i="17"/>
  <c r="L75" i="17"/>
  <c r="L74" i="17"/>
  <c r="L80" i="17"/>
  <c r="L43" i="16"/>
  <c r="L42" i="16"/>
  <c r="L40" i="16"/>
  <c r="L34" i="16"/>
  <c r="L29" i="16"/>
  <c r="L28" i="16"/>
  <c r="L26" i="16"/>
  <c r="L27" i="16"/>
  <c r="L25" i="16"/>
  <c r="L24" i="16"/>
  <c r="L23" i="16"/>
  <c r="L22" i="16"/>
  <c r="L21" i="16"/>
  <c r="L20" i="16"/>
  <c r="L19" i="16"/>
  <c r="L18" i="16"/>
  <c r="L17" i="16"/>
  <c r="L16" i="16"/>
  <c r="L14" i="16"/>
  <c r="L13" i="16"/>
  <c r="L30" i="16"/>
  <c r="L31" i="16"/>
  <c r="L32" i="16"/>
  <c r="L33" i="16"/>
  <c r="L50" i="16"/>
  <c r="L49" i="16"/>
  <c r="M49" i="16"/>
  <c r="L48" i="16"/>
  <c r="L47" i="16"/>
  <c r="M47" i="16"/>
  <c r="L46" i="16"/>
  <c r="M46" i="16"/>
  <c r="L52" i="16"/>
  <c r="L70" i="16"/>
  <c r="L69" i="16"/>
  <c r="L68" i="16"/>
  <c r="L67" i="16"/>
  <c r="L66" i="16"/>
  <c r="L65" i="16"/>
  <c r="L64" i="16"/>
  <c r="L63" i="16"/>
  <c r="L62" i="16"/>
  <c r="L61" i="16"/>
  <c r="L60" i="16"/>
  <c r="L78" i="16"/>
  <c r="L77" i="16"/>
  <c r="L75" i="16"/>
  <c r="L74" i="16"/>
  <c r="L80" i="16"/>
  <c r="L43" i="14"/>
  <c r="L42" i="14"/>
  <c r="L40" i="14"/>
  <c r="L34" i="14"/>
  <c r="L29" i="14"/>
  <c r="L28" i="14"/>
  <c r="L26" i="14"/>
  <c r="L27" i="14"/>
  <c r="L25" i="14"/>
  <c r="L24" i="14"/>
  <c r="L23" i="14"/>
  <c r="L22" i="14"/>
  <c r="L21" i="14"/>
  <c r="L20" i="14"/>
  <c r="L19" i="14"/>
  <c r="L18" i="14"/>
  <c r="L17" i="14"/>
  <c r="L16" i="14"/>
  <c r="L14" i="14"/>
  <c r="L13" i="14"/>
  <c r="L30" i="14"/>
  <c r="L31" i="14"/>
  <c r="L32" i="14"/>
  <c r="L33" i="14"/>
  <c r="L50" i="14"/>
  <c r="L49" i="14"/>
  <c r="M49" i="14"/>
  <c r="L48" i="14"/>
  <c r="M48" i="14"/>
  <c r="L47" i="14"/>
  <c r="L46" i="14"/>
  <c r="M46" i="14"/>
  <c r="L52" i="14"/>
  <c r="L70" i="14"/>
  <c r="L69" i="14"/>
  <c r="L68" i="14"/>
  <c r="L67" i="14"/>
  <c r="L66" i="14"/>
  <c r="L65" i="14"/>
  <c r="L64" i="14"/>
  <c r="L63" i="14"/>
  <c r="L62" i="14"/>
  <c r="L61" i="14"/>
  <c r="L60" i="14"/>
  <c r="L78" i="14"/>
  <c r="L77" i="14"/>
  <c r="L75" i="14"/>
  <c r="L74" i="14"/>
  <c r="L80" i="14"/>
  <c r="L43" i="13"/>
  <c r="L42" i="13"/>
  <c r="L40" i="13"/>
  <c r="L34" i="13"/>
  <c r="L29" i="13"/>
  <c r="L28" i="13"/>
  <c r="L26" i="13"/>
  <c r="L27" i="13"/>
  <c r="L25" i="13"/>
  <c r="L24" i="13"/>
  <c r="L23" i="13"/>
  <c r="L22" i="13"/>
  <c r="L21" i="13"/>
  <c r="L20" i="13"/>
  <c r="L19" i="13"/>
  <c r="L18" i="13"/>
  <c r="L17" i="13"/>
  <c r="L16" i="13"/>
  <c r="L14" i="13"/>
  <c r="L13" i="13"/>
  <c r="L30" i="13"/>
  <c r="L31" i="13"/>
  <c r="L32" i="13"/>
  <c r="L33" i="13"/>
  <c r="L50" i="13"/>
  <c r="L49" i="13"/>
  <c r="M49" i="13"/>
  <c r="L48" i="13"/>
  <c r="M48" i="13"/>
  <c r="L47" i="13"/>
  <c r="M47" i="13"/>
  <c r="L46" i="13"/>
  <c r="M46" i="13"/>
  <c r="L52" i="13"/>
  <c r="L70" i="13"/>
  <c r="L69" i="13"/>
  <c r="L68" i="13"/>
  <c r="L67" i="13"/>
  <c r="L66" i="13"/>
  <c r="L65" i="13"/>
  <c r="L64" i="13"/>
  <c r="L63" i="13"/>
  <c r="L62" i="13"/>
  <c r="L61" i="13"/>
  <c r="L60" i="13"/>
  <c r="L78" i="13"/>
  <c r="L77" i="13"/>
  <c r="L75" i="13"/>
  <c r="L74" i="13"/>
  <c r="L80" i="13"/>
  <c r="L43" i="12"/>
  <c r="L42" i="12"/>
  <c r="L40" i="12"/>
  <c r="L34" i="12"/>
  <c r="L29" i="12"/>
  <c r="L28" i="12"/>
  <c r="L26" i="12"/>
  <c r="L27" i="12"/>
  <c r="L25" i="12"/>
  <c r="L24" i="12"/>
  <c r="L23" i="12"/>
  <c r="L22" i="12"/>
  <c r="L21" i="12"/>
  <c r="L20" i="12"/>
  <c r="L19" i="12"/>
  <c r="L18" i="12"/>
  <c r="L17" i="12"/>
  <c r="L16" i="12"/>
  <c r="L14" i="12"/>
  <c r="L13" i="12"/>
  <c r="L30" i="12"/>
  <c r="L31" i="12"/>
  <c r="L32" i="12"/>
  <c r="L33" i="12"/>
  <c r="L50" i="12"/>
  <c r="L49" i="12"/>
  <c r="M49" i="12"/>
  <c r="L48" i="12"/>
  <c r="M48" i="12"/>
  <c r="L47" i="12"/>
  <c r="M47" i="12"/>
  <c r="L46" i="12"/>
  <c r="M46" i="12"/>
  <c r="L52" i="12"/>
  <c r="L70" i="12"/>
  <c r="L69" i="12"/>
  <c r="L68" i="12"/>
  <c r="L67" i="12"/>
  <c r="L66" i="12"/>
  <c r="L65" i="12"/>
  <c r="L64" i="12"/>
  <c r="L63" i="12"/>
  <c r="L62" i="12"/>
  <c r="L61" i="12"/>
  <c r="L60" i="12"/>
  <c r="L78" i="12"/>
  <c r="L77" i="12"/>
  <c r="L75" i="12"/>
  <c r="L74" i="12"/>
  <c r="L80" i="12"/>
  <c r="L43" i="11"/>
  <c r="L42" i="11"/>
  <c r="L40" i="11"/>
  <c r="L34" i="11"/>
  <c r="L29" i="11"/>
  <c r="L28" i="11"/>
  <c r="L26" i="11"/>
  <c r="L27" i="11"/>
  <c r="L25" i="11"/>
  <c r="L24" i="11"/>
  <c r="L23" i="11"/>
  <c r="L22" i="11"/>
  <c r="L21" i="11"/>
  <c r="L20" i="11"/>
  <c r="L19" i="11"/>
  <c r="L18" i="11"/>
  <c r="L17" i="11"/>
  <c r="L16" i="11"/>
  <c r="L14" i="11"/>
  <c r="L13" i="11"/>
  <c r="L30" i="11"/>
  <c r="L31" i="11"/>
  <c r="L32" i="11"/>
  <c r="L33" i="11"/>
  <c r="L50" i="11"/>
  <c r="L49" i="11"/>
  <c r="M49" i="11"/>
  <c r="L48" i="11"/>
  <c r="M48" i="11"/>
  <c r="L47" i="11"/>
  <c r="M47" i="11"/>
  <c r="L46" i="11"/>
  <c r="M46" i="11"/>
  <c r="L52" i="11"/>
  <c r="L70" i="11"/>
  <c r="L69" i="11"/>
  <c r="L68" i="11"/>
  <c r="L67" i="11"/>
  <c r="L66" i="11"/>
  <c r="L65" i="11"/>
  <c r="L64" i="11"/>
  <c r="L63" i="11"/>
  <c r="L62" i="11"/>
  <c r="L61" i="11"/>
  <c r="L60" i="11"/>
  <c r="L78" i="11"/>
  <c r="L77" i="11"/>
  <c r="L75" i="11"/>
  <c r="L74" i="11"/>
  <c r="L80" i="11"/>
  <c r="L78" i="41"/>
  <c r="L77" i="41"/>
  <c r="L75" i="41"/>
  <c r="L74" i="41"/>
  <c r="L70" i="41"/>
  <c r="L69" i="41"/>
  <c r="L68" i="41"/>
  <c r="L67" i="41"/>
  <c r="L66" i="41"/>
  <c r="L65" i="41"/>
  <c r="L64" i="41"/>
  <c r="L63" i="41"/>
  <c r="L62" i="41"/>
  <c r="L61" i="41"/>
  <c r="L60" i="41"/>
  <c r="L50" i="41"/>
  <c r="L49" i="41"/>
  <c r="M49" i="41"/>
  <c r="L48" i="41"/>
  <c r="L47" i="41"/>
  <c r="M47" i="41"/>
  <c r="L46" i="41"/>
  <c r="M46" i="41"/>
  <c r="L43" i="41"/>
  <c r="L42" i="41"/>
  <c r="L40" i="41"/>
  <c r="L34" i="41"/>
  <c r="L29" i="41"/>
  <c r="L28" i="41"/>
  <c r="L26" i="41"/>
  <c r="L27" i="41"/>
  <c r="L25" i="41"/>
  <c r="L24" i="41"/>
  <c r="L23" i="41"/>
  <c r="L22" i="41"/>
  <c r="L21" i="41"/>
  <c r="L20" i="41"/>
  <c r="L19" i="41"/>
  <c r="L18" i="41"/>
  <c r="L17" i="41"/>
  <c r="L16" i="41"/>
  <c r="L14" i="41"/>
  <c r="L13" i="41"/>
  <c r="L30" i="41"/>
  <c r="L31" i="41"/>
  <c r="L32" i="41"/>
  <c r="L33" i="41"/>
  <c r="L52" i="41"/>
  <c r="L80" i="41"/>
  <c r="B35" i="58"/>
  <c r="D35" i="58"/>
  <c r="H35" i="58"/>
  <c r="J35" i="58"/>
  <c r="B35" i="60"/>
  <c r="D35" i="60"/>
  <c r="H35" i="60"/>
  <c r="J35" i="60"/>
  <c r="F35" i="35"/>
  <c r="G35" i="35"/>
  <c r="L35" i="35"/>
  <c r="M35" i="35"/>
  <c r="F35" i="34"/>
  <c r="G35" i="34"/>
  <c r="L35" i="34"/>
  <c r="M35" i="34"/>
  <c r="F35" i="33"/>
  <c r="G35" i="33" s="1"/>
  <c r="L35" i="33"/>
  <c r="M35" i="33" s="1"/>
  <c r="B35" i="32"/>
  <c r="B35" i="53"/>
  <c r="D35" i="32"/>
  <c r="H35" i="32"/>
  <c r="H35" i="53"/>
  <c r="J35" i="32"/>
  <c r="J35" i="53"/>
  <c r="F35" i="22"/>
  <c r="G35" i="22"/>
  <c r="L35" i="22"/>
  <c r="M35" i="22"/>
  <c r="F35" i="31"/>
  <c r="G35" i="31"/>
  <c r="L35" i="31"/>
  <c r="M35" i="31"/>
  <c r="F35" i="30"/>
  <c r="G35" i="30"/>
  <c r="L35" i="30"/>
  <c r="M35" i="30"/>
  <c r="F35" i="24"/>
  <c r="G35" i="24"/>
  <c r="L35" i="24"/>
  <c r="M35" i="24"/>
  <c r="F35" i="29"/>
  <c r="G35" i="29"/>
  <c r="L35" i="29"/>
  <c r="M35" i="29"/>
  <c r="F35" i="28"/>
  <c r="G35" i="28"/>
  <c r="L35" i="28"/>
  <c r="M35" i="28"/>
  <c r="F35" i="27"/>
  <c r="G35" i="27"/>
  <c r="L35" i="27"/>
  <c r="F35" i="26"/>
  <c r="G35" i="26"/>
  <c r="L35" i="26"/>
  <c r="M35" i="26"/>
  <c r="F35" i="25"/>
  <c r="G35" i="25"/>
  <c r="L35" i="25"/>
  <c r="M35" i="25"/>
  <c r="F35" i="23"/>
  <c r="G35" i="23"/>
  <c r="B35" i="20"/>
  <c r="D35" i="20"/>
  <c r="H35" i="20"/>
  <c r="J35" i="20"/>
  <c r="F35" i="19"/>
  <c r="G35" i="19"/>
  <c r="L35" i="18"/>
  <c r="M35" i="18"/>
  <c r="L35" i="17"/>
  <c r="M35" i="17"/>
  <c r="L35" i="16"/>
  <c r="M35" i="16"/>
  <c r="L35" i="14"/>
  <c r="M35" i="14"/>
  <c r="L35" i="13"/>
  <c r="M35" i="13"/>
  <c r="L35" i="12"/>
  <c r="M35" i="12"/>
  <c r="L35" i="11"/>
  <c r="M35" i="11"/>
  <c r="B35" i="1"/>
  <c r="F35" i="1" s="1"/>
  <c r="D35" i="1"/>
  <c r="H35" i="1"/>
  <c r="J35" i="1"/>
  <c r="F35" i="2"/>
  <c r="G35" i="2" s="1"/>
  <c r="L35" i="2"/>
  <c r="M35" i="2" s="1"/>
  <c r="F35" i="3"/>
  <c r="G35" i="3" s="1"/>
  <c r="L35" i="3"/>
  <c r="M35" i="3"/>
  <c r="F35" i="4"/>
  <c r="G35" i="4" s="1"/>
  <c r="L35" i="4"/>
  <c r="M35" i="4"/>
  <c r="F35" i="5"/>
  <c r="G35" i="5"/>
  <c r="L35" i="5"/>
  <c r="M35" i="5"/>
  <c r="F35" i="6"/>
  <c r="G35" i="6"/>
  <c r="L35" i="6"/>
  <c r="M35" i="6" s="1"/>
  <c r="F35" i="7"/>
  <c r="G35" i="7"/>
  <c r="L35" i="7"/>
  <c r="M35" i="7"/>
  <c r="F35" i="37"/>
  <c r="G35" i="37"/>
  <c r="L35" i="37"/>
  <c r="M35" i="37"/>
  <c r="F35" i="38"/>
  <c r="G35" i="38"/>
  <c r="L35" i="38"/>
  <c r="M35" i="38"/>
  <c r="F35" i="39"/>
  <c r="G35" i="39"/>
  <c r="L35" i="39"/>
  <c r="M35" i="39"/>
  <c r="F35" i="40"/>
  <c r="G35" i="40" s="1"/>
  <c r="L35" i="40"/>
  <c r="M35" i="40"/>
  <c r="F35" i="41"/>
  <c r="G35" i="41"/>
  <c r="L35" i="41"/>
  <c r="M35" i="41"/>
  <c r="F35" i="42"/>
  <c r="G35" i="42"/>
  <c r="L35" i="42"/>
  <c r="M35" i="42"/>
  <c r="F35" i="43"/>
  <c r="G35" i="43" s="1"/>
  <c r="L35" i="43"/>
  <c r="M35" i="43"/>
  <c r="F35" i="44"/>
  <c r="G35" i="44"/>
  <c r="L35" i="44"/>
  <c r="M35" i="44"/>
  <c r="F35" i="45"/>
  <c r="G35" i="45"/>
  <c r="L35" i="45"/>
  <c r="M35" i="45"/>
  <c r="F35" i="46"/>
  <c r="G35" i="46"/>
  <c r="L35" i="46"/>
  <c r="M35" i="46" s="1"/>
  <c r="F35" i="47"/>
  <c r="G35" i="47"/>
  <c r="L35" i="47"/>
  <c r="M35" i="47"/>
  <c r="F35" i="48"/>
  <c r="G35" i="48"/>
  <c r="L35" i="48"/>
  <c r="M35" i="48" s="1"/>
  <c r="F35" i="49"/>
  <c r="G35" i="49"/>
  <c r="L35" i="49"/>
  <c r="M35" i="49" s="1"/>
  <c r="F35" i="50"/>
  <c r="L35" i="50"/>
  <c r="M35" i="50" s="1"/>
  <c r="M35" i="27"/>
  <c r="L50" i="19"/>
  <c r="L49" i="19"/>
  <c r="M49" i="19"/>
  <c r="L48" i="19"/>
  <c r="M48" i="19"/>
  <c r="L47" i="19"/>
  <c r="M47" i="19"/>
  <c r="L46" i="19"/>
  <c r="M46" i="19"/>
  <c r="L52" i="19"/>
  <c r="L70" i="19"/>
  <c r="L69" i="19"/>
  <c r="L68" i="19"/>
  <c r="L67" i="19"/>
  <c r="L66" i="19"/>
  <c r="L65" i="19"/>
  <c r="L64" i="19"/>
  <c r="L63" i="19"/>
  <c r="L62" i="19"/>
  <c r="L61" i="19"/>
  <c r="L60" i="19"/>
  <c r="L78" i="19"/>
  <c r="L77" i="19"/>
  <c r="L75" i="19"/>
  <c r="L74" i="19"/>
  <c r="L80" i="19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40" i="18"/>
  <c r="F41" i="18"/>
  <c r="F42" i="18"/>
  <c r="F43" i="18"/>
  <c r="F46" i="18"/>
  <c r="F47" i="18"/>
  <c r="F48" i="18"/>
  <c r="F49" i="18"/>
  <c r="F50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4" i="18"/>
  <c r="F75" i="18"/>
  <c r="F77" i="18"/>
  <c r="F78" i="18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40" i="17"/>
  <c r="F41" i="17"/>
  <c r="F42" i="17"/>
  <c r="F43" i="17"/>
  <c r="F45" i="17"/>
  <c r="F46" i="17"/>
  <c r="G46" i="17"/>
  <c r="F47" i="17"/>
  <c r="G47" i="17"/>
  <c r="F48" i="17"/>
  <c r="G48" i="17"/>
  <c r="F49" i="17"/>
  <c r="G49" i="17"/>
  <c r="F50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3" i="17"/>
  <c r="F74" i="17"/>
  <c r="F75" i="17"/>
  <c r="F76" i="17"/>
  <c r="F77" i="17"/>
  <c r="F78" i="17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0" i="16"/>
  <c r="F41" i="16"/>
  <c r="F42" i="16"/>
  <c r="F46" i="16"/>
  <c r="F47" i="16"/>
  <c r="F48" i="16"/>
  <c r="F49" i="16"/>
  <c r="F50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4" i="16"/>
  <c r="F75" i="16"/>
  <c r="F77" i="16"/>
  <c r="F78" i="16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40" i="14"/>
  <c r="F41" i="14"/>
  <c r="F42" i="14"/>
  <c r="F43" i="14"/>
  <c r="F46" i="14"/>
  <c r="F47" i="14"/>
  <c r="F48" i="14"/>
  <c r="F49" i="14"/>
  <c r="F50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4" i="14"/>
  <c r="F75" i="14"/>
  <c r="F77" i="14"/>
  <c r="F78" i="14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40" i="13"/>
  <c r="F41" i="13"/>
  <c r="F42" i="13"/>
  <c r="F43" i="13"/>
  <c r="F46" i="13"/>
  <c r="F47" i="13"/>
  <c r="F48" i="13"/>
  <c r="F49" i="13"/>
  <c r="F50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4" i="13"/>
  <c r="F75" i="13"/>
  <c r="F77" i="13"/>
  <c r="F78" i="13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40" i="12"/>
  <c r="F42" i="12"/>
  <c r="F43" i="12"/>
  <c r="F46" i="12"/>
  <c r="F47" i="12"/>
  <c r="F48" i="12"/>
  <c r="F49" i="12"/>
  <c r="F50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4" i="12"/>
  <c r="F75" i="12"/>
  <c r="F77" i="12"/>
  <c r="F78" i="12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40" i="11"/>
  <c r="F42" i="11"/>
  <c r="F43" i="11"/>
  <c r="F46" i="11"/>
  <c r="F47" i="11"/>
  <c r="F48" i="11"/>
  <c r="F49" i="11"/>
  <c r="F50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4" i="11"/>
  <c r="F75" i="11"/>
  <c r="F77" i="11"/>
  <c r="F78" i="11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40" i="19"/>
  <c r="F42" i="19"/>
  <c r="F43" i="19"/>
  <c r="F46" i="19"/>
  <c r="F47" i="19"/>
  <c r="F48" i="19"/>
  <c r="F49" i="19"/>
  <c r="F50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4" i="19"/>
  <c r="F75" i="19"/>
  <c r="F77" i="19"/>
  <c r="F78" i="19"/>
  <c r="F13" i="18"/>
  <c r="F13" i="17"/>
  <c r="F13" i="16"/>
  <c r="F13" i="14"/>
  <c r="F13" i="13"/>
  <c r="F13" i="12"/>
  <c r="F13" i="11"/>
  <c r="F13" i="19"/>
  <c r="B13" i="1"/>
  <c r="B14" i="1"/>
  <c r="B15" i="1"/>
  <c r="B15" i="51" s="1"/>
  <c r="B16" i="1"/>
  <c r="F16" i="1" s="1"/>
  <c r="B17" i="1"/>
  <c r="B18" i="1"/>
  <c r="B19" i="1"/>
  <c r="B20" i="1"/>
  <c r="B21" i="1"/>
  <c r="B22" i="1"/>
  <c r="B22" i="51" s="1"/>
  <c r="B23" i="1"/>
  <c r="B24" i="1"/>
  <c r="B25" i="1"/>
  <c r="B26" i="1"/>
  <c r="B27" i="1"/>
  <c r="B28" i="1"/>
  <c r="B29" i="1"/>
  <c r="B30" i="1"/>
  <c r="B31" i="1"/>
  <c r="B32" i="1"/>
  <c r="F32" i="1" s="1"/>
  <c r="B33" i="1"/>
  <c r="B34" i="1"/>
  <c r="B34" i="51" s="1"/>
  <c r="B40" i="1"/>
  <c r="B42" i="1"/>
  <c r="B46" i="1"/>
  <c r="B47" i="1"/>
  <c r="B47" i="51" s="1"/>
  <c r="B48" i="1"/>
  <c r="B49" i="1"/>
  <c r="B50" i="1"/>
  <c r="B50" i="51" s="1"/>
  <c r="B52" i="1"/>
  <c r="C52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69" i="1"/>
  <c r="B70" i="1"/>
  <c r="B74" i="1"/>
  <c r="B75" i="1"/>
  <c r="B77" i="1"/>
  <c r="B78" i="1"/>
  <c r="B80" i="1"/>
  <c r="D13" i="1"/>
  <c r="D14" i="1"/>
  <c r="D15" i="1"/>
  <c r="D16" i="1"/>
  <c r="D17" i="1"/>
  <c r="D18" i="1"/>
  <c r="D19" i="1"/>
  <c r="D20" i="1"/>
  <c r="F20" i="1" s="1"/>
  <c r="C20" i="1" s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0" i="1"/>
  <c r="D42" i="1"/>
  <c r="F42" i="1" s="1"/>
  <c r="D46" i="1"/>
  <c r="D47" i="1"/>
  <c r="D48" i="1"/>
  <c r="D49" i="1"/>
  <c r="D50" i="1"/>
  <c r="D52" i="1"/>
  <c r="D54" i="1"/>
  <c r="D54" i="51" s="1"/>
  <c r="D55" i="1"/>
  <c r="D56" i="1"/>
  <c r="D57" i="1"/>
  <c r="D57" i="51" s="1"/>
  <c r="D58" i="1"/>
  <c r="D59" i="1"/>
  <c r="D61" i="1"/>
  <c r="D62" i="1"/>
  <c r="D63" i="1"/>
  <c r="D63" i="51" s="1"/>
  <c r="D64" i="1"/>
  <c r="F64" i="1" s="1"/>
  <c r="D65" i="1"/>
  <c r="D66" i="1"/>
  <c r="D67" i="1"/>
  <c r="D68" i="1"/>
  <c r="D69" i="1"/>
  <c r="D70" i="1"/>
  <c r="E70" i="1" s="1"/>
  <c r="D74" i="1"/>
  <c r="D74" i="51" s="1"/>
  <c r="D75" i="1"/>
  <c r="D77" i="1"/>
  <c r="D78" i="1"/>
  <c r="D80" i="1"/>
  <c r="L80" i="3"/>
  <c r="F80" i="3"/>
  <c r="L78" i="3"/>
  <c r="F78" i="3"/>
  <c r="F79" i="3" s="1"/>
  <c r="L77" i="3"/>
  <c r="F77" i="3"/>
  <c r="L75" i="3"/>
  <c r="F75" i="3"/>
  <c r="L74" i="3"/>
  <c r="L79" i="3"/>
  <c r="F74" i="3"/>
  <c r="L70" i="3"/>
  <c r="F70" i="3"/>
  <c r="F72" i="3" s="1"/>
  <c r="L69" i="3"/>
  <c r="L72" i="3" s="1"/>
  <c r="F69" i="3"/>
  <c r="L68" i="3"/>
  <c r="F68" i="3"/>
  <c r="L67" i="3"/>
  <c r="F67" i="3"/>
  <c r="L66" i="3"/>
  <c r="F66" i="3"/>
  <c r="L65" i="3"/>
  <c r="F65" i="3"/>
  <c r="L64" i="3"/>
  <c r="F64" i="3"/>
  <c r="L63" i="3"/>
  <c r="F63" i="3"/>
  <c r="L62" i="3"/>
  <c r="F62" i="3"/>
  <c r="L61" i="3"/>
  <c r="F61" i="3"/>
  <c r="L60" i="3"/>
  <c r="L59" i="3"/>
  <c r="F59" i="3"/>
  <c r="L58" i="3"/>
  <c r="F58" i="3"/>
  <c r="L57" i="3"/>
  <c r="F57" i="3"/>
  <c r="L56" i="3"/>
  <c r="F56" i="3"/>
  <c r="L55" i="3"/>
  <c r="F55" i="3"/>
  <c r="L54" i="3"/>
  <c r="F54" i="3"/>
  <c r="F60" i="3" s="1"/>
  <c r="L52" i="3"/>
  <c r="F52" i="3"/>
  <c r="F50" i="3"/>
  <c r="M49" i="3"/>
  <c r="F49" i="3"/>
  <c r="G49" i="3"/>
  <c r="M48" i="3"/>
  <c r="F48" i="3"/>
  <c r="G48" i="3"/>
  <c r="M47" i="3"/>
  <c r="F47" i="3"/>
  <c r="G47" i="3"/>
  <c r="M46" i="3"/>
  <c r="F46" i="3"/>
  <c r="G46" i="3" s="1"/>
  <c r="F43" i="3"/>
  <c r="F42" i="3"/>
  <c r="F40" i="3"/>
  <c r="L34" i="3"/>
  <c r="F34" i="3"/>
  <c r="L33" i="3"/>
  <c r="F33" i="3"/>
  <c r="L32" i="3"/>
  <c r="F32" i="3"/>
  <c r="L31" i="3"/>
  <c r="F31" i="3"/>
  <c r="L30" i="3"/>
  <c r="F30" i="3"/>
  <c r="L29" i="3"/>
  <c r="F29" i="3"/>
  <c r="L28" i="3"/>
  <c r="F28" i="3"/>
  <c r="L27" i="3"/>
  <c r="F27" i="3"/>
  <c r="L26" i="3"/>
  <c r="F26" i="3"/>
  <c r="L25" i="3"/>
  <c r="F25" i="3"/>
  <c r="L24" i="3"/>
  <c r="F24" i="3"/>
  <c r="L23" i="3"/>
  <c r="F23" i="3"/>
  <c r="L22" i="3"/>
  <c r="F22" i="3"/>
  <c r="L21" i="3"/>
  <c r="F21" i="3"/>
  <c r="L20" i="3"/>
  <c r="F20" i="3"/>
  <c r="L19" i="3"/>
  <c r="F19" i="3"/>
  <c r="L18" i="3"/>
  <c r="F18" i="3"/>
  <c r="L17" i="3"/>
  <c r="F17" i="3"/>
  <c r="L16" i="3"/>
  <c r="F16" i="3"/>
  <c r="L14" i="3"/>
  <c r="F14" i="3"/>
  <c r="L13" i="3"/>
  <c r="F13" i="3"/>
  <c r="L15" i="3"/>
  <c r="F15" i="3"/>
  <c r="L59" i="26"/>
  <c r="L58" i="26"/>
  <c r="L57" i="26"/>
  <c r="L56" i="26"/>
  <c r="L55" i="26"/>
  <c r="L54" i="26"/>
  <c r="L15" i="26"/>
  <c r="L59" i="27"/>
  <c r="L58" i="27"/>
  <c r="L57" i="27"/>
  <c r="L56" i="27"/>
  <c r="L55" i="27"/>
  <c r="L54" i="27"/>
  <c r="L15" i="27"/>
  <c r="F15" i="27"/>
  <c r="M49" i="28"/>
  <c r="L59" i="28"/>
  <c r="L58" i="28"/>
  <c r="L57" i="28"/>
  <c r="L56" i="28"/>
  <c r="L55" i="28"/>
  <c r="L54" i="28"/>
  <c r="L15" i="28"/>
  <c r="L78" i="31"/>
  <c r="L77" i="31"/>
  <c r="L75" i="31"/>
  <c r="L74" i="31"/>
  <c r="L70" i="31"/>
  <c r="L69" i="31"/>
  <c r="L68" i="31"/>
  <c r="L67" i="31"/>
  <c r="L66" i="31"/>
  <c r="L65" i="31"/>
  <c r="L64" i="31"/>
  <c r="L63" i="31"/>
  <c r="L62" i="31"/>
  <c r="L61" i="31"/>
  <c r="L50" i="31"/>
  <c r="L49" i="31"/>
  <c r="M49" i="31"/>
  <c r="L48" i="31"/>
  <c r="M48" i="31"/>
  <c r="L47" i="31"/>
  <c r="M47" i="31"/>
  <c r="L46" i="31"/>
  <c r="M46" i="31"/>
  <c r="L43" i="31"/>
  <c r="L42" i="31"/>
  <c r="L40" i="31"/>
  <c r="L34" i="31"/>
  <c r="L29" i="31"/>
  <c r="L28" i="31"/>
  <c r="L26" i="31"/>
  <c r="L27" i="31"/>
  <c r="L25" i="31"/>
  <c r="L24" i="31"/>
  <c r="L23" i="31"/>
  <c r="L22" i="31"/>
  <c r="L21" i="31"/>
  <c r="L20" i="31"/>
  <c r="L19" i="31"/>
  <c r="L18" i="31"/>
  <c r="L17" i="31"/>
  <c r="L16" i="31"/>
  <c r="L14" i="31"/>
  <c r="L13" i="31"/>
  <c r="L30" i="31"/>
  <c r="L31" i="31"/>
  <c r="L32" i="31"/>
  <c r="L33" i="31"/>
  <c r="L52" i="31"/>
  <c r="L80" i="31"/>
  <c r="L59" i="31"/>
  <c r="L58" i="31"/>
  <c r="L57" i="31"/>
  <c r="L56" i="31"/>
  <c r="L55" i="31"/>
  <c r="L54" i="31"/>
  <c r="L15" i="31"/>
  <c r="F15" i="31"/>
  <c r="H78" i="32"/>
  <c r="H78" i="53"/>
  <c r="J78" i="32"/>
  <c r="J78" i="53"/>
  <c r="H77" i="32"/>
  <c r="H77" i="53"/>
  <c r="J77" i="32"/>
  <c r="J77" i="53"/>
  <c r="L77" i="53" s="1"/>
  <c r="H75" i="32"/>
  <c r="H75" i="53"/>
  <c r="J75" i="32"/>
  <c r="J75" i="53"/>
  <c r="H74" i="32"/>
  <c r="J74" i="32"/>
  <c r="J74" i="53"/>
  <c r="H70" i="32"/>
  <c r="J70" i="32"/>
  <c r="H69" i="32"/>
  <c r="H69" i="53"/>
  <c r="J69" i="32"/>
  <c r="J69" i="53"/>
  <c r="L69" i="53" s="1"/>
  <c r="H68" i="32"/>
  <c r="H68" i="53"/>
  <c r="J68" i="32"/>
  <c r="H67" i="32"/>
  <c r="H67" i="53"/>
  <c r="J67" i="32"/>
  <c r="H65" i="32"/>
  <c r="H65" i="53"/>
  <c r="J65" i="32"/>
  <c r="H64" i="32"/>
  <c r="J64" i="32"/>
  <c r="J64" i="53"/>
  <c r="H63" i="32"/>
  <c r="J63" i="32"/>
  <c r="J63" i="53"/>
  <c r="H62" i="32"/>
  <c r="H62" i="53"/>
  <c r="J62" i="32"/>
  <c r="J62" i="53"/>
  <c r="L62" i="53" s="1"/>
  <c r="H61" i="32"/>
  <c r="H61" i="53"/>
  <c r="J61" i="32"/>
  <c r="J61" i="53"/>
  <c r="H59" i="32"/>
  <c r="H59" i="53"/>
  <c r="H57" i="32"/>
  <c r="H56" i="32"/>
  <c r="H56" i="53"/>
  <c r="H55" i="32"/>
  <c r="H54" i="32"/>
  <c r="H54" i="53"/>
  <c r="J59" i="32"/>
  <c r="J59" i="53"/>
  <c r="J57" i="32"/>
  <c r="J57" i="53"/>
  <c r="J56" i="32"/>
  <c r="J56" i="53"/>
  <c r="J55" i="32"/>
  <c r="J54" i="32"/>
  <c r="J54" i="53"/>
  <c r="L54" i="53" s="1"/>
  <c r="I54" i="53" s="1"/>
  <c r="J58" i="32"/>
  <c r="H66" i="32"/>
  <c r="J66" i="32"/>
  <c r="J66" i="53"/>
  <c r="H50" i="32"/>
  <c r="J50" i="32"/>
  <c r="J50" i="53"/>
  <c r="H49" i="32"/>
  <c r="J49" i="32"/>
  <c r="H48" i="32"/>
  <c r="H48" i="53"/>
  <c r="J48" i="32"/>
  <c r="H47" i="32"/>
  <c r="H47" i="53"/>
  <c r="J47" i="32"/>
  <c r="J47" i="53"/>
  <c r="L47" i="53" s="1"/>
  <c r="K47" i="53" s="1"/>
  <c r="H46" i="32"/>
  <c r="H46" i="53"/>
  <c r="J46" i="32"/>
  <c r="J46" i="53"/>
  <c r="L46" i="53" s="1"/>
  <c r="J42" i="32"/>
  <c r="J40" i="32"/>
  <c r="H34" i="32"/>
  <c r="H34" i="53"/>
  <c r="J34" i="32"/>
  <c r="H29" i="32"/>
  <c r="J29" i="32"/>
  <c r="J29" i="53"/>
  <c r="H28" i="32"/>
  <c r="H28" i="53"/>
  <c r="J28" i="32"/>
  <c r="J28" i="53"/>
  <c r="L28" i="53" s="1"/>
  <c r="H26" i="32"/>
  <c r="H26" i="53"/>
  <c r="J26" i="32"/>
  <c r="J26" i="53"/>
  <c r="H27" i="32"/>
  <c r="H27" i="53"/>
  <c r="J27" i="32"/>
  <c r="J27" i="53"/>
  <c r="L27" i="53" s="1"/>
  <c r="H25" i="32"/>
  <c r="H25" i="53"/>
  <c r="J25" i="32"/>
  <c r="H24" i="32"/>
  <c r="H24" i="53"/>
  <c r="J24" i="32"/>
  <c r="H23" i="32"/>
  <c r="H23" i="53"/>
  <c r="J23" i="32"/>
  <c r="H22" i="32"/>
  <c r="J22" i="32"/>
  <c r="J22" i="53"/>
  <c r="H21" i="32"/>
  <c r="J21" i="32"/>
  <c r="J21" i="53"/>
  <c r="H20" i="32"/>
  <c r="J20" i="32"/>
  <c r="J20" i="53"/>
  <c r="H19" i="32"/>
  <c r="H19" i="53"/>
  <c r="J19" i="32"/>
  <c r="H18" i="32"/>
  <c r="H18" i="53"/>
  <c r="J18" i="32"/>
  <c r="H17" i="32"/>
  <c r="H17" i="53"/>
  <c r="J17" i="32"/>
  <c r="H16" i="32"/>
  <c r="H16" i="53"/>
  <c r="J16" i="32"/>
  <c r="J16" i="53"/>
  <c r="J14" i="32"/>
  <c r="J14" i="53"/>
  <c r="J13" i="32"/>
  <c r="J13" i="53"/>
  <c r="H30" i="32"/>
  <c r="H30" i="53"/>
  <c r="J30" i="32"/>
  <c r="J30" i="53"/>
  <c r="H31" i="32"/>
  <c r="H31" i="53"/>
  <c r="J31" i="32"/>
  <c r="J31" i="53"/>
  <c r="L31" i="53" s="1"/>
  <c r="H32" i="32"/>
  <c r="H32" i="53"/>
  <c r="J32" i="32"/>
  <c r="J32" i="53"/>
  <c r="H52" i="32"/>
  <c r="H52" i="53"/>
  <c r="J52" i="32"/>
  <c r="J52" i="53"/>
  <c r="L52" i="53" s="1"/>
  <c r="H80" i="32"/>
  <c r="H80" i="53"/>
  <c r="J80" i="32"/>
  <c r="H58" i="32"/>
  <c r="H58" i="53"/>
  <c r="H33" i="32"/>
  <c r="H33" i="53"/>
  <c r="J33" i="32"/>
  <c r="B40" i="53"/>
  <c r="B34" i="32"/>
  <c r="B34" i="53"/>
  <c r="D34" i="32"/>
  <c r="B29" i="32"/>
  <c r="B29" i="53"/>
  <c r="D29" i="32"/>
  <c r="D29" i="53"/>
  <c r="B28" i="32"/>
  <c r="D28" i="32"/>
  <c r="D28" i="53"/>
  <c r="B26" i="32"/>
  <c r="D26" i="32"/>
  <c r="D26" i="53"/>
  <c r="B27" i="32"/>
  <c r="B27" i="53"/>
  <c r="D27" i="32"/>
  <c r="D27" i="53"/>
  <c r="D27" i="52" s="1"/>
  <c r="B25" i="32"/>
  <c r="B25" i="53"/>
  <c r="D25" i="32"/>
  <c r="D25" i="53"/>
  <c r="B24" i="32"/>
  <c r="B24" i="53"/>
  <c r="D24" i="32"/>
  <c r="D24" i="53"/>
  <c r="F24" i="53" s="1"/>
  <c r="B23" i="32"/>
  <c r="D23" i="32"/>
  <c r="D23" i="53"/>
  <c r="B22" i="32"/>
  <c r="B22" i="53"/>
  <c r="F22" i="53" s="1"/>
  <c r="E22" i="53" s="1"/>
  <c r="D22" i="32"/>
  <c r="D22" i="53"/>
  <c r="B21" i="32"/>
  <c r="B21" i="53"/>
  <c r="D21" i="32"/>
  <c r="B20" i="32"/>
  <c r="D20" i="32"/>
  <c r="D20" i="53"/>
  <c r="F20" i="53" s="1"/>
  <c r="C20" i="53" s="1"/>
  <c r="B19" i="32"/>
  <c r="D19" i="32"/>
  <c r="B18" i="32"/>
  <c r="B18" i="53"/>
  <c r="D18" i="32"/>
  <c r="B17" i="32"/>
  <c r="D17" i="32"/>
  <c r="D17" i="53"/>
  <c r="F17" i="53" s="1"/>
  <c r="B16" i="32"/>
  <c r="B16" i="53"/>
  <c r="D16" i="32"/>
  <c r="B30" i="32"/>
  <c r="D30" i="32"/>
  <c r="D30" i="53"/>
  <c r="F30" i="53" s="1"/>
  <c r="C30" i="53" s="1"/>
  <c r="B31" i="32"/>
  <c r="D31" i="32"/>
  <c r="D31" i="53"/>
  <c r="B32" i="32"/>
  <c r="D32" i="32"/>
  <c r="B33" i="32"/>
  <c r="B33" i="53"/>
  <c r="D33" i="32"/>
  <c r="D33" i="53"/>
  <c r="L43" i="54"/>
  <c r="K43" i="54"/>
  <c r="M49" i="24"/>
  <c r="L59" i="24"/>
  <c r="L58" i="24"/>
  <c r="L57" i="24"/>
  <c r="L56" i="24"/>
  <c r="L55" i="24"/>
  <c r="L54" i="24"/>
  <c r="L15" i="24"/>
  <c r="G48" i="50"/>
  <c r="G46" i="50"/>
  <c r="L59" i="50"/>
  <c r="L58" i="50"/>
  <c r="L57" i="50"/>
  <c r="L56" i="50"/>
  <c r="L55" i="50"/>
  <c r="L54" i="50"/>
  <c r="L15" i="50"/>
  <c r="F15" i="50"/>
  <c r="F78" i="49"/>
  <c r="F77" i="49"/>
  <c r="F75" i="49"/>
  <c r="F74" i="49"/>
  <c r="F70" i="49"/>
  <c r="F69" i="49"/>
  <c r="F68" i="49"/>
  <c r="F67" i="49"/>
  <c r="F66" i="49"/>
  <c r="F65" i="49"/>
  <c r="F64" i="49"/>
  <c r="F63" i="49"/>
  <c r="F62" i="49"/>
  <c r="F61" i="49"/>
  <c r="F59" i="49"/>
  <c r="F57" i="49"/>
  <c r="F56" i="49"/>
  <c r="F55" i="49"/>
  <c r="F54" i="49"/>
  <c r="F58" i="49"/>
  <c r="F50" i="49"/>
  <c r="F49" i="49"/>
  <c r="F51" i="49" s="1"/>
  <c r="G49" i="49"/>
  <c r="F48" i="49"/>
  <c r="G48" i="49" s="1"/>
  <c r="F47" i="49"/>
  <c r="F46" i="49"/>
  <c r="G46" i="49" s="1"/>
  <c r="F43" i="49"/>
  <c r="F42" i="49"/>
  <c r="F44" i="49" s="1"/>
  <c r="F40" i="49"/>
  <c r="F34" i="49"/>
  <c r="F29" i="49"/>
  <c r="F28" i="49"/>
  <c r="F26" i="49"/>
  <c r="F27" i="49"/>
  <c r="F25" i="49"/>
  <c r="F24" i="49"/>
  <c r="F23" i="49"/>
  <c r="F22" i="49"/>
  <c r="F21" i="49"/>
  <c r="F20" i="49"/>
  <c r="F19" i="49"/>
  <c r="F18" i="49"/>
  <c r="F17" i="49"/>
  <c r="F16" i="49"/>
  <c r="F14" i="49"/>
  <c r="F13" i="49"/>
  <c r="F30" i="49"/>
  <c r="F31" i="49"/>
  <c r="F32" i="49"/>
  <c r="F33" i="49"/>
  <c r="F52" i="49"/>
  <c r="F80" i="49"/>
  <c r="L59" i="49"/>
  <c r="L58" i="49"/>
  <c r="L57" i="49"/>
  <c r="L56" i="49"/>
  <c r="L55" i="49"/>
  <c r="L54" i="49"/>
  <c r="L15" i="49"/>
  <c r="F15" i="49"/>
  <c r="M46" i="48"/>
  <c r="L59" i="48"/>
  <c r="L58" i="48"/>
  <c r="L57" i="48"/>
  <c r="L56" i="48"/>
  <c r="L55" i="48"/>
  <c r="L54" i="48"/>
  <c r="L15" i="48"/>
  <c r="F15" i="48"/>
  <c r="L78" i="47"/>
  <c r="L77" i="47"/>
  <c r="L75" i="47"/>
  <c r="L74" i="47"/>
  <c r="L70" i="47"/>
  <c r="L69" i="47"/>
  <c r="L68" i="47"/>
  <c r="L67" i="47"/>
  <c r="L66" i="47"/>
  <c r="L65" i="47"/>
  <c r="L64" i="47"/>
  <c r="L63" i="47"/>
  <c r="L62" i="47"/>
  <c r="L61" i="47"/>
  <c r="L60" i="47"/>
  <c r="L50" i="47"/>
  <c r="L49" i="47"/>
  <c r="M49" i="47" s="1"/>
  <c r="L48" i="47"/>
  <c r="M48" i="47"/>
  <c r="L47" i="47"/>
  <c r="M47" i="47" s="1"/>
  <c r="L46" i="47"/>
  <c r="M46" i="47"/>
  <c r="L43" i="47"/>
  <c r="L42" i="47"/>
  <c r="L40" i="47"/>
  <c r="L34" i="47"/>
  <c r="L29" i="47"/>
  <c r="L28" i="47"/>
  <c r="L26" i="47"/>
  <c r="L27" i="47"/>
  <c r="L25" i="47"/>
  <c r="L24" i="47"/>
  <c r="L23" i="47"/>
  <c r="L22" i="47"/>
  <c r="L21" i="47"/>
  <c r="L20" i="47"/>
  <c r="L19" i="47"/>
  <c r="L18" i="47"/>
  <c r="L17" i="47"/>
  <c r="L16" i="47"/>
  <c r="L14" i="47"/>
  <c r="L13" i="47"/>
  <c r="L30" i="47"/>
  <c r="L31" i="47"/>
  <c r="L32" i="47"/>
  <c r="L33" i="47"/>
  <c r="L52" i="47"/>
  <c r="L80" i="47"/>
  <c r="F78" i="47"/>
  <c r="F77" i="47"/>
  <c r="F75" i="47"/>
  <c r="F74" i="47"/>
  <c r="F70" i="47"/>
  <c r="F69" i="47"/>
  <c r="F68" i="47"/>
  <c r="F67" i="47"/>
  <c r="F66" i="47"/>
  <c r="F65" i="47"/>
  <c r="F64" i="47"/>
  <c r="F63" i="47"/>
  <c r="F62" i="47"/>
  <c r="F61" i="47"/>
  <c r="F59" i="47"/>
  <c r="F57" i="47"/>
  <c r="F56" i="47"/>
  <c r="F55" i="47"/>
  <c r="F54" i="47"/>
  <c r="F58" i="47"/>
  <c r="F50" i="47"/>
  <c r="F49" i="47"/>
  <c r="F48" i="47"/>
  <c r="G48" i="47"/>
  <c r="F47" i="47"/>
  <c r="G47" i="47" s="1"/>
  <c r="F46" i="47"/>
  <c r="G46" i="47"/>
  <c r="F43" i="47"/>
  <c r="F42" i="47"/>
  <c r="F40" i="47"/>
  <c r="F34" i="47"/>
  <c r="F44" i="47" s="1"/>
  <c r="F29" i="47"/>
  <c r="F28" i="47"/>
  <c r="F26" i="47"/>
  <c r="F27" i="47"/>
  <c r="F25" i="47"/>
  <c r="F24" i="47"/>
  <c r="F23" i="47"/>
  <c r="F22" i="47"/>
  <c r="F21" i="47"/>
  <c r="F20" i="47"/>
  <c r="F19" i="47"/>
  <c r="F18" i="47"/>
  <c r="F17" i="47"/>
  <c r="F16" i="47"/>
  <c r="F14" i="47"/>
  <c r="F13" i="47"/>
  <c r="F30" i="47"/>
  <c r="F31" i="47"/>
  <c r="F32" i="47"/>
  <c r="F33" i="47"/>
  <c r="F52" i="47"/>
  <c r="F80" i="47"/>
  <c r="L59" i="47"/>
  <c r="L58" i="47"/>
  <c r="L57" i="47"/>
  <c r="L56" i="47"/>
  <c r="L55" i="47"/>
  <c r="L54" i="47"/>
  <c r="L15" i="47"/>
  <c r="F15" i="47"/>
  <c r="L78" i="46"/>
  <c r="L77" i="46"/>
  <c r="L75" i="46"/>
  <c r="L74" i="46"/>
  <c r="L70" i="46"/>
  <c r="L69" i="46"/>
  <c r="L68" i="46"/>
  <c r="L67" i="46"/>
  <c r="L66" i="46"/>
  <c r="L65" i="46"/>
  <c r="L64" i="46"/>
  <c r="L63" i="46"/>
  <c r="L62" i="46"/>
  <c r="L61" i="46"/>
  <c r="L60" i="46"/>
  <c r="L50" i="46"/>
  <c r="L49" i="46"/>
  <c r="M49" i="46"/>
  <c r="L48" i="46"/>
  <c r="M48" i="46"/>
  <c r="L47" i="46"/>
  <c r="L46" i="46"/>
  <c r="M46" i="46" s="1"/>
  <c r="L43" i="46"/>
  <c r="L42" i="46"/>
  <c r="L40" i="46"/>
  <c r="L34" i="46"/>
  <c r="L29" i="46"/>
  <c r="L28" i="46"/>
  <c r="L26" i="46"/>
  <c r="L44" i="46" s="1"/>
  <c r="L27" i="46"/>
  <c r="L25" i="46"/>
  <c r="L24" i="46"/>
  <c r="L23" i="46"/>
  <c r="L22" i="46"/>
  <c r="L21" i="46"/>
  <c r="L20" i="46"/>
  <c r="L19" i="46"/>
  <c r="L18" i="46"/>
  <c r="L17" i="46"/>
  <c r="L16" i="46"/>
  <c r="L14" i="46"/>
  <c r="L13" i="46"/>
  <c r="L30" i="46"/>
  <c r="L31" i="46"/>
  <c r="L32" i="46"/>
  <c r="L33" i="46"/>
  <c r="L52" i="46"/>
  <c r="L80" i="46"/>
  <c r="L59" i="46"/>
  <c r="L58" i="46"/>
  <c r="L57" i="46"/>
  <c r="L56" i="46"/>
  <c r="L55" i="46"/>
  <c r="L54" i="46"/>
  <c r="L15" i="46"/>
  <c r="F15" i="46"/>
  <c r="F78" i="45"/>
  <c r="F77" i="45"/>
  <c r="F75" i="45"/>
  <c r="F74" i="45"/>
  <c r="F70" i="45"/>
  <c r="F69" i="45"/>
  <c r="F68" i="45"/>
  <c r="F67" i="45"/>
  <c r="F66" i="45"/>
  <c r="F65" i="45"/>
  <c r="F64" i="45"/>
  <c r="F63" i="45"/>
  <c r="F62" i="45"/>
  <c r="F61" i="45"/>
  <c r="F59" i="45"/>
  <c r="F57" i="45"/>
  <c r="F56" i="45"/>
  <c r="F55" i="45"/>
  <c r="F54" i="45"/>
  <c r="F58" i="45"/>
  <c r="F60" i="45" s="1"/>
  <c r="F50" i="45"/>
  <c r="F51" i="45" s="1"/>
  <c r="F49" i="45"/>
  <c r="G49" i="45"/>
  <c r="F48" i="45"/>
  <c r="G48" i="45"/>
  <c r="F47" i="45"/>
  <c r="G47" i="45"/>
  <c r="F46" i="45"/>
  <c r="G46" i="45"/>
  <c r="F43" i="45"/>
  <c r="F42" i="45"/>
  <c r="F40" i="45"/>
  <c r="F34" i="45"/>
  <c r="F29" i="45"/>
  <c r="F28" i="45"/>
  <c r="F26" i="45"/>
  <c r="F44" i="45" s="1"/>
  <c r="F27" i="45"/>
  <c r="F25" i="45"/>
  <c r="F24" i="45"/>
  <c r="F23" i="45"/>
  <c r="F22" i="45"/>
  <c r="F21" i="45"/>
  <c r="F20" i="45"/>
  <c r="F19" i="45"/>
  <c r="F18" i="45"/>
  <c r="F17" i="45"/>
  <c r="F16" i="45"/>
  <c r="F14" i="45"/>
  <c r="F13" i="45"/>
  <c r="F30" i="45"/>
  <c r="F31" i="45"/>
  <c r="F32" i="45"/>
  <c r="F33" i="45"/>
  <c r="F52" i="45"/>
  <c r="F80" i="45"/>
  <c r="L59" i="45"/>
  <c r="L58" i="45"/>
  <c r="L57" i="45"/>
  <c r="L56" i="45"/>
  <c r="L55" i="45"/>
  <c r="L54" i="45"/>
  <c r="L15" i="45"/>
  <c r="F15" i="45"/>
  <c r="L78" i="44"/>
  <c r="L77" i="44"/>
  <c r="L75" i="44"/>
  <c r="L74" i="44"/>
  <c r="L70" i="44"/>
  <c r="L69" i="44"/>
  <c r="L68" i="44"/>
  <c r="L67" i="44"/>
  <c r="L66" i="44"/>
  <c r="L65" i="44"/>
  <c r="L64" i="44"/>
  <c r="L63" i="44"/>
  <c r="L62" i="44"/>
  <c r="L61" i="44"/>
  <c r="L60" i="44"/>
  <c r="L50" i="44"/>
  <c r="L49" i="44"/>
  <c r="L48" i="44"/>
  <c r="M48" i="44" s="1"/>
  <c r="L47" i="44"/>
  <c r="M47" i="44" s="1"/>
  <c r="L46" i="44"/>
  <c r="M46" i="44" s="1"/>
  <c r="L43" i="44"/>
  <c r="L42" i="44"/>
  <c r="L40" i="44"/>
  <c r="L34" i="44"/>
  <c r="L29" i="44"/>
  <c r="L28" i="44"/>
  <c r="L26" i="44"/>
  <c r="L27" i="44"/>
  <c r="L25" i="44"/>
  <c r="L24" i="44"/>
  <c r="L23" i="44"/>
  <c r="L22" i="44"/>
  <c r="L21" i="44"/>
  <c r="L20" i="44"/>
  <c r="L19" i="44"/>
  <c r="L18" i="44"/>
  <c r="L17" i="44"/>
  <c r="L16" i="44"/>
  <c r="L14" i="44"/>
  <c r="L13" i="44"/>
  <c r="L30" i="44"/>
  <c r="L31" i="44"/>
  <c r="L32" i="44"/>
  <c r="L33" i="44"/>
  <c r="L52" i="44"/>
  <c r="L80" i="44"/>
  <c r="F78" i="44"/>
  <c r="F77" i="44"/>
  <c r="F75" i="44"/>
  <c r="F74" i="44"/>
  <c r="F70" i="44"/>
  <c r="F69" i="44"/>
  <c r="F68" i="44"/>
  <c r="F67" i="44"/>
  <c r="F66" i="44"/>
  <c r="F65" i="44"/>
  <c r="F64" i="44"/>
  <c r="F63" i="44"/>
  <c r="F62" i="44"/>
  <c r="F61" i="44"/>
  <c r="F59" i="44"/>
  <c r="F57" i="44"/>
  <c r="F56" i="44"/>
  <c r="F55" i="44"/>
  <c r="F54" i="44"/>
  <c r="F58" i="44"/>
  <c r="F50" i="44"/>
  <c r="F49" i="44"/>
  <c r="F51" i="44" s="1"/>
  <c r="F48" i="44"/>
  <c r="G48" i="44" s="1"/>
  <c r="F47" i="44"/>
  <c r="G47" i="44" s="1"/>
  <c r="F46" i="44"/>
  <c r="G46" i="44"/>
  <c r="F43" i="44"/>
  <c r="F42" i="44"/>
  <c r="F40" i="44"/>
  <c r="F34" i="44"/>
  <c r="F29" i="44"/>
  <c r="F28" i="44"/>
  <c r="F26" i="44"/>
  <c r="F27" i="44"/>
  <c r="F25" i="44"/>
  <c r="F24" i="44"/>
  <c r="F23" i="44"/>
  <c r="F22" i="44"/>
  <c r="F21" i="44"/>
  <c r="F20" i="44"/>
  <c r="F19" i="44"/>
  <c r="F18" i="44"/>
  <c r="F17" i="44"/>
  <c r="F16" i="44"/>
  <c r="F14" i="44"/>
  <c r="F13" i="44"/>
  <c r="F30" i="44"/>
  <c r="F31" i="44"/>
  <c r="F32" i="44"/>
  <c r="F33" i="44"/>
  <c r="F52" i="44"/>
  <c r="F80" i="44"/>
  <c r="L59" i="44"/>
  <c r="L58" i="44"/>
  <c r="L57" i="44"/>
  <c r="L56" i="44"/>
  <c r="L55" i="44"/>
  <c r="L54" i="44"/>
  <c r="L15" i="44"/>
  <c r="F15" i="44"/>
  <c r="M47" i="43"/>
  <c r="L59" i="43"/>
  <c r="L58" i="43"/>
  <c r="L57" i="43"/>
  <c r="L56" i="43"/>
  <c r="L55" i="43"/>
  <c r="L54" i="43"/>
  <c r="L15" i="43"/>
  <c r="F15" i="43"/>
  <c r="L78" i="42"/>
  <c r="L77" i="42"/>
  <c r="L75" i="42"/>
  <c r="L74" i="42"/>
  <c r="L70" i="42"/>
  <c r="L69" i="42"/>
  <c r="L68" i="42"/>
  <c r="L67" i="42"/>
  <c r="L66" i="42"/>
  <c r="L65" i="42"/>
  <c r="L64" i="42"/>
  <c r="L63" i="42"/>
  <c r="L62" i="42"/>
  <c r="L61" i="42"/>
  <c r="L60" i="42"/>
  <c r="L50" i="42"/>
  <c r="L49" i="42"/>
  <c r="M49" i="42"/>
  <c r="L48" i="42"/>
  <c r="M48" i="42"/>
  <c r="L47" i="42"/>
  <c r="M47" i="42"/>
  <c r="L46" i="42"/>
  <c r="M46" i="42"/>
  <c r="L43" i="42"/>
  <c r="L42" i="42"/>
  <c r="L40" i="42"/>
  <c r="L34" i="42"/>
  <c r="L29" i="42"/>
  <c r="L28" i="42"/>
  <c r="L26" i="42"/>
  <c r="L27" i="42"/>
  <c r="L25" i="42"/>
  <c r="L24" i="42"/>
  <c r="L23" i="42"/>
  <c r="L22" i="42"/>
  <c r="L21" i="42"/>
  <c r="L20" i="42"/>
  <c r="L19" i="42"/>
  <c r="L18" i="42"/>
  <c r="L17" i="42"/>
  <c r="L16" i="42"/>
  <c r="L14" i="42"/>
  <c r="L13" i="42"/>
  <c r="L30" i="42"/>
  <c r="L31" i="42"/>
  <c r="L32" i="42"/>
  <c r="L33" i="42"/>
  <c r="L52" i="42"/>
  <c r="L80" i="42"/>
  <c r="F78" i="42"/>
  <c r="F77" i="42"/>
  <c r="F75" i="42"/>
  <c r="F74" i="42"/>
  <c r="F70" i="42"/>
  <c r="F69" i="42"/>
  <c r="F68" i="42"/>
  <c r="F67" i="42"/>
  <c r="F66" i="42"/>
  <c r="F65" i="42"/>
  <c r="F64" i="42"/>
  <c r="F63" i="42"/>
  <c r="F62" i="42"/>
  <c r="F61" i="42"/>
  <c r="F59" i="42"/>
  <c r="F57" i="42"/>
  <c r="F56" i="42"/>
  <c r="F55" i="42"/>
  <c r="F54" i="42"/>
  <c r="F58" i="42"/>
  <c r="F50" i="42"/>
  <c r="F49" i="42"/>
  <c r="G49" i="42"/>
  <c r="F48" i="42"/>
  <c r="G48" i="42"/>
  <c r="F47" i="42"/>
  <c r="G47" i="42"/>
  <c r="F46" i="42"/>
  <c r="G46" i="42"/>
  <c r="F43" i="42"/>
  <c r="F42" i="42"/>
  <c r="F40" i="42"/>
  <c r="F34" i="42"/>
  <c r="F29" i="42"/>
  <c r="F28" i="42"/>
  <c r="F26" i="42"/>
  <c r="F27" i="42"/>
  <c r="F25" i="42"/>
  <c r="F24" i="42"/>
  <c r="F23" i="42"/>
  <c r="F22" i="42"/>
  <c r="F21" i="42"/>
  <c r="F20" i="42"/>
  <c r="F19" i="42"/>
  <c r="F18" i="42"/>
  <c r="F17" i="42"/>
  <c r="F16" i="42"/>
  <c r="F14" i="42"/>
  <c r="F13" i="42"/>
  <c r="F30" i="42"/>
  <c r="F31" i="42"/>
  <c r="F32" i="42"/>
  <c r="F33" i="42"/>
  <c r="F52" i="42"/>
  <c r="F80" i="42"/>
  <c r="L59" i="42"/>
  <c r="L58" i="42"/>
  <c r="L57" i="42"/>
  <c r="L56" i="42"/>
  <c r="L55" i="42"/>
  <c r="L54" i="42"/>
  <c r="L15" i="42"/>
  <c r="F15" i="42"/>
  <c r="L59" i="41"/>
  <c r="L58" i="41"/>
  <c r="L57" i="41"/>
  <c r="L56" i="41"/>
  <c r="L55" i="41"/>
  <c r="L54" i="41"/>
  <c r="L15" i="41"/>
  <c r="F15" i="41"/>
  <c r="L78" i="40"/>
  <c r="L77" i="40"/>
  <c r="L75" i="40"/>
  <c r="L74" i="40"/>
  <c r="L70" i="40"/>
  <c r="L69" i="40"/>
  <c r="L68" i="40"/>
  <c r="L67" i="40"/>
  <c r="L66" i="40"/>
  <c r="L65" i="40"/>
  <c r="L64" i="40"/>
  <c r="L63" i="40"/>
  <c r="L62" i="40"/>
  <c r="L61" i="40"/>
  <c r="L60" i="40"/>
  <c r="L50" i="40"/>
  <c r="L49" i="40"/>
  <c r="M49" i="40"/>
  <c r="L48" i="40"/>
  <c r="M48" i="40"/>
  <c r="L47" i="40"/>
  <c r="L46" i="40"/>
  <c r="M46" i="40"/>
  <c r="L43" i="40"/>
  <c r="L42" i="40"/>
  <c r="L40" i="40"/>
  <c r="L34" i="40"/>
  <c r="L29" i="40"/>
  <c r="L28" i="40"/>
  <c r="L26" i="40"/>
  <c r="L27" i="40"/>
  <c r="L25" i="40"/>
  <c r="L24" i="40"/>
  <c r="L23" i="40"/>
  <c r="L22" i="40"/>
  <c r="L21" i="40"/>
  <c r="L20" i="40"/>
  <c r="L19" i="40"/>
  <c r="L18" i="40"/>
  <c r="L17" i="40"/>
  <c r="L16" i="40"/>
  <c r="L14" i="40"/>
  <c r="L13" i="40"/>
  <c r="L30" i="40"/>
  <c r="L31" i="40"/>
  <c r="L32" i="40"/>
  <c r="L33" i="40"/>
  <c r="L52" i="40"/>
  <c r="L80" i="40"/>
  <c r="G48" i="40"/>
  <c r="L59" i="40"/>
  <c r="L58" i="40"/>
  <c r="L57" i="40"/>
  <c r="L56" i="40"/>
  <c r="L55" i="40"/>
  <c r="L54" i="40"/>
  <c r="L15" i="40"/>
  <c r="F15" i="40"/>
  <c r="M49" i="39"/>
  <c r="L59" i="39"/>
  <c r="L58" i="39"/>
  <c r="L57" i="39"/>
  <c r="L56" i="39"/>
  <c r="L55" i="39"/>
  <c r="L54" i="39"/>
  <c r="L15" i="39"/>
  <c r="F15" i="39"/>
  <c r="L59" i="38"/>
  <c r="L58" i="38"/>
  <c r="L57" i="38"/>
  <c r="L56" i="38"/>
  <c r="L55" i="38"/>
  <c r="L54" i="38"/>
  <c r="L15" i="38"/>
  <c r="F15" i="38"/>
  <c r="L59" i="37"/>
  <c r="L58" i="37"/>
  <c r="L57" i="37"/>
  <c r="L56" i="37"/>
  <c r="L55" i="37"/>
  <c r="L54" i="37"/>
  <c r="L15" i="37"/>
  <c r="F15" i="37"/>
  <c r="F78" i="7"/>
  <c r="F77" i="7"/>
  <c r="F75" i="7"/>
  <c r="F74" i="7"/>
  <c r="F70" i="7"/>
  <c r="F69" i="7"/>
  <c r="F68" i="7"/>
  <c r="F67" i="7"/>
  <c r="F66" i="7"/>
  <c r="F65" i="7"/>
  <c r="F64" i="7"/>
  <c r="F63" i="7"/>
  <c r="F62" i="7"/>
  <c r="F61" i="7"/>
  <c r="F59" i="7"/>
  <c r="F57" i="7"/>
  <c r="F56" i="7"/>
  <c r="F55" i="7"/>
  <c r="F54" i="7"/>
  <c r="F58" i="7"/>
  <c r="F50" i="7"/>
  <c r="F49" i="7"/>
  <c r="G49" i="7" s="1"/>
  <c r="F48" i="7"/>
  <c r="G48" i="7" s="1"/>
  <c r="F47" i="7"/>
  <c r="G47" i="7"/>
  <c r="F46" i="7"/>
  <c r="G46" i="7"/>
  <c r="F43" i="7"/>
  <c r="F42" i="7"/>
  <c r="F40" i="7"/>
  <c r="F34" i="7"/>
  <c r="F29" i="7"/>
  <c r="F28" i="7"/>
  <c r="F26" i="7"/>
  <c r="F27" i="7"/>
  <c r="F25" i="7"/>
  <c r="F24" i="7"/>
  <c r="F23" i="7"/>
  <c r="F22" i="7"/>
  <c r="F21" i="7"/>
  <c r="F20" i="7"/>
  <c r="F19" i="7"/>
  <c r="F18" i="7"/>
  <c r="F17" i="7"/>
  <c r="F16" i="7"/>
  <c r="F14" i="7"/>
  <c r="F13" i="7"/>
  <c r="F30" i="7"/>
  <c r="F31" i="7"/>
  <c r="F32" i="7"/>
  <c r="F33" i="7"/>
  <c r="F52" i="7"/>
  <c r="F80" i="7"/>
  <c r="L59" i="7"/>
  <c r="L58" i="7"/>
  <c r="L57" i="7"/>
  <c r="L56" i="7"/>
  <c r="L55" i="7"/>
  <c r="L54" i="7"/>
  <c r="L15" i="7"/>
  <c r="F15" i="7"/>
  <c r="M47" i="6"/>
  <c r="M46" i="6"/>
  <c r="F78" i="6"/>
  <c r="F77" i="6"/>
  <c r="F75" i="6"/>
  <c r="F79" i="6" s="1"/>
  <c r="F74" i="6"/>
  <c r="F70" i="6"/>
  <c r="F72" i="6" s="1"/>
  <c r="F69" i="6"/>
  <c r="F68" i="6"/>
  <c r="F67" i="6"/>
  <c r="F66" i="6"/>
  <c r="F65" i="6"/>
  <c r="F64" i="6"/>
  <c r="F63" i="6"/>
  <c r="F62" i="6"/>
  <c r="F61" i="6"/>
  <c r="F59" i="6"/>
  <c r="F57" i="6"/>
  <c r="F56" i="6"/>
  <c r="F55" i="6"/>
  <c r="F54" i="6"/>
  <c r="F60" i="6" s="1"/>
  <c r="F58" i="6"/>
  <c r="F50" i="6"/>
  <c r="F51" i="6" s="1"/>
  <c r="F49" i="6"/>
  <c r="G49" i="6"/>
  <c r="F48" i="6"/>
  <c r="G48" i="6"/>
  <c r="F47" i="6"/>
  <c r="G47" i="6"/>
  <c r="F46" i="6"/>
  <c r="G46" i="6"/>
  <c r="F43" i="6"/>
  <c r="F42" i="6"/>
  <c r="F40" i="6"/>
  <c r="F34" i="6"/>
  <c r="F29" i="6"/>
  <c r="F28" i="6"/>
  <c r="F44" i="6" s="1"/>
  <c r="F26" i="6"/>
  <c r="F27" i="6"/>
  <c r="F25" i="6"/>
  <c r="F24" i="6"/>
  <c r="F23" i="6"/>
  <c r="F22" i="6"/>
  <c r="F21" i="6"/>
  <c r="F20" i="6"/>
  <c r="F19" i="6"/>
  <c r="F18" i="6"/>
  <c r="F17" i="6"/>
  <c r="F16" i="6"/>
  <c r="F14" i="6"/>
  <c r="F13" i="6"/>
  <c r="F30" i="6"/>
  <c r="F31" i="6"/>
  <c r="F32" i="6"/>
  <c r="F33" i="6"/>
  <c r="F52" i="6"/>
  <c r="F80" i="6"/>
  <c r="L59" i="6"/>
  <c r="L58" i="6"/>
  <c r="L57" i="6"/>
  <c r="L56" i="6"/>
  <c r="L55" i="6"/>
  <c r="L54" i="6"/>
  <c r="L15" i="6"/>
  <c r="F15" i="6"/>
  <c r="M47" i="5"/>
  <c r="F78" i="5"/>
  <c r="F79" i="5" s="1"/>
  <c r="F77" i="5"/>
  <c r="F75" i="5"/>
  <c r="F74" i="5"/>
  <c r="F70" i="5"/>
  <c r="F69" i="5"/>
  <c r="F68" i="5"/>
  <c r="F67" i="5"/>
  <c r="F66" i="5"/>
  <c r="F65" i="5"/>
  <c r="F64" i="5"/>
  <c r="F63" i="5"/>
  <c r="F62" i="5"/>
  <c r="F61" i="5"/>
  <c r="F59" i="5"/>
  <c r="F57" i="5"/>
  <c r="F56" i="5"/>
  <c r="F55" i="5"/>
  <c r="F54" i="5"/>
  <c r="F58" i="5"/>
  <c r="F50" i="5"/>
  <c r="F49" i="5"/>
  <c r="G49" i="5"/>
  <c r="F48" i="5"/>
  <c r="G48" i="5"/>
  <c r="F47" i="5"/>
  <c r="F46" i="5"/>
  <c r="G46" i="5" s="1"/>
  <c r="F43" i="5"/>
  <c r="F42" i="5"/>
  <c r="F40" i="5"/>
  <c r="F34" i="5"/>
  <c r="F29" i="5"/>
  <c r="F44" i="5" s="1"/>
  <c r="F28" i="5"/>
  <c r="F26" i="5"/>
  <c r="F27" i="5"/>
  <c r="F25" i="5"/>
  <c r="F24" i="5"/>
  <c r="F23" i="5"/>
  <c r="F22" i="5"/>
  <c r="F21" i="5"/>
  <c r="F20" i="5"/>
  <c r="F19" i="5"/>
  <c r="F18" i="5"/>
  <c r="F17" i="5"/>
  <c r="F16" i="5"/>
  <c r="F14" i="5"/>
  <c r="F13" i="5"/>
  <c r="F30" i="5"/>
  <c r="F31" i="5"/>
  <c r="F32" i="5"/>
  <c r="F33" i="5"/>
  <c r="F52" i="5"/>
  <c r="F80" i="5"/>
  <c r="L59" i="5"/>
  <c r="L58" i="5"/>
  <c r="L57" i="5"/>
  <c r="L56" i="5"/>
  <c r="L55" i="5"/>
  <c r="L54" i="5"/>
  <c r="L15" i="5"/>
  <c r="F15" i="5"/>
  <c r="F78" i="4"/>
  <c r="F77" i="4"/>
  <c r="F75" i="4"/>
  <c r="F74" i="4"/>
  <c r="F70" i="4"/>
  <c r="F69" i="4"/>
  <c r="F68" i="4"/>
  <c r="F67" i="4"/>
  <c r="F66" i="4"/>
  <c r="F65" i="4"/>
  <c r="F64" i="4"/>
  <c r="F63" i="4"/>
  <c r="F62" i="4"/>
  <c r="F61" i="4"/>
  <c r="F59" i="4"/>
  <c r="F57" i="4"/>
  <c r="F56" i="4"/>
  <c r="F55" i="4"/>
  <c r="F54" i="4"/>
  <c r="F58" i="4"/>
  <c r="F50" i="4"/>
  <c r="F51" i="4" s="1"/>
  <c r="F49" i="4"/>
  <c r="G49" i="4"/>
  <c r="F48" i="4"/>
  <c r="G48" i="4"/>
  <c r="F47" i="4"/>
  <c r="G47" i="4" s="1"/>
  <c r="F46" i="4"/>
  <c r="G46" i="4"/>
  <c r="F43" i="4"/>
  <c r="F42" i="4"/>
  <c r="F44" i="4" s="1"/>
  <c r="F40" i="4"/>
  <c r="F34" i="4"/>
  <c r="F29" i="4"/>
  <c r="F28" i="4"/>
  <c r="F26" i="4"/>
  <c r="F27" i="4"/>
  <c r="F25" i="4"/>
  <c r="F24" i="4"/>
  <c r="F23" i="4"/>
  <c r="F22" i="4"/>
  <c r="F21" i="4"/>
  <c r="F20" i="4"/>
  <c r="F19" i="4"/>
  <c r="F18" i="4"/>
  <c r="F17" i="4"/>
  <c r="F16" i="4"/>
  <c r="F14" i="4"/>
  <c r="F13" i="4"/>
  <c r="F30" i="4"/>
  <c r="F31" i="4"/>
  <c r="F32" i="4"/>
  <c r="F33" i="4"/>
  <c r="F52" i="4"/>
  <c r="F80" i="4"/>
  <c r="L59" i="4"/>
  <c r="L58" i="4"/>
  <c r="L57" i="4"/>
  <c r="L56" i="4"/>
  <c r="L55" i="4"/>
  <c r="L54" i="4"/>
  <c r="L15" i="4"/>
  <c r="F15" i="4"/>
  <c r="F78" i="2"/>
  <c r="F77" i="2"/>
  <c r="F75" i="2"/>
  <c r="F74" i="2"/>
  <c r="F70" i="2"/>
  <c r="F69" i="2"/>
  <c r="F68" i="2"/>
  <c r="F67" i="2"/>
  <c r="F66" i="2"/>
  <c r="F65" i="2"/>
  <c r="F64" i="2"/>
  <c r="F63" i="2"/>
  <c r="F62" i="2"/>
  <c r="F61" i="2"/>
  <c r="F59" i="2"/>
  <c r="F57" i="2"/>
  <c r="F56" i="2"/>
  <c r="F55" i="2"/>
  <c r="F54" i="2"/>
  <c r="F58" i="2"/>
  <c r="F50" i="2"/>
  <c r="F49" i="2"/>
  <c r="G49" i="2" s="1"/>
  <c r="F48" i="2"/>
  <c r="G48" i="2" s="1"/>
  <c r="F47" i="2"/>
  <c r="F46" i="2"/>
  <c r="G46" i="2"/>
  <c r="F43" i="2"/>
  <c r="F42" i="2"/>
  <c r="F40" i="2"/>
  <c r="F34" i="2"/>
  <c r="F29" i="2"/>
  <c r="F28" i="2"/>
  <c r="F26" i="2"/>
  <c r="F27" i="2"/>
  <c r="F25" i="2"/>
  <c r="F24" i="2"/>
  <c r="F44" i="2" s="1"/>
  <c r="F23" i="2"/>
  <c r="F22" i="2"/>
  <c r="F21" i="2"/>
  <c r="F20" i="2"/>
  <c r="F19" i="2"/>
  <c r="F18" i="2"/>
  <c r="F17" i="2"/>
  <c r="F16" i="2"/>
  <c r="F14" i="2"/>
  <c r="F13" i="2"/>
  <c r="F30" i="2"/>
  <c r="F31" i="2"/>
  <c r="F32" i="2"/>
  <c r="F33" i="2"/>
  <c r="F52" i="2"/>
  <c r="F80" i="2"/>
  <c r="L59" i="2"/>
  <c r="L58" i="2"/>
  <c r="L57" i="2"/>
  <c r="L56" i="2"/>
  <c r="L55" i="2"/>
  <c r="L54" i="2"/>
  <c r="L15" i="2"/>
  <c r="F15" i="2"/>
  <c r="L59" i="11"/>
  <c r="L58" i="11"/>
  <c r="L57" i="11"/>
  <c r="L56" i="11"/>
  <c r="L55" i="11"/>
  <c r="L54" i="11"/>
  <c r="L15" i="11"/>
  <c r="L59" i="12"/>
  <c r="L58" i="12"/>
  <c r="L57" i="12"/>
  <c r="L56" i="12"/>
  <c r="L55" i="12"/>
  <c r="L54" i="12"/>
  <c r="L15" i="12"/>
  <c r="L59" i="13"/>
  <c r="L58" i="13"/>
  <c r="L57" i="13"/>
  <c r="L56" i="13"/>
  <c r="L55" i="13"/>
  <c r="L54" i="13"/>
  <c r="L15" i="13"/>
  <c r="M47" i="14"/>
  <c r="L59" i="14"/>
  <c r="L58" i="14"/>
  <c r="L57" i="14"/>
  <c r="L56" i="14"/>
  <c r="L55" i="14"/>
  <c r="L54" i="14"/>
  <c r="L59" i="16"/>
  <c r="L58" i="16"/>
  <c r="L57" i="16"/>
  <c r="L56" i="16"/>
  <c r="L55" i="16"/>
  <c r="L54" i="16"/>
  <c r="L15" i="16"/>
  <c r="M47" i="17"/>
  <c r="L59" i="17"/>
  <c r="L58" i="17"/>
  <c r="L57" i="17"/>
  <c r="L56" i="17"/>
  <c r="L55" i="17"/>
  <c r="L54" i="17"/>
  <c r="L15" i="17"/>
  <c r="L59" i="18"/>
  <c r="L58" i="18"/>
  <c r="L57" i="18"/>
  <c r="L56" i="18"/>
  <c r="L55" i="18"/>
  <c r="L54" i="18"/>
  <c r="L15" i="18"/>
  <c r="L59" i="19"/>
  <c r="L58" i="19"/>
  <c r="L57" i="19"/>
  <c r="L56" i="19"/>
  <c r="L55" i="19"/>
  <c r="L54" i="19"/>
  <c r="L15" i="19"/>
  <c r="M47" i="23"/>
  <c r="F15" i="23"/>
  <c r="G49" i="25"/>
  <c r="L59" i="25"/>
  <c r="L58" i="25"/>
  <c r="L57" i="25"/>
  <c r="L56" i="25"/>
  <c r="L55" i="25"/>
  <c r="L54" i="25"/>
  <c r="L15" i="25"/>
  <c r="F15" i="25"/>
  <c r="F15" i="26"/>
  <c r="G46" i="28"/>
  <c r="F15" i="28"/>
  <c r="G48" i="29"/>
  <c r="G47" i="29"/>
  <c r="L59" i="29"/>
  <c r="L58" i="29"/>
  <c r="L57" i="29"/>
  <c r="L56" i="29"/>
  <c r="L55" i="29"/>
  <c r="L54" i="29"/>
  <c r="L15" i="29"/>
  <c r="F15" i="29"/>
  <c r="F15" i="24"/>
  <c r="M49" i="30"/>
  <c r="M47" i="30"/>
  <c r="M46" i="30"/>
  <c r="L59" i="30"/>
  <c r="L58" i="30"/>
  <c r="L57" i="30"/>
  <c r="L56" i="30"/>
  <c r="L55" i="30"/>
  <c r="L54" i="30"/>
  <c r="L15" i="30"/>
  <c r="F15" i="30"/>
  <c r="J15" i="32"/>
  <c r="J15" i="53"/>
  <c r="L59" i="22"/>
  <c r="L58" i="22"/>
  <c r="L57" i="22"/>
  <c r="L56" i="22"/>
  <c r="L55" i="22"/>
  <c r="L54" i="22"/>
  <c r="L15" i="22"/>
  <c r="F15" i="22"/>
  <c r="M49" i="33"/>
  <c r="M48" i="33"/>
  <c r="L59" i="33"/>
  <c r="L58" i="33"/>
  <c r="L57" i="33"/>
  <c r="L56" i="33"/>
  <c r="L55" i="33"/>
  <c r="L54" i="33"/>
  <c r="L15" i="33"/>
  <c r="L78" i="34"/>
  <c r="L77" i="34"/>
  <c r="L75" i="34"/>
  <c r="L74" i="34"/>
  <c r="L70" i="34"/>
  <c r="L69" i="34"/>
  <c r="L68" i="34"/>
  <c r="L67" i="34"/>
  <c r="L66" i="34"/>
  <c r="L65" i="34"/>
  <c r="L64" i="34"/>
  <c r="L63" i="34"/>
  <c r="L62" i="34"/>
  <c r="L61" i="34"/>
  <c r="L60" i="34"/>
  <c r="L50" i="34"/>
  <c r="L49" i="34"/>
  <c r="M49" i="34"/>
  <c r="L48" i="34"/>
  <c r="M48" i="34"/>
  <c r="L47" i="34"/>
  <c r="M47" i="34"/>
  <c r="L46" i="34"/>
  <c r="M46" i="34"/>
  <c r="L43" i="34"/>
  <c r="L42" i="34"/>
  <c r="L40" i="34"/>
  <c r="L34" i="34"/>
  <c r="L29" i="34"/>
  <c r="L28" i="34"/>
  <c r="L26" i="34"/>
  <c r="L27" i="34"/>
  <c r="L25" i="34"/>
  <c r="L24" i="34"/>
  <c r="L23" i="34"/>
  <c r="L22" i="34"/>
  <c r="L21" i="34"/>
  <c r="L20" i="34"/>
  <c r="L19" i="34"/>
  <c r="L18" i="34"/>
  <c r="L17" i="34"/>
  <c r="L16" i="34"/>
  <c r="L14" i="34"/>
  <c r="L13" i="34"/>
  <c r="L30" i="34"/>
  <c r="L31" i="34"/>
  <c r="L32" i="34"/>
  <c r="L33" i="34"/>
  <c r="L52" i="34"/>
  <c r="L80" i="34"/>
  <c r="L59" i="34"/>
  <c r="L58" i="34"/>
  <c r="L57" i="34"/>
  <c r="L56" i="34"/>
  <c r="L55" i="34"/>
  <c r="L54" i="34"/>
  <c r="L15" i="34"/>
  <c r="F15" i="34"/>
  <c r="J78" i="20"/>
  <c r="J77" i="20"/>
  <c r="J75" i="20"/>
  <c r="J74" i="20"/>
  <c r="J70" i="20"/>
  <c r="J69" i="20"/>
  <c r="J68" i="20"/>
  <c r="J67" i="20"/>
  <c r="J66" i="20"/>
  <c r="J65" i="20"/>
  <c r="L65" i="20"/>
  <c r="J64" i="20"/>
  <c r="J63" i="20"/>
  <c r="J62" i="20"/>
  <c r="J61" i="20"/>
  <c r="J59" i="20"/>
  <c r="J57" i="20"/>
  <c r="J56" i="20"/>
  <c r="J55" i="20"/>
  <c r="L55" i="20"/>
  <c r="I55" i="20"/>
  <c r="J54" i="20"/>
  <c r="L54" i="20"/>
  <c r="J50" i="20"/>
  <c r="J49" i="20"/>
  <c r="J48" i="20"/>
  <c r="J47" i="20"/>
  <c r="J46" i="20"/>
  <c r="J42" i="20"/>
  <c r="J40" i="20"/>
  <c r="J34" i="20"/>
  <c r="J29" i="20"/>
  <c r="J28" i="20"/>
  <c r="J26" i="20"/>
  <c r="J27" i="20"/>
  <c r="J25" i="20"/>
  <c r="J24" i="20"/>
  <c r="J23" i="20"/>
  <c r="J22" i="20"/>
  <c r="J21" i="20"/>
  <c r="J20" i="20"/>
  <c r="J19" i="20"/>
  <c r="J18" i="20"/>
  <c r="J17" i="20"/>
  <c r="J16" i="20"/>
  <c r="J14" i="20"/>
  <c r="J13" i="20"/>
  <c r="J30" i="20"/>
  <c r="J31" i="20"/>
  <c r="J32" i="20"/>
  <c r="J52" i="20"/>
  <c r="J80" i="20"/>
  <c r="J58" i="20"/>
  <c r="J33" i="20"/>
  <c r="J15" i="20"/>
  <c r="H34" i="20"/>
  <c r="H29" i="20"/>
  <c r="H28" i="20"/>
  <c r="H26" i="20"/>
  <c r="H27" i="20"/>
  <c r="H25" i="20"/>
  <c r="H24" i="20"/>
  <c r="H23" i="20"/>
  <c r="H22" i="20"/>
  <c r="H21" i="20"/>
  <c r="H20" i="20"/>
  <c r="H19" i="20"/>
  <c r="H18" i="20"/>
  <c r="H17" i="20"/>
  <c r="H16" i="20"/>
  <c r="H30" i="20"/>
  <c r="H31" i="20"/>
  <c r="H32" i="20"/>
  <c r="H58" i="20"/>
  <c r="H33" i="20"/>
  <c r="D78" i="20"/>
  <c r="D77" i="20"/>
  <c r="D75" i="20"/>
  <c r="D74" i="20"/>
  <c r="D70" i="20"/>
  <c r="D69" i="20"/>
  <c r="D68" i="20"/>
  <c r="D67" i="20"/>
  <c r="D66" i="20"/>
  <c r="D65" i="20"/>
  <c r="D64" i="20"/>
  <c r="D63" i="20"/>
  <c r="D62" i="20"/>
  <c r="D61" i="20"/>
  <c r="D59" i="20"/>
  <c r="D57" i="20"/>
  <c r="D56" i="20"/>
  <c r="D55" i="20"/>
  <c r="D54" i="20"/>
  <c r="D50" i="20"/>
  <c r="D49" i="20"/>
  <c r="D48" i="20"/>
  <c r="D47" i="20"/>
  <c r="D46" i="20"/>
  <c r="D42" i="20"/>
  <c r="D40" i="20"/>
  <c r="D34" i="20"/>
  <c r="D29" i="20"/>
  <c r="D28" i="20"/>
  <c r="D26" i="20"/>
  <c r="D27" i="20"/>
  <c r="D25" i="20"/>
  <c r="D24" i="20"/>
  <c r="D23" i="20"/>
  <c r="D22" i="20"/>
  <c r="D21" i="20"/>
  <c r="D20" i="20"/>
  <c r="D19" i="20"/>
  <c r="D18" i="20"/>
  <c r="D17" i="20"/>
  <c r="D16" i="20"/>
  <c r="D14" i="20"/>
  <c r="D13" i="20"/>
  <c r="D30" i="20"/>
  <c r="D31" i="20"/>
  <c r="D32" i="20"/>
  <c r="D52" i="20"/>
  <c r="D80" i="20"/>
  <c r="D58" i="20"/>
  <c r="D33" i="20"/>
  <c r="D15" i="20"/>
  <c r="B52" i="20"/>
  <c r="B80" i="20"/>
  <c r="B78" i="20"/>
  <c r="B77" i="20"/>
  <c r="B75" i="20"/>
  <c r="B74" i="20"/>
  <c r="B70" i="20"/>
  <c r="B69" i="20"/>
  <c r="B68" i="20"/>
  <c r="B67" i="20"/>
  <c r="B66" i="20"/>
  <c r="B65" i="20"/>
  <c r="B64" i="20"/>
  <c r="B63" i="20"/>
  <c r="B62" i="20"/>
  <c r="B61" i="20"/>
  <c r="B59" i="20"/>
  <c r="B58" i="20"/>
  <c r="B57" i="20"/>
  <c r="B56" i="20"/>
  <c r="B55" i="20"/>
  <c r="B54" i="20"/>
  <c r="B50" i="20"/>
  <c r="B49" i="20"/>
  <c r="B48" i="20"/>
  <c r="B47" i="20"/>
  <c r="B46" i="20"/>
  <c r="B42" i="20"/>
  <c r="B40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J34" i="60"/>
  <c r="J29" i="60"/>
  <c r="J28" i="60"/>
  <c r="J27" i="60"/>
  <c r="J17" i="60"/>
  <c r="J16" i="60"/>
  <c r="J30" i="60"/>
  <c r="J31" i="60"/>
  <c r="J32" i="60"/>
  <c r="J58" i="60"/>
  <c r="J33" i="60"/>
  <c r="H34" i="60"/>
  <c r="H29" i="60"/>
  <c r="I29" i="60" s="1"/>
  <c r="H28" i="60"/>
  <c r="H27" i="60"/>
  <c r="H17" i="60"/>
  <c r="H16" i="60"/>
  <c r="H30" i="60"/>
  <c r="H31" i="60"/>
  <c r="H32" i="60"/>
  <c r="H58" i="60"/>
  <c r="L58" i="60" s="1"/>
  <c r="H33" i="60"/>
  <c r="D34" i="60"/>
  <c r="D29" i="60"/>
  <c r="F29" i="60" s="1"/>
  <c r="D28" i="60"/>
  <c r="E28" i="60" s="1"/>
  <c r="D26" i="60"/>
  <c r="D27" i="60"/>
  <c r="D25" i="60"/>
  <c r="D24" i="60"/>
  <c r="F24" i="60" s="1"/>
  <c r="D23" i="60"/>
  <c r="D22" i="60"/>
  <c r="D21" i="60"/>
  <c r="F21" i="60" s="1"/>
  <c r="D20" i="60"/>
  <c r="F20" i="60" s="1"/>
  <c r="D19" i="60"/>
  <c r="B19" i="60"/>
  <c r="D18" i="60"/>
  <c r="D17" i="60"/>
  <c r="F17" i="60" s="1"/>
  <c r="D16" i="60"/>
  <c r="D30" i="60"/>
  <c r="D31" i="60"/>
  <c r="E31" i="60" s="1"/>
  <c r="D32" i="60"/>
  <c r="B32" i="60"/>
  <c r="D58" i="60"/>
  <c r="D33" i="60"/>
  <c r="B58" i="60"/>
  <c r="B34" i="60"/>
  <c r="B33" i="60"/>
  <c r="B31" i="60"/>
  <c r="B30" i="60"/>
  <c r="F30" i="60" s="1"/>
  <c r="B29" i="60"/>
  <c r="B28" i="60"/>
  <c r="B27" i="60"/>
  <c r="B26" i="60"/>
  <c r="C26" i="60" s="1"/>
  <c r="B25" i="60"/>
  <c r="B24" i="60"/>
  <c r="B23" i="60"/>
  <c r="C23" i="60" s="1"/>
  <c r="B22" i="60"/>
  <c r="F22" i="60" s="1"/>
  <c r="B21" i="60"/>
  <c r="B20" i="60"/>
  <c r="B18" i="60"/>
  <c r="B17" i="60"/>
  <c r="C17" i="60" s="1"/>
  <c r="B16" i="60"/>
  <c r="L43" i="60"/>
  <c r="F43" i="60"/>
  <c r="K43" i="60"/>
  <c r="I43" i="60"/>
  <c r="E43" i="60"/>
  <c r="C43" i="60"/>
  <c r="J80" i="58"/>
  <c r="J78" i="58"/>
  <c r="J77" i="58"/>
  <c r="J75" i="58"/>
  <c r="J74" i="58"/>
  <c r="J70" i="58"/>
  <c r="J69" i="58"/>
  <c r="L69" i="58" s="1"/>
  <c r="K69" i="58" s="1"/>
  <c r="J68" i="58"/>
  <c r="J67" i="58"/>
  <c r="J66" i="58"/>
  <c r="J65" i="58"/>
  <c r="J64" i="58"/>
  <c r="J63" i="58"/>
  <c r="L63" i="58" s="1"/>
  <c r="J62" i="58"/>
  <c r="J61" i="58"/>
  <c r="J59" i="58"/>
  <c r="J58" i="58"/>
  <c r="J57" i="58"/>
  <c r="J56" i="58"/>
  <c r="J55" i="58"/>
  <c r="J54" i="58"/>
  <c r="L54" i="58" s="1"/>
  <c r="K54" i="58" s="1"/>
  <c r="J52" i="58"/>
  <c r="J50" i="58"/>
  <c r="L50" i="58" s="1"/>
  <c r="J49" i="58"/>
  <c r="J48" i="58"/>
  <c r="J47" i="58"/>
  <c r="J46" i="58"/>
  <c r="J42" i="58"/>
  <c r="J40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D80" i="58"/>
  <c r="D78" i="58"/>
  <c r="D77" i="58"/>
  <c r="F77" i="58" s="1"/>
  <c r="C77" i="58" s="1"/>
  <c r="D75" i="58"/>
  <c r="D74" i="58"/>
  <c r="F74" i="58" s="1"/>
  <c r="C74" i="58" s="1"/>
  <c r="D70" i="58"/>
  <c r="D69" i="58"/>
  <c r="E69" i="58" s="1"/>
  <c r="D68" i="58"/>
  <c r="D67" i="58"/>
  <c r="D66" i="58"/>
  <c r="D65" i="58"/>
  <c r="F65" i="58" s="1"/>
  <c r="D64" i="58"/>
  <c r="D63" i="58"/>
  <c r="F63" i="58" s="1"/>
  <c r="E63" i="58" s="1"/>
  <c r="D62" i="58"/>
  <c r="D61" i="58"/>
  <c r="D59" i="58"/>
  <c r="D58" i="58"/>
  <c r="D57" i="58"/>
  <c r="D56" i="58"/>
  <c r="D55" i="58"/>
  <c r="D54" i="58"/>
  <c r="D52" i="58"/>
  <c r="D50" i="58"/>
  <c r="F50" i="58" s="1"/>
  <c r="D49" i="58"/>
  <c r="D48" i="58"/>
  <c r="D47" i="58"/>
  <c r="D46" i="58"/>
  <c r="D42" i="58"/>
  <c r="D40" i="58"/>
  <c r="D34" i="58"/>
  <c r="F34" i="58" s="1"/>
  <c r="D33" i="58"/>
  <c r="F33" i="58" s="1"/>
  <c r="E33" i="58" s="1"/>
  <c r="D32" i="58"/>
  <c r="D31" i="58"/>
  <c r="D30" i="58"/>
  <c r="D29" i="58"/>
  <c r="F29" i="58" s="1"/>
  <c r="C29" i="58" s="1"/>
  <c r="D28" i="58"/>
  <c r="D27" i="58"/>
  <c r="D26" i="58"/>
  <c r="E26" i="58" s="1"/>
  <c r="D25" i="58"/>
  <c r="D24" i="58"/>
  <c r="D23" i="58"/>
  <c r="D22" i="58"/>
  <c r="D21" i="58"/>
  <c r="D20" i="58"/>
  <c r="D19" i="58"/>
  <c r="F19" i="58" s="1"/>
  <c r="C19" i="58" s="1"/>
  <c r="D18" i="58"/>
  <c r="D17" i="58"/>
  <c r="F17" i="58" s="1"/>
  <c r="D16" i="58"/>
  <c r="D15" i="58"/>
  <c r="D14" i="58"/>
  <c r="D13" i="58"/>
  <c r="E13" i="58" s="1"/>
  <c r="H80" i="58"/>
  <c r="L80" i="58" s="1"/>
  <c r="K80" i="58" s="1"/>
  <c r="H78" i="58"/>
  <c r="H77" i="58"/>
  <c r="H75" i="58"/>
  <c r="H74" i="58"/>
  <c r="H79" i="58" s="1"/>
  <c r="H70" i="58"/>
  <c r="H69" i="58"/>
  <c r="H68" i="58"/>
  <c r="H67" i="58"/>
  <c r="L67" i="58" s="1"/>
  <c r="H66" i="58"/>
  <c r="H65" i="58"/>
  <c r="H64" i="58"/>
  <c r="H63" i="58"/>
  <c r="H62" i="58"/>
  <c r="H61" i="58"/>
  <c r="L61" i="58" s="1"/>
  <c r="H59" i="58"/>
  <c r="H58" i="58"/>
  <c r="H57" i="58"/>
  <c r="H56" i="58"/>
  <c r="H55" i="58"/>
  <c r="H54" i="58"/>
  <c r="H60" i="58" s="1"/>
  <c r="H52" i="58"/>
  <c r="H50" i="58"/>
  <c r="H51" i="58" s="1"/>
  <c r="H49" i="58"/>
  <c r="H48" i="58"/>
  <c r="L48" i="58" s="1"/>
  <c r="I48" i="58" s="1"/>
  <c r="H47" i="58"/>
  <c r="H46" i="58"/>
  <c r="H42" i="58"/>
  <c r="H40" i="58"/>
  <c r="H34" i="58"/>
  <c r="H33" i="58"/>
  <c r="L33" i="58" s="1"/>
  <c r="H32" i="58"/>
  <c r="H31" i="58"/>
  <c r="L31" i="58" s="1"/>
  <c r="K31" i="58" s="1"/>
  <c r="H30" i="58"/>
  <c r="H29" i="58"/>
  <c r="H28" i="58"/>
  <c r="H27" i="58"/>
  <c r="H26" i="58"/>
  <c r="H25" i="58"/>
  <c r="L25" i="58" s="1"/>
  <c r="H24" i="58"/>
  <c r="H23" i="58"/>
  <c r="L23" i="58" s="1"/>
  <c r="K23" i="58" s="1"/>
  <c r="H22" i="58"/>
  <c r="H21" i="58"/>
  <c r="H20" i="58"/>
  <c r="H19" i="58"/>
  <c r="H18" i="58"/>
  <c r="H17" i="58"/>
  <c r="L17" i="58" s="1"/>
  <c r="H16" i="58"/>
  <c r="H15" i="58"/>
  <c r="I15" i="58" s="1"/>
  <c r="H14" i="58"/>
  <c r="H13" i="58"/>
  <c r="B80" i="58"/>
  <c r="F80" i="58" s="1"/>
  <c r="C80" i="58" s="1"/>
  <c r="B78" i="58"/>
  <c r="B77" i="58"/>
  <c r="B75" i="58"/>
  <c r="B74" i="58"/>
  <c r="B70" i="58"/>
  <c r="B69" i="58"/>
  <c r="C69" i="58" s="1"/>
  <c r="B68" i="58"/>
  <c r="B67" i="58"/>
  <c r="B66" i="58"/>
  <c r="B65" i="58"/>
  <c r="B64" i="58"/>
  <c r="B63" i="58"/>
  <c r="B62" i="58"/>
  <c r="B61" i="58"/>
  <c r="B59" i="58"/>
  <c r="F59" i="58" s="1"/>
  <c r="B58" i="58"/>
  <c r="F58" i="58" s="1"/>
  <c r="E58" i="58" s="1"/>
  <c r="B57" i="58"/>
  <c r="B56" i="58"/>
  <c r="B55" i="58"/>
  <c r="B54" i="58"/>
  <c r="B52" i="58"/>
  <c r="B50" i="58"/>
  <c r="B51" i="58" s="1"/>
  <c r="B49" i="58"/>
  <c r="B48" i="58"/>
  <c r="F48" i="58" s="1"/>
  <c r="E48" i="58" s="1"/>
  <c r="B47" i="58"/>
  <c r="B46" i="58"/>
  <c r="B42" i="58"/>
  <c r="B40" i="58"/>
  <c r="B34" i="58"/>
  <c r="B33" i="58"/>
  <c r="B32" i="58"/>
  <c r="B31" i="58"/>
  <c r="F31" i="58" s="1"/>
  <c r="B30" i="58"/>
  <c r="B29" i="58"/>
  <c r="B28" i="58"/>
  <c r="B27" i="58"/>
  <c r="B26" i="58"/>
  <c r="B25" i="58"/>
  <c r="B24" i="58"/>
  <c r="F24" i="58" s="1"/>
  <c r="E24" i="58" s="1"/>
  <c r="B23" i="58"/>
  <c r="F23" i="58" s="1"/>
  <c r="E23" i="58" s="1"/>
  <c r="B22" i="58"/>
  <c r="B21" i="58"/>
  <c r="B20" i="58"/>
  <c r="B19" i="58"/>
  <c r="B18" i="58"/>
  <c r="B17" i="58"/>
  <c r="B16" i="58"/>
  <c r="F16" i="58" s="1"/>
  <c r="C16" i="58" s="1"/>
  <c r="B15" i="58"/>
  <c r="B44" i="58" s="1"/>
  <c r="B14" i="58"/>
  <c r="B13" i="58"/>
  <c r="L43" i="58"/>
  <c r="K43" i="58"/>
  <c r="I43" i="58"/>
  <c r="F43" i="58"/>
  <c r="E43" i="58"/>
  <c r="C43" i="58"/>
  <c r="L43" i="35"/>
  <c r="L42" i="35"/>
  <c r="L40" i="35"/>
  <c r="L34" i="35"/>
  <c r="L29" i="35"/>
  <c r="L28" i="35"/>
  <c r="L26" i="35"/>
  <c r="L27" i="35"/>
  <c r="L25" i="35"/>
  <c r="L24" i="35"/>
  <c r="L23" i="35"/>
  <c r="L22" i="35"/>
  <c r="L21" i="35"/>
  <c r="L20" i="35"/>
  <c r="L19" i="35"/>
  <c r="L18" i="35"/>
  <c r="L17" i="35"/>
  <c r="L16" i="35"/>
  <c r="L14" i="35"/>
  <c r="L30" i="35"/>
  <c r="L31" i="35"/>
  <c r="L32" i="35"/>
  <c r="L33" i="35"/>
  <c r="L46" i="35"/>
  <c r="M46" i="35"/>
  <c r="L78" i="35"/>
  <c r="L77" i="35"/>
  <c r="L75" i="35"/>
  <c r="L74" i="35"/>
  <c r="L70" i="35"/>
  <c r="L69" i="35"/>
  <c r="L68" i="35"/>
  <c r="L67" i="35"/>
  <c r="L66" i="35"/>
  <c r="L65" i="35"/>
  <c r="L64" i="35"/>
  <c r="L63" i="35"/>
  <c r="L62" i="35"/>
  <c r="L61" i="35"/>
  <c r="L60" i="35"/>
  <c r="L50" i="35"/>
  <c r="L49" i="35"/>
  <c r="M49" i="35"/>
  <c r="L48" i="35"/>
  <c r="M48" i="35"/>
  <c r="L47" i="35"/>
  <c r="L52" i="35"/>
  <c r="L80" i="35"/>
  <c r="L59" i="35"/>
  <c r="L58" i="35"/>
  <c r="L57" i="35"/>
  <c r="L56" i="35"/>
  <c r="L55" i="35"/>
  <c r="L54" i="35"/>
  <c r="F15" i="35"/>
  <c r="J42" i="1"/>
  <c r="H42" i="1"/>
  <c r="H42" i="51" s="1"/>
  <c r="H40" i="1"/>
  <c r="H34" i="1"/>
  <c r="H29" i="1"/>
  <c r="H28" i="1"/>
  <c r="H26" i="1"/>
  <c r="H27" i="1"/>
  <c r="H25" i="1"/>
  <c r="H24" i="1"/>
  <c r="H23" i="1"/>
  <c r="H22" i="1"/>
  <c r="H21" i="1"/>
  <c r="H20" i="1"/>
  <c r="H19" i="1"/>
  <c r="H18" i="1"/>
  <c r="H17" i="1"/>
  <c r="H16" i="1"/>
  <c r="H14" i="1"/>
  <c r="H13" i="1"/>
  <c r="H30" i="1"/>
  <c r="H31" i="1"/>
  <c r="H32" i="1"/>
  <c r="J40" i="1"/>
  <c r="J34" i="1"/>
  <c r="J34" i="51" s="1"/>
  <c r="J29" i="1"/>
  <c r="L29" i="1" s="1"/>
  <c r="J28" i="1"/>
  <c r="J26" i="1"/>
  <c r="J27" i="1"/>
  <c r="J25" i="1"/>
  <c r="J24" i="1"/>
  <c r="J24" i="51" s="1"/>
  <c r="J23" i="1"/>
  <c r="J22" i="1"/>
  <c r="J21" i="1"/>
  <c r="J20" i="1"/>
  <c r="J19" i="1"/>
  <c r="J18" i="1"/>
  <c r="J17" i="1"/>
  <c r="J16" i="1"/>
  <c r="J14" i="1"/>
  <c r="J13" i="1"/>
  <c r="J13" i="51" s="1"/>
  <c r="J30" i="1"/>
  <c r="L30" i="1" s="1"/>
  <c r="J31" i="1"/>
  <c r="J32" i="1"/>
  <c r="J33" i="1"/>
  <c r="H33" i="1"/>
  <c r="L43" i="20"/>
  <c r="F43" i="20"/>
  <c r="F43" i="54"/>
  <c r="J70" i="36"/>
  <c r="K1" i="46"/>
  <c r="K1" i="29"/>
  <c r="K1" i="25"/>
  <c r="K1" i="27"/>
  <c r="L43" i="52"/>
  <c r="K43" i="52"/>
  <c r="I43" i="52"/>
  <c r="F43" i="52"/>
  <c r="E43" i="52"/>
  <c r="C43" i="52"/>
  <c r="L43" i="53"/>
  <c r="K43" i="53"/>
  <c r="I43" i="53"/>
  <c r="F43" i="53"/>
  <c r="E43" i="53"/>
  <c r="C43" i="53"/>
  <c r="I43" i="54"/>
  <c r="E43" i="54"/>
  <c r="C43" i="54"/>
  <c r="L43" i="51"/>
  <c r="K43" i="51"/>
  <c r="I43" i="51"/>
  <c r="F43" i="51"/>
  <c r="E43" i="51"/>
  <c r="C43" i="51"/>
  <c r="L43" i="32"/>
  <c r="K43" i="32"/>
  <c r="I43" i="32"/>
  <c r="F43" i="32"/>
  <c r="E43" i="32"/>
  <c r="C43" i="32"/>
  <c r="K43" i="20"/>
  <c r="I43" i="20"/>
  <c r="E43" i="20"/>
  <c r="C43" i="20"/>
  <c r="J80" i="1"/>
  <c r="J78" i="1"/>
  <c r="J77" i="1"/>
  <c r="J75" i="1"/>
  <c r="J74" i="1"/>
  <c r="J70" i="1"/>
  <c r="J69" i="1"/>
  <c r="J68" i="1"/>
  <c r="J67" i="1"/>
  <c r="J66" i="1"/>
  <c r="J65" i="1"/>
  <c r="J64" i="1"/>
  <c r="J63" i="1"/>
  <c r="J62" i="1"/>
  <c r="J61" i="1"/>
  <c r="J59" i="1"/>
  <c r="J58" i="1"/>
  <c r="L58" i="1" s="1"/>
  <c r="I58" i="1" s="1"/>
  <c r="J57" i="1"/>
  <c r="J56" i="1"/>
  <c r="J55" i="1"/>
  <c r="J54" i="1"/>
  <c r="J52" i="1"/>
  <c r="J50" i="1"/>
  <c r="J49" i="1"/>
  <c r="H49" i="1"/>
  <c r="L49" i="1" s="1"/>
  <c r="J48" i="1"/>
  <c r="J47" i="1"/>
  <c r="J46" i="1"/>
  <c r="J15" i="1"/>
  <c r="J15" i="51" s="1"/>
  <c r="H80" i="1"/>
  <c r="H78" i="1"/>
  <c r="H77" i="1"/>
  <c r="H75" i="1"/>
  <c r="H75" i="51" s="1"/>
  <c r="H74" i="1"/>
  <c r="H70" i="1"/>
  <c r="H69" i="1"/>
  <c r="H68" i="1"/>
  <c r="H67" i="1"/>
  <c r="H66" i="1"/>
  <c r="H65" i="1"/>
  <c r="H64" i="1"/>
  <c r="H63" i="1"/>
  <c r="H62" i="1"/>
  <c r="H61" i="1"/>
  <c r="H59" i="1"/>
  <c r="L59" i="1" s="1"/>
  <c r="K59" i="1" s="1"/>
  <c r="H58" i="1"/>
  <c r="H57" i="1"/>
  <c r="H56" i="1"/>
  <c r="H55" i="1"/>
  <c r="H54" i="1"/>
  <c r="H52" i="1"/>
  <c r="H50" i="1"/>
  <c r="H48" i="1"/>
  <c r="H47" i="1"/>
  <c r="H46" i="1"/>
  <c r="H15" i="1"/>
  <c r="L43" i="1"/>
  <c r="K43" i="1"/>
  <c r="I43" i="1"/>
  <c r="F43" i="1"/>
  <c r="C43" i="1"/>
  <c r="E43" i="1"/>
  <c r="F52" i="1"/>
  <c r="E52" i="1"/>
  <c r="M47" i="46"/>
  <c r="M49" i="50"/>
  <c r="M48" i="27"/>
  <c r="G49" i="27"/>
  <c r="G48" i="33"/>
  <c r="G49" i="33"/>
  <c r="G49" i="34"/>
  <c r="G47" i="39"/>
  <c r="M48" i="22"/>
  <c r="G46" i="38"/>
  <c r="M46" i="7"/>
  <c r="M46" i="22"/>
  <c r="M47" i="50"/>
  <c r="M47" i="18"/>
  <c r="M46" i="23"/>
  <c r="M49" i="23"/>
  <c r="M48" i="23"/>
  <c r="M49" i="49"/>
  <c r="G48" i="48"/>
  <c r="G49" i="47"/>
  <c r="G48" i="46"/>
  <c r="M48" i="50"/>
  <c r="M46" i="43"/>
  <c r="G48" i="43"/>
  <c r="M48" i="41"/>
  <c r="G49" i="39"/>
  <c r="G49" i="40"/>
  <c r="L57" i="59"/>
  <c r="I57" i="59" s="1"/>
  <c r="G49" i="37"/>
  <c r="M49" i="17"/>
  <c r="M49" i="5"/>
  <c r="G47" i="5"/>
  <c r="M47" i="29"/>
  <c r="G49" i="29"/>
  <c r="M47" i="22"/>
  <c r="G46" i="26"/>
  <c r="G49" i="26"/>
  <c r="G48" i="26"/>
  <c r="M48" i="38"/>
  <c r="M48" i="5"/>
  <c r="M48" i="17"/>
  <c r="M48" i="30"/>
  <c r="B52" i="53"/>
  <c r="F52" i="53" s="1"/>
  <c r="G46" i="27"/>
  <c r="G35" i="50"/>
  <c r="G36" i="50"/>
  <c r="L65" i="59"/>
  <c r="F77" i="32"/>
  <c r="E77" i="32"/>
  <c r="L64" i="60"/>
  <c r="L47" i="59"/>
  <c r="K47" i="59"/>
  <c r="F24" i="59"/>
  <c r="E24" i="59" s="1"/>
  <c r="F16" i="59"/>
  <c r="E16" i="59"/>
  <c r="F79" i="26"/>
  <c r="F52" i="59"/>
  <c r="C52" i="59" s="1"/>
  <c r="E52" i="59"/>
  <c r="L36" i="60"/>
  <c r="M36" i="60"/>
  <c r="F64" i="59"/>
  <c r="C64" i="59" s="1"/>
  <c r="F56" i="59"/>
  <c r="F60" i="59" s="1"/>
  <c r="E56" i="59"/>
  <c r="F48" i="59"/>
  <c r="C48" i="59" s="1"/>
  <c r="L29" i="60"/>
  <c r="L72" i="35"/>
  <c r="F58" i="60"/>
  <c r="E58" i="60" s="1"/>
  <c r="F14" i="60"/>
  <c r="E14" i="60" s="1"/>
  <c r="F63" i="59"/>
  <c r="C63" i="59" s="1"/>
  <c r="L49" i="58"/>
  <c r="I49" i="58" s="1"/>
  <c r="L48" i="20"/>
  <c r="I48" i="20"/>
  <c r="L61" i="20"/>
  <c r="I61" i="20"/>
  <c r="L69" i="20"/>
  <c r="K69" i="20"/>
  <c r="L72" i="12"/>
  <c r="L72" i="17"/>
  <c r="L78" i="20"/>
  <c r="I78" i="20"/>
  <c r="L80" i="20"/>
  <c r="I80" i="20"/>
  <c r="L14" i="1"/>
  <c r="K14" i="1" s="1"/>
  <c r="L62" i="1"/>
  <c r="K62" i="1" s="1"/>
  <c r="L59" i="58"/>
  <c r="K59" i="58"/>
  <c r="L68" i="58"/>
  <c r="K68" i="58" s="1"/>
  <c r="L27" i="1"/>
  <c r="I27" i="1" s="1"/>
  <c r="L51" i="47"/>
  <c r="F62" i="36"/>
  <c r="E62" i="36" s="1"/>
  <c r="L51" i="42"/>
  <c r="L50" i="59"/>
  <c r="K50" i="59"/>
  <c r="L42" i="59"/>
  <c r="I42" i="59" s="1"/>
  <c r="L32" i="59"/>
  <c r="F75" i="59"/>
  <c r="C75" i="59" s="1"/>
  <c r="F49" i="59"/>
  <c r="F51" i="59" s="1"/>
  <c r="C49" i="59"/>
  <c r="F40" i="59"/>
  <c r="E40" i="59" s="1"/>
  <c r="L72" i="5"/>
  <c r="L59" i="59"/>
  <c r="L72" i="30"/>
  <c r="L72" i="42"/>
  <c r="L72" i="41"/>
  <c r="L72" i="39"/>
  <c r="L72" i="37"/>
  <c r="L74" i="59"/>
  <c r="K74" i="59"/>
  <c r="L56" i="59"/>
  <c r="K56" i="59" s="1"/>
  <c r="L36" i="59"/>
  <c r="K36" i="59"/>
  <c r="L28" i="59"/>
  <c r="K28" i="59"/>
  <c r="L20" i="59"/>
  <c r="K20" i="59"/>
  <c r="L72" i="38"/>
  <c r="L72" i="62"/>
  <c r="L72" i="40"/>
  <c r="L72" i="46"/>
  <c r="L72" i="63"/>
  <c r="F66" i="59"/>
  <c r="E66" i="59"/>
  <c r="F58" i="59"/>
  <c r="E58" i="59"/>
  <c r="F79" i="39"/>
  <c r="F70" i="36"/>
  <c r="E70" i="36" s="1"/>
  <c r="F79" i="47"/>
  <c r="F70" i="1"/>
  <c r="L72" i="11"/>
  <c r="L72" i="16"/>
  <c r="L72" i="14"/>
  <c r="L72" i="19"/>
  <c r="L72" i="13"/>
  <c r="L72" i="18"/>
  <c r="F72" i="11"/>
  <c r="F81" i="11"/>
  <c r="F72" i="14"/>
  <c r="F81" i="14"/>
  <c r="F72" i="17"/>
  <c r="F72" i="16"/>
  <c r="F81" i="16"/>
  <c r="F72" i="19"/>
  <c r="F81" i="19"/>
  <c r="F72" i="13"/>
  <c r="F81" i="13"/>
  <c r="F72" i="12"/>
  <c r="F81" i="12"/>
  <c r="F72" i="18"/>
  <c r="F81" i="18"/>
  <c r="B44" i="20"/>
  <c r="J70" i="53"/>
  <c r="L69" i="59"/>
  <c r="I69" i="59" s="1"/>
  <c r="L61" i="59"/>
  <c r="K61" i="59" s="1"/>
  <c r="L26" i="59"/>
  <c r="K26" i="59" s="1"/>
  <c r="L18" i="59"/>
  <c r="L51" i="31"/>
  <c r="L72" i="26"/>
  <c r="L72" i="24"/>
  <c r="L72" i="31"/>
  <c r="L72" i="22"/>
  <c r="L72" i="27"/>
  <c r="L79" i="31"/>
  <c r="L72" i="25"/>
  <c r="L72" i="29"/>
  <c r="L72" i="28"/>
  <c r="B13" i="53"/>
  <c r="B44" i="53" s="1"/>
  <c r="B44" i="32"/>
  <c r="D70" i="53"/>
  <c r="B70" i="53"/>
  <c r="L72" i="34"/>
  <c r="J72" i="59"/>
  <c r="J81" i="59" s="1"/>
  <c r="D72" i="59"/>
  <c r="F51" i="47"/>
  <c r="F60" i="44"/>
  <c r="F79" i="25"/>
  <c r="L80" i="60"/>
  <c r="K80" i="60" s="1"/>
  <c r="F79" i="45"/>
  <c r="L79" i="48"/>
  <c r="L44" i="31"/>
  <c r="L80" i="59"/>
  <c r="M17" i="23"/>
  <c r="M14" i="23"/>
  <c r="M59" i="23"/>
  <c r="M65" i="23"/>
  <c r="M34" i="23"/>
  <c r="M66" i="23"/>
  <c r="M81" i="23"/>
  <c r="M25" i="23"/>
  <c r="M80" i="23"/>
  <c r="M56" i="23"/>
  <c r="M26" i="23"/>
  <c r="M75" i="23"/>
  <c r="M68" i="23"/>
  <c r="M63" i="23"/>
  <c r="M69" i="23"/>
  <c r="M30" i="23"/>
  <c r="M64" i="23"/>
  <c r="M67" i="23"/>
  <c r="M19" i="23"/>
  <c r="M55" i="23"/>
  <c r="M61" i="23"/>
  <c r="M54" i="23"/>
  <c r="M27" i="23"/>
  <c r="M78" i="23"/>
  <c r="M29" i="23"/>
  <c r="M51" i="23"/>
  <c r="M57" i="23"/>
  <c r="M79" i="23"/>
  <c r="M31" i="23"/>
  <c r="M52" i="23"/>
  <c r="M74" i="23"/>
  <c r="M40" i="23"/>
  <c r="M60" i="23"/>
  <c r="M42" i="23"/>
  <c r="M44" i="23"/>
  <c r="M72" i="23"/>
  <c r="M23" i="23"/>
  <c r="M43" i="23"/>
  <c r="M62" i="23"/>
  <c r="M18" i="23"/>
  <c r="M32" i="23"/>
  <c r="M20" i="23"/>
  <c r="M33" i="23"/>
  <c r="M15" i="23"/>
  <c r="M13" i="23"/>
  <c r="M58" i="23"/>
  <c r="M77" i="23"/>
  <c r="M21" i="23"/>
  <c r="M50" i="23"/>
  <c r="M22" i="23"/>
  <c r="M24" i="23"/>
  <c r="M70" i="23"/>
  <c r="F79" i="44"/>
  <c r="F79" i="43"/>
  <c r="F79" i="28"/>
  <c r="L40" i="60"/>
  <c r="K40" i="60" s="1"/>
  <c r="L55" i="58"/>
  <c r="I55" i="58"/>
  <c r="L64" i="58"/>
  <c r="I64" i="58" s="1"/>
  <c r="L79" i="13"/>
  <c r="F60" i="35"/>
  <c r="F72" i="35"/>
  <c r="F79" i="35"/>
  <c r="L51" i="34"/>
  <c r="L51" i="41"/>
  <c r="F44" i="37"/>
  <c r="L51" i="22"/>
  <c r="L79" i="22"/>
  <c r="L55" i="60"/>
  <c r="K55" i="60" s="1"/>
  <c r="L79" i="30"/>
  <c r="F64" i="60"/>
  <c r="E64" i="60"/>
  <c r="L30" i="59"/>
  <c r="I30" i="59"/>
  <c r="L22" i="59"/>
  <c r="I22" i="59"/>
  <c r="L14" i="59"/>
  <c r="I14" i="59" s="1"/>
  <c r="L79" i="40"/>
  <c r="L51" i="16"/>
  <c r="L44" i="19"/>
  <c r="L77" i="1"/>
  <c r="I77" i="1" s="1"/>
  <c r="F44" i="35"/>
  <c r="F51" i="35"/>
  <c r="L79" i="5"/>
  <c r="F47" i="59"/>
  <c r="C47" i="59"/>
  <c r="F36" i="59"/>
  <c r="C36" i="59" s="1"/>
  <c r="F79" i="38"/>
  <c r="L79" i="37"/>
  <c r="G47" i="49"/>
  <c r="L63" i="59"/>
  <c r="I63" i="59" s="1"/>
  <c r="F51" i="42"/>
  <c r="F79" i="49"/>
  <c r="L79" i="63"/>
  <c r="F60" i="63"/>
  <c r="F72" i="63"/>
  <c r="F79" i="42"/>
  <c r="L79" i="46"/>
  <c r="F32" i="59"/>
  <c r="E32" i="59"/>
  <c r="L27" i="59"/>
  <c r="K27" i="59"/>
  <c r="L79" i="39"/>
  <c r="L51" i="37"/>
  <c r="L79" i="50"/>
  <c r="F79" i="63"/>
  <c r="F51" i="38"/>
  <c r="L40" i="59"/>
  <c r="K40" i="59"/>
  <c r="L64" i="59"/>
  <c r="I64" i="59" s="1"/>
  <c r="F79" i="40"/>
  <c r="L55" i="59"/>
  <c r="K55" i="59"/>
  <c r="L48" i="59"/>
  <c r="I48" i="59"/>
  <c r="L51" i="62"/>
  <c r="L79" i="62"/>
  <c r="L79" i="49"/>
  <c r="L30" i="60"/>
  <c r="I30" i="60"/>
  <c r="L23" i="60"/>
  <c r="I23" i="60" s="1"/>
  <c r="L19" i="60"/>
  <c r="K19" i="60"/>
  <c r="H44" i="60"/>
  <c r="F25" i="60"/>
  <c r="F48" i="60"/>
  <c r="L79" i="34"/>
  <c r="L46" i="60"/>
  <c r="I46" i="60"/>
  <c r="L56" i="60"/>
  <c r="I56" i="60"/>
  <c r="L63" i="60"/>
  <c r="I63" i="60"/>
  <c r="L66" i="60"/>
  <c r="I66" i="60"/>
  <c r="L68" i="60"/>
  <c r="I68" i="60"/>
  <c r="L78" i="60"/>
  <c r="I78" i="60" s="1"/>
  <c r="L44" i="34"/>
  <c r="L24" i="60"/>
  <c r="I24" i="60" s="1"/>
  <c r="L32" i="60"/>
  <c r="L34" i="60"/>
  <c r="K34" i="60" s="1"/>
  <c r="F66" i="60"/>
  <c r="E66" i="60" s="1"/>
  <c r="F65" i="60"/>
  <c r="C65" i="60" s="1"/>
  <c r="F57" i="60"/>
  <c r="E57" i="60"/>
  <c r="F67" i="59"/>
  <c r="E67" i="59"/>
  <c r="F59" i="59"/>
  <c r="E59" i="59"/>
  <c r="F55" i="59"/>
  <c r="E55" i="59"/>
  <c r="E48" i="59"/>
  <c r="F21" i="59"/>
  <c r="E21" i="59"/>
  <c r="F32" i="58"/>
  <c r="C32" i="58" s="1"/>
  <c r="L62" i="20"/>
  <c r="K62" i="20"/>
  <c r="M48" i="16"/>
  <c r="L13" i="20"/>
  <c r="K13" i="20"/>
  <c r="F19" i="20"/>
  <c r="C19" i="20"/>
  <c r="L42" i="20"/>
  <c r="K42" i="20"/>
  <c r="L49" i="20"/>
  <c r="K49" i="20"/>
  <c r="L66" i="20"/>
  <c r="K66" i="20"/>
  <c r="F17" i="20"/>
  <c r="E17" i="20"/>
  <c r="F21" i="20"/>
  <c r="C21" i="20"/>
  <c r="F29" i="20"/>
  <c r="E29" i="20"/>
  <c r="F30" i="20"/>
  <c r="E30" i="20"/>
  <c r="F42" i="58"/>
  <c r="F64" i="58"/>
  <c r="E64" i="58" s="1"/>
  <c r="F75" i="58"/>
  <c r="F55" i="58"/>
  <c r="C55" i="58" s="1"/>
  <c r="F68" i="58"/>
  <c r="C68" i="58" s="1"/>
  <c r="F26" i="58"/>
  <c r="C26" i="58" s="1"/>
  <c r="F30" i="58"/>
  <c r="C30" i="58" s="1"/>
  <c r="F24" i="20"/>
  <c r="C24" i="20"/>
  <c r="L67" i="20"/>
  <c r="I67" i="20"/>
  <c r="L46" i="20"/>
  <c r="I46" i="20"/>
  <c r="L74" i="20"/>
  <c r="I74" i="20"/>
  <c r="L47" i="58"/>
  <c r="K47" i="58"/>
  <c r="L52" i="58"/>
  <c r="K52" i="58"/>
  <c r="L62" i="58"/>
  <c r="K62" i="58"/>
  <c r="L70" i="58"/>
  <c r="K70" i="58"/>
  <c r="L78" i="58"/>
  <c r="I78" i="58"/>
  <c r="L50" i="20"/>
  <c r="K50" i="20"/>
  <c r="L57" i="20"/>
  <c r="I57" i="20"/>
  <c r="L63" i="20"/>
  <c r="I63" i="20"/>
  <c r="L51" i="12"/>
  <c r="L58" i="58"/>
  <c r="I58" i="58" s="1"/>
  <c r="L74" i="58"/>
  <c r="I74" i="58" s="1"/>
  <c r="L40" i="20"/>
  <c r="I40" i="20"/>
  <c r="L35" i="60"/>
  <c r="M35" i="60"/>
  <c r="L31" i="60"/>
  <c r="I31" i="60"/>
  <c r="L22" i="60"/>
  <c r="K22" i="60"/>
  <c r="L20" i="60"/>
  <c r="I20" i="60"/>
  <c r="B60" i="60"/>
  <c r="F46" i="60"/>
  <c r="C46" i="60" s="1"/>
  <c r="F59" i="60"/>
  <c r="C59" i="60"/>
  <c r="F68" i="60"/>
  <c r="E68" i="60" s="1"/>
  <c r="F33" i="60"/>
  <c r="E33" i="60"/>
  <c r="F31" i="60"/>
  <c r="C31" i="60"/>
  <c r="F18" i="60"/>
  <c r="C18" i="60"/>
  <c r="F16" i="60"/>
  <c r="E16" i="60"/>
  <c r="F34" i="60"/>
  <c r="E34" i="60"/>
  <c r="H60" i="60"/>
  <c r="L60" i="60" s="1"/>
  <c r="L54" i="60"/>
  <c r="I54" i="60"/>
  <c r="L74" i="60"/>
  <c r="I74" i="60"/>
  <c r="L79" i="33"/>
  <c r="L59" i="60"/>
  <c r="K59" i="60" s="1"/>
  <c r="J79" i="60"/>
  <c r="H51" i="60"/>
  <c r="F75" i="60"/>
  <c r="C75" i="60" s="1"/>
  <c r="D60" i="60"/>
  <c r="F67" i="60"/>
  <c r="E67" i="60" s="1"/>
  <c r="F35" i="60"/>
  <c r="C35" i="60" s="1"/>
  <c r="L16" i="60"/>
  <c r="K16" i="60" s="1"/>
  <c r="K29" i="60"/>
  <c r="L33" i="60"/>
  <c r="I33" i="60"/>
  <c r="L26" i="60"/>
  <c r="K26" i="60" s="1"/>
  <c r="L15" i="60"/>
  <c r="K15" i="60"/>
  <c r="F28" i="60"/>
  <c r="F19" i="60"/>
  <c r="C19" i="60" s="1"/>
  <c r="F23" i="60"/>
  <c r="I55" i="60"/>
  <c r="L60" i="59"/>
  <c r="K60" i="59" s="1"/>
  <c r="H79" i="60"/>
  <c r="L79" i="35"/>
  <c r="L42" i="60"/>
  <c r="L47" i="60"/>
  <c r="K47" i="60" s="1"/>
  <c r="L49" i="60"/>
  <c r="L50" i="60"/>
  <c r="K50" i="60"/>
  <c r="L62" i="60"/>
  <c r="K62" i="60"/>
  <c r="L67" i="60"/>
  <c r="K67" i="60"/>
  <c r="L70" i="60"/>
  <c r="L75" i="60"/>
  <c r="L51" i="35"/>
  <c r="J60" i="60"/>
  <c r="F40" i="60"/>
  <c r="F56" i="60"/>
  <c r="F50" i="60"/>
  <c r="C50" i="60" s="1"/>
  <c r="F52" i="60"/>
  <c r="E52" i="60" s="1"/>
  <c r="L35" i="59"/>
  <c r="M35" i="59" s="1"/>
  <c r="L27" i="60"/>
  <c r="K27" i="60"/>
  <c r="L13" i="60"/>
  <c r="L18" i="60"/>
  <c r="L28" i="60"/>
  <c r="F27" i="60"/>
  <c r="E27" i="60" s="1"/>
  <c r="F26" i="60"/>
  <c r="F60" i="42"/>
  <c r="F72" i="42"/>
  <c r="L51" i="19"/>
  <c r="L44" i="14"/>
  <c r="L44" i="26"/>
  <c r="F44" i="63"/>
  <c r="F60" i="37"/>
  <c r="F72" i="37"/>
  <c r="F60" i="23"/>
  <c r="F72" i="23"/>
  <c r="F44" i="34"/>
  <c r="M47" i="35"/>
  <c r="F51" i="2"/>
  <c r="L44" i="47"/>
  <c r="L51" i="11"/>
  <c r="L79" i="12"/>
  <c r="L44" i="25"/>
  <c r="L79" i="25"/>
  <c r="L51" i="27"/>
  <c r="L79" i="29"/>
  <c r="L51" i="30"/>
  <c r="F44" i="31"/>
  <c r="F60" i="31"/>
  <c r="F72" i="31"/>
  <c r="F44" i="22"/>
  <c r="F60" i="22"/>
  <c r="F72" i="22"/>
  <c r="F60" i="34"/>
  <c r="F72" i="34"/>
  <c r="F56" i="58"/>
  <c r="C56" i="58" s="1"/>
  <c r="E65" i="58"/>
  <c r="F69" i="58"/>
  <c r="L24" i="58"/>
  <c r="I24" i="58" s="1"/>
  <c r="F51" i="3"/>
  <c r="L79" i="19"/>
  <c r="L79" i="41"/>
  <c r="L51" i="13"/>
  <c r="L51" i="26"/>
  <c r="L79" i="26"/>
  <c r="L44" i="27"/>
  <c r="F44" i="38"/>
  <c r="F51" i="33"/>
  <c r="F79" i="34"/>
  <c r="L79" i="38"/>
  <c r="L70" i="1"/>
  <c r="I70" i="1" s="1"/>
  <c r="L58" i="20"/>
  <c r="K58" i="20"/>
  <c r="F60" i="2"/>
  <c r="F79" i="4"/>
  <c r="L79" i="42"/>
  <c r="L79" i="11"/>
  <c r="L51" i="25"/>
  <c r="L51" i="29"/>
  <c r="F44" i="25"/>
  <c r="F60" i="25"/>
  <c r="F72" i="25"/>
  <c r="F51" i="34"/>
  <c r="L44" i="62"/>
  <c r="L51" i="6"/>
  <c r="L51" i="33"/>
  <c r="L51" i="14"/>
  <c r="L79" i="17"/>
  <c r="L79" i="18"/>
  <c r="F51" i="46"/>
  <c r="F44" i="39"/>
  <c r="F51" i="63"/>
  <c r="F51" i="62"/>
  <c r="F51" i="25"/>
  <c r="F60" i="26"/>
  <c r="F72" i="26"/>
  <c r="F51" i="29"/>
  <c r="F79" i="22"/>
  <c r="L51" i="43"/>
  <c r="L44" i="37"/>
  <c r="L51" i="2"/>
  <c r="L44" i="17"/>
  <c r="L13" i="59"/>
  <c r="K13" i="59"/>
  <c r="F60" i="43"/>
  <c r="F51" i="40"/>
  <c r="F60" i="39"/>
  <c r="F72" i="39"/>
  <c r="F79" i="62"/>
  <c r="F51" i="23"/>
  <c r="F44" i="26"/>
  <c r="F51" i="26"/>
  <c r="F51" i="27"/>
  <c r="F44" i="29"/>
  <c r="F79" i="29"/>
  <c r="F51" i="22"/>
  <c r="L51" i="48"/>
  <c r="L51" i="39"/>
  <c r="L51" i="63"/>
  <c r="L51" i="7"/>
  <c r="L51" i="5"/>
  <c r="L44" i="4"/>
  <c r="F48" i="32"/>
  <c r="E48" i="32"/>
  <c r="M28" i="23"/>
  <c r="M16" i="23"/>
  <c r="L79" i="16"/>
  <c r="L51" i="17"/>
  <c r="L51" i="18"/>
  <c r="L79" i="27"/>
  <c r="L44" i="30"/>
  <c r="L36" i="58"/>
  <c r="M36" i="58" s="1"/>
  <c r="F51" i="50"/>
  <c r="F51" i="39"/>
  <c r="F60" i="62"/>
  <c r="F72" i="62"/>
  <c r="F79" i="23"/>
  <c r="F51" i="28"/>
  <c r="F60" i="28"/>
  <c r="F72" i="28"/>
  <c r="F60" i="29"/>
  <c r="F72" i="29"/>
  <c r="F60" i="24"/>
  <c r="F72" i="24"/>
  <c r="F44" i="30"/>
  <c r="F60" i="30"/>
  <c r="F72" i="30"/>
  <c r="L44" i="63"/>
  <c r="L44" i="5"/>
  <c r="L65" i="1"/>
  <c r="K65" i="1" s="1"/>
  <c r="F60" i="27"/>
  <c r="F72" i="27"/>
  <c r="F79" i="27"/>
  <c r="F20" i="32"/>
  <c r="C20" i="32"/>
  <c r="L79" i="28"/>
  <c r="L51" i="28"/>
  <c r="L44" i="28"/>
  <c r="F59" i="32"/>
  <c r="C59" i="32"/>
  <c r="D77" i="53"/>
  <c r="F68" i="32"/>
  <c r="E68" i="32"/>
  <c r="L47" i="1"/>
  <c r="K47" i="1" s="1"/>
  <c r="L75" i="58"/>
  <c r="K75" i="58"/>
  <c r="L56" i="1"/>
  <c r="L42" i="58"/>
  <c r="K42" i="58" s="1"/>
  <c r="L66" i="58"/>
  <c r="I66" i="58" s="1"/>
  <c r="L40" i="1"/>
  <c r="I40" i="1" s="1"/>
  <c r="L65" i="58"/>
  <c r="L23" i="1"/>
  <c r="I23" i="1" s="1"/>
  <c r="L18" i="58"/>
  <c r="I18" i="58"/>
  <c r="L18" i="1"/>
  <c r="I18" i="1" s="1"/>
  <c r="L16" i="58"/>
  <c r="I16" i="58" s="1"/>
  <c r="L20" i="58"/>
  <c r="K20" i="58" s="1"/>
  <c r="L28" i="58"/>
  <c r="I28" i="58" s="1"/>
  <c r="L32" i="58"/>
  <c r="I32" i="58" s="1"/>
  <c r="L14" i="58"/>
  <c r="I14" i="58" s="1"/>
  <c r="L30" i="58"/>
  <c r="K30" i="58"/>
  <c r="G47" i="2"/>
  <c r="F79" i="2"/>
  <c r="F29" i="59"/>
  <c r="E29" i="59" s="1"/>
  <c r="L51" i="49"/>
  <c r="F44" i="48"/>
  <c r="F44" i="44"/>
  <c r="L44" i="42"/>
  <c r="F44" i="42"/>
  <c r="L44" i="41"/>
  <c r="H22" i="54"/>
  <c r="H14" i="51"/>
  <c r="F44" i="41"/>
  <c r="F51" i="41"/>
  <c r="F81" i="41"/>
  <c r="G13" i="41"/>
  <c r="L44" i="39"/>
  <c r="F27" i="36"/>
  <c r="E27" i="36" s="1"/>
  <c r="F30" i="59"/>
  <c r="C30" i="59"/>
  <c r="F22" i="59"/>
  <c r="E22" i="59"/>
  <c r="F14" i="59"/>
  <c r="E14" i="59" s="1"/>
  <c r="F31" i="59"/>
  <c r="C31" i="59"/>
  <c r="F23" i="59"/>
  <c r="E23" i="59" s="1"/>
  <c r="C23" i="59"/>
  <c r="F15" i="59"/>
  <c r="C15" i="59"/>
  <c r="D19" i="54"/>
  <c r="F44" i="62"/>
  <c r="D74" i="54"/>
  <c r="B67" i="54"/>
  <c r="F51" i="37"/>
  <c r="F79" i="37"/>
  <c r="F35" i="59"/>
  <c r="G35" i="59" s="1"/>
  <c r="F74" i="59"/>
  <c r="C74" i="59" s="1"/>
  <c r="F65" i="59"/>
  <c r="C65" i="59"/>
  <c r="F50" i="59"/>
  <c r="C50" i="59"/>
  <c r="F46" i="59"/>
  <c r="E46" i="59" s="1"/>
  <c r="F42" i="59"/>
  <c r="C42" i="59"/>
  <c r="L44" i="38"/>
  <c r="M47" i="38"/>
  <c r="L51" i="38"/>
  <c r="L66" i="59"/>
  <c r="I66" i="59"/>
  <c r="L58" i="59"/>
  <c r="I58" i="59"/>
  <c r="L43" i="59"/>
  <c r="I43" i="59" s="1"/>
  <c r="J47" i="54"/>
  <c r="L58" i="36"/>
  <c r="I58" i="36" s="1"/>
  <c r="H58" i="54"/>
  <c r="H65" i="54"/>
  <c r="J65" i="54"/>
  <c r="H75" i="54"/>
  <c r="H75" i="52" s="1"/>
  <c r="L31" i="59"/>
  <c r="I31" i="59" s="1"/>
  <c r="L19" i="59"/>
  <c r="K19" i="59"/>
  <c r="L33" i="59"/>
  <c r="I33" i="59" s="1"/>
  <c r="L29" i="59"/>
  <c r="K29" i="59" s="1"/>
  <c r="L21" i="59"/>
  <c r="I21" i="59"/>
  <c r="F60" i="38"/>
  <c r="F72" i="38"/>
  <c r="D58" i="54"/>
  <c r="D58" i="52" s="1"/>
  <c r="F58" i="36"/>
  <c r="E58" i="36" s="1"/>
  <c r="F57" i="59"/>
  <c r="L44" i="11"/>
  <c r="L19" i="58"/>
  <c r="L29" i="20"/>
  <c r="K29" i="20"/>
  <c r="L30" i="20"/>
  <c r="I30" i="20"/>
  <c r="L44" i="12"/>
  <c r="L15" i="58"/>
  <c r="K15" i="58" s="1"/>
  <c r="L32" i="20"/>
  <c r="K32" i="20"/>
  <c r="L22" i="58"/>
  <c r="K22" i="58"/>
  <c r="L26" i="58"/>
  <c r="I26" i="58"/>
  <c r="L34" i="58"/>
  <c r="K34" i="58" s="1"/>
  <c r="L25" i="20"/>
  <c r="K25" i="20"/>
  <c r="L16" i="20"/>
  <c r="I16" i="20"/>
  <c r="F46" i="58"/>
  <c r="E46" i="58" s="1"/>
  <c r="F66" i="58"/>
  <c r="F49" i="20"/>
  <c r="E49" i="20"/>
  <c r="L52" i="20"/>
  <c r="K52" i="20"/>
  <c r="L44" i="13"/>
  <c r="L33" i="20"/>
  <c r="K33" i="20"/>
  <c r="L23" i="20"/>
  <c r="I23" i="20"/>
  <c r="F42" i="20"/>
  <c r="C42" i="20"/>
  <c r="F56" i="20"/>
  <c r="E56" i="20"/>
  <c r="D44" i="58"/>
  <c r="F66" i="20"/>
  <c r="C66" i="20"/>
  <c r="F18" i="20"/>
  <c r="E18" i="20"/>
  <c r="I54" i="20"/>
  <c r="L64" i="20"/>
  <c r="I64" i="20"/>
  <c r="L75" i="20"/>
  <c r="I75" i="20"/>
  <c r="L79" i="14"/>
  <c r="K65" i="20"/>
  <c r="I65" i="20"/>
  <c r="J60" i="20"/>
  <c r="J72" i="20"/>
  <c r="J51" i="20"/>
  <c r="L47" i="20"/>
  <c r="K47" i="20"/>
  <c r="L59" i="20"/>
  <c r="I59" i="20"/>
  <c r="L22" i="20"/>
  <c r="I22" i="20"/>
  <c r="L35" i="20"/>
  <c r="I35" i="20"/>
  <c r="F36" i="20"/>
  <c r="G36" i="20"/>
  <c r="F13" i="58"/>
  <c r="C13" i="58" s="1"/>
  <c r="F14" i="20"/>
  <c r="E14" i="20"/>
  <c r="L44" i="16"/>
  <c r="L36" i="20"/>
  <c r="K36" i="20"/>
  <c r="L14" i="20"/>
  <c r="K14" i="20"/>
  <c r="J79" i="20"/>
  <c r="K61" i="20"/>
  <c r="J44" i="20"/>
  <c r="L18" i="20"/>
  <c r="I18" i="20"/>
  <c r="L34" i="20"/>
  <c r="I34" i="20"/>
  <c r="F75" i="20"/>
  <c r="C75" i="20"/>
  <c r="F74" i="20"/>
  <c r="E74" i="20"/>
  <c r="L70" i="20"/>
  <c r="K54" i="20"/>
  <c r="L44" i="18"/>
  <c r="H51" i="20"/>
  <c r="L27" i="20"/>
  <c r="K27" i="20"/>
  <c r="L19" i="20"/>
  <c r="K19" i="20"/>
  <c r="L17" i="20"/>
  <c r="I17" i="20"/>
  <c r="L21" i="20"/>
  <c r="K21" i="20"/>
  <c r="L15" i="20"/>
  <c r="I15" i="20"/>
  <c r="L26" i="20"/>
  <c r="K26" i="20"/>
  <c r="L20" i="20"/>
  <c r="I20" i="20"/>
  <c r="L24" i="20"/>
  <c r="I24" i="20"/>
  <c r="L28" i="20"/>
  <c r="K28" i="20"/>
  <c r="B79" i="20"/>
  <c r="D51" i="20"/>
  <c r="F58" i="20"/>
  <c r="C58" i="20"/>
  <c r="F32" i="20"/>
  <c r="C32" i="20"/>
  <c r="F28" i="20"/>
  <c r="C28" i="20"/>
  <c r="L56" i="20"/>
  <c r="K56" i="20"/>
  <c r="L77" i="20"/>
  <c r="I77" i="20"/>
  <c r="H60" i="20"/>
  <c r="H72" i="20"/>
  <c r="H79" i="20"/>
  <c r="L68" i="20"/>
  <c r="I68" i="20"/>
  <c r="K55" i="20"/>
  <c r="J49" i="51"/>
  <c r="L31" i="20"/>
  <c r="H44" i="20"/>
  <c r="F78" i="20"/>
  <c r="C78" i="20"/>
  <c r="F80" i="20"/>
  <c r="E80" i="20"/>
  <c r="F63" i="20"/>
  <c r="F69" i="20"/>
  <c r="E69" i="20"/>
  <c r="F67" i="20"/>
  <c r="E67" i="20"/>
  <c r="F46" i="20"/>
  <c r="C46" i="20"/>
  <c r="B51" i="20"/>
  <c r="F57" i="20"/>
  <c r="E57" i="20"/>
  <c r="F70" i="20"/>
  <c r="F77" i="20"/>
  <c r="E77" i="20"/>
  <c r="F52" i="20"/>
  <c r="C52" i="20"/>
  <c r="F47" i="20"/>
  <c r="C47" i="20"/>
  <c r="F54" i="20"/>
  <c r="C54" i="20"/>
  <c r="F59" i="20"/>
  <c r="C59" i="20"/>
  <c r="F64" i="20"/>
  <c r="C64" i="20"/>
  <c r="F35" i="20"/>
  <c r="F22" i="20"/>
  <c r="E22" i="20"/>
  <c r="D35" i="51"/>
  <c r="F33" i="20"/>
  <c r="C33" i="20"/>
  <c r="F15" i="20"/>
  <c r="C15" i="20"/>
  <c r="D44" i="20"/>
  <c r="F27" i="20"/>
  <c r="C27" i="20"/>
  <c r="F34" i="20"/>
  <c r="E34" i="20"/>
  <c r="F62" i="20"/>
  <c r="E62" i="20"/>
  <c r="D27" i="51"/>
  <c r="F26" i="20"/>
  <c r="C26" i="20"/>
  <c r="F55" i="20"/>
  <c r="F61" i="20"/>
  <c r="E61" i="20"/>
  <c r="F50" i="20"/>
  <c r="E50" i="20"/>
  <c r="F31" i="20"/>
  <c r="E31" i="20"/>
  <c r="F20" i="20"/>
  <c r="F13" i="20"/>
  <c r="E13" i="20"/>
  <c r="D79" i="20"/>
  <c r="F48" i="20"/>
  <c r="E48" i="20"/>
  <c r="D72" i="20"/>
  <c r="F16" i="20"/>
  <c r="E16" i="20"/>
  <c r="F65" i="20"/>
  <c r="F68" i="20"/>
  <c r="F23" i="20"/>
  <c r="B60" i="20"/>
  <c r="B72" i="20"/>
  <c r="F25" i="20"/>
  <c r="C25" i="20"/>
  <c r="F40" i="20"/>
  <c r="E40" i="20"/>
  <c r="L17" i="59"/>
  <c r="L44" i="22"/>
  <c r="L34" i="32"/>
  <c r="I34" i="32"/>
  <c r="F14" i="32"/>
  <c r="C14" i="32"/>
  <c r="L16" i="32"/>
  <c r="I16" i="32"/>
  <c r="J34" i="53"/>
  <c r="L32" i="32"/>
  <c r="I32" i="32"/>
  <c r="F44" i="23"/>
  <c r="D35" i="53"/>
  <c r="D19" i="53"/>
  <c r="L46" i="32"/>
  <c r="I46" i="32"/>
  <c r="L50" i="32"/>
  <c r="K50" i="32"/>
  <c r="L22" i="32"/>
  <c r="I22" i="32"/>
  <c r="L56" i="32"/>
  <c r="I56" i="32"/>
  <c r="L77" i="32"/>
  <c r="I77" i="32"/>
  <c r="L61" i="32"/>
  <c r="I61" i="32"/>
  <c r="L26" i="32"/>
  <c r="I26" i="32"/>
  <c r="G47" i="27"/>
  <c r="F28" i="32"/>
  <c r="C28" i="32"/>
  <c r="F44" i="27"/>
  <c r="B20" i="53"/>
  <c r="F24" i="32"/>
  <c r="E24" i="32"/>
  <c r="B28" i="53"/>
  <c r="L64" i="32"/>
  <c r="I64" i="32"/>
  <c r="L44" i="29"/>
  <c r="H51" i="32"/>
  <c r="L57" i="32"/>
  <c r="L57" i="53"/>
  <c r="L69" i="32"/>
  <c r="H50" i="53"/>
  <c r="H57" i="53"/>
  <c r="H60" i="53" s="1"/>
  <c r="L52" i="32"/>
  <c r="I52" i="32"/>
  <c r="L54" i="32"/>
  <c r="K54" i="32"/>
  <c r="J79" i="32"/>
  <c r="L27" i="32"/>
  <c r="K27" i="32"/>
  <c r="L30" i="32"/>
  <c r="I30" i="32"/>
  <c r="H30" i="51"/>
  <c r="L28" i="32"/>
  <c r="K28" i="32"/>
  <c r="H15" i="53"/>
  <c r="F46" i="32"/>
  <c r="E46" i="32"/>
  <c r="F25" i="32"/>
  <c r="C25" i="32"/>
  <c r="J49" i="53"/>
  <c r="L78" i="32"/>
  <c r="I78" i="32"/>
  <c r="L75" i="53"/>
  <c r="K75" i="53" s="1"/>
  <c r="H58" i="51"/>
  <c r="L14" i="32"/>
  <c r="I14" i="32"/>
  <c r="D54" i="53"/>
  <c r="F52" i="32"/>
  <c r="F64" i="32"/>
  <c r="C64" i="32"/>
  <c r="F57" i="32"/>
  <c r="C57" i="32"/>
  <c r="F74" i="32"/>
  <c r="C74" i="32"/>
  <c r="G48" i="28"/>
  <c r="B67" i="53"/>
  <c r="F50" i="32"/>
  <c r="E50" i="32"/>
  <c r="F22" i="32"/>
  <c r="E22" i="32"/>
  <c r="F44" i="28"/>
  <c r="L52" i="1"/>
  <c r="K52" i="1"/>
  <c r="J42" i="53"/>
  <c r="H79" i="32"/>
  <c r="L66" i="32"/>
  <c r="L59" i="32"/>
  <c r="H64" i="53"/>
  <c r="J56" i="51"/>
  <c r="L62" i="32"/>
  <c r="K62" i="32"/>
  <c r="H66" i="53"/>
  <c r="L79" i="24"/>
  <c r="L75" i="32"/>
  <c r="I75" i="32"/>
  <c r="F79" i="24"/>
  <c r="C68" i="32"/>
  <c r="D48" i="53"/>
  <c r="F40" i="32"/>
  <c r="E40" i="32"/>
  <c r="D59" i="53"/>
  <c r="L36" i="32"/>
  <c r="L14" i="53"/>
  <c r="I14" i="53" s="1"/>
  <c r="L31" i="32"/>
  <c r="H22" i="53"/>
  <c r="L15" i="32"/>
  <c r="F51" i="30"/>
  <c r="F79" i="30"/>
  <c r="D67" i="53"/>
  <c r="F67" i="53" s="1"/>
  <c r="C67" i="53" s="1"/>
  <c r="F54" i="32"/>
  <c r="E54" i="32"/>
  <c r="F64" i="53"/>
  <c r="E64" i="53" s="1"/>
  <c r="D80" i="53"/>
  <c r="F80" i="53" s="1"/>
  <c r="F80" i="32"/>
  <c r="C80" i="32"/>
  <c r="F62" i="32"/>
  <c r="E62" i="32"/>
  <c r="F67" i="32"/>
  <c r="C67" i="32"/>
  <c r="F33" i="32"/>
  <c r="F66" i="32"/>
  <c r="E66" i="32"/>
  <c r="F70" i="32"/>
  <c r="D32" i="53"/>
  <c r="F29" i="32"/>
  <c r="C29" i="32"/>
  <c r="B78" i="53"/>
  <c r="B49" i="53"/>
  <c r="C49" i="53" s="1"/>
  <c r="B56" i="53"/>
  <c r="D74" i="53"/>
  <c r="F79" i="31"/>
  <c r="F49" i="32"/>
  <c r="E49" i="32"/>
  <c r="F56" i="32"/>
  <c r="E56" i="32"/>
  <c r="F63" i="32"/>
  <c r="F78" i="32"/>
  <c r="C78" i="32"/>
  <c r="F42" i="32"/>
  <c r="C42" i="32"/>
  <c r="F40" i="53"/>
  <c r="C40" i="53" s="1"/>
  <c r="B62" i="53"/>
  <c r="D57" i="53"/>
  <c r="D57" i="52"/>
  <c r="D14" i="53"/>
  <c r="F51" i="31"/>
  <c r="F35" i="32"/>
  <c r="G35" i="32"/>
  <c r="J48" i="53"/>
  <c r="J65" i="51"/>
  <c r="J65" i="53"/>
  <c r="L70" i="32"/>
  <c r="H70" i="53"/>
  <c r="H42" i="53"/>
  <c r="L42" i="32"/>
  <c r="L65" i="32"/>
  <c r="I65" i="32"/>
  <c r="L56" i="53"/>
  <c r="J51" i="32"/>
  <c r="J80" i="53"/>
  <c r="L80" i="32"/>
  <c r="K80" i="32"/>
  <c r="L47" i="32"/>
  <c r="I47" i="32"/>
  <c r="J55" i="53"/>
  <c r="L55" i="53" s="1"/>
  <c r="J60" i="32"/>
  <c r="J72" i="32"/>
  <c r="L55" i="32"/>
  <c r="K55" i="32"/>
  <c r="L61" i="53"/>
  <c r="K61" i="53"/>
  <c r="J79" i="53"/>
  <c r="L78" i="53"/>
  <c r="I78" i="53" s="1"/>
  <c r="L48" i="32"/>
  <c r="I48" i="32"/>
  <c r="J58" i="53"/>
  <c r="L58" i="32"/>
  <c r="I58" i="32"/>
  <c r="J68" i="53"/>
  <c r="K68" i="53" s="1"/>
  <c r="L68" i="32"/>
  <c r="L59" i="53"/>
  <c r="K59" i="53" s="1"/>
  <c r="L63" i="32"/>
  <c r="K63" i="32"/>
  <c r="H63" i="53"/>
  <c r="J40" i="53"/>
  <c r="L40" i="32"/>
  <c r="I40" i="32"/>
  <c r="H49" i="53"/>
  <c r="L49" i="32"/>
  <c r="I49" i="32"/>
  <c r="H55" i="53"/>
  <c r="H60" i="32"/>
  <c r="H72" i="32"/>
  <c r="J67" i="53"/>
  <c r="L67" i="32"/>
  <c r="I67" i="32"/>
  <c r="H74" i="53"/>
  <c r="L74" i="53" s="1"/>
  <c r="L74" i="32"/>
  <c r="L51" i="24"/>
  <c r="L35" i="53"/>
  <c r="M35" i="53" s="1"/>
  <c r="L35" i="32"/>
  <c r="J18" i="53"/>
  <c r="L18" i="53" s="1"/>
  <c r="J18" i="51"/>
  <c r="L18" i="32"/>
  <c r="J24" i="53"/>
  <c r="L24" i="32"/>
  <c r="K24" i="32"/>
  <c r="L29" i="32"/>
  <c r="I29" i="32"/>
  <c r="H29" i="53"/>
  <c r="H44" i="32"/>
  <c r="H13" i="53"/>
  <c r="L16" i="53"/>
  <c r="K16" i="53" s="1"/>
  <c r="L17" i="32"/>
  <c r="K17" i="32"/>
  <c r="J17" i="53"/>
  <c r="L17" i="53" s="1"/>
  <c r="H21" i="53"/>
  <c r="L21" i="32"/>
  <c r="I21" i="32"/>
  <c r="J23" i="53"/>
  <c r="L23" i="32"/>
  <c r="L44" i="24"/>
  <c r="J33" i="53"/>
  <c r="L33" i="53" s="1"/>
  <c r="L33" i="32"/>
  <c r="K33" i="32"/>
  <c r="L32" i="53"/>
  <c r="K32" i="53" s="1"/>
  <c r="L30" i="53"/>
  <c r="I30" i="53" s="1"/>
  <c r="J44" i="32"/>
  <c r="L13" i="32"/>
  <c r="K13" i="32"/>
  <c r="L20" i="32"/>
  <c r="I20" i="32"/>
  <c r="H20" i="53"/>
  <c r="L20" i="53" s="1"/>
  <c r="J19" i="53"/>
  <c r="L19" i="32"/>
  <c r="K19" i="32"/>
  <c r="J25" i="53"/>
  <c r="L25" i="32"/>
  <c r="K25" i="32"/>
  <c r="G48" i="24"/>
  <c r="F51" i="24"/>
  <c r="F58" i="32"/>
  <c r="B58" i="53"/>
  <c r="D79" i="32"/>
  <c r="F75" i="32"/>
  <c r="B75" i="53"/>
  <c r="B79" i="32"/>
  <c r="D55" i="53"/>
  <c r="F55" i="53" s="1"/>
  <c r="E55" i="53" s="1"/>
  <c r="F55" i="32"/>
  <c r="E55" i="32"/>
  <c r="D60" i="32"/>
  <c r="D72" i="32"/>
  <c r="F61" i="32"/>
  <c r="C61" i="32"/>
  <c r="D61" i="53"/>
  <c r="D65" i="53"/>
  <c r="F65" i="53" s="1"/>
  <c r="F65" i="32"/>
  <c r="E65" i="32"/>
  <c r="F69" i="32"/>
  <c r="D69" i="51"/>
  <c r="B60" i="32"/>
  <c r="B72" i="32"/>
  <c r="B61" i="53"/>
  <c r="B65" i="53"/>
  <c r="C65" i="32"/>
  <c r="B69" i="53"/>
  <c r="D51" i="32"/>
  <c r="F47" i="32"/>
  <c r="C47" i="32"/>
  <c r="B55" i="53"/>
  <c r="D69" i="53"/>
  <c r="F69" i="53" s="1"/>
  <c r="C69" i="53" s="1"/>
  <c r="D75" i="53"/>
  <c r="F75" i="53" s="1"/>
  <c r="B46" i="53"/>
  <c r="F46" i="53" s="1"/>
  <c r="B51" i="32"/>
  <c r="B50" i="53"/>
  <c r="D42" i="53"/>
  <c r="D44" i="32"/>
  <c r="F36" i="32"/>
  <c r="G36" i="32"/>
  <c r="B15" i="53"/>
  <c r="F31" i="32"/>
  <c r="C31" i="32"/>
  <c r="B31" i="53"/>
  <c r="F31" i="53" s="1"/>
  <c r="C31" i="53" s="1"/>
  <c r="B23" i="53"/>
  <c r="F23" i="32"/>
  <c r="C23" i="32"/>
  <c r="F25" i="53"/>
  <c r="C25" i="53" s="1"/>
  <c r="B17" i="53"/>
  <c r="F17" i="32"/>
  <c r="C17" i="32"/>
  <c r="B19" i="53"/>
  <c r="F19" i="53" s="1"/>
  <c r="F19" i="32"/>
  <c r="C19" i="32"/>
  <c r="D21" i="53"/>
  <c r="F21" i="32"/>
  <c r="D34" i="53"/>
  <c r="F34" i="32"/>
  <c r="B32" i="53"/>
  <c r="F32" i="53" s="1"/>
  <c r="E32" i="53" s="1"/>
  <c r="F32" i="32"/>
  <c r="C32" i="32"/>
  <c r="D16" i="53"/>
  <c r="F16" i="53" s="1"/>
  <c r="F16" i="32"/>
  <c r="F18" i="32"/>
  <c r="E18" i="32"/>
  <c r="D18" i="53"/>
  <c r="F18" i="53" s="1"/>
  <c r="B26" i="53"/>
  <c r="F26" i="32"/>
  <c r="F29" i="53"/>
  <c r="E29" i="53"/>
  <c r="F13" i="32"/>
  <c r="D13" i="53"/>
  <c r="B30" i="53"/>
  <c r="F30" i="32"/>
  <c r="B27" i="51"/>
  <c r="F27" i="32"/>
  <c r="F44" i="24"/>
  <c r="F15" i="32"/>
  <c r="D15" i="53"/>
  <c r="G71" i="11"/>
  <c r="G37" i="11"/>
  <c r="G35" i="11"/>
  <c r="G38" i="11"/>
  <c r="G36" i="11"/>
  <c r="G71" i="16"/>
  <c r="G38" i="16"/>
  <c r="G37" i="16"/>
  <c r="G36" i="16"/>
  <c r="G35" i="16"/>
  <c r="E24" i="20"/>
  <c r="G71" i="14"/>
  <c r="G37" i="14"/>
  <c r="G38" i="14"/>
  <c r="G35" i="14"/>
  <c r="G36" i="14"/>
  <c r="G71" i="12"/>
  <c r="G36" i="12"/>
  <c r="G35" i="12"/>
  <c r="G37" i="12"/>
  <c r="G38" i="12"/>
  <c r="G71" i="19"/>
  <c r="G38" i="19"/>
  <c r="I47" i="59"/>
  <c r="K36" i="60"/>
  <c r="I36" i="60"/>
  <c r="C16" i="59"/>
  <c r="I19" i="60"/>
  <c r="C14" i="60"/>
  <c r="K32" i="32"/>
  <c r="C77" i="32"/>
  <c r="C56" i="59"/>
  <c r="I69" i="20"/>
  <c r="G49" i="18"/>
  <c r="G35" i="18"/>
  <c r="G36" i="18"/>
  <c r="G37" i="18"/>
  <c r="G38" i="18"/>
  <c r="G36" i="13"/>
  <c r="G35" i="13"/>
  <c r="G37" i="13"/>
  <c r="G38" i="13"/>
  <c r="K64" i="58"/>
  <c r="L81" i="27"/>
  <c r="M44" i="27"/>
  <c r="K68" i="60"/>
  <c r="E64" i="59"/>
  <c r="I15" i="60"/>
  <c r="C40" i="59"/>
  <c r="E63" i="59"/>
  <c r="C67" i="59"/>
  <c r="G48" i="18"/>
  <c r="K48" i="20"/>
  <c r="L81" i="14"/>
  <c r="G24" i="13"/>
  <c r="G54" i="13"/>
  <c r="G55" i="13"/>
  <c r="G16" i="13"/>
  <c r="G23" i="13"/>
  <c r="G67" i="13"/>
  <c r="G17" i="13"/>
  <c r="G72" i="13"/>
  <c r="G21" i="13"/>
  <c r="G58" i="13"/>
  <c r="G15" i="13"/>
  <c r="G28" i="13"/>
  <c r="G18" i="13"/>
  <c r="G51" i="13"/>
  <c r="G50" i="13"/>
  <c r="K80" i="20"/>
  <c r="I50" i="20"/>
  <c r="G13" i="18"/>
  <c r="G71" i="18"/>
  <c r="G13" i="13"/>
  <c r="G71" i="13"/>
  <c r="I80" i="60"/>
  <c r="K56" i="60"/>
  <c r="K20" i="60"/>
  <c r="C32" i="59"/>
  <c r="E18" i="60"/>
  <c r="E75" i="59"/>
  <c r="I62" i="58"/>
  <c r="G13" i="14"/>
  <c r="G26" i="14"/>
  <c r="G68" i="14"/>
  <c r="G49" i="14"/>
  <c r="G52" i="14"/>
  <c r="G46" i="14"/>
  <c r="G31" i="14"/>
  <c r="G30" i="14"/>
  <c r="G34" i="14"/>
  <c r="G59" i="14"/>
  <c r="G81" i="14"/>
  <c r="G56" i="14"/>
  <c r="G48" i="14"/>
  <c r="G72" i="14"/>
  <c r="G50" i="14"/>
  <c r="G20" i="14"/>
  <c r="G62" i="14"/>
  <c r="G51" i="14"/>
  <c r="G66" i="14"/>
  <c r="G22" i="14"/>
  <c r="G55" i="14"/>
  <c r="G69" i="14"/>
  <c r="G32" i="14"/>
  <c r="G33" i="14"/>
  <c r="G18" i="14"/>
  <c r="G27" i="14"/>
  <c r="G23" i="14"/>
  <c r="G64" i="14"/>
  <c r="G29" i="14"/>
  <c r="G14" i="14"/>
  <c r="G70" i="14"/>
  <c r="G60" i="14"/>
  <c r="G25" i="14"/>
  <c r="G44" i="14"/>
  <c r="G19" i="14"/>
  <c r="G21" i="14"/>
  <c r="G24" i="14"/>
  <c r="G16" i="14"/>
  <c r="G58" i="14"/>
  <c r="G63" i="14"/>
  <c r="G43" i="14"/>
  <c r="G65" i="14"/>
  <c r="G78" i="14"/>
  <c r="G61" i="14"/>
  <c r="G17" i="14"/>
  <c r="G77" i="14"/>
  <c r="G41" i="14"/>
  <c r="G15" i="14"/>
  <c r="G67" i="14"/>
  <c r="G80" i="14"/>
  <c r="G54" i="14"/>
  <c r="G42" i="14"/>
  <c r="G79" i="14"/>
  <c r="G40" i="14"/>
  <c r="G57" i="14"/>
  <c r="G28" i="14"/>
  <c r="G75" i="14"/>
  <c r="G74" i="14"/>
  <c r="G47" i="14"/>
  <c r="I59" i="58"/>
  <c r="I58" i="20"/>
  <c r="K67" i="20"/>
  <c r="K58" i="58"/>
  <c r="E19" i="20"/>
  <c r="K78" i="20"/>
  <c r="I42" i="20"/>
  <c r="K57" i="20"/>
  <c r="K74" i="20"/>
  <c r="I29" i="20"/>
  <c r="K55" i="58"/>
  <c r="K30" i="20"/>
  <c r="G13" i="11"/>
  <c r="G62" i="11"/>
  <c r="G61" i="11"/>
  <c r="G32" i="11"/>
  <c r="G33" i="11"/>
  <c r="G30" i="11"/>
  <c r="G22" i="11"/>
  <c r="G24" i="11"/>
  <c r="G25" i="11"/>
  <c r="G64" i="11"/>
  <c r="G55" i="11"/>
  <c r="G20" i="11"/>
  <c r="G60" i="11"/>
  <c r="G49" i="11"/>
  <c r="G43" i="11"/>
  <c r="G78" i="11"/>
  <c r="G75" i="11"/>
  <c r="G77" i="11"/>
  <c r="G21" i="11"/>
  <c r="G69" i="11"/>
  <c r="G40" i="11"/>
  <c r="G67" i="11"/>
  <c r="G79" i="11"/>
  <c r="G51" i="11"/>
  <c r="G59" i="11"/>
  <c r="G19" i="11"/>
  <c r="G15" i="11"/>
  <c r="G47" i="11"/>
  <c r="G74" i="11"/>
  <c r="G46" i="11"/>
  <c r="G16" i="11"/>
  <c r="G23" i="11"/>
  <c r="G28" i="11"/>
  <c r="G57" i="11"/>
  <c r="G68" i="11"/>
  <c r="G29" i="11"/>
  <c r="G50" i="11"/>
  <c r="G18" i="11"/>
  <c r="G80" i="11"/>
  <c r="G72" i="11"/>
  <c r="G14" i="11"/>
  <c r="G70" i="11"/>
  <c r="G81" i="11"/>
  <c r="G42" i="11"/>
  <c r="G27" i="11"/>
  <c r="G56" i="11"/>
  <c r="G34" i="11"/>
  <c r="G54" i="11"/>
  <c r="G66" i="11"/>
  <c r="G31" i="11"/>
  <c r="G65" i="11"/>
  <c r="G17" i="11"/>
  <c r="G48" i="11"/>
  <c r="G52" i="11"/>
  <c r="G26" i="11"/>
  <c r="G63" i="11"/>
  <c r="G58" i="11"/>
  <c r="G44" i="11"/>
  <c r="E21" i="20"/>
  <c r="L81" i="17"/>
  <c r="M51" i="17"/>
  <c r="F81" i="17"/>
  <c r="G77" i="17"/>
  <c r="C17" i="20"/>
  <c r="I52" i="20"/>
  <c r="K18" i="20"/>
  <c r="M36" i="20"/>
  <c r="I66" i="20"/>
  <c r="I32" i="20"/>
  <c r="I62" i="20"/>
  <c r="K40" i="20"/>
  <c r="C14" i="20"/>
  <c r="C29" i="20"/>
  <c r="F70" i="53"/>
  <c r="E70" i="53" s="1"/>
  <c r="I59" i="59"/>
  <c r="I50" i="59"/>
  <c r="K30" i="59"/>
  <c r="E56" i="58"/>
  <c r="F81" i="42"/>
  <c r="G13" i="42"/>
  <c r="I56" i="59"/>
  <c r="K21" i="59"/>
  <c r="I27" i="59"/>
  <c r="C66" i="59"/>
  <c r="I74" i="59"/>
  <c r="C58" i="59"/>
  <c r="E30" i="59"/>
  <c r="I36" i="59"/>
  <c r="I28" i="59"/>
  <c r="K18" i="59"/>
  <c r="M36" i="59"/>
  <c r="C21" i="59"/>
  <c r="L81" i="5"/>
  <c r="M24" i="5"/>
  <c r="I54" i="32"/>
  <c r="I35" i="59"/>
  <c r="I13" i="59"/>
  <c r="E59" i="32"/>
  <c r="J44" i="53"/>
  <c r="C48" i="32"/>
  <c r="F81" i="25"/>
  <c r="G13" i="25"/>
  <c r="L81" i="26"/>
  <c r="M21" i="26"/>
  <c r="F81" i="26"/>
  <c r="G30" i="26"/>
  <c r="E14" i="32"/>
  <c r="E20" i="32"/>
  <c r="C24" i="32"/>
  <c r="F81" i="30"/>
  <c r="G13" i="30"/>
  <c r="K16" i="32"/>
  <c r="K26" i="32"/>
  <c r="F57" i="53"/>
  <c r="C57" i="53" s="1"/>
  <c r="F57" i="58"/>
  <c r="E57" i="32"/>
  <c r="L81" i="42"/>
  <c r="M44" i="42"/>
  <c r="L81" i="37"/>
  <c r="M42" i="37"/>
  <c r="K22" i="59"/>
  <c r="L81" i="38"/>
  <c r="L81" i="39"/>
  <c r="M62" i="39"/>
  <c r="I20" i="59"/>
  <c r="L81" i="41"/>
  <c r="M25" i="41"/>
  <c r="L81" i="63"/>
  <c r="M44" i="63"/>
  <c r="I61" i="59"/>
  <c r="L81" i="62"/>
  <c r="M72" i="62"/>
  <c r="F81" i="37"/>
  <c r="G13" i="37"/>
  <c r="F81" i="62"/>
  <c r="G13" i="62"/>
  <c r="F81" i="63"/>
  <c r="G74" i="63"/>
  <c r="F81" i="39"/>
  <c r="G13" i="39"/>
  <c r="F81" i="38"/>
  <c r="G13" i="38"/>
  <c r="E47" i="59"/>
  <c r="K18" i="58"/>
  <c r="L81" i="16"/>
  <c r="M27" i="16"/>
  <c r="J81" i="20"/>
  <c r="K78" i="58"/>
  <c r="L81" i="11"/>
  <c r="M72" i="11"/>
  <c r="I70" i="58"/>
  <c r="K70" i="20"/>
  <c r="L81" i="19"/>
  <c r="M44" i="19"/>
  <c r="H81" i="20"/>
  <c r="L81" i="18"/>
  <c r="M44" i="18"/>
  <c r="L81" i="12"/>
  <c r="L81" i="13"/>
  <c r="G13" i="12"/>
  <c r="G68" i="12"/>
  <c r="G13" i="19"/>
  <c r="G48" i="19"/>
  <c r="G49" i="19"/>
  <c r="G78" i="19"/>
  <c r="G15" i="19"/>
  <c r="G77" i="19"/>
  <c r="G20" i="19"/>
  <c r="G80" i="19"/>
  <c r="G32" i="19"/>
  <c r="G33" i="19"/>
  <c r="G23" i="19"/>
  <c r="G44" i="19"/>
  <c r="G60" i="19"/>
  <c r="G69" i="19"/>
  <c r="G16" i="19"/>
  <c r="G26" i="19"/>
  <c r="G58" i="19"/>
  <c r="G30" i="19"/>
  <c r="G43" i="19"/>
  <c r="G22" i="19"/>
  <c r="G65" i="19"/>
  <c r="G66" i="19"/>
  <c r="G17" i="19"/>
  <c r="G50" i="19"/>
  <c r="G61" i="19"/>
  <c r="G56" i="19"/>
  <c r="G59" i="19"/>
  <c r="G27" i="19"/>
  <c r="G74" i="19"/>
  <c r="G46" i="19"/>
  <c r="G81" i="19"/>
  <c r="G47" i="19"/>
  <c r="G55" i="19"/>
  <c r="G19" i="19"/>
  <c r="G67" i="19"/>
  <c r="G70" i="19"/>
  <c r="G14" i="19"/>
  <c r="G40" i="19"/>
  <c r="G18" i="19"/>
  <c r="G42" i="19"/>
  <c r="G36" i="19"/>
  <c r="G21" i="19"/>
  <c r="G52" i="19"/>
  <c r="G51" i="19"/>
  <c r="G24" i="19"/>
  <c r="G13" i="16"/>
  <c r="G30" i="16"/>
  <c r="G27" i="16"/>
  <c r="G14" i="16"/>
  <c r="G67" i="16"/>
  <c r="G17" i="16"/>
  <c r="G46" i="16"/>
  <c r="G59" i="16"/>
  <c r="G47" i="16"/>
  <c r="G81" i="16"/>
  <c r="G23" i="16"/>
  <c r="G31" i="16"/>
  <c r="G25" i="16"/>
  <c r="G50" i="16"/>
  <c r="G70" i="16"/>
  <c r="G58" i="16"/>
  <c r="G63" i="16"/>
  <c r="G26" i="16"/>
  <c r="G75" i="16"/>
  <c r="G32" i="16"/>
  <c r="G19" i="16"/>
  <c r="G61" i="16"/>
  <c r="G16" i="16"/>
  <c r="G15" i="16"/>
  <c r="G22" i="16"/>
  <c r="G43" i="16"/>
  <c r="G54" i="16"/>
  <c r="G69" i="16"/>
  <c r="G52" i="16"/>
  <c r="G51" i="16"/>
  <c r="G33" i="16"/>
  <c r="G78" i="16"/>
  <c r="G80" i="16"/>
  <c r="G79" i="16"/>
  <c r="G74" i="16"/>
  <c r="G48" i="16"/>
  <c r="G41" i="16"/>
  <c r="G28" i="16"/>
  <c r="G33" i="18"/>
  <c r="G41" i="18"/>
  <c r="G64" i="13"/>
  <c r="G22" i="18"/>
  <c r="B81" i="20"/>
  <c r="G70" i="18"/>
  <c r="G17" i="18"/>
  <c r="G74" i="18"/>
  <c r="D81" i="20"/>
  <c r="G81" i="18"/>
  <c r="G72" i="16"/>
  <c r="E70" i="20"/>
  <c r="G51" i="18"/>
  <c r="G55" i="18"/>
  <c r="E35" i="20"/>
  <c r="G35" i="20"/>
  <c r="G16" i="18"/>
  <c r="G27" i="18"/>
  <c r="L81" i="24"/>
  <c r="L81" i="25"/>
  <c r="M44" i="25"/>
  <c r="L81" i="31"/>
  <c r="M21" i="31"/>
  <c r="H81" i="32"/>
  <c r="K64" i="59"/>
  <c r="L81" i="22"/>
  <c r="M79" i="22"/>
  <c r="J81" i="32"/>
  <c r="L81" i="30"/>
  <c r="M44" i="30"/>
  <c r="K46" i="32"/>
  <c r="L81" i="28"/>
  <c r="M44" i="28"/>
  <c r="L81" i="29"/>
  <c r="M31" i="29"/>
  <c r="D81" i="32"/>
  <c r="G49" i="32"/>
  <c r="F81" i="23"/>
  <c r="G13" i="23"/>
  <c r="F81" i="28"/>
  <c r="G13" i="28"/>
  <c r="F81" i="22"/>
  <c r="G13" i="22"/>
  <c r="F81" i="24"/>
  <c r="G13" i="24"/>
  <c r="C70" i="32"/>
  <c r="B81" i="32"/>
  <c r="F81" i="31"/>
  <c r="G13" i="31"/>
  <c r="F81" i="27"/>
  <c r="G13" i="27"/>
  <c r="F81" i="29"/>
  <c r="G13" i="29"/>
  <c r="I55" i="59"/>
  <c r="K35" i="60"/>
  <c r="L81" i="34"/>
  <c r="M57" i="34"/>
  <c r="M43" i="35"/>
  <c r="F81" i="35"/>
  <c r="G13" i="35"/>
  <c r="F81" i="34"/>
  <c r="G13" i="34"/>
  <c r="E65" i="60"/>
  <c r="G35" i="60"/>
  <c r="G14" i="18"/>
  <c r="I30" i="58"/>
  <c r="K75" i="32"/>
  <c r="C40" i="32"/>
  <c r="C64" i="60"/>
  <c r="K63" i="60"/>
  <c r="K46" i="60"/>
  <c r="K64" i="32"/>
  <c r="I59" i="60"/>
  <c r="K23" i="60"/>
  <c r="K22" i="32"/>
  <c r="E42" i="20"/>
  <c r="G75" i="19"/>
  <c r="G64" i="19"/>
  <c r="G57" i="16"/>
  <c r="K48" i="59"/>
  <c r="C33" i="60"/>
  <c r="I75" i="53"/>
  <c r="G25" i="19"/>
  <c r="I33" i="20"/>
  <c r="G60" i="16"/>
  <c r="K35" i="20"/>
  <c r="C14" i="59"/>
  <c r="G68" i="19"/>
  <c r="G28" i="19"/>
  <c r="G79" i="19"/>
  <c r="I21" i="20"/>
  <c r="K78" i="32"/>
  <c r="I35" i="60"/>
  <c r="K78" i="60"/>
  <c r="K63" i="59"/>
  <c r="K14" i="59"/>
  <c r="E31" i="59"/>
  <c r="K35" i="59"/>
  <c r="I40" i="59"/>
  <c r="I19" i="59"/>
  <c r="C55" i="59"/>
  <c r="E15" i="59"/>
  <c r="K24" i="60"/>
  <c r="K30" i="60"/>
  <c r="E46" i="60"/>
  <c r="C34" i="60"/>
  <c r="C16" i="60"/>
  <c r="K66" i="60"/>
  <c r="I34" i="60"/>
  <c r="I26" i="60"/>
  <c r="E75" i="58"/>
  <c r="C59" i="59"/>
  <c r="I13" i="20"/>
  <c r="C80" i="20"/>
  <c r="K75" i="20"/>
  <c r="L51" i="20"/>
  <c r="K51" i="20"/>
  <c r="I49" i="20"/>
  <c r="K46" i="20"/>
  <c r="K59" i="20"/>
  <c r="C56" i="20"/>
  <c r="G44" i="16"/>
  <c r="G68" i="16"/>
  <c r="G62" i="16"/>
  <c r="G56" i="16"/>
  <c r="G24" i="16"/>
  <c r="G77" i="16"/>
  <c r="G42" i="16"/>
  <c r="G18" i="16"/>
  <c r="G49" i="16"/>
  <c r="G40" i="16"/>
  <c r="G21" i="16"/>
  <c r="G34" i="16"/>
  <c r="G55" i="16"/>
  <c r="G66" i="16"/>
  <c r="G65" i="16"/>
  <c r="G20" i="16"/>
  <c r="G64" i="16"/>
  <c r="G29" i="16"/>
  <c r="C30" i="20"/>
  <c r="I47" i="20"/>
  <c r="I70" i="20"/>
  <c r="I25" i="20"/>
  <c r="L15" i="53"/>
  <c r="I15" i="53" s="1"/>
  <c r="G72" i="18"/>
  <c r="G26" i="18"/>
  <c r="G25" i="18"/>
  <c r="G77" i="18"/>
  <c r="G30" i="18"/>
  <c r="G67" i="18"/>
  <c r="G31" i="18"/>
  <c r="G80" i="18"/>
  <c r="G23" i="18"/>
  <c r="G65" i="18"/>
  <c r="G63" i="18"/>
  <c r="G40" i="18"/>
  <c r="G24" i="18"/>
  <c r="G75" i="18"/>
  <c r="G79" i="18"/>
  <c r="G69" i="18"/>
  <c r="G64" i="18"/>
  <c r="G61" i="18"/>
  <c r="G59" i="18"/>
  <c r="G19" i="18"/>
  <c r="G57" i="18"/>
  <c r="G42" i="18"/>
  <c r="G21" i="18"/>
  <c r="G52" i="18"/>
  <c r="G54" i="18"/>
  <c r="G50" i="18"/>
  <c r="G68" i="18"/>
  <c r="G62" i="18"/>
  <c r="G60" i="18"/>
  <c r="G46" i="18"/>
  <c r="G43" i="18"/>
  <c r="G47" i="18"/>
  <c r="G28" i="18"/>
  <c r="G66" i="18"/>
  <c r="G44" i="18"/>
  <c r="G56" i="18"/>
  <c r="G58" i="18"/>
  <c r="G15" i="18"/>
  <c r="G18" i="18"/>
  <c r="G78" i="18"/>
  <c r="G20" i="18"/>
  <c r="G32" i="18"/>
  <c r="G34" i="18"/>
  <c r="G29" i="18"/>
  <c r="I52" i="58"/>
  <c r="E68" i="58"/>
  <c r="E26" i="20"/>
  <c r="K16" i="58"/>
  <c r="I34" i="58"/>
  <c r="K16" i="20"/>
  <c r="K63" i="20"/>
  <c r="I47" i="58"/>
  <c r="G32" i="13"/>
  <c r="G65" i="13"/>
  <c r="G62" i="13"/>
  <c r="G42" i="13"/>
  <c r="G27" i="13"/>
  <c r="G70" i="13"/>
  <c r="G47" i="13"/>
  <c r="G25" i="13"/>
  <c r="G31" i="13"/>
  <c r="G60" i="13"/>
  <c r="G14" i="13"/>
  <c r="G61" i="13"/>
  <c r="G30" i="13"/>
  <c r="G52" i="13"/>
  <c r="G77" i="13"/>
  <c r="G66" i="13"/>
  <c r="G69" i="13"/>
  <c r="G48" i="13"/>
  <c r="G59" i="13"/>
  <c r="G34" i="13"/>
  <c r="G44" i="13"/>
  <c r="G57" i="13"/>
  <c r="G41" i="13"/>
  <c r="G74" i="13"/>
  <c r="G63" i="13"/>
  <c r="G19" i="13"/>
  <c r="G43" i="13"/>
  <c r="E46" i="20"/>
  <c r="G79" i="13"/>
  <c r="G78" i="13"/>
  <c r="G46" i="13"/>
  <c r="G80" i="13"/>
  <c r="G56" i="13"/>
  <c r="G81" i="13"/>
  <c r="G20" i="13"/>
  <c r="G33" i="13"/>
  <c r="G22" i="13"/>
  <c r="G40" i="13"/>
  <c r="G26" i="13"/>
  <c r="G29" i="13"/>
  <c r="G49" i="13"/>
  <c r="C49" i="20"/>
  <c r="E66" i="20"/>
  <c r="G54" i="19"/>
  <c r="G37" i="19"/>
  <c r="E32" i="20"/>
  <c r="C18" i="20"/>
  <c r="E29" i="32"/>
  <c r="K74" i="60"/>
  <c r="I16" i="60"/>
  <c r="K31" i="60"/>
  <c r="I22" i="60"/>
  <c r="I27" i="60"/>
  <c r="C67" i="60"/>
  <c r="E59" i="60"/>
  <c r="E19" i="60"/>
  <c r="K54" i="60"/>
  <c r="E35" i="60"/>
  <c r="K33" i="60"/>
  <c r="C27" i="60"/>
  <c r="K42" i="60"/>
  <c r="I42" i="60"/>
  <c r="I50" i="60"/>
  <c r="I67" i="60"/>
  <c r="K75" i="60"/>
  <c r="I75" i="60"/>
  <c r="I62" i="60"/>
  <c r="I70" i="60"/>
  <c r="K70" i="60"/>
  <c r="I49" i="60"/>
  <c r="K49" i="60"/>
  <c r="I47" i="60"/>
  <c r="E50" i="60"/>
  <c r="E56" i="60"/>
  <c r="C56" i="60"/>
  <c r="E40" i="60"/>
  <c r="C40" i="60"/>
  <c r="E65" i="59"/>
  <c r="K28" i="60"/>
  <c r="I28" i="60"/>
  <c r="M40" i="35"/>
  <c r="K18" i="60"/>
  <c r="I18" i="60"/>
  <c r="C22" i="59"/>
  <c r="G68" i="13"/>
  <c r="C77" i="20"/>
  <c r="E59" i="20"/>
  <c r="I75" i="58"/>
  <c r="G75" i="13"/>
  <c r="K26" i="58"/>
  <c r="E70" i="32"/>
  <c r="K34" i="32"/>
  <c r="I27" i="32"/>
  <c r="C46" i="32"/>
  <c r="E25" i="32"/>
  <c r="M74" i="5"/>
  <c r="M21" i="5"/>
  <c r="M26" i="5"/>
  <c r="M31" i="5"/>
  <c r="M62" i="5"/>
  <c r="M65" i="5"/>
  <c r="K23" i="1"/>
  <c r="I56" i="1"/>
  <c r="K56" i="1"/>
  <c r="G52" i="42"/>
  <c r="G62" i="42"/>
  <c r="G74" i="42"/>
  <c r="G63" i="42"/>
  <c r="G80" i="42"/>
  <c r="G25" i="42"/>
  <c r="G44" i="42"/>
  <c r="M81" i="41"/>
  <c r="M74" i="41"/>
  <c r="M67" i="41"/>
  <c r="M78" i="41"/>
  <c r="M65" i="41"/>
  <c r="M24" i="41"/>
  <c r="G62" i="41"/>
  <c r="G67" i="41"/>
  <c r="G56" i="41"/>
  <c r="G63" i="41"/>
  <c r="G69" i="41"/>
  <c r="G24" i="41"/>
  <c r="G40" i="41"/>
  <c r="G22" i="41"/>
  <c r="G81" i="41"/>
  <c r="G17" i="41"/>
  <c r="G18" i="41"/>
  <c r="G14" i="41"/>
  <c r="G54" i="41"/>
  <c r="G59" i="41"/>
  <c r="G19" i="41"/>
  <c r="G66" i="41"/>
  <c r="G74" i="41"/>
  <c r="G68" i="41"/>
  <c r="G33" i="41"/>
  <c r="G21" i="41"/>
  <c r="G27" i="41"/>
  <c r="G79" i="41"/>
  <c r="G75" i="41"/>
  <c r="G16" i="41"/>
  <c r="G52" i="41"/>
  <c r="G58" i="41"/>
  <c r="G77" i="41"/>
  <c r="G26" i="41"/>
  <c r="G57" i="41"/>
  <c r="G80" i="41"/>
  <c r="G34" i="41"/>
  <c r="G44" i="41"/>
  <c r="G60" i="41"/>
  <c r="G51" i="41"/>
  <c r="G61" i="41"/>
  <c r="G15" i="41"/>
  <c r="G20" i="41"/>
  <c r="G55" i="41"/>
  <c r="G70" i="41"/>
  <c r="G30" i="41"/>
  <c r="G29" i="41"/>
  <c r="G32" i="41"/>
  <c r="M19" i="39"/>
  <c r="M43" i="39"/>
  <c r="M59" i="39"/>
  <c r="M42" i="39"/>
  <c r="M66" i="39"/>
  <c r="M78" i="39"/>
  <c r="M18" i="39"/>
  <c r="G18" i="39"/>
  <c r="G77" i="39"/>
  <c r="G57" i="39"/>
  <c r="G64" i="39"/>
  <c r="G74" i="39"/>
  <c r="G28" i="39"/>
  <c r="G42" i="39"/>
  <c r="G66" i="39"/>
  <c r="G54" i="39"/>
  <c r="G61" i="39"/>
  <c r="G55" i="39"/>
  <c r="G81" i="39"/>
  <c r="C35" i="59"/>
  <c r="E35" i="59"/>
  <c r="M64" i="37"/>
  <c r="M50" i="37"/>
  <c r="M80" i="37"/>
  <c r="M79" i="37"/>
  <c r="M17" i="37"/>
  <c r="M40" i="37"/>
  <c r="M60" i="37"/>
  <c r="E42" i="59"/>
  <c r="E50" i="59"/>
  <c r="K66" i="59"/>
  <c r="K43" i="59"/>
  <c r="K58" i="59"/>
  <c r="M51" i="38"/>
  <c r="E57" i="59"/>
  <c r="C57" i="59"/>
  <c r="I22" i="58"/>
  <c r="M59" i="11"/>
  <c r="E75" i="20"/>
  <c r="C70" i="20"/>
  <c r="E15" i="20"/>
  <c r="K64" i="20"/>
  <c r="I14" i="20"/>
  <c r="M44" i="12"/>
  <c r="G56" i="12"/>
  <c r="G61" i="12"/>
  <c r="G33" i="12"/>
  <c r="G14" i="12"/>
  <c r="G25" i="12"/>
  <c r="G78" i="12"/>
  <c r="G15" i="12"/>
  <c r="G22" i="12"/>
  <c r="G27" i="12"/>
  <c r="G26" i="12"/>
  <c r="G65" i="12"/>
  <c r="G57" i="12"/>
  <c r="G66" i="12"/>
  <c r="G20" i="12"/>
  <c r="G60" i="12"/>
  <c r="G69" i="12"/>
  <c r="G48" i="12"/>
  <c r="G34" i="12"/>
  <c r="G50" i="12"/>
  <c r="G77" i="12"/>
  <c r="G62" i="12"/>
  <c r="G79" i="12"/>
  <c r="G47" i="12"/>
  <c r="G17" i="12"/>
  <c r="G80" i="12"/>
  <c r="G21" i="12"/>
  <c r="G63" i="12"/>
  <c r="G19" i="12"/>
  <c r="G29" i="12"/>
  <c r="G81" i="12"/>
  <c r="G70" i="12"/>
  <c r="G31" i="12"/>
  <c r="G59" i="12"/>
  <c r="G64" i="12"/>
  <c r="G67" i="12"/>
  <c r="G44" i="12"/>
  <c r="G40" i="12"/>
  <c r="G52" i="12"/>
  <c r="G46" i="12"/>
  <c r="G16" i="12"/>
  <c r="G30" i="12"/>
  <c r="G74" i="12"/>
  <c r="G55" i="12"/>
  <c r="G32" i="12"/>
  <c r="G54" i="12"/>
  <c r="G58" i="12"/>
  <c r="G28" i="12"/>
  <c r="G24" i="12"/>
  <c r="G42" i="12"/>
  <c r="G51" i="12"/>
  <c r="G49" i="12"/>
  <c r="G18" i="12"/>
  <c r="G23" i="12"/>
  <c r="G75" i="12"/>
  <c r="G72" i="12"/>
  <c r="G43" i="12"/>
  <c r="E28" i="20"/>
  <c r="E29" i="58"/>
  <c r="I36" i="20"/>
  <c r="K23" i="20"/>
  <c r="M44" i="13"/>
  <c r="K34" i="20"/>
  <c r="I28" i="20"/>
  <c r="C57" i="20"/>
  <c r="C61" i="20"/>
  <c r="E36" i="20"/>
  <c r="C36" i="20"/>
  <c r="C31" i="20"/>
  <c r="L44" i="20"/>
  <c r="I44" i="20"/>
  <c r="K15" i="20"/>
  <c r="M35" i="20"/>
  <c r="K22" i="20"/>
  <c r="M23" i="14"/>
  <c r="M17" i="14"/>
  <c r="M34" i="14"/>
  <c r="M69" i="14"/>
  <c r="M27" i="14"/>
  <c r="M72" i="14"/>
  <c r="M78" i="14"/>
  <c r="M52" i="14"/>
  <c r="M59" i="14"/>
  <c r="M60" i="14"/>
  <c r="M42" i="14"/>
  <c r="M29" i="14"/>
  <c r="M31" i="14"/>
  <c r="M14" i="14"/>
  <c r="M68" i="14"/>
  <c r="M18" i="14"/>
  <c r="M75" i="14"/>
  <c r="M67" i="14"/>
  <c r="M21" i="14"/>
  <c r="M16" i="14"/>
  <c r="M58" i="14"/>
  <c r="M80" i="14"/>
  <c r="M70" i="14"/>
  <c r="M19" i="14"/>
  <c r="M20" i="14"/>
  <c r="M13" i="14"/>
  <c r="M79" i="14"/>
  <c r="M43" i="14"/>
  <c r="M77" i="14"/>
  <c r="M61" i="14"/>
  <c r="M50" i="14"/>
  <c r="M51" i="14"/>
  <c r="M63" i="14"/>
  <c r="M74" i="14"/>
  <c r="M66" i="14"/>
  <c r="M40" i="14"/>
  <c r="M33" i="14"/>
  <c r="M26" i="14"/>
  <c r="M25" i="14"/>
  <c r="M57" i="14"/>
  <c r="M54" i="14"/>
  <c r="M56" i="14"/>
  <c r="M15" i="14"/>
  <c r="M55" i="14"/>
  <c r="M22" i="14"/>
  <c r="M28" i="14"/>
  <c r="M24" i="14"/>
  <c r="M30" i="14"/>
  <c r="M81" i="14"/>
  <c r="M64" i="14"/>
  <c r="M65" i="14"/>
  <c r="M62" i="14"/>
  <c r="M32" i="14"/>
  <c r="K20" i="20"/>
  <c r="M44" i="14"/>
  <c r="E54" i="20"/>
  <c r="C67" i="20"/>
  <c r="K17" i="20"/>
  <c r="K24" i="20"/>
  <c r="I27" i="20"/>
  <c r="M33" i="16"/>
  <c r="M60" i="16"/>
  <c r="M75" i="16"/>
  <c r="M23" i="16"/>
  <c r="M24" i="16"/>
  <c r="M65" i="16"/>
  <c r="M13" i="16"/>
  <c r="E58" i="20"/>
  <c r="C35" i="20"/>
  <c r="M64" i="17"/>
  <c r="M55" i="17"/>
  <c r="I26" i="20"/>
  <c r="I19" i="20"/>
  <c r="E47" i="20"/>
  <c r="F79" i="20"/>
  <c r="E79" i="20"/>
  <c r="C74" i="20"/>
  <c r="C34" i="20"/>
  <c r="C22" i="20"/>
  <c r="M61" i="18"/>
  <c r="M62" i="18"/>
  <c r="M75" i="18"/>
  <c r="M60" i="18"/>
  <c r="M77" i="18"/>
  <c r="M13" i="18"/>
  <c r="E78" i="20"/>
  <c r="E52" i="20"/>
  <c r="K68" i="20"/>
  <c r="L60" i="20"/>
  <c r="K60" i="20"/>
  <c r="I56" i="20"/>
  <c r="K77" i="20"/>
  <c r="L79" i="20"/>
  <c r="I31" i="20"/>
  <c r="M68" i="19"/>
  <c r="K31" i="20"/>
  <c r="C69" i="20"/>
  <c r="E64" i="20"/>
  <c r="E63" i="20"/>
  <c r="C63" i="20"/>
  <c r="G63" i="19"/>
  <c r="G29" i="19"/>
  <c r="G31" i="19"/>
  <c r="C50" i="20"/>
  <c r="F35" i="53"/>
  <c r="G35" i="53" s="1"/>
  <c r="E27" i="20"/>
  <c r="E33" i="20"/>
  <c r="C13" i="20"/>
  <c r="G62" i="19"/>
  <c r="G57" i="19"/>
  <c r="G34" i="19"/>
  <c r="E55" i="20"/>
  <c r="C55" i="20"/>
  <c r="G72" i="19"/>
  <c r="F60" i="20"/>
  <c r="C60" i="20"/>
  <c r="C20" i="20"/>
  <c r="E20" i="20"/>
  <c r="C62" i="20"/>
  <c r="C23" i="20"/>
  <c r="C68" i="20"/>
  <c r="E68" i="20"/>
  <c r="C16" i="20"/>
  <c r="E23" i="20"/>
  <c r="C65" i="20"/>
  <c r="E65" i="20"/>
  <c r="C40" i="20"/>
  <c r="F44" i="20"/>
  <c r="C44" i="20"/>
  <c r="E25" i="20"/>
  <c r="C48" i="20"/>
  <c r="F51" i="20"/>
  <c r="I61" i="53"/>
  <c r="I17" i="59"/>
  <c r="K17" i="59"/>
  <c r="G75" i="22"/>
  <c r="G65" i="22"/>
  <c r="K61" i="32"/>
  <c r="K56" i="32"/>
  <c r="E28" i="32"/>
  <c r="G52" i="23"/>
  <c r="I50" i="32"/>
  <c r="L57" i="58"/>
  <c r="K57" i="58" s="1"/>
  <c r="K30" i="32"/>
  <c r="M61" i="25"/>
  <c r="M52" i="25"/>
  <c r="M78" i="25"/>
  <c r="M56" i="25"/>
  <c r="M63" i="25"/>
  <c r="M62" i="25"/>
  <c r="M66" i="25"/>
  <c r="M69" i="25"/>
  <c r="M21" i="25"/>
  <c r="M79" i="25"/>
  <c r="M15" i="25"/>
  <c r="M60" i="25"/>
  <c r="M25" i="25"/>
  <c r="M27" i="25"/>
  <c r="M72" i="25"/>
  <c r="M68" i="25"/>
  <c r="M55" i="25"/>
  <c r="M14" i="25"/>
  <c r="M31" i="25"/>
  <c r="M40" i="25"/>
  <c r="E74" i="32"/>
  <c r="G72" i="25"/>
  <c r="M25" i="26"/>
  <c r="M50" i="26"/>
  <c r="M67" i="26"/>
  <c r="G44" i="26"/>
  <c r="G25" i="26"/>
  <c r="G27" i="26"/>
  <c r="G58" i="26"/>
  <c r="G34" i="26"/>
  <c r="G51" i="26"/>
  <c r="G62" i="26"/>
  <c r="G21" i="26"/>
  <c r="G31" i="26"/>
  <c r="G57" i="26"/>
  <c r="G17" i="26"/>
  <c r="G59" i="26"/>
  <c r="G24" i="26"/>
  <c r="K57" i="32"/>
  <c r="I55" i="32"/>
  <c r="K77" i="32"/>
  <c r="K52" i="32"/>
  <c r="I28" i="32"/>
  <c r="M65" i="27"/>
  <c r="M68" i="27"/>
  <c r="M77" i="27"/>
  <c r="M22" i="27"/>
  <c r="M32" i="27"/>
  <c r="M79" i="27"/>
  <c r="M52" i="27"/>
  <c r="M42" i="27"/>
  <c r="M23" i="27"/>
  <c r="M31" i="27"/>
  <c r="M58" i="27"/>
  <c r="M62" i="27"/>
  <c r="M54" i="27"/>
  <c r="M21" i="27"/>
  <c r="M17" i="27"/>
  <c r="M14" i="27"/>
  <c r="M66" i="27"/>
  <c r="M57" i="27"/>
  <c r="M50" i="27"/>
  <c r="M43" i="27"/>
  <c r="M74" i="27"/>
  <c r="M15" i="27"/>
  <c r="M64" i="27"/>
  <c r="M75" i="27"/>
  <c r="M51" i="27"/>
  <c r="M70" i="27"/>
  <c r="M72" i="27"/>
  <c r="M30" i="27"/>
  <c r="M34" i="27"/>
  <c r="M69" i="27"/>
  <c r="M81" i="27"/>
  <c r="M29" i="27"/>
  <c r="M19" i="27"/>
  <c r="M55" i="27"/>
  <c r="M61" i="27"/>
  <c r="M67" i="27"/>
  <c r="M28" i="27"/>
  <c r="M60" i="27"/>
  <c r="M18" i="27"/>
  <c r="M33" i="27"/>
  <c r="M24" i="27"/>
  <c r="M13" i="27"/>
  <c r="M80" i="27"/>
  <c r="M63" i="27"/>
  <c r="M26" i="27"/>
  <c r="M40" i="27"/>
  <c r="M20" i="27"/>
  <c r="M16" i="27"/>
  <c r="M78" i="27"/>
  <c r="M56" i="27"/>
  <c r="M59" i="27"/>
  <c r="M25" i="27"/>
  <c r="M27" i="27"/>
  <c r="E42" i="32"/>
  <c r="E78" i="32"/>
  <c r="F51" i="32"/>
  <c r="E51" i="32"/>
  <c r="F49" i="53"/>
  <c r="L50" i="53"/>
  <c r="I50" i="53" s="1"/>
  <c r="I69" i="32"/>
  <c r="K69" i="32"/>
  <c r="I57" i="32"/>
  <c r="M24" i="29"/>
  <c r="M28" i="29"/>
  <c r="M16" i="29"/>
  <c r="K14" i="32"/>
  <c r="M44" i="29"/>
  <c r="M15" i="29"/>
  <c r="M74" i="29"/>
  <c r="M57" i="29"/>
  <c r="M42" i="29"/>
  <c r="M67" i="29"/>
  <c r="M40" i="29"/>
  <c r="M56" i="29"/>
  <c r="M33" i="29"/>
  <c r="M63" i="29"/>
  <c r="M13" i="29"/>
  <c r="M69" i="29"/>
  <c r="M70" i="29"/>
  <c r="M66" i="29"/>
  <c r="M79" i="29"/>
  <c r="M54" i="29"/>
  <c r="M22" i="29"/>
  <c r="M78" i="29"/>
  <c r="M27" i="29"/>
  <c r="M65" i="29"/>
  <c r="M23" i="29"/>
  <c r="M61" i="29"/>
  <c r="M18" i="29"/>
  <c r="M26" i="29"/>
  <c r="M80" i="29"/>
  <c r="M30" i="29"/>
  <c r="M14" i="29"/>
  <c r="M81" i="29"/>
  <c r="M58" i="29"/>
  <c r="M50" i="29"/>
  <c r="M25" i="29"/>
  <c r="M32" i="29"/>
  <c r="M77" i="29"/>
  <c r="M19" i="29"/>
  <c r="M55" i="29"/>
  <c r="M52" i="29"/>
  <c r="M72" i="29"/>
  <c r="M20" i="29"/>
  <c r="M17" i="29"/>
  <c r="M34" i="29"/>
  <c r="M29" i="29"/>
  <c r="M75" i="29"/>
  <c r="M59" i="29"/>
  <c r="M60" i="29"/>
  <c r="M64" i="29"/>
  <c r="M21" i="29"/>
  <c r="M62" i="29"/>
  <c r="M43" i="29"/>
  <c r="M68" i="29"/>
  <c r="M51" i="29"/>
  <c r="E67" i="32"/>
  <c r="C54" i="32"/>
  <c r="F48" i="53"/>
  <c r="C48" i="53"/>
  <c r="C22" i="32"/>
  <c r="G75" i="29"/>
  <c r="G66" i="29"/>
  <c r="M15" i="28"/>
  <c r="M74" i="28"/>
  <c r="M61" i="28"/>
  <c r="M50" i="28"/>
  <c r="M17" i="28"/>
  <c r="M26" i="28"/>
  <c r="M22" i="28"/>
  <c r="M13" i="28"/>
  <c r="M43" i="28"/>
  <c r="M62" i="28"/>
  <c r="M59" i="28"/>
  <c r="M30" i="28"/>
  <c r="M20" i="28"/>
  <c r="M57" i="28"/>
  <c r="M72" i="28"/>
  <c r="M79" i="28"/>
  <c r="M52" i="28"/>
  <c r="M68" i="28"/>
  <c r="M34" i="28"/>
  <c r="M81" i="28"/>
  <c r="M78" i="28"/>
  <c r="M29" i="28"/>
  <c r="M23" i="28"/>
  <c r="M56" i="28"/>
  <c r="M21" i="28"/>
  <c r="M80" i="28"/>
  <c r="M19" i="28"/>
  <c r="M28" i="28"/>
  <c r="M42" i="28"/>
  <c r="M60" i="28"/>
  <c r="M63" i="28"/>
  <c r="M33" i="28"/>
  <c r="M24" i="28"/>
  <c r="M75" i="28"/>
  <c r="M69" i="28"/>
  <c r="M70" i="28"/>
  <c r="M18" i="28"/>
  <c r="M54" i="28"/>
  <c r="M67" i="28"/>
  <c r="M77" i="28"/>
  <c r="M65" i="28"/>
  <c r="M32" i="28"/>
  <c r="M55" i="28"/>
  <c r="M51" i="28"/>
  <c r="M40" i="28"/>
  <c r="M58" i="28"/>
  <c r="M66" i="28"/>
  <c r="M14" i="28"/>
  <c r="M25" i="28"/>
  <c r="M16" i="28"/>
  <c r="M27" i="28"/>
  <c r="M31" i="28"/>
  <c r="M64" i="28"/>
  <c r="C62" i="32"/>
  <c r="E64" i="32"/>
  <c r="C50" i="32"/>
  <c r="E52" i="32"/>
  <c r="C52" i="32"/>
  <c r="G44" i="28"/>
  <c r="I52" i="1"/>
  <c r="I62" i="32"/>
  <c r="K59" i="32"/>
  <c r="I59" i="32"/>
  <c r="K66" i="32"/>
  <c r="I66" i="32"/>
  <c r="K14" i="53"/>
  <c r="K67" i="32"/>
  <c r="K40" i="32"/>
  <c r="K36" i="32"/>
  <c r="I36" i="32"/>
  <c r="M36" i="32"/>
  <c r="I15" i="32"/>
  <c r="K15" i="32"/>
  <c r="K31" i="32"/>
  <c r="I31" i="32"/>
  <c r="M16" i="30"/>
  <c r="G50" i="30"/>
  <c r="F79" i="32"/>
  <c r="E79" i="32"/>
  <c r="C75" i="32"/>
  <c r="E40" i="53"/>
  <c r="C56" i="32"/>
  <c r="G30" i="30"/>
  <c r="G55" i="30"/>
  <c r="G15" i="30"/>
  <c r="E80" i="32"/>
  <c r="C18" i="32"/>
  <c r="C33" i="32"/>
  <c r="E33" i="32"/>
  <c r="I63" i="32"/>
  <c r="K58" i="32"/>
  <c r="E47" i="32"/>
  <c r="C66" i="32"/>
  <c r="G72" i="31"/>
  <c r="G79" i="31"/>
  <c r="C55" i="32"/>
  <c r="G51" i="31"/>
  <c r="E63" i="32"/>
  <c r="C63" i="32"/>
  <c r="F60" i="32"/>
  <c r="F72" i="32"/>
  <c r="C72" i="32"/>
  <c r="C49" i="32"/>
  <c r="E35" i="32"/>
  <c r="G54" i="31"/>
  <c r="G78" i="31"/>
  <c r="G25" i="31"/>
  <c r="G30" i="31"/>
  <c r="G63" i="31"/>
  <c r="G17" i="31"/>
  <c r="G70" i="31"/>
  <c r="G80" i="31"/>
  <c r="G15" i="31"/>
  <c r="G43" i="31"/>
  <c r="G56" i="31"/>
  <c r="G42" i="31"/>
  <c r="G21" i="31"/>
  <c r="G74" i="31"/>
  <c r="G27" i="31"/>
  <c r="G52" i="31"/>
  <c r="G16" i="31"/>
  <c r="G81" i="31"/>
  <c r="G61" i="31"/>
  <c r="G14" i="31"/>
  <c r="G64" i="31"/>
  <c r="G62" i="31"/>
  <c r="G75" i="31"/>
  <c r="G19" i="31"/>
  <c r="G24" i="31"/>
  <c r="G65" i="31"/>
  <c r="G77" i="31"/>
  <c r="G28" i="31"/>
  <c r="G22" i="31"/>
  <c r="G32" i="31"/>
  <c r="G33" i="31"/>
  <c r="G68" i="31"/>
  <c r="G50" i="31"/>
  <c r="G66" i="31"/>
  <c r="G18" i="31"/>
  <c r="G26" i="31"/>
  <c r="G57" i="31"/>
  <c r="G20" i="31"/>
  <c r="G55" i="31"/>
  <c r="G23" i="31"/>
  <c r="G69" i="31"/>
  <c r="G31" i="31"/>
  <c r="G59" i="31"/>
  <c r="G58" i="31"/>
  <c r="G60" i="31"/>
  <c r="G40" i="31"/>
  <c r="G29" i="31"/>
  <c r="G34" i="31"/>
  <c r="G67" i="31"/>
  <c r="G44" i="31"/>
  <c r="C35" i="32"/>
  <c r="I68" i="32"/>
  <c r="K68" i="32"/>
  <c r="L42" i="53"/>
  <c r="K42" i="53" s="1"/>
  <c r="K70" i="32"/>
  <c r="K74" i="32"/>
  <c r="I74" i="32"/>
  <c r="K47" i="32"/>
  <c r="I70" i="32"/>
  <c r="K48" i="32"/>
  <c r="L63" i="53"/>
  <c r="K63" i="53" s="1"/>
  <c r="L79" i="32"/>
  <c r="L68" i="53"/>
  <c r="I68" i="53" s="1"/>
  <c r="I80" i="32"/>
  <c r="K65" i="32"/>
  <c r="J48" i="52"/>
  <c r="L51" i="32"/>
  <c r="I51" i="32"/>
  <c r="K49" i="32"/>
  <c r="L60" i="32"/>
  <c r="L80" i="53"/>
  <c r="K42" i="32"/>
  <c r="I42" i="32"/>
  <c r="M35" i="32"/>
  <c r="I35" i="32"/>
  <c r="K35" i="32"/>
  <c r="K29" i="32"/>
  <c r="I25" i="32"/>
  <c r="I19" i="32"/>
  <c r="L44" i="32"/>
  <c r="I33" i="32"/>
  <c r="K21" i="32"/>
  <c r="I16" i="53"/>
  <c r="I24" i="32"/>
  <c r="L19" i="53"/>
  <c r="K19" i="53" s="1"/>
  <c r="K20" i="32"/>
  <c r="I23" i="32"/>
  <c r="K23" i="32"/>
  <c r="I17" i="32"/>
  <c r="I13" i="32"/>
  <c r="L24" i="53"/>
  <c r="I24" i="53" s="1"/>
  <c r="K30" i="53"/>
  <c r="K18" i="32"/>
  <c r="I18" i="32"/>
  <c r="F50" i="53"/>
  <c r="C50" i="53" s="1"/>
  <c r="E69" i="32"/>
  <c r="C69" i="32"/>
  <c r="E61" i="32"/>
  <c r="F61" i="53"/>
  <c r="C61" i="53" s="1"/>
  <c r="E75" i="32"/>
  <c r="E58" i="32"/>
  <c r="C58" i="32"/>
  <c r="F42" i="53"/>
  <c r="C42" i="53" s="1"/>
  <c r="E36" i="32"/>
  <c r="C36" i="32"/>
  <c r="F21" i="53"/>
  <c r="E31" i="32"/>
  <c r="E30" i="32"/>
  <c r="C30" i="32"/>
  <c r="C34" i="32"/>
  <c r="E34" i="32"/>
  <c r="E17" i="32"/>
  <c r="C29" i="53"/>
  <c r="C16" i="32"/>
  <c r="E16" i="32"/>
  <c r="C21" i="32"/>
  <c r="E21" i="32"/>
  <c r="E15" i="32"/>
  <c r="E27" i="32"/>
  <c r="C27" i="32"/>
  <c r="C13" i="32"/>
  <c r="F44" i="32"/>
  <c r="C44" i="32"/>
  <c r="E13" i="32"/>
  <c r="E26" i="32"/>
  <c r="C26" i="32"/>
  <c r="E32" i="32"/>
  <c r="E19" i="32"/>
  <c r="E23" i="32"/>
  <c r="C15" i="32"/>
  <c r="M55" i="11"/>
  <c r="M24" i="11"/>
  <c r="M31" i="17"/>
  <c r="M24" i="17"/>
  <c r="M63" i="17"/>
  <c r="M28" i="17"/>
  <c r="M26" i="17"/>
  <c r="M69" i="17"/>
  <c r="M20" i="17"/>
  <c r="M27" i="17"/>
  <c r="M68" i="17"/>
  <c r="M42" i="17"/>
  <c r="G18" i="42"/>
  <c r="G65" i="42"/>
  <c r="G34" i="42"/>
  <c r="G21" i="42"/>
  <c r="G15" i="42"/>
  <c r="G30" i="42"/>
  <c r="G61" i="42"/>
  <c r="G51" i="42"/>
  <c r="G58" i="42"/>
  <c r="G16" i="42"/>
  <c r="G23" i="42"/>
  <c r="G27" i="42"/>
  <c r="G54" i="42"/>
  <c r="G60" i="42"/>
  <c r="G59" i="42"/>
  <c r="G17" i="42"/>
  <c r="G67" i="42"/>
  <c r="G77" i="42"/>
  <c r="G19" i="42"/>
  <c r="G66" i="42"/>
  <c r="G56" i="42"/>
  <c r="G64" i="42"/>
  <c r="G24" i="42"/>
  <c r="G81" i="42"/>
  <c r="G75" i="42"/>
  <c r="G28" i="42"/>
  <c r="G57" i="42"/>
  <c r="G32" i="42"/>
  <c r="G26" i="42"/>
  <c r="G29" i="42"/>
  <c r="G22" i="42"/>
  <c r="G42" i="42"/>
  <c r="G72" i="42"/>
  <c r="G79" i="42"/>
  <c r="G14" i="42"/>
  <c r="G20" i="42"/>
  <c r="G31" i="42"/>
  <c r="G43" i="42"/>
  <c r="G68" i="42"/>
  <c r="G69" i="42"/>
  <c r="G78" i="42"/>
  <c r="G55" i="42"/>
  <c r="G70" i="42"/>
  <c r="G40" i="42"/>
  <c r="G33" i="42"/>
  <c r="G50" i="42"/>
  <c r="M77" i="37"/>
  <c r="M20" i="37"/>
  <c r="M74" i="37"/>
  <c r="M29" i="37"/>
  <c r="M57" i="37"/>
  <c r="M68" i="37"/>
  <c r="M18" i="37"/>
  <c r="M55" i="37"/>
  <c r="M23" i="37"/>
  <c r="M59" i="37"/>
  <c r="M66" i="37"/>
  <c r="M56" i="37"/>
  <c r="M28" i="37"/>
  <c r="M25" i="37"/>
  <c r="M34" i="37"/>
  <c r="M51" i="37"/>
  <c r="M70" i="37"/>
  <c r="M14" i="37"/>
  <c r="M52" i="37"/>
  <c r="M69" i="37"/>
  <c r="M72" i="37"/>
  <c r="M24" i="37"/>
  <c r="M30" i="37"/>
  <c r="M43" i="37"/>
  <c r="M27" i="37"/>
  <c r="M61" i="37"/>
  <c r="M75" i="37"/>
  <c r="M44" i="37"/>
  <c r="M33" i="37"/>
  <c r="M65" i="37"/>
  <c r="M63" i="37"/>
  <c r="M22" i="37"/>
  <c r="M81" i="37"/>
  <c r="M16" i="37"/>
  <c r="M54" i="37"/>
  <c r="M67" i="37"/>
  <c r="M19" i="37"/>
  <c r="M26" i="37"/>
  <c r="M78" i="37"/>
  <c r="M58" i="37"/>
  <c r="M21" i="37"/>
  <c r="M13" i="37"/>
  <c r="M62" i="37"/>
  <c r="M32" i="37"/>
  <c r="M31" i="37"/>
  <c r="M15" i="37"/>
  <c r="G51" i="37"/>
  <c r="M51" i="11"/>
  <c r="M34" i="11"/>
  <c r="M62" i="11"/>
  <c r="M68" i="11"/>
  <c r="M29" i="11"/>
  <c r="M28" i="11"/>
  <c r="M64" i="11"/>
  <c r="M21" i="11"/>
  <c r="M69" i="11"/>
  <c r="M15" i="11"/>
  <c r="M66" i="16"/>
  <c r="M74" i="16"/>
  <c r="M18" i="16"/>
  <c r="M61" i="16"/>
  <c r="M21" i="16"/>
  <c r="M20" i="16"/>
  <c r="M78" i="16"/>
  <c r="M62" i="16"/>
  <c r="M44" i="16"/>
  <c r="M64" i="16"/>
  <c r="M17" i="16"/>
  <c r="M29" i="16"/>
  <c r="M19" i="16"/>
  <c r="M72" i="16"/>
  <c r="M52" i="16"/>
  <c r="M34" i="16"/>
  <c r="M14" i="16"/>
  <c r="M59" i="16"/>
  <c r="M56" i="16"/>
  <c r="M80" i="16"/>
  <c r="M67" i="16"/>
  <c r="M58" i="16"/>
  <c r="M25" i="16"/>
  <c r="M22" i="16"/>
  <c r="M40" i="16"/>
  <c r="M50" i="16"/>
  <c r="M31" i="16"/>
  <c r="M57" i="16"/>
  <c r="M54" i="16"/>
  <c r="M32" i="16"/>
  <c r="M55" i="16"/>
  <c r="M69" i="16"/>
  <c r="M79" i="16"/>
  <c r="M28" i="16"/>
  <c r="M30" i="16"/>
  <c r="M68" i="16"/>
  <c r="M26" i="16"/>
  <c r="M63" i="16"/>
  <c r="M77" i="16"/>
  <c r="M42" i="16"/>
  <c r="M16" i="16"/>
  <c r="M43" i="16"/>
  <c r="M51" i="16"/>
  <c r="M15" i="16"/>
  <c r="M70" i="16"/>
  <c r="M81" i="16"/>
  <c r="M79" i="19"/>
  <c r="M15" i="19"/>
  <c r="M51" i="19"/>
  <c r="M69" i="19"/>
  <c r="M74" i="19"/>
  <c r="G60" i="23"/>
  <c r="M54" i="26"/>
  <c r="M59" i="26"/>
  <c r="M18" i="26"/>
  <c r="M28" i="26"/>
  <c r="M23" i="26"/>
  <c r="M33" i="26"/>
  <c r="M34" i="26"/>
  <c r="M30" i="26"/>
  <c r="M78" i="26"/>
  <c r="M40" i="26"/>
  <c r="M70" i="30"/>
  <c r="M65" i="30"/>
  <c r="M20" i="30"/>
  <c r="M64" i="30"/>
  <c r="M55" i="30"/>
  <c r="M40" i="30"/>
  <c r="M52" i="30"/>
  <c r="M54" i="30"/>
  <c r="M51" i="30"/>
  <c r="M28" i="30"/>
  <c r="M18" i="30"/>
  <c r="M59" i="30"/>
  <c r="G27" i="30"/>
  <c r="G77" i="30"/>
  <c r="G32" i="30"/>
  <c r="G61" i="30"/>
  <c r="G34" i="30"/>
  <c r="G65" i="30"/>
  <c r="G62" i="30"/>
  <c r="G59" i="30"/>
  <c r="G78" i="30"/>
  <c r="G22" i="30"/>
  <c r="G70" i="30"/>
  <c r="G28" i="30"/>
  <c r="G18" i="30"/>
  <c r="G63" i="30"/>
  <c r="G29" i="30"/>
  <c r="G33" i="30"/>
  <c r="G68" i="30"/>
  <c r="G66" i="30"/>
  <c r="G54" i="23"/>
  <c r="G69" i="22"/>
  <c r="M30" i="11"/>
  <c r="M79" i="11"/>
  <c r="M65" i="11"/>
  <c r="M20" i="11"/>
  <c r="M27" i="11"/>
  <c r="M19" i="35"/>
  <c r="G16" i="30"/>
  <c r="G59" i="23"/>
  <c r="M70" i="11"/>
  <c r="G59" i="17"/>
  <c r="G65" i="23"/>
  <c r="G23" i="22"/>
  <c r="G81" i="30"/>
  <c r="G19" i="30"/>
  <c r="G24" i="30"/>
  <c r="G54" i="30"/>
  <c r="G14" i="22"/>
  <c r="M54" i="11"/>
  <c r="M60" i="11"/>
  <c r="M14" i="11"/>
  <c r="G31" i="30"/>
  <c r="G57" i="30"/>
  <c r="G56" i="30"/>
  <c r="G26" i="30"/>
  <c r="G21" i="30"/>
  <c r="G15" i="23"/>
  <c r="M56" i="11"/>
  <c r="M57" i="11"/>
  <c r="M61" i="11"/>
  <c r="M52" i="11"/>
  <c r="M78" i="5"/>
  <c r="G80" i="30"/>
  <c r="G67" i="30"/>
  <c r="G52" i="30"/>
  <c r="G23" i="30"/>
  <c r="G79" i="30"/>
  <c r="G14" i="23"/>
  <c r="G44" i="23"/>
  <c r="M31" i="11"/>
  <c r="M78" i="11"/>
  <c r="M42" i="11"/>
  <c r="M40" i="11"/>
  <c r="G55" i="17"/>
  <c r="M44" i="35"/>
  <c r="G72" i="30"/>
  <c r="G43" i="30"/>
  <c r="G20" i="30"/>
  <c r="G74" i="30"/>
  <c r="M78" i="31"/>
  <c r="G69" i="23"/>
  <c r="M77" i="11"/>
  <c r="M58" i="11"/>
  <c r="M80" i="11"/>
  <c r="M26" i="11"/>
  <c r="M18" i="11"/>
  <c r="M22" i="11"/>
  <c r="M32" i="11"/>
  <c r="M43" i="11"/>
  <c r="M75" i="11"/>
  <c r="G64" i="30"/>
  <c r="G60" i="30"/>
  <c r="G14" i="30"/>
  <c r="G42" i="30"/>
  <c r="M77" i="31"/>
  <c r="G51" i="23"/>
  <c r="M33" i="11"/>
  <c r="M67" i="11"/>
  <c r="M50" i="11"/>
  <c r="M17" i="11"/>
  <c r="M19" i="11"/>
  <c r="M17" i="35"/>
  <c r="G22" i="23"/>
  <c r="G58" i="30"/>
  <c r="G25" i="30"/>
  <c r="G51" i="30"/>
  <c r="G17" i="30"/>
  <c r="M24" i="31"/>
  <c r="G18" i="23"/>
  <c r="M44" i="11"/>
  <c r="M23" i="11"/>
  <c r="M25" i="11"/>
  <c r="M81" i="11"/>
  <c r="M16" i="11"/>
  <c r="M60" i="35"/>
  <c r="M60" i="31"/>
  <c r="G75" i="30"/>
  <c r="G44" i="30"/>
  <c r="G40" i="30"/>
  <c r="G69" i="30"/>
  <c r="M30" i="31"/>
  <c r="G66" i="23"/>
  <c r="G77" i="22"/>
  <c r="M13" i="11"/>
  <c r="M66" i="11"/>
  <c r="M63" i="11"/>
  <c r="M74" i="11"/>
  <c r="M62" i="35"/>
  <c r="M34" i="39"/>
  <c r="M29" i="39"/>
  <c r="M13" i="39"/>
  <c r="M70" i="39"/>
  <c r="M74" i="39"/>
  <c r="M14" i="39"/>
  <c r="M26" i="39"/>
  <c r="M63" i="39"/>
  <c r="M20" i="39"/>
  <c r="M54" i="39"/>
  <c r="M28" i="39"/>
  <c r="M80" i="39"/>
  <c r="M25" i="39"/>
  <c r="M44" i="39"/>
  <c r="M52" i="39"/>
  <c r="M56" i="39"/>
  <c r="M58" i="39"/>
  <c r="M67" i="39"/>
  <c r="M68" i="39"/>
  <c r="M75" i="39"/>
  <c r="M30" i="39"/>
  <c r="M15" i="39"/>
  <c r="M65" i="39"/>
  <c r="M57" i="39"/>
  <c r="M81" i="39"/>
  <c r="M17" i="39"/>
  <c r="M55" i="39"/>
  <c r="M40" i="39"/>
  <c r="M31" i="39"/>
  <c r="M79" i="39"/>
  <c r="M50" i="39"/>
  <c r="M22" i="39"/>
  <c r="M69" i="39"/>
  <c r="M33" i="39"/>
  <c r="M64" i="39"/>
  <c r="M23" i="39"/>
  <c r="M27" i="39"/>
  <c r="M24" i="39"/>
  <c r="M77" i="39"/>
  <c r="M21" i="39"/>
  <c r="M32" i="39"/>
  <c r="M72" i="39"/>
  <c r="M61" i="39"/>
  <c r="M51" i="39"/>
  <c r="M16" i="39"/>
  <c r="M60" i="39"/>
  <c r="G68" i="39"/>
  <c r="G67" i="39"/>
  <c r="G50" i="39"/>
  <c r="G75" i="39"/>
  <c r="G80" i="39"/>
  <c r="G40" i="39"/>
  <c r="G44" i="39"/>
  <c r="G61" i="63"/>
  <c r="G42" i="62"/>
  <c r="G78" i="39"/>
  <c r="G60" i="39"/>
  <c r="G24" i="39"/>
  <c r="G51" i="39"/>
  <c r="G23" i="39"/>
  <c r="G14" i="39"/>
  <c r="G34" i="39"/>
  <c r="G22" i="39"/>
  <c r="G16" i="39"/>
  <c r="G72" i="39"/>
  <c r="G26" i="39"/>
  <c r="G70" i="39"/>
  <c r="G69" i="39"/>
  <c r="G29" i="39"/>
  <c r="G62" i="39"/>
  <c r="G31" i="39"/>
  <c r="G17" i="39"/>
  <c r="G32" i="39"/>
  <c r="G20" i="39"/>
  <c r="G19" i="39"/>
  <c r="G33" i="39"/>
  <c r="G58" i="39"/>
  <c r="G43" i="39"/>
  <c r="G30" i="39"/>
  <c r="G21" i="39"/>
  <c r="G59" i="39"/>
  <c r="G65" i="39"/>
  <c r="G27" i="39"/>
  <c r="G52" i="39"/>
  <c r="G63" i="39"/>
  <c r="G79" i="39"/>
  <c r="G56" i="39"/>
  <c r="G15" i="39"/>
  <c r="G25" i="39"/>
  <c r="M42" i="5"/>
  <c r="M32" i="5"/>
  <c r="M28" i="5"/>
  <c r="M81" i="5"/>
  <c r="M63" i="5"/>
  <c r="M60" i="5"/>
  <c r="M27" i="5"/>
  <c r="M64" i="5"/>
  <c r="M29" i="5"/>
  <c r="M52" i="5"/>
  <c r="M15" i="5"/>
  <c r="M58" i="5"/>
  <c r="M14" i="5"/>
  <c r="M23" i="5"/>
  <c r="M75" i="5"/>
  <c r="M43" i="5"/>
  <c r="M56" i="5"/>
  <c r="M72" i="5"/>
  <c r="M70" i="5"/>
  <c r="M16" i="5"/>
  <c r="M34" i="5"/>
  <c r="M68" i="5"/>
  <c r="M18" i="5"/>
  <c r="M40" i="5"/>
  <c r="M50" i="5"/>
  <c r="M25" i="5"/>
  <c r="M54" i="5"/>
  <c r="M13" i="5"/>
  <c r="M57" i="5"/>
  <c r="M22" i="5"/>
  <c r="M20" i="5"/>
  <c r="M59" i="5"/>
  <c r="M69" i="5"/>
  <c r="M67" i="5"/>
  <c r="M30" i="5"/>
  <c r="M51" i="5"/>
  <c r="M33" i="5"/>
  <c r="M66" i="5"/>
  <c r="M79" i="5"/>
  <c r="M19" i="5"/>
  <c r="M44" i="5"/>
  <c r="M80" i="5"/>
  <c r="M77" i="5"/>
  <c r="M55" i="5"/>
  <c r="M61" i="5"/>
  <c r="M17" i="5"/>
  <c r="M27" i="19"/>
  <c r="M19" i="19"/>
  <c r="M33" i="19"/>
  <c r="M60" i="19"/>
  <c r="M67" i="19"/>
  <c r="M17" i="19"/>
  <c r="M54" i="19"/>
  <c r="M78" i="19"/>
  <c r="M43" i="19"/>
  <c r="M22" i="19"/>
  <c r="M42" i="19"/>
  <c r="M64" i="19"/>
  <c r="M66" i="19"/>
  <c r="M24" i="19"/>
  <c r="M23" i="19"/>
  <c r="M16" i="19"/>
  <c r="M32" i="19"/>
  <c r="M62" i="19"/>
  <c r="M77" i="19"/>
  <c r="M80" i="19"/>
  <c r="M13" i="19"/>
  <c r="M34" i="19"/>
  <c r="M61" i="19"/>
  <c r="M26" i="19"/>
  <c r="M52" i="19"/>
  <c r="M25" i="19"/>
  <c r="M57" i="19"/>
  <c r="M20" i="19"/>
  <c r="M56" i="19"/>
  <c r="M18" i="19"/>
  <c r="M50" i="19"/>
  <c r="M14" i="19"/>
  <c r="M21" i="19"/>
  <c r="M59" i="19"/>
  <c r="M28" i="19"/>
  <c r="M65" i="19"/>
  <c r="M72" i="19"/>
  <c r="M70" i="19"/>
  <c r="M75" i="19"/>
  <c r="M30" i="19"/>
  <c r="M31" i="19"/>
  <c r="M55" i="19"/>
  <c r="M40" i="19"/>
  <c r="M63" i="19"/>
  <c r="M81" i="19"/>
  <c r="M58" i="19"/>
  <c r="M29" i="19"/>
  <c r="M16" i="35"/>
  <c r="M72" i="34"/>
  <c r="M75" i="63"/>
  <c r="M61" i="63"/>
  <c r="M72" i="63"/>
  <c r="M17" i="63"/>
  <c r="M68" i="63"/>
  <c r="M58" i="63"/>
  <c r="M27" i="63"/>
  <c r="M63" i="18"/>
  <c r="M42" i="18"/>
  <c r="M30" i="18"/>
  <c r="M66" i="18"/>
  <c r="M50" i="18"/>
  <c r="M68" i="18"/>
  <c r="M43" i="18"/>
  <c r="M79" i="18"/>
  <c r="M17" i="18"/>
  <c r="M18" i="17"/>
  <c r="M21" i="17"/>
  <c r="M19" i="17"/>
  <c r="M32" i="17"/>
  <c r="M29" i="17"/>
  <c r="M56" i="17"/>
  <c r="M25" i="18"/>
  <c r="M69" i="18"/>
  <c r="M34" i="18"/>
  <c r="M56" i="18"/>
  <c r="M20" i="18"/>
  <c r="M58" i="18"/>
  <c r="M72" i="18"/>
  <c r="M28" i="18"/>
  <c r="M25" i="17"/>
  <c r="M62" i="17"/>
  <c r="M15" i="17"/>
  <c r="M57" i="17"/>
  <c r="M65" i="17"/>
  <c r="M52" i="17"/>
  <c r="M79" i="17"/>
  <c r="M65" i="18"/>
  <c r="M22" i="18"/>
  <c r="M59" i="18"/>
  <c r="M21" i="18"/>
  <c r="M24" i="18"/>
  <c r="M16" i="18"/>
  <c r="M55" i="18"/>
  <c r="M44" i="17"/>
  <c r="M80" i="17"/>
  <c r="M16" i="17"/>
  <c r="M17" i="17"/>
  <c r="M78" i="17"/>
  <c r="M40" i="17"/>
  <c r="M50" i="17"/>
  <c r="M31" i="18"/>
  <c r="M52" i="18"/>
  <c r="M78" i="18"/>
  <c r="M57" i="18"/>
  <c r="M14" i="18"/>
  <c r="M32" i="18"/>
  <c r="M27" i="18"/>
  <c r="M77" i="17"/>
  <c r="M34" i="17"/>
  <c r="M13" i="17"/>
  <c r="M81" i="17"/>
  <c r="M61" i="17"/>
  <c r="M43" i="17"/>
  <c r="M23" i="17"/>
  <c r="M70" i="18"/>
  <c r="M51" i="18"/>
  <c r="M23" i="18"/>
  <c r="M40" i="18"/>
  <c r="M74" i="18"/>
  <c r="M19" i="18"/>
  <c r="M26" i="18"/>
  <c r="M67" i="18"/>
  <c r="M81" i="18"/>
  <c r="M74" i="17"/>
  <c r="M33" i="17"/>
  <c r="M75" i="17"/>
  <c r="M59" i="17"/>
  <c r="M58" i="17"/>
  <c r="M30" i="17"/>
  <c r="M70" i="17"/>
  <c r="M15" i="18"/>
  <c r="M18" i="18"/>
  <c r="M29" i="18"/>
  <c r="M80" i="18"/>
  <c r="M54" i="18"/>
  <c r="M33" i="18"/>
  <c r="M64" i="18"/>
  <c r="M22" i="17"/>
  <c r="M54" i="17"/>
  <c r="M14" i="17"/>
  <c r="M60" i="17"/>
  <c r="M66" i="17"/>
  <c r="M67" i="17"/>
  <c r="M72" i="17"/>
  <c r="M32" i="26"/>
  <c r="M52" i="26"/>
  <c r="M56" i="26"/>
  <c r="M16" i="26"/>
  <c r="M61" i="26"/>
  <c r="M27" i="26"/>
  <c r="M14" i="26"/>
  <c r="M74" i="26"/>
  <c r="M62" i="26"/>
  <c r="M13" i="26"/>
  <c r="M69" i="26"/>
  <c r="M22" i="26"/>
  <c r="M58" i="26"/>
  <c r="M44" i="26"/>
  <c r="M15" i="26"/>
  <c r="M64" i="26"/>
  <c r="M60" i="26"/>
  <c r="M66" i="26"/>
  <c r="M80" i="26"/>
  <c r="M63" i="26"/>
  <c r="M29" i="26"/>
  <c r="M55" i="26"/>
  <c r="M75" i="26"/>
  <c r="M19" i="26"/>
  <c r="M70" i="26"/>
  <c r="M42" i="26"/>
  <c r="M51" i="26"/>
  <c r="M17" i="26"/>
  <c r="M24" i="26"/>
  <c r="M20" i="26"/>
  <c r="M65" i="26"/>
  <c r="M43" i="26"/>
  <c r="M31" i="26"/>
  <c r="M79" i="26"/>
  <c r="M68" i="26"/>
  <c r="M81" i="26"/>
  <c r="M72" i="26"/>
  <c r="M57" i="26"/>
  <c r="M77" i="26"/>
  <c r="M26" i="26"/>
  <c r="G79" i="29"/>
  <c r="G60" i="26"/>
  <c r="G65" i="26"/>
  <c r="G29" i="26"/>
  <c r="G23" i="26"/>
  <c r="G50" i="26"/>
  <c r="G22" i="26"/>
  <c r="G28" i="26"/>
  <c r="G30" i="23"/>
  <c r="G56" i="23"/>
  <c r="G81" i="23"/>
  <c r="G20" i="23"/>
  <c r="G78" i="23"/>
  <c r="G42" i="23"/>
  <c r="G20" i="26"/>
  <c r="G58" i="29"/>
  <c r="G44" i="27"/>
  <c r="G42" i="26"/>
  <c r="G43" i="26"/>
  <c r="G67" i="26"/>
  <c r="G69" i="26"/>
  <c r="G61" i="26"/>
  <c r="G26" i="26"/>
  <c r="G77" i="23"/>
  <c r="G50" i="23"/>
  <c r="G28" i="23"/>
  <c r="G75" i="23"/>
  <c r="G72" i="23"/>
  <c r="G43" i="23"/>
  <c r="G23" i="23"/>
  <c r="G13" i="26"/>
  <c r="G80" i="29"/>
  <c r="G64" i="26"/>
  <c r="G40" i="26"/>
  <c r="G78" i="26"/>
  <c r="G68" i="26"/>
  <c r="G74" i="26"/>
  <c r="G55" i="26"/>
  <c r="G29" i="23"/>
  <c r="G57" i="23"/>
  <c r="G17" i="23"/>
  <c r="G21" i="23"/>
  <c r="G34" i="23"/>
  <c r="G24" i="23"/>
  <c r="G34" i="29"/>
  <c r="G14" i="26"/>
  <c r="G66" i="26"/>
  <c r="G52" i="26"/>
  <c r="G56" i="26"/>
  <c r="G19" i="26"/>
  <c r="G33" i="26"/>
  <c r="G27" i="23"/>
  <c r="G40" i="23"/>
  <c r="G64" i="23"/>
  <c r="G55" i="23"/>
  <c r="G67" i="23"/>
  <c r="G68" i="23"/>
  <c r="G16" i="26"/>
  <c r="G54" i="26"/>
  <c r="G79" i="26"/>
  <c r="G80" i="26"/>
  <c r="G32" i="26"/>
  <c r="G72" i="26"/>
  <c r="G63" i="26"/>
  <c r="G32" i="23"/>
  <c r="G62" i="23"/>
  <c r="G25" i="23"/>
  <c r="G80" i="23"/>
  <c r="G63" i="23"/>
  <c r="G61" i="23"/>
  <c r="G79" i="23"/>
  <c r="G44" i="29"/>
  <c r="G15" i="26"/>
  <c r="G77" i="26"/>
  <c r="G75" i="26"/>
  <c r="G18" i="26"/>
  <c r="G81" i="26"/>
  <c r="G70" i="26"/>
  <c r="G26" i="23"/>
  <c r="G16" i="23"/>
  <c r="G70" i="23"/>
  <c r="G74" i="23"/>
  <c r="G31" i="23"/>
  <c r="G58" i="23"/>
  <c r="G33" i="23"/>
  <c r="M22" i="35"/>
  <c r="M29" i="35"/>
  <c r="M13" i="35"/>
  <c r="M57" i="35"/>
  <c r="M20" i="35"/>
  <c r="M14" i="35"/>
  <c r="M80" i="35"/>
  <c r="M78" i="35"/>
  <c r="M26" i="35"/>
  <c r="M15" i="35"/>
  <c r="M30" i="35"/>
  <c r="M31" i="35"/>
  <c r="M69" i="35"/>
  <c r="M68" i="35"/>
  <c r="M54" i="35"/>
  <c r="M32" i="35"/>
  <c r="M70" i="35"/>
  <c r="M58" i="35"/>
  <c r="M65" i="35"/>
  <c r="M34" i="35"/>
  <c r="M72" i="35"/>
  <c r="M74" i="35"/>
  <c r="M33" i="35"/>
  <c r="M24" i="35"/>
  <c r="M77" i="35"/>
  <c r="M81" i="35"/>
  <c r="M63" i="35"/>
  <c r="M23" i="35"/>
  <c r="M55" i="35"/>
  <c r="M27" i="35"/>
  <c r="M61" i="35"/>
  <c r="M75" i="35"/>
  <c r="M59" i="35"/>
  <c r="M66" i="35"/>
  <c r="M51" i="35"/>
  <c r="M79" i="35"/>
  <c r="M52" i="35"/>
  <c r="M21" i="35"/>
  <c r="M50" i="35"/>
  <c r="M25" i="35"/>
  <c r="M18" i="35"/>
  <c r="M64" i="35"/>
  <c r="M56" i="35"/>
  <c r="M28" i="35"/>
  <c r="M67" i="35"/>
  <c r="M42" i="35"/>
  <c r="M25" i="34"/>
  <c r="M68" i="34"/>
  <c r="M32" i="34"/>
  <c r="M19" i="34"/>
  <c r="M18" i="34"/>
  <c r="M51" i="34"/>
  <c r="M44" i="34"/>
  <c r="M75" i="34"/>
  <c r="M60" i="34"/>
  <c r="M69" i="34"/>
  <c r="M31" i="34"/>
  <c r="M33" i="34"/>
  <c r="M61" i="34"/>
  <c r="M54" i="34"/>
  <c r="M27" i="34"/>
  <c r="M26" i="34"/>
  <c r="M78" i="34"/>
  <c r="M80" i="34"/>
  <c r="M14" i="34"/>
  <c r="M43" i="34"/>
  <c r="M29" i="34"/>
  <c r="M21" i="34"/>
  <c r="G60" i="34"/>
  <c r="I51" i="20"/>
  <c r="G13" i="17"/>
  <c r="G24" i="17"/>
  <c r="G58" i="17"/>
  <c r="G15" i="17"/>
  <c r="G52" i="17"/>
  <c r="G42" i="17"/>
  <c r="G81" i="17"/>
  <c r="G22" i="17"/>
  <c r="G32" i="17"/>
  <c r="G16" i="17"/>
  <c r="G34" i="17"/>
  <c r="G65" i="17"/>
  <c r="G43" i="17"/>
  <c r="G29" i="17"/>
  <c r="G28" i="17"/>
  <c r="G75" i="17"/>
  <c r="G66" i="17"/>
  <c r="G80" i="17"/>
  <c r="G51" i="17"/>
  <c r="G67" i="17"/>
  <c r="G78" i="17"/>
  <c r="G61" i="17"/>
  <c r="G57" i="17"/>
  <c r="G25" i="17"/>
  <c r="G23" i="17"/>
  <c r="G20" i="17"/>
  <c r="G54" i="17"/>
  <c r="G62" i="17"/>
  <c r="G60" i="17"/>
  <c r="G79" i="17"/>
  <c r="G40" i="17"/>
  <c r="G27" i="17"/>
  <c r="G17" i="17"/>
  <c r="G33" i="17"/>
  <c r="G21" i="17"/>
  <c r="G14" i="17"/>
  <c r="G64" i="17"/>
  <c r="G31" i="17"/>
  <c r="G50" i="17"/>
  <c r="G69" i="17"/>
  <c r="G26" i="17"/>
  <c r="G18" i="17"/>
  <c r="G68" i="17"/>
  <c r="G30" i="17"/>
  <c r="G56" i="17"/>
  <c r="G63" i="17"/>
  <c r="G70" i="17"/>
  <c r="G19" i="17"/>
  <c r="G44" i="17"/>
  <c r="G74" i="17"/>
  <c r="G72" i="17"/>
  <c r="M50" i="41"/>
  <c r="M44" i="41"/>
  <c r="M19" i="41"/>
  <c r="M17" i="41"/>
  <c r="M20" i="41"/>
  <c r="M21" i="41"/>
  <c r="M58" i="41"/>
  <c r="M68" i="41"/>
  <c r="M80" i="41"/>
  <c r="M56" i="41"/>
  <c r="M14" i="41"/>
  <c r="M55" i="41"/>
  <c r="M18" i="41"/>
  <c r="M61" i="41"/>
  <c r="M43" i="41"/>
  <c r="M27" i="41"/>
  <c r="M22" i="41"/>
  <c r="M23" i="41"/>
  <c r="M69" i="41"/>
  <c r="M40" i="41"/>
  <c r="M29" i="41"/>
  <c r="M28" i="41"/>
  <c r="M70" i="41"/>
  <c r="M63" i="41"/>
  <c r="M75" i="41"/>
  <c r="M62" i="41"/>
  <c r="M32" i="41"/>
  <c r="M16" i="41"/>
  <c r="M60" i="41"/>
  <c r="M15" i="41"/>
  <c r="M59" i="41"/>
  <c r="M54" i="41"/>
  <c r="M51" i="41"/>
  <c r="M57" i="41"/>
  <c r="M26" i="41"/>
  <c r="M34" i="41"/>
  <c r="M42" i="41"/>
  <c r="M64" i="41"/>
  <c r="M66" i="41"/>
  <c r="M33" i="41"/>
  <c r="M79" i="41"/>
  <c r="M72" i="41"/>
  <c r="M31" i="41"/>
  <c r="M52" i="41"/>
  <c r="M13" i="41"/>
  <c r="M30" i="41"/>
  <c r="M77" i="41"/>
  <c r="M20" i="63"/>
  <c r="M69" i="63"/>
  <c r="M32" i="63"/>
  <c r="M64" i="63"/>
  <c r="M21" i="63"/>
  <c r="M52" i="63"/>
  <c r="M29" i="63"/>
  <c r="M31" i="63"/>
  <c r="M78" i="63"/>
  <c r="M77" i="63"/>
  <c r="M80" i="63"/>
  <c r="M34" i="63"/>
  <c r="M81" i="63"/>
  <c r="M40" i="63"/>
  <c r="M30" i="63"/>
  <c r="M59" i="63"/>
  <c r="M25" i="63"/>
  <c r="M14" i="63"/>
  <c r="M28" i="63"/>
  <c r="M70" i="63"/>
  <c r="M54" i="63"/>
  <c r="M63" i="63"/>
  <c r="M50" i="63"/>
  <c r="M65" i="63"/>
  <c r="M19" i="63"/>
  <c r="M16" i="63"/>
  <c r="M51" i="63"/>
  <c r="M22" i="63"/>
  <c r="M43" i="63"/>
  <c r="M74" i="63"/>
  <c r="M42" i="63"/>
  <c r="M62" i="63"/>
  <c r="M18" i="63"/>
  <c r="M67" i="63"/>
  <c r="M33" i="63"/>
  <c r="M57" i="63"/>
  <c r="M79" i="63"/>
  <c r="M60" i="63"/>
  <c r="M55" i="63"/>
  <c r="M15" i="63"/>
  <c r="M56" i="63"/>
  <c r="M23" i="63"/>
  <c r="M66" i="63"/>
  <c r="M24" i="63"/>
  <c r="M26" i="63"/>
  <c r="M13" i="63"/>
  <c r="G16" i="63"/>
  <c r="G81" i="63"/>
  <c r="G40" i="63"/>
  <c r="G43" i="63"/>
  <c r="G30" i="63"/>
  <c r="G77" i="63"/>
  <c r="G29" i="63"/>
  <c r="G21" i="63"/>
  <c r="G18" i="63"/>
  <c r="G27" i="63"/>
  <c r="G20" i="63"/>
  <c r="G72" i="63"/>
  <c r="G31" i="63"/>
  <c r="G63" i="63"/>
  <c r="G57" i="62"/>
  <c r="G78" i="62"/>
  <c r="G79" i="62"/>
  <c r="G66" i="62"/>
  <c r="G72" i="62"/>
  <c r="G27" i="62"/>
  <c r="M21" i="22"/>
  <c r="M67" i="22"/>
  <c r="M56" i="22"/>
  <c r="M52" i="22"/>
  <c r="G55" i="22"/>
  <c r="G70" i="22"/>
  <c r="G32" i="22"/>
  <c r="G25" i="22"/>
  <c r="G21" i="22"/>
  <c r="G50" i="22"/>
  <c r="G27" i="22"/>
  <c r="G28" i="22"/>
  <c r="G58" i="22"/>
  <c r="G74" i="22"/>
  <c r="G64" i="22"/>
  <c r="G33" i="22"/>
  <c r="G72" i="22"/>
  <c r="G52" i="22"/>
  <c r="G16" i="22"/>
  <c r="G62" i="22"/>
  <c r="G42" i="22"/>
  <c r="G31" i="22"/>
  <c r="G63" i="22"/>
  <c r="G44" i="22"/>
  <c r="G61" i="22"/>
  <c r="G56" i="22"/>
  <c r="G22" i="22"/>
  <c r="G54" i="22"/>
  <c r="G20" i="22"/>
  <c r="G40" i="22"/>
  <c r="G51" i="22"/>
  <c r="G68" i="22"/>
  <c r="G30" i="22"/>
  <c r="G59" i="22"/>
  <c r="G34" i="22"/>
  <c r="G78" i="22"/>
  <c r="G24" i="22"/>
  <c r="G60" i="22"/>
  <c r="G26" i="22"/>
  <c r="G17" i="22"/>
  <c r="G19" i="22"/>
  <c r="G29" i="22"/>
  <c r="G57" i="22"/>
  <c r="G80" i="22"/>
  <c r="G79" i="22"/>
  <c r="G67" i="22"/>
  <c r="G15" i="22"/>
  <c r="G43" i="22"/>
  <c r="G18" i="22"/>
  <c r="G66" i="22"/>
  <c r="G81" i="22"/>
  <c r="M17" i="25"/>
  <c r="M18" i="25"/>
  <c r="M16" i="25"/>
  <c r="M65" i="25"/>
  <c r="M57" i="25"/>
  <c r="M64" i="25"/>
  <c r="M32" i="25"/>
  <c r="M81" i="25"/>
  <c r="M30" i="25"/>
  <c r="M20" i="25"/>
  <c r="M19" i="25"/>
  <c r="M28" i="25"/>
  <c r="M59" i="25"/>
  <c r="M33" i="25"/>
  <c r="M29" i="25"/>
  <c r="M42" i="25"/>
  <c r="M54" i="25"/>
  <c r="M74" i="25"/>
  <c r="M75" i="25"/>
  <c r="M77" i="25"/>
  <c r="M70" i="25"/>
  <c r="M67" i="25"/>
  <c r="M80" i="25"/>
  <c r="M26" i="25"/>
  <c r="M51" i="25"/>
  <c r="M23" i="25"/>
  <c r="M43" i="25"/>
  <c r="M50" i="25"/>
  <c r="M22" i="25"/>
  <c r="M34" i="25"/>
  <c r="M58" i="25"/>
  <c r="M24" i="25"/>
  <c r="M13" i="25"/>
  <c r="C57" i="58"/>
  <c r="G70" i="29"/>
  <c r="G64" i="29"/>
  <c r="G42" i="29"/>
  <c r="G51" i="29"/>
  <c r="G78" i="29"/>
  <c r="G60" i="29"/>
  <c r="G33" i="29"/>
  <c r="G16" i="29"/>
  <c r="G43" i="29"/>
  <c r="G24" i="29"/>
  <c r="G61" i="29"/>
  <c r="G56" i="29"/>
  <c r="G69" i="29"/>
  <c r="G23" i="29"/>
  <c r="G31" i="29"/>
  <c r="G27" i="29"/>
  <c r="G14" i="29"/>
  <c r="G17" i="29"/>
  <c r="G57" i="29"/>
  <c r="G55" i="29"/>
  <c r="G74" i="29"/>
  <c r="G25" i="29"/>
  <c r="G67" i="29"/>
  <c r="G19" i="29"/>
  <c r="G18" i="29"/>
  <c r="G52" i="29"/>
  <c r="G15" i="29"/>
  <c r="G54" i="29"/>
  <c r="G81" i="29"/>
  <c r="G32" i="29"/>
  <c r="G68" i="29"/>
  <c r="G77" i="29"/>
  <c r="G65" i="29"/>
  <c r="G22" i="29"/>
  <c r="G59" i="29"/>
  <c r="G26" i="29"/>
  <c r="G30" i="29"/>
  <c r="G40" i="29"/>
  <c r="G21" i="29"/>
  <c r="G63" i="29"/>
  <c r="G29" i="29"/>
  <c r="G62" i="29"/>
  <c r="G50" i="29"/>
  <c r="G28" i="29"/>
  <c r="G72" i="29"/>
  <c r="G20" i="29"/>
  <c r="M42" i="30"/>
  <c r="M33" i="30"/>
  <c r="M61" i="30"/>
  <c r="M15" i="30"/>
  <c r="M43" i="30"/>
  <c r="M25" i="30"/>
  <c r="M75" i="30"/>
  <c r="M60" i="30"/>
  <c r="M27" i="30"/>
  <c r="M78" i="30"/>
  <c r="M62" i="30"/>
  <c r="M79" i="30"/>
  <c r="M67" i="30"/>
  <c r="M50" i="30"/>
  <c r="M81" i="30"/>
  <c r="M23" i="30"/>
  <c r="M69" i="30"/>
  <c r="M57" i="30"/>
  <c r="M19" i="30"/>
  <c r="M68" i="30"/>
  <c r="M17" i="30"/>
  <c r="M56" i="30"/>
  <c r="M30" i="30"/>
  <c r="M14" i="30"/>
  <c r="M74" i="30"/>
  <c r="M72" i="30"/>
  <c r="M29" i="30"/>
  <c r="M63" i="30"/>
  <c r="M26" i="30"/>
  <c r="M80" i="30"/>
  <c r="M21" i="30"/>
  <c r="M66" i="30"/>
  <c r="M77" i="30"/>
  <c r="M31" i="30"/>
  <c r="M13" i="30"/>
  <c r="M32" i="30"/>
  <c r="M24" i="30"/>
  <c r="M34" i="30"/>
  <c r="M22" i="30"/>
  <c r="M58" i="30"/>
  <c r="M16" i="31"/>
  <c r="M59" i="31"/>
  <c r="M32" i="31"/>
  <c r="M52" i="31"/>
  <c r="M15" i="31"/>
  <c r="M81" i="31"/>
  <c r="G28" i="63"/>
  <c r="G19" i="63"/>
  <c r="G55" i="63"/>
  <c r="G17" i="63"/>
  <c r="G34" i="63"/>
  <c r="G69" i="63"/>
  <c r="G52" i="63"/>
  <c r="G32" i="63"/>
  <c r="G26" i="63"/>
  <c r="G80" i="63"/>
  <c r="G14" i="63"/>
  <c r="G67" i="63"/>
  <c r="G60" i="63"/>
  <c r="G79" i="63"/>
  <c r="G59" i="63"/>
  <c r="G58" i="63"/>
  <c r="G33" i="63"/>
  <c r="G42" i="63"/>
  <c r="G78" i="63"/>
  <c r="G54" i="63"/>
  <c r="G25" i="63"/>
  <c r="G51" i="63"/>
  <c r="G23" i="63"/>
  <c r="G56" i="63"/>
  <c r="G64" i="63"/>
  <c r="G75" i="63"/>
  <c r="G68" i="63"/>
  <c r="G70" i="63"/>
  <c r="G66" i="63"/>
  <c r="G13" i="63"/>
  <c r="G15" i="63"/>
  <c r="G22" i="63"/>
  <c r="G65" i="63"/>
  <c r="G57" i="63"/>
  <c r="G62" i="63"/>
  <c r="G24" i="63"/>
  <c r="G50" i="63"/>
  <c r="G44" i="63"/>
  <c r="K79" i="20"/>
  <c r="L72" i="20"/>
  <c r="L81" i="20"/>
  <c r="F72" i="20"/>
  <c r="E60" i="20"/>
  <c r="M40" i="31"/>
  <c r="M63" i="31"/>
  <c r="M68" i="31"/>
  <c r="M31" i="31"/>
  <c r="M18" i="31"/>
  <c r="M28" i="31"/>
  <c r="M20" i="31"/>
  <c r="M58" i="31"/>
  <c r="M51" i="31"/>
  <c r="M29" i="31"/>
  <c r="M70" i="31"/>
  <c r="M61" i="31"/>
  <c r="M54" i="31"/>
  <c r="M13" i="31"/>
  <c r="M72" i="31"/>
  <c r="M75" i="31"/>
  <c r="M55" i="31"/>
  <c r="M43" i="31"/>
  <c r="M66" i="31"/>
  <c r="M79" i="31"/>
  <c r="M27" i="31"/>
  <c r="M69" i="31"/>
  <c r="M22" i="31"/>
  <c r="M74" i="31"/>
  <c r="M50" i="31"/>
  <c r="M17" i="31"/>
  <c r="M33" i="31"/>
  <c r="M14" i="31"/>
  <c r="M67" i="31"/>
  <c r="M26" i="31"/>
  <c r="M25" i="31"/>
  <c r="M23" i="31"/>
  <c r="M56" i="31"/>
  <c r="M62" i="31"/>
  <c r="M19" i="31"/>
  <c r="M42" i="31"/>
  <c r="M80" i="31"/>
  <c r="M34" i="31"/>
  <c r="M65" i="31"/>
  <c r="M44" i="31"/>
  <c r="M57" i="31"/>
  <c r="M64" i="31"/>
  <c r="L72" i="32"/>
  <c r="L81" i="32"/>
  <c r="K81" i="32"/>
  <c r="C51" i="32"/>
  <c r="G19" i="23"/>
  <c r="C79" i="32"/>
  <c r="F81" i="32"/>
  <c r="G13" i="32"/>
  <c r="M23" i="34"/>
  <c r="M20" i="34"/>
  <c r="M66" i="34"/>
  <c r="M67" i="34"/>
  <c r="M30" i="34"/>
  <c r="M22" i="34"/>
  <c r="M55" i="34"/>
  <c r="M81" i="34"/>
  <c r="M79" i="34"/>
  <c r="M74" i="34"/>
  <c r="M64" i="34"/>
  <c r="M62" i="34"/>
  <c r="M63" i="34"/>
  <c r="M34" i="34"/>
  <c r="M16" i="34"/>
  <c r="M56" i="34"/>
  <c r="M59" i="34"/>
  <c r="M50" i="34"/>
  <c r="M77" i="34"/>
  <c r="M65" i="34"/>
  <c r="M40" i="34"/>
  <c r="M42" i="34"/>
  <c r="M13" i="34"/>
  <c r="M52" i="34"/>
  <c r="M15" i="34"/>
  <c r="M28" i="34"/>
  <c r="M24" i="34"/>
  <c r="M17" i="34"/>
  <c r="M58" i="34"/>
  <c r="M70" i="34"/>
  <c r="M59" i="22"/>
  <c r="M65" i="22"/>
  <c r="G16" i="62"/>
  <c r="G24" i="62"/>
  <c r="G54" i="62"/>
  <c r="G75" i="62"/>
  <c r="G56" i="62"/>
  <c r="G52" i="62"/>
  <c r="G22" i="62"/>
  <c r="G40" i="62"/>
  <c r="G14" i="62"/>
  <c r="G69" i="62"/>
  <c r="G60" i="62"/>
  <c r="G20" i="62"/>
  <c r="G19" i="62"/>
  <c r="G67" i="62"/>
  <c r="G28" i="62"/>
  <c r="G33" i="62"/>
  <c r="G44" i="62"/>
  <c r="G43" i="62"/>
  <c r="G74" i="62"/>
  <c r="G77" i="62"/>
  <c r="G15" i="62"/>
  <c r="G64" i="62"/>
  <c r="G26" i="62"/>
  <c r="G17" i="62"/>
  <c r="G23" i="62"/>
  <c r="G21" i="62"/>
  <c r="G31" i="62"/>
  <c r="G68" i="62"/>
  <c r="G70" i="62"/>
  <c r="G51" i="62"/>
  <c r="G59" i="62"/>
  <c r="G25" i="62"/>
  <c r="G34" i="62"/>
  <c r="G32" i="62"/>
  <c r="G55" i="62"/>
  <c r="G18" i="62"/>
  <c r="G63" i="62"/>
  <c r="G65" i="62"/>
  <c r="G58" i="62"/>
  <c r="G29" i="62"/>
  <c r="G80" i="62"/>
  <c r="G61" i="62"/>
  <c r="G81" i="62"/>
  <c r="G50" i="62"/>
  <c r="G62" i="62"/>
  <c r="G30" i="62"/>
  <c r="K44" i="20"/>
  <c r="G52" i="34"/>
  <c r="G32" i="34"/>
  <c r="G69" i="34"/>
  <c r="G28" i="34"/>
  <c r="G68" i="34"/>
  <c r="G16" i="34"/>
  <c r="G33" i="34"/>
  <c r="G42" i="34"/>
  <c r="G67" i="34"/>
  <c r="G54" i="34"/>
  <c r="G56" i="34"/>
  <c r="G26" i="34"/>
  <c r="G57" i="34"/>
  <c r="G55" i="34"/>
  <c r="G77" i="34"/>
  <c r="G81" i="34"/>
  <c r="G30" i="34"/>
  <c r="G15" i="34"/>
  <c r="G25" i="34"/>
  <c r="G21" i="34"/>
  <c r="G75" i="34"/>
  <c r="G59" i="34"/>
  <c r="G40" i="34"/>
  <c r="G61" i="34"/>
  <c r="G58" i="34"/>
  <c r="G18" i="34"/>
  <c r="G22" i="34"/>
  <c r="G70" i="34"/>
  <c r="G34" i="34"/>
  <c r="G74" i="34"/>
  <c r="G78" i="34"/>
  <c r="G80" i="34"/>
  <c r="G17" i="34"/>
  <c r="G27" i="34"/>
  <c r="G65" i="34"/>
  <c r="G31" i="34"/>
  <c r="G19" i="34"/>
  <c r="G62" i="34"/>
  <c r="G14" i="34"/>
  <c r="G24" i="34"/>
  <c r="G20" i="34"/>
  <c r="G64" i="34"/>
  <c r="G29" i="34"/>
  <c r="G23" i="34"/>
  <c r="G66" i="34"/>
  <c r="G50" i="34"/>
  <c r="G63" i="34"/>
  <c r="G65" i="35"/>
  <c r="G59" i="35"/>
  <c r="G54" i="35"/>
  <c r="G18" i="35"/>
  <c r="G29" i="35"/>
  <c r="G27" i="35"/>
  <c r="G70" i="35"/>
  <c r="G16" i="35"/>
  <c r="G81" i="35"/>
  <c r="G68" i="35"/>
  <c r="G20" i="35"/>
  <c r="G67" i="35"/>
  <c r="G44" i="35"/>
  <c r="G30" i="35"/>
  <c r="G77" i="35"/>
  <c r="G15" i="35"/>
  <c r="G14" i="35"/>
  <c r="G19" i="35"/>
  <c r="G40" i="35"/>
  <c r="G24" i="35"/>
  <c r="G23" i="35"/>
  <c r="G63" i="35"/>
  <c r="G25" i="35"/>
  <c r="G69" i="35"/>
  <c r="G33" i="35"/>
  <c r="G34" i="35"/>
  <c r="G56" i="35"/>
  <c r="G22" i="35"/>
  <c r="G80" i="35"/>
  <c r="G64" i="35"/>
  <c r="G52" i="35"/>
  <c r="G28" i="35"/>
  <c r="G50" i="35"/>
  <c r="G55" i="35"/>
  <c r="G78" i="35"/>
  <c r="G62" i="35"/>
  <c r="G58" i="35"/>
  <c r="G74" i="35"/>
  <c r="G26" i="35"/>
  <c r="G61" i="35"/>
  <c r="G21" i="35"/>
  <c r="G17" i="35"/>
  <c r="G75" i="35"/>
  <c r="G66" i="35"/>
  <c r="G79" i="35"/>
  <c r="G51" i="35"/>
  <c r="G32" i="35"/>
  <c r="G57" i="35"/>
  <c r="G31" i="35"/>
  <c r="G42" i="35"/>
  <c r="G60" i="35"/>
  <c r="G44" i="34"/>
  <c r="G51" i="34"/>
  <c r="G79" i="37"/>
  <c r="G79" i="34"/>
  <c r="G72" i="35"/>
  <c r="G72" i="34"/>
  <c r="M77" i="42"/>
  <c r="M64" i="42"/>
  <c r="M62" i="42"/>
  <c r="M17" i="42"/>
  <c r="M65" i="42"/>
  <c r="M42" i="42"/>
  <c r="M21" i="42"/>
  <c r="M22" i="42"/>
  <c r="M57" i="42"/>
  <c r="M74" i="42"/>
  <c r="M40" i="42"/>
  <c r="M69" i="42"/>
  <c r="M81" i="42"/>
  <c r="M32" i="42"/>
  <c r="M59" i="42"/>
  <c r="M56" i="42"/>
  <c r="M78" i="42"/>
  <c r="M75" i="42"/>
  <c r="M43" i="42"/>
  <c r="M67" i="42"/>
  <c r="M80" i="42"/>
  <c r="M63" i="42"/>
  <c r="M28" i="42"/>
  <c r="M79" i="42"/>
  <c r="M72" i="42"/>
  <c r="M31" i="42"/>
  <c r="M50" i="42"/>
  <c r="M27" i="42"/>
  <c r="M16" i="42"/>
  <c r="M29" i="42"/>
  <c r="M51" i="42"/>
  <c r="M33" i="42"/>
  <c r="M60" i="42"/>
  <c r="M15" i="42"/>
  <c r="M70" i="42"/>
  <c r="M52" i="42"/>
  <c r="M34" i="42"/>
  <c r="M58" i="42"/>
  <c r="M54" i="42"/>
  <c r="M13" i="42"/>
  <c r="M24" i="42"/>
  <c r="M61" i="42"/>
  <c r="M30" i="42"/>
  <c r="M20" i="42"/>
  <c r="M66" i="42"/>
  <c r="M68" i="42"/>
  <c r="M18" i="42"/>
  <c r="M55" i="42"/>
  <c r="M25" i="42"/>
  <c r="M14" i="42"/>
  <c r="M19" i="42"/>
  <c r="M23" i="42"/>
  <c r="M26" i="42"/>
  <c r="G78" i="41"/>
  <c r="G42" i="41"/>
  <c r="G43" i="41"/>
  <c r="G25" i="41"/>
  <c r="G72" i="41"/>
  <c r="G50" i="41"/>
  <c r="G23" i="41"/>
  <c r="G28" i="41"/>
  <c r="G65" i="41"/>
  <c r="G31" i="41"/>
  <c r="G64" i="41"/>
  <c r="M27" i="62"/>
  <c r="M52" i="62"/>
  <c r="M62" i="62"/>
  <c r="M21" i="62"/>
  <c r="M34" i="62"/>
  <c r="M15" i="62"/>
  <c r="M40" i="62"/>
  <c r="M25" i="62"/>
  <c r="M30" i="62"/>
  <c r="M44" i="62"/>
  <c r="M81" i="62"/>
  <c r="M42" i="62"/>
  <c r="M16" i="62"/>
  <c r="M70" i="62"/>
  <c r="M29" i="62"/>
  <c r="M55" i="62"/>
  <c r="M64" i="62"/>
  <c r="M23" i="62"/>
  <c r="M66" i="62"/>
  <c r="M33" i="62"/>
  <c r="M59" i="62"/>
  <c r="M43" i="62"/>
  <c r="M56" i="62"/>
  <c r="M24" i="62"/>
  <c r="M54" i="62"/>
  <c r="M50" i="62"/>
  <c r="M18" i="62"/>
  <c r="M31" i="62"/>
  <c r="M20" i="62"/>
  <c r="M78" i="62"/>
  <c r="M63" i="62"/>
  <c r="M14" i="62"/>
  <c r="M60" i="62"/>
  <c r="M19" i="62"/>
  <c r="M77" i="62"/>
  <c r="M32" i="62"/>
  <c r="M13" i="62"/>
  <c r="M67" i="62"/>
  <c r="M26" i="62"/>
  <c r="M58" i="62"/>
  <c r="M61" i="62"/>
  <c r="M28" i="62"/>
  <c r="M17" i="62"/>
  <c r="M74" i="62"/>
  <c r="M22" i="62"/>
  <c r="M68" i="62"/>
  <c r="M80" i="62"/>
  <c r="M57" i="62"/>
  <c r="M79" i="62"/>
  <c r="M51" i="62"/>
  <c r="M75" i="62"/>
  <c r="M65" i="62"/>
  <c r="M69" i="62"/>
  <c r="G19" i="37"/>
  <c r="G20" i="37"/>
  <c r="G54" i="37"/>
  <c r="G33" i="37"/>
  <c r="G81" i="37"/>
  <c r="G42" i="37"/>
  <c r="G31" i="37"/>
  <c r="G68" i="37"/>
  <c r="G69" i="37"/>
  <c r="G40" i="37"/>
  <c r="G80" i="37"/>
  <c r="G23" i="37"/>
  <c r="G15" i="37"/>
  <c r="G17" i="37"/>
  <c r="G58" i="37"/>
  <c r="G61" i="37"/>
  <c r="G52" i="37"/>
  <c r="G65" i="37"/>
  <c r="G21" i="37"/>
  <c r="G28" i="37"/>
  <c r="G30" i="37"/>
  <c r="G57" i="37"/>
  <c r="G18" i="37"/>
  <c r="G74" i="37"/>
  <c r="G78" i="37"/>
  <c r="G60" i="37"/>
  <c r="G26" i="37"/>
  <c r="G24" i="37"/>
  <c r="G32" i="37"/>
  <c r="G67" i="37"/>
  <c r="G14" i="37"/>
  <c r="G29" i="37"/>
  <c r="G25" i="37"/>
  <c r="G34" i="37"/>
  <c r="G55" i="37"/>
  <c r="G50" i="37"/>
  <c r="G75" i="37"/>
  <c r="G22" i="37"/>
  <c r="G64" i="37"/>
  <c r="G43" i="37"/>
  <c r="G63" i="37"/>
  <c r="G59" i="37"/>
  <c r="G27" i="37"/>
  <c r="G16" i="37"/>
  <c r="G62" i="37"/>
  <c r="G66" i="37"/>
  <c r="G70" i="37"/>
  <c r="G77" i="37"/>
  <c r="G72" i="37"/>
  <c r="G56" i="37"/>
  <c r="G44" i="37"/>
  <c r="M77" i="38"/>
  <c r="M32" i="38"/>
  <c r="M20" i="38"/>
  <c r="M65" i="38"/>
  <c r="M29" i="38"/>
  <c r="M80" i="38"/>
  <c r="M28" i="38"/>
  <c r="M43" i="38"/>
  <c r="M24" i="38"/>
  <c r="M55" i="38"/>
  <c r="M62" i="38"/>
  <c r="M61" i="38"/>
  <c r="M22" i="38"/>
  <c r="M70" i="38"/>
  <c r="M60" i="38"/>
  <c r="M50" i="38"/>
  <c r="M34" i="38"/>
  <c r="M68" i="38"/>
  <c r="M26" i="38"/>
  <c r="M17" i="38"/>
  <c r="M81" i="38"/>
  <c r="M57" i="38"/>
  <c r="M31" i="38"/>
  <c r="M69" i="38"/>
  <c r="M54" i="38"/>
  <c r="M13" i="38"/>
  <c r="M19" i="38"/>
  <c r="M33" i="38"/>
  <c r="M58" i="38"/>
  <c r="M64" i="38"/>
  <c r="M40" i="38"/>
  <c r="M21" i="38"/>
  <c r="M30" i="38"/>
  <c r="M74" i="38"/>
  <c r="M27" i="38"/>
  <c r="M75" i="38"/>
  <c r="M16" i="38"/>
  <c r="M18" i="38"/>
  <c r="M23" i="38"/>
  <c r="M44" i="38"/>
  <c r="M15" i="38"/>
  <c r="M14" i="38"/>
  <c r="M25" i="38"/>
  <c r="M42" i="38"/>
  <c r="M59" i="38"/>
  <c r="M66" i="38"/>
  <c r="M72" i="38"/>
  <c r="M52" i="38"/>
  <c r="M63" i="38"/>
  <c r="M78" i="38"/>
  <c r="M67" i="38"/>
  <c r="M79" i="38"/>
  <c r="M56" i="38"/>
  <c r="G72" i="38"/>
  <c r="M65" i="12"/>
  <c r="M60" i="12"/>
  <c r="M29" i="12"/>
  <c r="M21" i="12"/>
  <c r="M33" i="12"/>
  <c r="M25" i="12"/>
  <c r="M50" i="12"/>
  <c r="M27" i="12"/>
  <c r="M64" i="12"/>
  <c r="M66" i="12"/>
  <c r="M70" i="12"/>
  <c r="M63" i="12"/>
  <c r="M22" i="12"/>
  <c r="M81" i="12"/>
  <c r="M15" i="12"/>
  <c r="M16" i="12"/>
  <c r="M20" i="12"/>
  <c r="M72" i="12"/>
  <c r="M79" i="12"/>
  <c r="M13" i="12"/>
  <c r="M30" i="12"/>
  <c r="M58" i="12"/>
  <c r="M68" i="12"/>
  <c r="M52" i="12"/>
  <c r="M78" i="12"/>
  <c r="M26" i="12"/>
  <c r="M32" i="12"/>
  <c r="M43" i="12"/>
  <c r="M34" i="12"/>
  <c r="M74" i="12"/>
  <c r="M67" i="12"/>
  <c r="M62" i="12"/>
  <c r="M80" i="12"/>
  <c r="M59" i="12"/>
  <c r="M61" i="12"/>
  <c r="M18" i="12"/>
  <c r="M17" i="12"/>
  <c r="M55" i="12"/>
  <c r="M54" i="12"/>
  <c r="M51" i="12"/>
  <c r="M57" i="12"/>
  <c r="M75" i="12"/>
  <c r="M19" i="12"/>
  <c r="M40" i="12"/>
  <c r="M69" i="12"/>
  <c r="M56" i="12"/>
  <c r="M14" i="12"/>
  <c r="M77" i="12"/>
  <c r="M42" i="12"/>
  <c r="M23" i="12"/>
  <c r="M31" i="12"/>
  <c r="M24" i="12"/>
  <c r="M28" i="12"/>
  <c r="M32" i="13"/>
  <c r="M63" i="13"/>
  <c r="M42" i="13"/>
  <c r="M21" i="13"/>
  <c r="M22" i="13"/>
  <c r="M43" i="13"/>
  <c r="M19" i="13"/>
  <c r="M62" i="13"/>
  <c r="M17" i="13"/>
  <c r="M78" i="13"/>
  <c r="M54" i="13"/>
  <c r="M27" i="13"/>
  <c r="M57" i="13"/>
  <c r="M69" i="13"/>
  <c r="M79" i="13"/>
  <c r="M61" i="13"/>
  <c r="M52" i="13"/>
  <c r="M23" i="13"/>
  <c r="M56" i="13"/>
  <c r="M60" i="13"/>
  <c r="M29" i="13"/>
  <c r="M34" i="13"/>
  <c r="M81" i="13"/>
  <c r="M75" i="13"/>
  <c r="M14" i="13"/>
  <c r="M74" i="13"/>
  <c r="M70" i="13"/>
  <c r="M72" i="13"/>
  <c r="M65" i="13"/>
  <c r="M68" i="13"/>
  <c r="M24" i="13"/>
  <c r="M33" i="13"/>
  <c r="M51" i="13"/>
  <c r="M58" i="13"/>
  <c r="M30" i="13"/>
  <c r="M15" i="13"/>
  <c r="M25" i="13"/>
  <c r="M50" i="13"/>
  <c r="M66" i="13"/>
  <c r="M55" i="13"/>
  <c r="M40" i="13"/>
  <c r="M67" i="13"/>
  <c r="M59" i="13"/>
  <c r="M13" i="13"/>
  <c r="M18" i="13"/>
  <c r="M77" i="13"/>
  <c r="M80" i="13"/>
  <c r="M26" i="13"/>
  <c r="M64" i="13"/>
  <c r="M31" i="13"/>
  <c r="M16" i="13"/>
  <c r="M20" i="13"/>
  <c r="M28" i="13"/>
  <c r="C79" i="20"/>
  <c r="C35" i="53"/>
  <c r="E35" i="53"/>
  <c r="I60" i="20"/>
  <c r="M49" i="20"/>
  <c r="M48" i="20"/>
  <c r="M46" i="20"/>
  <c r="M47" i="20"/>
  <c r="I79" i="20"/>
  <c r="G47" i="20"/>
  <c r="G46" i="20"/>
  <c r="G49" i="20"/>
  <c r="E51" i="20"/>
  <c r="C51" i="20"/>
  <c r="E44" i="20"/>
  <c r="G48" i="20"/>
  <c r="E49" i="53"/>
  <c r="M25" i="22"/>
  <c r="M57" i="22"/>
  <c r="M70" i="22"/>
  <c r="M29" i="22"/>
  <c r="M81" i="22"/>
  <c r="M27" i="22"/>
  <c r="M77" i="22"/>
  <c r="M58" i="22"/>
  <c r="M61" i="22"/>
  <c r="M40" i="22"/>
  <c r="M78" i="22"/>
  <c r="M18" i="22"/>
  <c r="M50" i="22"/>
  <c r="M32" i="22"/>
  <c r="M17" i="22"/>
  <c r="M64" i="22"/>
  <c r="M15" i="22"/>
  <c r="M30" i="22"/>
  <c r="M60" i="22"/>
  <c r="M43" i="22"/>
  <c r="M24" i="22"/>
  <c r="M22" i="22"/>
  <c r="M28" i="22"/>
  <c r="M69" i="22"/>
  <c r="M42" i="22"/>
  <c r="M34" i="22"/>
  <c r="M31" i="22"/>
  <c r="M80" i="22"/>
  <c r="M23" i="22"/>
  <c r="M74" i="22"/>
  <c r="M54" i="22"/>
  <c r="M63" i="22"/>
  <c r="M19" i="22"/>
  <c r="M62" i="22"/>
  <c r="M44" i="22"/>
  <c r="M51" i="22"/>
  <c r="M75" i="22"/>
  <c r="M33" i="22"/>
  <c r="M72" i="22"/>
  <c r="M20" i="22"/>
  <c r="M55" i="22"/>
  <c r="M16" i="22"/>
  <c r="M14" i="22"/>
  <c r="M68" i="22"/>
  <c r="M26" i="22"/>
  <c r="M66" i="22"/>
  <c r="M13" i="22"/>
  <c r="I42" i="53"/>
  <c r="G77" i="25"/>
  <c r="G69" i="25"/>
  <c r="G68" i="25"/>
  <c r="G74" i="25"/>
  <c r="G70" i="25"/>
  <c r="G21" i="25"/>
  <c r="G80" i="25"/>
  <c r="G40" i="25"/>
  <c r="G15" i="25"/>
  <c r="G17" i="25"/>
  <c r="G29" i="25"/>
  <c r="G16" i="25"/>
  <c r="G30" i="25"/>
  <c r="G22" i="25"/>
  <c r="G50" i="25"/>
  <c r="G18" i="25"/>
  <c r="G59" i="25"/>
  <c r="G66" i="25"/>
  <c r="G25" i="25"/>
  <c r="G28" i="25"/>
  <c r="G14" i="25"/>
  <c r="G43" i="25"/>
  <c r="G44" i="25"/>
  <c r="G62" i="25"/>
  <c r="G31" i="25"/>
  <c r="G57" i="25"/>
  <c r="G20" i="25"/>
  <c r="G23" i="25"/>
  <c r="G42" i="25"/>
  <c r="G65" i="25"/>
  <c r="G34" i="25"/>
  <c r="G27" i="25"/>
  <c r="G78" i="25"/>
  <c r="G19" i="25"/>
  <c r="G32" i="25"/>
  <c r="G64" i="25"/>
  <c r="G79" i="25"/>
  <c r="G61" i="25"/>
  <c r="G58" i="25"/>
  <c r="G56" i="25"/>
  <c r="G67" i="25"/>
  <c r="G55" i="25"/>
  <c r="G24" i="25"/>
  <c r="G81" i="25"/>
  <c r="G33" i="25"/>
  <c r="G26" i="25"/>
  <c r="G63" i="25"/>
  <c r="G54" i="25"/>
  <c r="G52" i="25"/>
  <c r="G75" i="25"/>
  <c r="G60" i="25"/>
  <c r="G51" i="25"/>
  <c r="G62" i="27"/>
  <c r="G81" i="27"/>
  <c r="G70" i="27"/>
  <c r="G69" i="27"/>
  <c r="G65" i="27"/>
  <c r="G23" i="27"/>
  <c r="G59" i="27"/>
  <c r="G15" i="27"/>
  <c r="G75" i="27"/>
  <c r="G63" i="27"/>
  <c r="G60" i="27"/>
  <c r="G19" i="27"/>
  <c r="G51" i="27"/>
  <c r="G80" i="27"/>
  <c r="G42" i="27"/>
  <c r="G14" i="27"/>
  <c r="G43" i="27"/>
  <c r="G67" i="27"/>
  <c r="G79" i="27"/>
  <c r="G72" i="27"/>
  <c r="G74" i="27"/>
  <c r="G55" i="27"/>
  <c r="G61" i="27"/>
  <c r="G20" i="27"/>
  <c r="G26" i="27"/>
  <c r="G50" i="27"/>
  <c r="G34" i="27"/>
  <c r="G54" i="27"/>
  <c r="G22" i="27"/>
  <c r="G18" i="27"/>
  <c r="G40" i="27"/>
  <c r="G77" i="27"/>
  <c r="G52" i="27"/>
  <c r="G32" i="27"/>
  <c r="G78" i="27"/>
  <c r="G33" i="27"/>
  <c r="G25" i="27"/>
  <c r="G17" i="27"/>
  <c r="G66" i="27"/>
  <c r="G58" i="27"/>
  <c r="G27" i="27"/>
  <c r="G64" i="27"/>
  <c r="G68" i="27"/>
  <c r="G56" i="27"/>
  <c r="G57" i="27"/>
  <c r="G29" i="27"/>
  <c r="G31" i="27"/>
  <c r="G24" i="27"/>
  <c r="G16" i="27"/>
  <c r="G28" i="27"/>
  <c r="G30" i="27"/>
  <c r="G21" i="27"/>
  <c r="G48" i="32"/>
  <c r="G64" i="28"/>
  <c r="G79" i="28"/>
  <c r="G43" i="28"/>
  <c r="G34" i="28"/>
  <c r="G33" i="28"/>
  <c r="G69" i="28"/>
  <c r="G61" i="28"/>
  <c r="G56" i="28"/>
  <c r="G67" i="28"/>
  <c r="G15" i="28"/>
  <c r="G21" i="28"/>
  <c r="G65" i="28"/>
  <c r="G58" i="28"/>
  <c r="G55" i="28"/>
  <c r="G74" i="28"/>
  <c r="G19" i="28"/>
  <c r="G63" i="28"/>
  <c r="G14" i="28"/>
  <c r="G42" i="28"/>
  <c r="G29" i="28"/>
  <c r="G26" i="28"/>
  <c r="G60" i="28"/>
  <c r="G23" i="28"/>
  <c r="G51" i="28"/>
  <c r="G17" i="28"/>
  <c r="G52" i="28"/>
  <c r="G66" i="28"/>
  <c r="G81" i="28"/>
  <c r="G25" i="28"/>
  <c r="G80" i="28"/>
  <c r="G18" i="28"/>
  <c r="G68" i="28"/>
  <c r="G77" i="28"/>
  <c r="G40" i="28"/>
  <c r="G70" i="28"/>
  <c r="G72" i="28"/>
  <c r="G54" i="28"/>
  <c r="G78" i="28"/>
  <c r="G75" i="28"/>
  <c r="G16" i="28"/>
  <c r="G50" i="28"/>
  <c r="G30" i="28"/>
  <c r="G59" i="28"/>
  <c r="G27" i="28"/>
  <c r="G32" i="28"/>
  <c r="G57" i="28"/>
  <c r="G62" i="28"/>
  <c r="G22" i="28"/>
  <c r="G20" i="28"/>
  <c r="G31" i="28"/>
  <c r="G24" i="28"/>
  <c r="G28" i="28"/>
  <c r="G47" i="32"/>
  <c r="K60" i="32"/>
  <c r="G46" i="32"/>
  <c r="E72" i="32"/>
  <c r="C60" i="32"/>
  <c r="E60" i="32"/>
  <c r="I80" i="53"/>
  <c r="K79" i="32"/>
  <c r="I79" i="32"/>
  <c r="I60" i="32"/>
  <c r="K51" i="32"/>
  <c r="K80" i="53"/>
  <c r="M55" i="24"/>
  <c r="M57" i="24"/>
  <c r="M17" i="24"/>
  <c r="M63" i="24"/>
  <c r="M51" i="24"/>
  <c r="M61" i="24"/>
  <c r="M42" i="24"/>
  <c r="M60" i="24"/>
  <c r="M20" i="24"/>
  <c r="M69" i="24"/>
  <c r="M34" i="24"/>
  <c r="M64" i="24"/>
  <c r="M66" i="24"/>
  <c r="M29" i="24"/>
  <c r="M52" i="24"/>
  <c r="M68" i="24"/>
  <c r="M14" i="24"/>
  <c r="M18" i="24"/>
  <c r="M16" i="24"/>
  <c r="M21" i="24"/>
  <c r="M81" i="24"/>
  <c r="M31" i="24"/>
  <c r="M26" i="24"/>
  <c r="M30" i="24"/>
  <c r="M43" i="24"/>
  <c r="M79" i="24"/>
  <c r="M22" i="24"/>
  <c r="M65" i="24"/>
  <c r="M80" i="24"/>
  <c r="M70" i="24"/>
  <c r="M59" i="24"/>
  <c r="M72" i="24"/>
  <c r="M78" i="24"/>
  <c r="M58" i="24"/>
  <c r="M27" i="24"/>
  <c r="M56" i="24"/>
  <c r="M50" i="24"/>
  <c r="M24" i="24"/>
  <c r="M67" i="24"/>
  <c r="M54" i="24"/>
  <c r="M32" i="24"/>
  <c r="M15" i="24"/>
  <c r="M13" i="24"/>
  <c r="M40" i="24"/>
  <c r="M74" i="24"/>
  <c r="M25" i="24"/>
  <c r="M62" i="24"/>
  <c r="M28" i="24"/>
  <c r="M75" i="24"/>
  <c r="M33" i="24"/>
  <c r="M77" i="24"/>
  <c r="M19" i="24"/>
  <c r="M23" i="24"/>
  <c r="I44" i="32"/>
  <c r="M49" i="32"/>
  <c r="M46" i="32"/>
  <c r="M47" i="32"/>
  <c r="M48" i="32"/>
  <c r="K44" i="32"/>
  <c r="M44" i="24"/>
  <c r="E42" i="53"/>
  <c r="G17" i="24"/>
  <c r="G14" i="24"/>
  <c r="G75" i="24"/>
  <c r="G66" i="24"/>
  <c r="G58" i="24"/>
  <c r="G32" i="24"/>
  <c r="G74" i="24"/>
  <c r="G81" i="24"/>
  <c r="G40" i="24"/>
  <c r="G78" i="24"/>
  <c r="G69" i="24"/>
  <c r="G68" i="24"/>
  <c r="G56" i="24"/>
  <c r="G51" i="24"/>
  <c r="G43" i="24"/>
  <c r="G15" i="24"/>
  <c r="G64" i="24"/>
  <c r="G25" i="24"/>
  <c r="G67" i="24"/>
  <c r="G57" i="24"/>
  <c r="G21" i="24"/>
  <c r="G30" i="24"/>
  <c r="G77" i="24"/>
  <c r="G61" i="24"/>
  <c r="G70" i="24"/>
  <c r="G19" i="24"/>
  <c r="G28" i="24"/>
  <c r="G54" i="24"/>
  <c r="G26" i="24"/>
  <c r="G65" i="24"/>
  <c r="G50" i="24"/>
  <c r="G24" i="24"/>
  <c r="G72" i="24"/>
  <c r="G79" i="24"/>
  <c r="G22" i="24"/>
  <c r="G23" i="24"/>
  <c r="G29" i="24"/>
  <c r="G20" i="24"/>
  <c r="G63" i="24"/>
  <c r="G62" i="24"/>
  <c r="G42" i="24"/>
  <c r="G55" i="24"/>
  <c r="G31" i="24"/>
  <c r="G52" i="24"/>
  <c r="G80" i="24"/>
  <c r="G59" i="24"/>
  <c r="G16" i="24"/>
  <c r="G60" i="24"/>
  <c r="G27" i="24"/>
  <c r="G33" i="24"/>
  <c r="G34" i="24"/>
  <c r="G18" i="24"/>
  <c r="E44" i="32"/>
  <c r="G44" i="24"/>
  <c r="K72" i="20"/>
  <c r="G44" i="32"/>
  <c r="I72" i="32"/>
  <c r="K72" i="32"/>
  <c r="F81" i="20"/>
  <c r="G18" i="20"/>
  <c r="C72" i="20"/>
  <c r="G29" i="38"/>
  <c r="G54" i="38"/>
  <c r="G55" i="38"/>
  <c r="G19" i="38"/>
  <c r="G16" i="38"/>
  <c r="G21" i="38"/>
  <c r="G28" i="38"/>
  <c r="G25" i="38"/>
  <c r="G74" i="38"/>
  <c r="G23" i="38"/>
  <c r="G30" i="38"/>
  <c r="G62" i="38"/>
  <c r="G27" i="38"/>
  <c r="G64" i="38"/>
  <c r="G61" i="38"/>
  <c r="G33" i="38"/>
  <c r="G18" i="38"/>
  <c r="G70" i="38"/>
  <c r="G17" i="38"/>
  <c r="G66" i="38"/>
  <c r="G26" i="38"/>
  <c r="G44" i="38"/>
  <c r="G59" i="38"/>
  <c r="G56" i="38"/>
  <c r="G24" i="38"/>
  <c r="G77" i="38"/>
  <c r="G42" i="38"/>
  <c r="G81" i="38"/>
  <c r="G15" i="38"/>
  <c r="G65" i="38"/>
  <c r="G32" i="38"/>
  <c r="G68" i="38"/>
  <c r="G43" i="38"/>
  <c r="G50" i="38"/>
  <c r="G63" i="38"/>
  <c r="G52" i="38"/>
  <c r="G51" i="38"/>
  <c r="G34" i="38"/>
  <c r="G31" i="38"/>
  <c r="G75" i="38"/>
  <c r="G22" i="38"/>
  <c r="G80" i="38"/>
  <c r="G20" i="38"/>
  <c r="G69" i="38"/>
  <c r="G14" i="38"/>
  <c r="G78" i="38"/>
  <c r="G57" i="38"/>
  <c r="G40" i="38"/>
  <c r="G67" i="38"/>
  <c r="G58" i="38"/>
  <c r="G79" i="38"/>
  <c r="G60" i="38"/>
  <c r="I72" i="20"/>
  <c r="M72" i="20"/>
  <c r="E72" i="20"/>
  <c r="I81" i="32"/>
  <c r="M44" i="32"/>
  <c r="C81" i="32"/>
  <c r="M67" i="32"/>
  <c r="M66" i="32"/>
  <c r="M60" i="32"/>
  <c r="M54" i="32"/>
  <c r="M32" i="32"/>
  <c r="M61" i="32"/>
  <c r="M31" i="32"/>
  <c r="M81" i="32"/>
  <c r="M14" i="32"/>
  <c r="M34" i="32"/>
  <c r="M72" i="32"/>
  <c r="M63" i="32"/>
  <c r="M75" i="32"/>
  <c r="M15" i="32"/>
  <c r="M52" i="32"/>
  <c r="M79" i="32"/>
  <c r="M58" i="32"/>
  <c r="M55" i="32"/>
  <c r="M69" i="32"/>
  <c r="M30" i="32"/>
  <c r="M56" i="32"/>
  <c r="M77" i="32"/>
  <c r="M42" i="32"/>
  <c r="M51" i="32"/>
  <c r="M28" i="32"/>
  <c r="M68" i="32"/>
  <c r="M43" i="32"/>
  <c r="M78" i="32"/>
  <c r="M57" i="32"/>
  <c r="M74" i="32"/>
  <c r="M40" i="32"/>
  <c r="M50" i="32"/>
  <c r="M64" i="32"/>
  <c r="M62" i="32"/>
  <c r="M16" i="32"/>
  <c r="M22" i="32"/>
  <c r="M70" i="32"/>
  <c r="M27" i="32"/>
  <c r="M59" i="32"/>
  <c r="M65" i="32"/>
  <c r="M80" i="32"/>
  <c r="M26" i="32"/>
  <c r="M33" i="32"/>
  <c r="M24" i="32"/>
  <c r="M18" i="32"/>
  <c r="M19" i="32"/>
  <c r="M20" i="32"/>
  <c r="M29" i="32"/>
  <c r="M25" i="32"/>
  <c r="M13" i="32"/>
  <c r="M21" i="32"/>
  <c r="M23" i="32"/>
  <c r="M17" i="32"/>
  <c r="G64" i="32"/>
  <c r="G66" i="32"/>
  <c r="G61" i="32"/>
  <c r="G59" i="32"/>
  <c r="G79" i="32"/>
  <c r="G55" i="32"/>
  <c r="G70" i="32"/>
  <c r="G81" i="32"/>
  <c r="G69" i="32"/>
  <c r="G28" i="32"/>
  <c r="G63" i="32"/>
  <c r="G24" i="32"/>
  <c r="G42" i="32"/>
  <c r="G67" i="32"/>
  <c r="G50" i="32"/>
  <c r="G54" i="32"/>
  <c r="G29" i="32"/>
  <c r="G14" i="32"/>
  <c r="G60" i="32"/>
  <c r="G56" i="32"/>
  <c r="G43" i="32"/>
  <c r="G75" i="32"/>
  <c r="G80" i="32"/>
  <c r="G74" i="32"/>
  <c r="G68" i="32"/>
  <c r="G58" i="32"/>
  <c r="G62" i="32"/>
  <c r="G57" i="32"/>
  <c r="G72" i="32"/>
  <c r="G65" i="32"/>
  <c r="G33" i="32"/>
  <c r="G40" i="32"/>
  <c r="G77" i="32"/>
  <c r="G22" i="32"/>
  <c r="G52" i="32"/>
  <c r="G51" i="32"/>
  <c r="G78" i="32"/>
  <c r="G25" i="32"/>
  <c r="G20" i="32"/>
  <c r="G26" i="32"/>
  <c r="E81" i="32"/>
  <c r="G34" i="32"/>
  <c r="G27" i="32"/>
  <c r="G18" i="32"/>
  <c r="G15" i="32"/>
  <c r="G17" i="32"/>
  <c r="G19" i="32"/>
  <c r="G31" i="32"/>
  <c r="G30" i="32"/>
  <c r="G16" i="32"/>
  <c r="G21" i="32"/>
  <c r="G32" i="32"/>
  <c r="G23" i="32"/>
  <c r="G79" i="20"/>
  <c r="G69" i="20"/>
  <c r="G57" i="20"/>
  <c r="G77" i="20"/>
  <c r="G31" i="20"/>
  <c r="G62" i="20"/>
  <c r="G67" i="20"/>
  <c r="G58" i="20"/>
  <c r="G22" i="20"/>
  <c r="G30" i="20"/>
  <c r="G43" i="20"/>
  <c r="G42" i="20"/>
  <c r="G74" i="20"/>
  <c r="G72" i="20"/>
  <c r="G63" i="20"/>
  <c r="G70" i="20"/>
  <c r="G75" i="20"/>
  <c r="G33" i="20"/>
  <c r="G24" i="20"/>
  <c r="G60" i="20"/>
  <c r="C81" i="20"/>
  <c r="G13" i="20"/>
  <c r="E81" i="20"/>
  <c r="G16" i="20"/>
  <c r="G20" i="20"/>
  <c r="G28" i="20"/>
  <c r="G68" i="20"/>
  <c r="G17" i="20"/>
  <c r="G54" i="20"/>
  <c r="G59" i="20"/>
  <c r="G65" i="20"/>
  <c r="G44" i="20"/>
  <c r="G56" i="20"/>
  <c r="G27" i="20"/>
  <c r="G32" i="20"/>
  <c r="G61" i="20"/>
  <c r="G80" i="20"/>
  <c r="G55" i="20"/>
  <c r="G40" i="20"/>
  <c r="G81" i="20"/>
  <c r="G78" i="20"/>
  <c r="G15" i="20"/>
  <c r="G29" i="20"/>
  <c r="G21" i="20"/>
  <c r="G64" i="20"/>
  <c r="G14" i="20"/>
  <c r="G23" i="20"/>
  <c r="G50" i="20"/>
  <c r="G25" i="20"/>
  <c r="G66" i="20"/>
  <c r="G52" i="20"/>
  <c r="G34" i="20"/>
  <c r="G51" i="20"/>
  <c r="G19" i="20"/>
  <c r="G26" i="20"/>
  <c r="M31" i="20"/>
  <c r="M57" i="20"/>
  <c r="M66" i="20"/>
  <c r="M61" i="20"/>
  <c r="M81" i="20"/>
  <c r="M74" i="20"/>
  <c r="M40" i="20"/>
  <c r="M62" i="20"/>
  <c r="M75" i="20"/>
  <c r="M14" i="20"/>
  <c r="M20" i="20"/>
  <c r="M17" i="20"/>
  <c r="M16" i="20"/>
  <c r="M34" i="20"/>
  <c r="M79" i="20"/>
  <c r="M60" i="20"/>
  <c r="M43" i="20"/>
  <c r="M68" i="20"/>
  <c r="M13" i="20"/>
  <c r="M78" i="20"/>
  <c r="M63" i="20"/>
  <c r="M59" i="20"/>
  <c r="M77" i="20"/>
  <c r="M15" i="20"/>
  <c r="K81" i="20"/>
  <c r="M25" i="20"/>
  <c r="M24" i="20"/>
  <c r="M64" i="20"/>
  <c r="M56" i="20"/>
  <c r="M51" i="20"/>
  <c r="M19" i="20"/>
  <c r="M69" i="20"/>
  <c r="M58" i="20"/>
  <c r="M54" i="20"/>
  <c r="M30" i="20"/>
  <c r="M65" i="20"/>
  <c r="M27" i="20"/>
  <c r="M29" i="20"/>
  <c r="M18" i="20"/>
  <c r="M28" i="20"/>
  <c r="I81" i="20"/>
  <c r="M44" i="20"/>
  <c r="M42" i="20"/>
  <c r="M55" i="20"/>
  <c r="M67" i="20"/>
  <c r="M50" i="20"/>
  <c r="M22" i="20"/>
  <c r="M33" i="20"/>
  <c r="M80" i="20"/>
  <c r="M52" i="20"/>
  <c r="M70" i="20"/>
  <c r="M21" i="20"/>
  <c r="M32" i="20"/>
  <c r="M26" i="20"/>
  <c r="M23" i="20"/>
  <c r="K60" i="60" l="1"/>
  <c r="J81" i="60"/>
  <c r="I25" i="60"/>
  <c r="I21" i="60"/>
  <c r="I52" i="60"/>
  <c r="I61" i="60"/>
  <c r="I65" i="60"/>
  <c r="I69" i="60"/>
  <c r="I77" i="60"/>
  <c r="L79" i="60"/>
  <c r="K71" i="60"/>
  <c r="K38" i="60"/>
  <c r="I38" i="60"/>
  <c r="M38" i="60"/>
  <c r="K58" i="60"/>
  <c r="K17" i="60"/>
  <c r="I60" i="60"/>
  <c r="L57" i="60"/>
  <c r="L17" i="60"/>
  <c r="L72" i="33"/>
  <c r="I58" i="60"/>
  <c r="K32" i="60"/>
  <c r="H72" i="60"/>
  <c r="I32" i="60"/>
  <c r="I40" i="60"/>
  <c r="K64" i="60"/>
  <c r="K79" i="60"/>
  <c r="K77" i="60"/>
  <c r="K69" i="60"/>
  <c r="L14" i="60"/>
  <c r="L44" i="60" s="1"/>
  <c r="J72" i="60"/>
  <c r="L48" i="60"/>
  <c r="L71" i="60"/>
  <c r="K13" i="60"/>
  <c r="I13" i="60"/>
  <c r="K21" i="60"/>
  <c r="K65" i="60"/>
  <c r="K52" i="60"/>
  <c r="I64" i="60"/>
  <c r="K25" i="60"/>
  <c r="K61" i="60"/>
  <c r="E17" i="60"/>
  <c r="E24" i="60"/>
  <c r="C24" i="60"/>
  <c r="F81" i="33"/>
  <c r="G70" i="33" s="1"/>
  <c r="E62" i="60"/>
  <c r="C47" i="60"/>
  <c r="C61" i="60"/>
  <c r="C69" i="60"/>
  <c r="C15" i="60"/>
  <c r="C63" i="60"/>
  <c r="E63" i="60"/>
  <c r="E74" i="60"/>
  <c r="E22" i="60"/>
  <c r="E30" i="60"/>
  <c r="E32" i="60"/>
  <c r="C20" i="60"/>
  <c r="G71" i="60"/>
  <c r="E71" i="60"/>
  <c r="C21" i="60"/>
  <c r="C29" i="60"/>
  <c r="F72" i="33"/>
  <c r="E80" i="60"/>
  <c r="F60" i="60"/>
  <c r="E55" i="60"/>
  <c r="C55" i="60"/>
  <c r="C54" i="60"/>
  <c r="C42" i="60"/>
  <c r="E42" i="60"/>
  <c r="C13" i="60"/>
  <c r="G37" i="60"/>
  <c r="C37" i="60"/>
  <c r="E47" i="60"/>
  <c r="E20" i="60"/>
  <c r="C80" i="60"/>
  <c r="E54" i="60"/>
  <c r="F13" i="60"/>
  <c r="F32" i="60"/>
  <c r="E29" i="60"/>
  <c r="F49" i="60"/>
  <c r="B79" i="60"/>
  <c r="F70" i="60"/>
  <c r="E77" i="60"/>
  <c r="C71" i="60"/>
  <c r="E75" i="60"/>
  <c r="C68" i="60"/>
  <c r="D51" i="60"/>
  <c r="E51" i="60" s="1"/>
  <c r="C70" i="60"/>
  <c r="E21" i="60"/>
  <c r="E70" i="60"/>
  <c r="E25" i="60"/>
  <c r="E26" i="60"/>
  <c r="E23" i="60"/>
  <c r="C62" i="60"/>
  <c r="C25" i="60"/>
  <c r="F36" i="60"/>
  <c r="F77" i="60"/>
  <c r="C22" i="60"/>
  <c r="C52" i="60"/>
  <c r="C28" i="60"/>
  <c r="E69" i="60"/>
  <c r="C57" i="60"/>
  <c r="D44" i="60"/>
  <c r="C74" i="60"/>
  <c r="E61" i="60"/>
  <c r="C38" i="60"/>
  <c r="B44" i="60"/>
  <c r="F51" i="60"/>
  <c r="C49" i="60"/>
  <c r="F78" i="60"/>
  <c r="C30" i="60"/>
  <c r="E37" i="60"/>
  <c r="C58" i="60"/>
  <c r="E15" i="60"/>
  <c r="F51" i="5"/>
  <c r="F60" i="5"/>
  <c r="F36" i="1"/>
  <c r="G36" i="1" s="1"/>
  <c r="F47" i="1"/>
  <c r="C47" i="1" s="1"/>
  <c r="F14" i="1"/>
  <c r="F77" i="1"/>
  <c r="E77" i="1" s="1"/>
  <c r="F65" i="1"/>
  <c r="K20" i="53"/>
  <c r="I20" i="53"/>
  <c r="L81" i="4"/>
  <c r="M18" i="4" s="1"/>
  <c r="I36" i="53"/>
  <c r="H72" i="53"/>
  <c r="L70" i="53"/>
  <c r="I70" i="53" s="1"/>
  <c r="H15" i="52"/>
  <c r="I57" i="58"/>
  <c r="K78" i="53"/>
  <c r="L36" i="53"/>
  <c r="M36" i="53" s="1"/>
  <c r="L40" i="53"/>
  <c r="K54" i="53"/>
  <c r="L64" i="1"/>
  <c r="I64" i="1" s="1"/>
  <c r="L67" i="1"/>
  <c r="I67" i="1" s="1"/>
  <c r="L80" i="1"/>
  <c r="L33" i="1"/>
  <c r="K33" i="1" s="1"/>
  <c r="L17" i="1"/>
  <c r="L25" i="1"/>
  <c r="K25" i="1" s="1"/>
  <c r="L28" i="1"/>
  <c r="K28" i="1" s="1"/>
  <c r="I19" i="53"/>
  <c r="L22" i="53"/>
  <c r="L29" i="53"/>
  <c r="I29" i="53" s="1"/>
  <c r="I56" i="53"/>
  <c r="L64" i="53"/>
  <c r="I64" i="53" s="1"/>
  <c r="I38" i="53"/>
  <c r="L57" i="1"/>
  <c r="L66" i="1"/>
  <c r="L78" i="1"/>
  <c r="L32" i="1"/>
  <c r="L19" i="1"/>
  <c r="K19" i="1" s="1"/>
  <c r="M49" i="4"/>
  <c r="L48" i="53"/>
  <c r="K48" i="53" s="1"/>
  <c r="K57" i="53"/>
  <c r="K15" i="53"/>
  <c r="I59" i="53"/>
  <c r="K17" i="53"/>
  <c r="I32" i="53"/>
  <c r="L67" i="53"/>
  <c r="I67" i="53" s="1"/>
  <c r="K24" i="53"/>
  <c r="L37" i="53"/>
  <c r="K37" i="53" s="1"/>
  <c r="J51" i="53"/>
  <c r="J47" i="52"/>
  <c r="L48" i="1"/>
  <c r="L54" i="1"/>
  <c r="L63" i="1"/>
  <c r="L74" i="1"/>
  <c r="I74" i="1" s="1"/>
  <c r="L16" i="1"/>
  <c r="K16" i="1" s="1"/>
  <c r="L24" i="1"/>
  <c r="K24" i="1" s="1"/>
  <c r="H38" i="52"/>
  <c r="G36" i="53"/>
  <c r="E36" i="53"/>
  <c r="C36" i="53"/>
  <c r="E16" i="53"/>
  <c r="C16" i="53"/>
  <c r="F72" i="4"/>
  <c r="F81" i="4" s="1"/>
  <c r="C17" i="53"/>
  <c r="E17" i="53"/>
  <c r="C56" i="53"/>
  <c r="E63" i="53"/>
  <c r="E68" i="53"/>
  <c r="C68" i="53"/>
  <c r="F63" i="53"/>
  <c r="C63" i="53" s="1"/>
  <c r="B61" i="52"/>
  <c r="F14" i="53"/>
  <c r="E30" i="53"/>
  <c r="E50" i="53"/>
  <c r="F15" i="53"/>
  <c r="C15" i="53" s="1"/>
  <c r="E25" i="53"/>
  <c r="F77" i="53"/>
  <c r="F78" i="53"/>
  <c r="F66" i="53"/>
  <c r="F23" i="53"/>
  <c r="E23" i="53" s="1"/>
  <c r="F80" i="1"/>
  <c r="D60" i="53"/>
  <c r="F54" i="53"/>
  <c r="C54" i="53" s="1"/>
  <c r="C21" i="53"/>
  <c r="F28" i="53"/>
  <c r="F34" i="53"/>
  <c r="F27" i="1"/>
  <c r="C27" i="1" s="1"/>
  <c r="F37" i="53"/>
  <c r="G37" i="53" s="1"/>
  <c r="C32" i="53"/>
  <c r="F26" i="53"/>
  <c r="E26" i="53" s="1"/>
  <c r="D79" i="53"/>
  <c r="E79" i="53" s="1"/>
  <c r="F33" i="53"/>
  <c r="E33" i="53" s="1"/>
  <c r="F60" i="4"/>
  <c r="C65" i="53"/>
  <c r="E67" i="53"/>
  <c r="C64" i="53"/>
  <c r="D44" i="53"/>
  <c r="C22" i="53"/>
  <c r="F71" i="53"/>
  <c r="F67" i="1"/>
  <c r="C67" i="1" s="1"/>
  <c r="C70" i="53"/>
  <c r="B30" i="52"/>
  <c r="B14" i="52"/>
  <c r="D22" i="52"/>
  <c r="D49" i="52"/>
  <c r="B65" i="52"/>
  <c r="F65" i="52" s="1"/>
  <c r="E65" i="52" s="1"/>
  <c r="B77" i="52"/>
  <c r="L81" i="6"/>
  <c r="M75" i="6" s="1"/>
  <c r="M79" i="6"/>
  <c r="I67" i="58"/>
  <c r="K67" i="58"/>
  <c r="I36" i="58"/>
  <c r="I62" i="1"/>
  <c r="K24" i="58"/>
  <c r="I69" i="58"/>
  <c r="K19" i="58"/>
  <c r="K74" i="58"/>
  <c r="K38" i="58"/>
  <c r="I38" i="58"/>
  <c r="I42" i="58"/>
  <c r="J51" i="58"/>
  <c r="L40" i="58"/>
  <c r="K40" i="58" s="1"/>
  <c r="I19" i="58"/>
  <c r="H44" i="58"/>
  <c r="J44" i="58"/>
  <c r="L21" i="58"/>
  <c r="L29" i="58"/>
  <c r="I29" i="58" s="1"/>
  <c r="L46" i="58"/>
  <c r="K46" i="58" s="1"/>
  <c r="J60" i="58"/>
  <c r="L77" i="58"/>
  <c r="L35" i="58"/>
  <c r="I20" i="58"/>
  <c r="J58" i="51"/>
  <c r="K18" i="1"/>
  <c r="K14" i="58"/>
  <c r="H66" i="51"/>
  <c r="I80" i="58"/>
  <c r="L27" i="58"/>
  <c r="K27" i="58" s="1"/>
  <c r="L38" i="1"/>
  <c r="I38" i="1" s="1"/>
  <c r="G33" i="6"/>
  <c r="G18" i="6"/>
  <c r="G51" i="6"/>
  <c r="G62" i="6"/>
  <c r="G72" i="6"/>
  <c r="E14" i="1"/>
  <c r="C14" i="1"/>
  <c r="E18" i="58"/>
  <c r="G19" i="6"/>
  <c r="G26" i="6"/>
  <c r="C33" i="58"/>
  <c r="G31" i="6"/>
  <c r="G20" i="6"/>
  <c r="G44" i="6"/>
  <c r="G60" i="6"/>
  <c r="G64" i="6"/>
  <c r="F81" i="6"/>
  <c r="G74" i="6" s="1"/>
  <c r="G70" i="6"/>
  <c r="C64" i="58"/>
  <c r="F67" i="58"/>
  <c r="E67" i="58" s="1"/>
  <c r="F49" i="58"/>
  <c r="E49" i="58" s="1"/>
  <c r="C23" i="58"/>
  <c r="F61" i="58"/>
  <c r="C61" i="58" s="1"/>
  <c r="F35" i="58"/>
  <c r="C48" i="58"/>
  <c r="C50" i="58"/>
  <c r="F18" i="58"/>
  <c r="C18" i="58" s="1"/>
  <c r="F52" i="58"/>
  <c r="C52" i="58" s="1"/>
  <c r="F70" i="58"/>
  <c r="B79" i="1"/>
  <c r="F66" i="1"/>
  <c r="C66" i="1" s="1"/>
  <c r="F57" i="1"/>
  <c r="G50" i="6"/>
  <c r="C24" i="58"/>
  <c r="C15" i="58"/>
  <c r="F62" i="58"/>
  <c r="C62" i="58" s="1"/>
  <c r="F38" i="1"/>
  <c r="E32" i="58"/>
  <c r="C58" i="58"/>
  <c r="F15" i="58"/>
  <c r="E15" i="58" s="1"/>
  <c r="F34" i="1"/>
  <c r="B60" i="58"/>
  <c r="B72" i="58" s="1"/>
  <c r="E74" i="58"/>
  <c r="K70" i="59"/>
  <c r="K62" i="59"/>
  <c r="K54" i="59"/>
  <c r="I54" i="59"/>
  <c r="K46" i="59"/>
  <c r="M46" i="59"/>
  <c r="I46" i="59"/>
  <c r="K34" i="59"/>
  <c r="I77" i="59"/>
  <c r="I67" i="59"/>
  <c r="I25" i="59"/>
  <c r="K25" i="59"/>
  <c r="M47" i="59"/>
  <c r="M48" i="59"/>
  <c r="M13" i="2"/>
  <c r="M22" i="2"/>
  <c r="M34" i="2"/>
  <c r="M72" i="2"/>
  <c r="L81" i="2"/>
  <c r="L79" i="59"/>
  <c r="K78" i="59"/>
  <c r="I68" i="59"/>
  <c r="I52" i="59"/>
  <c r="I44" i="59"/>
  <c r="K24" i="59"/>
  <c r="K16" i="59"/>
  <c r="I75" i="59"/>
  <c r="K75" i="59"/>
  <c r="L51" i="59"/>
  <c r="K51" i="59" s="1"/>
  <c r="I49" i="59"/>
  <c r="M49" i="59"/>
  <c r="I23" i="59"/>
  <c r="I15" i="59"/>
  <c r="L44" i="59"/>
  <c r="M54" i="2"/>
  <c r="K38" i="59"/>
  <c r="M38" i="59"/>
  <c r="I38" i="59"/>
  <c r="H81" i="59"/>
  <c r="M16" i="2"/>
  <c r="M24" i="2"/>
  <c r="M44" i="2"/>
  <c r="M77" i="2"/>
  <c r="K15" i="59"/>
  <c r="I65" i="1"/>
  <c r="I47" i="1"/>
  <c r="L52" i="59"/>
  <c r="K80" i="59"/>
  <c r="K42" i="59"/>
  <c r="K37" i="59"/>
  <c r="K77" i="59"/>
  <c r="K69" i="59"/>
  <c r="K32" i="59"/>
  <c r="K49" i="59"/>
  <c r="I34" i="59"/>
  <c r="L68" i="59"/>
  <c r="I16" i="59"/>
  <c r="L55" i="1"/>
  <c r="I55" i="1" s="1"/>
  <c r="J44" i="1"/>
  <c r="J47" i="51"/>
  <c r="M65" i="2"/>
  <c r="J32" i="51"/>
  <c r="I62" i="59"/>
  <c r="I78" i="59"/>
  <c r="L75" i="1"/>
  <c r="I75" i="1" s="1"/>
  <c r="I71" i="59"/>
  <c r="I29" i="59"/>
  <c r="K67" i="59"/>
  <c r="I24" i="59"/>
  <c r="K23" i="59"/>
  <c r="I65" i="59"/>
  <c r="L15" i="1"/>
  <c r="I15" i="1" s="1"/>
  <c r="I70" i="59"/>
  <c r="L20" i="1"/>
  <c r="I28" i="1"/>
  <c r="L35" i="1"/>
  <c r="M35" i="1" s="1"/>
  <c r="L37" i="1"/>
  <c r="M37" i="1" s="1"/>
  <c r="C43" i="59"/>
  <c r="E43" i="59"/>
  <c r="E51" i="59"/>
  <c r="C51" i="59"/>
  <c r="C77" i="59"/>
  <c r="E77" i="59"/>
  <c r="F44" i="59"/>
  <c r="C44" i="59" s="1"/>
  <c r="E28" i="59"/>
  <c r="E20" i="59"/>
  <c r="G48" i="59"/>
  <c r="G47" i="59"/>
  <c r="G46" i="59"/>
  <c r="C34" i="59"/>
  <c r="C26" i="59"/>
  <c r="C18" i="59"/>
  <c r="E18" i="59"/>
  <c r="C60" i="59"/>
  <c r="E27" i="59"/>
  <c r="E19" i="59"/>
  <c r="F79" i="59"/>
  <c r="E78" i="59"/>
  <c r="C68" i="59"/>
  <c r="E60" i="59"/>
  <c r="E44" i="59"/>
  <c r="E33" i="59"/>
  <c r="C33" i="59"/>
  <c r="C25" i="59"/>
  <c r="C17" i="59"/>
  <c r="E80" i="59"/>
  <c r="C80" i="59"/>
  <c r="C70" i="59"/>
  <c r="E62" i="59"/>
  <c r="E54" i="59"/>
  <c r="C69" i="59"/>
  <c r="C61" i="59"/>
  <c r="C71" i="59"/>
  <c r="F72" i="59"/>
  <c r="G71" i="59"/>
  <c r="C28" i="59"/>
  <c r="C13" i="59"/>
  <c r="E13" i="59"/>
  <c r="E36" i="59"/>
  <c r="G49" i="59"/>
  <c r="C27" i="59"/>
  <c r="F70" i="59"/>
  <c r="E68" i="59"/>
  <c r="B72" i="59"/>
  <c r="D44" i="1"/>
  <c r="F48" i="1"/>
  <c r="C48" i="1" s="1"/>
  <c r="F23" i="1"/>
  <c r="C23" i="1" s="1"/>
  <c r="D38" i="51"/>
  <c r="E17" i="59"/>
  <c r="C54" i="59"/>
  <c r="E71" i="59"/>
  <c r="B38" i="51"/>
  <c r="E49" i="59"/>
  <c r="E61" i="59"/>
  <c r="E26" i="59"/>
  <c r="F56" i="1"/>
  <c r="C56" i="1" s="1"/>
  <c r="F46" i="1"/>
  <c r="C46" i="1" s="1"/>
  <c r="F29" i="1"/>
  <c r="E29" i="1" s="1"/>
  <c r="F21" i="1"/>
  <c r="E21" i="1" s="1"/>
  <c r="E34" i="59"/>
  <c r="D60" i="1"/>
  <c r="D72" i="1" s="1"/>
  <c r="C16" i="1"/>
  <c r="C29" i="59"/>
  <c r="G36" i="59"/>
  <c r="E69" i="59"/>
  <c r="E25" i="59"/>
  <c r="F72" i="2"/>
  <c r="C20" i="59"/>
  <c r="F59" i="1"/>
  <c r="E74" i="59"/>
  <c r="C62" i="59"/>
  <c r="C19" i="59"/>
  <c r="C38" i="59"/>
  <c r="D79" i="1"/>
  <c r="C24" i="59"/>
  <c r="K27" i="53"/>
  <c r="I27" i="53"/>
  <c r="K33" i="53"/>
  <c r="I33" i="53"/>
  <c r="I40" i="53"/>
  <c r="I22" i="53"/>
  <c r="K22" i="53"/>
  <c r="I46" i="53"/>
  <c r="K64" i="53"/>
  <c r="M67" i="3"/>
  <c r="I18" i="53"/>
  <c r="I49" i="1"/>
  <c r="K49" i="1"/>
  <c r="I33" i="1"/>
  <c r="I20" i="1"/>
  <c r="K20" i="1"/>
  <c r="I28" i="53"/>
  <c r="I69" i="53"/>
  <c r="L81" i="3"/>
  <c r="M80" i="3" s="1"/>
  <c r="K64" i="1"/>
  <c r="I17" i="1"/>
  <c r="I52" i="53"/>
  <c r="K52" i="53"/>
  <c r="I31" i="53"/>
  <c r="I62" i="53"/>
  <c r="K62" i="53"/>
  <c r="K77" i="53"/>
  <c r="I77" i="53"/>
  <c r="M55" i="3"/>
  <c r="I35" i="1"/>
  <c r="I74" i="53"/>
  <c r="K74" i="53"/>
  <c r="K80" i="1"/>
  <c r="I80" i="1"/>
  <c r="M13" i="3"/>
  <c r="M22" i="3"/>
  <c r="I55" i="53"/>
  <c r="K40" i="53"/>
  <c r="I63" i="53"/>
  <c r="L21" i="53"/>
  <c r="I21" i="53" s="1"/>
  <c r="K18" i="53"/>
  <c r="L65" i="53"/>
  <c r="K65" i="53" s="1"/>
  <c r="K35" i="53"/>
  <c r="K56" i="53"/>
  <c r="K31" i="53"/>
  <c r="L26" i="53"/>
  <c r="L31" i="1"/>
  <c r="K31" i="1" s="1"/>
  <c r="L71" i="53"/>
  <c r="J71" i="52"/>
  <c r="L79" i="53"/>
  <c r="L25" i="53"/>
  <c r="K25" i="53" s="1"/>
  <c r="I17" i="53"/>
  <c r="L23" i="53"/>
  <c r="L58" i="53"/>
  <c r="I58" i="53" s="1"/>
  <c r="H51" i="53"/>
  <c r="K69" i="53"/>
  <c r="L66" i="53"/>
  <c r="K66" i="53" s="1"/>
  <c r="H79" i="53"/>
  <c r="K46" i="53"/>
  <c r="J79" i="1"/>
  <c r="K77" i="1"/>
  <c r="L36" i="1"/>
  <c r="I36" i="1" s="1"/>
  <c r="H57" i="52"/>
  <c r="H61" i="52"/>
  <c r="L49" i="53"/>
  <c r="I47" i="53"/>
  <c r="L34" i="53"/>
  <c r="I34" i="53" s="1"/>
  <c r="K28" i="53"/>
  <c r="J65" i="52"/>
  <c r="H22" i="52"/>
  <c r="H27" i="52"/>
  <c r="H19" i="52"/>
  <c r="H50" i="52"/>
  <c r="H55" i="52"/>
  <c r="H70" i="52"/>
  <c r="H62" i="52"/>
  <c r="J40" i="52"/>
  <c r="J20" i="52"/>
  <c r="J60" i="53"/>
  <c r="J46" i="51"/>
  <c r="K38" i="1"/>
  <c r="L13" i="53"/>
  <c r="K13" i="53" s="1"/>
  <c r="H44" i="53"/>
  <c r="K55" i="53"/>
  <c r="I57" i="53"/>
  <c r="H65" i="52"/>
  <c r="L50" i="1"/>
  <c r="L61" i="1"/>
  <c r="K61" i="1" s="1"/>
  <c r="L69" i="1"/>
  <c r="K69" i="1" s="1"/>
  <c r="L13" i="1"/>
  <c r="K13" i="1" s="1"/>
  <c r="L22" i="1"/>
  <c r="K22" i="1" s="1"/>
  <c r="L34" i="1"/>
  <c r="K34" i="1" s="1"/>
  <c r="H18" i="52"/>
  <c r="H49" i="52"/>
  <c r="J52" i="52"/>
  <c r="J59" i="51"/>
  <c r="H69" i="52"/>
  <c r="H74" i="51"/>
  <c r="L21" i="1"/>
  <c r="K21" i="1" s="1"/>
  <c r="I48" i="1"/>
  <c r="K50" i="53"/>
  <c r="I35" i="53"/>
  <c r="K17" i="1"/>
  <c r="H58" i="52"/>
  <c r="J34" i="52"/>
  <c r="E54" i="53"/>
  <c r="E71" i="53"/>
  <c r="C71" i="53"/>
  <c r="G71" i="53"/>
  <c r="C80" i="53"/>
  <c r="C62" i="53"/>
  <c r="E14" i="53"/>
  <c r="E59" i="53"/>
  <c r="E74" i="53"/>
  <c r="E46" i="53"/>
  <c r="F79" i="53"/>
  <c r="C78" i="53"/>
  <c r="E66" i="53"/>
  <c r="C75" i="53"/>
  <c r="D72" i="53"/>
  <c r="G66" i="3"/>
  <c r="C80" i="1"/>
  <c r="E80" i="1"/>
  <c r="C32" i="1"/>
  <c r="E32" i="1"/>
  <c r="E19" i="53"/>
  <c r="C18" i="53"/>
  <c r="C28" i="53"/>
  <c r="C34" i="53"/>
  <c r="E34" i="53"/>
  <c r="F81" i="3"/>
  <c r="G79" i="3" s="1"/>
  <c r="C57" i="1"/>
  <c r="E57" i="1"/>
  <c r="C77" i="53"/>
  <c r="E52" i="53"/>
  <c r="C24" i="53"/>
  <c r="G43" i="3"/>
  <c r="C55" i="53"/>
  <c r="E64" i="1"/>
  <c r="E75" i="53"/>
  <c r="E61" i="53"/>
  <c r="E48" i="53"/>
  <c r="E31" i="53"/>
  <c r="B60" i="53"/>
  <c r="C14" i="53"/>
  <c r="B67" i="51"/>
  <c r="B67" i="52"/>
  <c r="F15" i="1"/>
  <c r="F44" i="3"/>
  <c r="F40" i="1"/>
  <c r="B56" i="52"/>
  <c r="E65" i="53"/>
  <c r="E57" i="53"/>
  <c r="F58" i="53"/>
  <c r="B51" i="53"/>
  <c r="E28" i="53"/>
  <c r="F47" i="53"/>
  <c r="C66" i="53"/>
  <c r="E24" i="53"/>
  <c r="E80" i="53"/>
  <c r="B32" i="51"/>
  <c r="F55" i="1"/>
  <c r="E55" i="1" s="1"/>
  <c r="B44" i="1"/>
  <c r="B19" i="52"/>
  <c r="D35" i="52"/>
  <c r="B50" i="52"/>
  <c r="B62" i="52"/>
  <c r="F71" i="1"/>
  <c r="E71" i="1" s="1"/>
  <c r="D13" i="52"/>
  <c r="E21" i="53"/>
  <c r="C46" i="53"/>
  <c r="C59" i="53"/>
  <c r="C52" i="53"/>
  <c r="F24" i="1"/>
  <c r="B26" i="52"/>
  <c r="B18" i="52"/>
  <c r="D26" i="51"/>
  <c r="D18" i="52"/>
  <c r="B49" i="52"/>
  <c r="D75" i="52"/>
  <c r="E69" i="53"/>
  <c r="C23" i="53"/>
  <c r="E62" i="53"/>
  <c r="E78" i="53"/>
  <c r="B25" i="52"/>
  <c r="D17" i="52"/>
  <c r="B48" i="51"/>
  <c r="D69" i="52"/>
  <c r="B71" i="51"/>
  <c r="E20" i="53"/>
  <c r="F13" i="53"/>
  <c r="D65" i="52"/>
  <c r="E77" i="53"/>
  <c r="E18" i="53"/>
  <c r="C19" i="53"/>
  <c r="B79" i="53"/>
  <c r="C74" i="53"/>
  <c r="F27" i="53"/>
  <c r="D19" i="52"/>
  <c r="D54" i="52"/>
  <c r="B31" i="52"/>
  <c r="B23" i="52"/>
  <c r="B15" i="52"/>
  <c r="D15" i="52"/>
  <c r="F15" i="52" s="1"/>
  <c r="E15" i="52" s="1"/>
  <c r="D67" i="52"/>
  <c r="F67" i="52" s="1"/>
  <c r="C67" i="52" s="1"/>
  <c r="I32" i="1"/>
  <c r="M14" i="7"/>
  <c r="M44" i="7"/>
  <c r="L81" i="7"/>
  <c r="M23" i="7" s="1"/>
  <c r="M79" i="7"/>
  <c r="I66" i="1"/>
  <c r="K66" i="1"/>
  <c r="K71" i="58"/>
  <c r="M71" i="58"/>
  <c r="I71" i="58"/>
  <c r="I54" i="1"/>
  <c r="I63" i="1"/>
  <c r="I30" i="1"/>
  <c r="I29" i="1"/>
  <c r="I63" i="58"/>
  <c r="L60" i="58"/>
  <c r="K60" i="58" s="1"/>
  <c r="J72" i="58"/>
  <c r="L79" i="58"/>
  <c r="I79" i="58" s="1"/>
  <c r="I77" i="58"/>
  <c r="K78" i="1"/>
  <c r="K17" i="58"/>
  <c r="I17" i="58"/>
  <c r="K25" i="58"/>
  <c r="I25" i="58"/>
  <c r="K33" i="58"/>
  <c r="I33" i="58"/>
  <c r="M56" i="7"/>
  <c r="I35" i="58"/>
  <c r="M35" i="58"/>
  <c r="K57" i="1"/>
  <c r="I34" i="1"/>
  <c r="K61" i="58"/>
  <c r="I61" i="58"/>
  <c r="K32" i="1"/>
  <c r="M30" i="7"/>
  <c r="M21" i="7"/>
  <c r="M29" i="7"/>
  <c r="M63" i="7"/>
  <c r="M74" i="7"/>
  <c r="M77" i="7"/>
  <c r="I54" i="58"/>
  <c r="K29" i="58"/>
  <c r="I31" i="58"/>
  <c r="K65" i="58"/>
  <c r="K70" i="1"/>
  <c r="I57" i="1"/>
  <c r="K32" i="58"/>
  <c r="K36" i="58"/>
  <c r="L56" i="58"/>
  <c r="I50" i="58"/>
  <c r="I23" i="58"/>
  <c r="K28" i="58"/>
  <c r="L26" i="1"/>
  <c r="I65" i="58"/>
  <c r="K66" i="58"/>
  <c r="J51" i="1"/>
  <c r="I68" i="58"/>
  <c r="K54" i="1"/>
  <c r="J69" i="51"/>
  <c r="K50" i="58"/>
  <c r="I16" i="1"/>
  <c r="K58" i="1"/>
  <c r="K29" i="1"/>
  <c r="K30" i="1"/>
  <c r="L46" i="1"/>
  <c r="K35" i="58"/>
  <c r="K63" i="58"/>
  <c r="L42" i="1"/>
  <c r="H33" i="51"/>
  <c r="L71" i="1"/>
  <c r="K71" i="1" s="1"/>
  <c r="K49" i="58"/>
  <c r="M40" i="7"/>
  <c r="I40" i="58"/>
  <c r="K27" i="1"/>
  <c r="I22" i="1"/>
  <c r="K74" i="1"/>
  <c r="H22" i="51"/>
  <c r="J79" i="58"/>
  <c r="J60" i="1"/>
  <c r="L68" i="1"/>
  <c r="K63" i="1"/>
  <c r="H47" i="51"/>
  <c r="L47" i="51" s="1"/>
  <c r="J37" i="51"/>
  <c r="M38" i="1"/>
  <c r="K48" i="1"/>
  <c r="H34" i="51"/>
  <c r="L34" i="51" s="1"/>
  <c r="K34" i="51" s="1"/>
  <c r="M65" i="7"/>
  <c r="K77" i="58"/>
  <c r="K48" i="58"/>
  <c r="J26" i="51"/>
  <c r="H72" i="58"/>
  <c r="H79" i="1"/>
  <c r="I14" i="1"/>
  <c r="I59" i="1"/>
  <c r="H60" i="1"/>
  <c r="H72" i="1" s="1"/>
  <c r="L37" i="58"/>
  <c r="H37" i="51"/>
  <c r="H71" i="51"/>
  <c r="K40" i="1"/>
  <c r="L13" i="58"/>
  <c r="I78" i="1"/>
  <c r="H65" i="51"/>
  <c r="H51" i="1"/>
  <c r="I25" i="1"/>
  <c r="H44" i="1"/>
  <c r="H64" i="51"/>
  <c r="J78" i="51"/>
  <c r="E35" i="58"/>
  <c r="G35" i="58"/>
  <c r="E34" i="58"/>
  <c r="E19" i="58"/>
  <c r="E59" i="58"/>
  <c r="F33" i="1"/>
  <c r="E33" i="1" s="1"/>
  <c r="F75" i="1"/>
  <c r="C75" i="1" s="1"/>
  <c r="F60" i="58"/>
  <c r="C35" i="58"/>
  <c r="E17" i="58"/>
  <c r="D51" i="1"/>
  <c r="F50" i="1"/>
  <c r="E50" i="1" s="1"/>
  <c r="F51" i="7"/>
  <c r="F68" i="1"/>
  <c r="F49" i="1"/>
  <c r="E49" i="1" s="1"/>
  <c r="E16" i="1"/>
  <c r="D16" i="51"/>
  <c r="F74" i="1"/>
  <c r="C74" i="1" s="1"/>
  <c r="F63" i="1"/>
  <c r="F54" i="1"/>
  <c r="C54" i="1" s="1"/>
  <c r="F28" i="1"/>
  <c r="C28" i="1" s="1"/>
  <c r="C37" i="58"/>
  <c r="F25" i="1"/>
  <c r="E25" i="1" s="1"/>
  <c r="C64" i="1"/>
  <c r="E20" i="1"/>
  <c r="E16" i="58"/>
  <c r="B51" i="1"/>
  <c r="C17" i="58"/>
  <c r="C25" i="58"/>
  <c r="F25" i="58"/>
  <c r="E61" i="58"/>
  <c r="F27" i="58"/>
  <c r="E27" i="58"/>
  <c r="F40" i="58"/>
  <c r="E40" i="58" s="1"/>
  <c r="F54" i="58"/>
  <c r="E54" i="58" s="1"/>
  <c r="F44" i="7"/>
  <c r="D58" i="51"/>
  <c r="F58" i="1"/>
  <c r="E58" i="1" s="1"/>
  <c r="D31" i="51"/>
  <c r="F31" i="1"/>
  <c r="E31" i="1" s="1"/>
  <c r="C70" i="1"/>
  <c r="B70" i="51"/>
  <c r="F62" i="1"/>
  <c r="C62" i="1" s="1"/>
  <c r="F19" i="1"/>
  <c r="C19" i="1" s="1"/>
  <c r="B19" i="51"/>
  <c r="B54" i="51"/>
  <c r="F54" i="51" s="1"/>
  <c r="B74" i="51"/>
  <c r="F74" i="51" s="1"/>
  <c r="E74" i="51" s="1"/>
  <c r="F61" i="1"/>
  <c r="E61" i="1" s="1"/>
  <c r="F17" i="1"/>
  <c r="E17" i="1" s="1"/>
  <c r="C35" i="1"/>
  <c r="E35" i="1"/>
  <c r="G35" i="1"/>
  <c r="F69" i="1"/>
  <c r="E36" i="58"/>
  <c r="C36" i="58"/>
  <c r="F20" i="58"/>
  <c r="E20" i="58" s="1"/>
  <c r="F28" i="58"/>
  <c r="C28" i="58" s="1"/>
  <c r="E42" i="58"/>
  <c r="E55" i="58"/>
  <c r="F60" i="7"/>
  <c r="F72" i="7" s="1"/>
  <c r="F79" i="7"/>
  <c r="F78" i="1"/>
  <c r="E47" i="1"/>
  <c r="F30" i="1"/>
  <c r="E30" i="1" s="1"/>
  <c r="F22" i="1"/>
  <c r="E22" i="1" s="1"/>
  <c r="F26" i="1"/>
  <c r="F18" i="1"/>
  <c r="C18" i="1" s="1"/>
  <c r="E71" i="58"/>
  <c r="G71" i="58"/>
  <c r="B60" i="1"/>
  <c r="B72" i="1" s="1"/>
  <c r="F13" i="1"/>
  <c r="C13" i="1" s="1"/>
  <c r="C40" i="58"/>
  <c r="C54" i="58"/>
  <c r="C63" i="58"/>
  <c r="F21" i="58"/>
  <c r="C65" i="58"/>
  <c r="E77" i="58"/>
  <c r="E80" i="58"/>
  <c r="E27" i="1"/>
  <c r="C42" i="58"/>
  <c r="C75" i="58"/>
  <c r="B79" i="58"/>
  <c r="F14" i="58"/>
  <c r="E14" i="58"/>
  <c r="F22" i="58"/>
  <c r="E30" i="58"/>
  <c r="D51" i="58"/>
  <c r="F47" i="58"/>
  <c r="E47" i="58" s="1"/>
  <c r="D60" i="58"/>
  <c r="E57" i="58"/>
  <c r="E66" i="58"/>
  <c r="D72" i="58"/>
  <c r="D79" i="58"/>
  <c r="F78" i="58"/>
  <c r="C37" i="1"/>
  <c r="G37" i="1"/>
  <c r="E37" i="1"/>
  <c r="C65" i="1"/>
  <c r="E65" i="1"/>
  <c r="E42" i="1"/>
  <c r="C59" i="58"/>
  <c r="C34" i="58"/>
  <c r="C66" i="58"/>
  <c r="C46" i="58"/>
  <c r="E50" i="58"/>
  <c r="C42" i="1"/>
  <c r="E31" i="58"/>
  <c r="C31" i="58"/>
  <c r="F38" i="58"/>
  <c r="B13" i="51"/>
  <c r="B78" i="51"/>
  <c r="C71" i="58"/>
  <c r="B57" i="51"/>
  <c r="F57" i="51" s="1"/>
  <c r="E57" i="51" s="1"/>
  <c r="D46" i="51"/>
  <c r="B80" i="51"/>
  <c r="L81" i="49"/>
  <c r="M52" i="49" s="1"/>
  <c r="L56" i="36"/>
  <c r="K56" i="36" s="1"/>
  <c r="J30" i="51"/>
  <c r="L30" i="51" s="1"/>
  <c r="I30" i="51" s="1"/>
  <c r="L48" i="36"/>
  <c r="I48" i="36" s="1"/>
  <c r="H29" i="51"/>
  <c r="H57" i="51"/>
  <c r="J48" i="51"/>
  <c r="F60" i="49"/>
  <c r="F72" i="49" s="1"/>
  <c r="F27" i="51"/>
  <c r="C27" i="51" s="1"/>
  <c r="D46" i="54"/>
  <c r="D46" i="52" s="1"/>
  <c r="L44" i="48"/>
  <c r="L81" i="48" s="1"/>
  <c r="B74" i="54"/>
  <c r="B74" i="52" s="1"/>
  <c r="B13" i="54"/>
  <c r="B13" i="52" s="1"/>
  <c r="F13" i="52" s="1"/>
  <c r="E13" i="52" s="1"/>
  <c r="G47" i="48"/>
  <c r="B23" i="51"/>
  <c r="B33" i="51"/>
  <c r="F74" i="36"/>
  <c r="E74" i="36" s="1"/>
  <c r="F72" i="48"/>
  <c r="F81" i="48" s="1"/>
  <c r="B65" i="51"/>
  <c r="F13" i="36"/>
  <c r="C13" i="36" s="1"/>
  <c r="B68" i="51"/>
  <c r="J36" i="51"/>
  <c r="L36" i="51" s="1"/>
  <c r="H34" i="54"/>
  <c r="L79" i="47"/>
  <c r="M71" i="47"/>
  <c r="L36" i="36"/>
  <c r="M36" i="36" s="1"/>
  <c r="D18" i="51"/>
  <c r="B36" i="51"/>
  <c r="F72" i="47"/>
  <c r="D26" i="54"/>
  <c r="F26" i="54" s="1"/>
  <c r="C26" i="54" s="1"/>
  <c r="D70" i="51"/>
  <c r="F60" i="47"/>
  <c r="B26" i="51"/>
  <c r="D75" i="51"/>
  <c r="D62" i="51"/>
  <c r="D59" i="51"/>
  <c r="M44" i="45"/>
  <c r="M64" i="45"/>
  <c r="L81" i="45"/>
  <c r="M28" i="45" s="1"/>
  <c r="H56" i="51"/>
  <c r="H56" i="54"/>
  <c r="H56" i="52" s="1"/>
  <c r="H50" i="51"/>
  <c r="M48" i="45"/>
  <c r="H63" i="51"/>
  <c r="J61" i="51"/>
  <c r="H35" i="51"/>
  <c r="L35" i="36"/>
  <c r="K35" i="36" s="1"/>
  <c r="H27" i="51"/>
  <c r="G70" i="45"/>
  <c r="B46" i="51"/>
  <c r="B57" i="54"/>
  <c r="F57" i="54" s="1"/>
  <c r="E57" i="54" s="1"/>
  <c r="F57" i="36"/>
  <c r="E57" i="36" s="1"/>
  <c r="F36" i="36"/>
  <c r="E36" i="36" s="1"/>
  <c r="F72" i="45"/>
  <c r="D36" i="51"/>
  <c r="B29" i="51"/>
  <c r="B21" i="51"/>
  <c r="D48" i="51"/>
  <c r="F48" i="51" s="1"/>
  <c r="D40" i="51"/>
  <c r="F42" i="36"/>
  <c r="C42" i="36" s="1"/>
  <c r="F81" i="45"/>
  <c r="G50" i="45"/>
  <c r="G26" i="45"/>
  <c r="L81" i="50"/>
  <c r="M72" i="50" s="1"/>
  <c r="M44" i="50"/>
  <c r="H80" i="51"/>
  <c r="H67" i="51"/>
  <c r="J57" i="51"/>
  <c r="L30" i="36"/>
  <c r="I30" i="36" s="1"/>
  <c r="J17" i="51"/>
  <c r="J51" i="36"/>
  <c r="L57" i="36"/>
  <c r="K57" i="36" s="1"/>
  <c r="H20" i="51"/>
  <c r="J46" i="54"/>
  <c r="J46" i="52" s="1"/>
  <c r="F56" i="36"/>
  <c r="E56" i="36" s="1"/>
  <c r="F60" i="50"/>
  <c r="D49" i="51"/>
  <c r="F44" i="50"/>
  <c r="F43" i="36"/>
  <c r="E43" i="36" s="1"/>
  <c r="F26" i="36"/>
  <c r="E26" i="36" s="1"/>
  <c r="D29" i="51"/>
  <c r="D67" i="51"/>
  <c r="F67" i="51" s="1"/>
  <c r="C67" i="51" s="1"/>
  <c r="F79" i="50"/>
  <c r="F21" i="36"/>
  <c r="D21" i="51"/>
  <c r="F29" i="36"/>
  <c r="C29" i="36" s="1"/>
  <c r="H32" i="54"/>
  <c r="H32" i="52" s="1"/>
  <c r="L69" i="36"/>
  <c r="K69" i="36" s="1"/>
  <c r="J71" i="51"/>
  <c r="L18" i="36"/>
  <c r="K18" i="36" s="1"/>
  <c r="H62" i="51"/>
  <c r="J52" i="51"/>
  <c r="H18" i="51"/>
  <c r="L18" i="51" s="1"/>
  <c r="K18" i="51" s="1"/>
  <c r="L51" i="46"/>
  <c r="L81" i="46" s="1"/>
  <c r="L29" i="36"/>
  <c r="I29" i="36" s="1"/>
  <c r="L21" i="36"/>
  <c r="K21" i="36" s="1"/>
  <c r="D56" i="52"/>
  <c r="F56" i="54"/>
  <c r="C56" i="54" s="1"/>
  <c r="F72" i="46"/>
  <c r="D17" i="51"/>
  <c r="F34" i="36"/>
  <c r="C34" i="36" s="1"/>
  <c r="F79" i="46"/>
  <c r="B16" i="51"/>
  <c r="F16" i="51" s="1"/>
  <c r="E16" i="51" s="1"/>
  <c r="B30" i="51"/>
  <c r="B58" i="51"/>
  <c r="D78" i="51"/>
  <c r="F59" i="36"/>
  <c r="F16" i="36"/>
  <c r="E16" i="36" s="1"/>
  <c r="F52" i="36"/>
  <c r="E52" i="36" s="1"/>
  <c r="B75" i="51"/>
  <c r="F75" i="36"/>
  <c r="F18" i="36"/>
  <c r="F71" i="36"/>
  <c r="E71" i="36" s="1"/>
  <c r="D52" i="51"/>
  <c r="F49" i="36"/>
  <c r="E49" i="36" s="1"/>
  <c r="C62" i="36"/>
  <c r="B18" i="51"/>
  <c r="B62" i="51"/>
  <c r="D34" i="51"/>
  <c r="F34" i="51" s="1"/>
  <c r="C34" i="51" s="1"/>
  <c r="D56" i="51"/>
  <c r="D34" i="54"/>
  <c r="D34" i="52" s="1"/>
  <c r="C27" i="36"/>
  <c r="B25" i="51"/>
  <c r="B56" i="51"/>
  <c r="F65" i="36"/>
  <c r="D79" i="36"/>
  <c r="F67" i="36"/>
  <c r="D24" i="51"/>
  <c r="F44" i="46"/>
  <c r="B52" i="51"/>
  <c r="F50" i="36"/>
  <c r="E50" i="36" s="1"/>
  <c r="C74" i="36"/>
  <c r="D65" i="51"/>
  <c r="B49" i="51"/>
  <c r="D13" i="51"/>
  <c r="D20" i="51"/>
  <c r="K58" i="36"/>
  <c r="J29" i="51"/>
  <c r="H74" i="54"/>
  <c r="H74" i="52" s="1"/>
  <c r="L51" i="44"/>
  <c r="L72" i="44"/>
  <c r="L79" i="44"/>
  <c r="L75" i="36"/>
  <c r="I75" i="36" s="1"/>
  <c r="H13" i="51"/>
  <c r="L13" i="51" s="1"/>
  <c r="I13" i="51" s="1"/>
  <c r="J35" i="51"/>
  <c r="H32" i="51"/>
  <c r="J77" i="51"/>
  <c r="H16" i="51"/>
  <c r="L25" i="36"/>
  <c r="K25" i="36" s="1"/>
  <c r="H38" i="51"/>
  <c r="J20" i="51"/>
  <c r="H24" i="51"/>
  <c r="L24" i="51" s="1"/>
  <c r="K24" i="51" s="1"/>
  <c r="J27" i="51"/>
  <c r="J69" i="54"/>
  <c r="J69" i="52" s="1"/>
  <c r="L69" i="52" s="1"/>
  <c r="L24" i="36"/>
  <c r="K24" i="36" s="1"/>
  <c r="L80" i="54"/>
  <c r="J37" i="54"/>
  <c r="J37" i="52" s="1"/>
  <c r="I69" i="36"/>
  <c r="J63" i="51"/>
  <c r="L20" i="36"/>
  <c r="I20" i="36" s="1"/>
  <c r="J29" i="54"/>
  <c r="J21" i="51"/>
  <c r="H48" i="51"/>
  <c r="L63" i="36"/>
  <c r="K63" i="36" s="1"/>
  <c r="J54" i="51"/>
  <c r="H69" i="51"/>
  <c r="L78" i="36"/>
  <c r="I78" i="36" s="1"/>
  <c r="L65" i="51"/>
  <c r="K65" i="51" s="1"/>
  <c r="I32" i="36"/>
  <c r="M49" i="44"/>
  <c r="H48" i="54"/>
  <c r="H48" i="52" s="1"/>
  <c r="L48" i="52" s="1"/>
  <c r="K48" i="52" s="1"/>
  <c r="L65" i="36"/>
  <c r="K65" i="36" s="1"/>
  <c r="J33" i="51"/>
  <c r="H23" i="51"/>
  <c r="J78" i="54"/>
  <c r="J78" i="52" s="1"/>
  <c r="L78" i="52" s="1"/>
  <c r="I78" i="52" s="1"/>
  <c r="L44" i="44"/>
  <c r="J60" i="36"/>
  <c r="J72" i="36" s="1"/>
  <c r="L22" i="54"/>
  <c r="I22" i="54" s="1"/>
  <c r="L65" i="54"/>
  <c r="K65" i="54" s="1"/>
  <c r="H25" i="51"/>
  <c r="L49" i="36"/>
  <c r="K49" i="36" s="1"/>
  <c r="L34" i="54"/>
  <c r="K34" i="54" s="1"/>
  <c r="L43" i="36"/>
  <c r="I43" i="36" s="1"/>
  <c r="J25" i="51"/>
  <c r="H49" i="51"/>
  <c r="L49" i="51" s="1"/>
  <c r="K49" i="51" s="1"/>
  <c r="H70" i="51"/>
  <c r="J25" i="54"/>
  <c r="J25" i="52" s="1"/>
  <c r="K78" i="36"/>
  <c r="J80" i="51"/>
  <c r="J64" i="51"/>
  <c r="J31" i="51"/>
  <c r="L34" i="36"/>
  <c r="K34" i="36" s="1"/>
  <c r="F63" i="36"/>
  <c r="E63" i="36" s="1"/>
  <c r="F30" i="36"/>
  <c r="F72" i="44"/>
  <c r="B35" i="51"/>
  <c r="F48" i="36"/>
  <c r="E48" i="36" s="1"/>
  <c r="C70" i="36"/>
  <c r="B14" i="51"/>
  <c r="F22" i="36"/>
  <c r="G49" i="44"/>
  <c r="B63" i="51"/>
  <c r="F63" i="51" s="1"/>
  <c r="C58" i="36"/>
  <c r="D61" i="51"/>
  <c r="F54" i="36"/>
  <c r="C54" i="36" s="1"/>
  <c r="F15" i="36"/>
  <c r="C15" i="36" s="1"/>
  <c r="F49" i="54"/>
  <c r="C49" i="54" s="1"/>
  <c r="D66" i="51"/>
  <c r="B48" i="54"/>
  <c r="F25" i="36"/>
  <c r="E25" i="36" s="1"/>
  <c r="B71" i="54"/>
  <c r="B71" i="52" s="1"/>
  <c r="D74" i="52"/>
  <c r="B54" i="54"/>
  <c r="B54" i="52" s="1"/>
  <c r="F54" i="52" s="1"/>
  <c r="C54" i="52" s="1"/>
  <c r="D22" i="51"/>
  <c r="F22" i="51" s="1"/>
  <c r="C22" i="51" s="1"/>
  <c r="B79" i="36"/>
  <c r="F52" i="54"/>
  <c r="E52" i="54" s="1"/>
  <c r="D15" i="51"/>
  <c r="D30" i="51"/>
  <c r="F67" i="54"/>
  <c r="E67" i="54" s="1"/>
  <c r="F35" i="36"/>
  <c r="C35" i="36" s="1"/>
  <c r="F66" i="36"/>
  <c r="E66" i="36" s="1"/>
  <c r="L81" i="43"/>
  <c r="M31" i="43" s="1"/>
  <c r="M79" i="43"/>
  <c r="J64" i="52"/>
  <c r="L16" i="54"/>
  <c r="I16" i="54" s="1"/>
  <c r="M28" i="43"/>
  <c r="J74" i="51"/>
  <c r="L74" i="51" s="1"/>
  <c r="I74" i="51" s="1"/>
  <c r="L74" i="36"/>
  <c r="I74" i="36" s="1"/>
  <c r="J79" i="36"/>
  <c r="L22" i="36"/>
  <c r="H61" i="51"/>
  <c r="H33" i="54"/>
  <c r="H64" i="54"/>
  <c r="L64" i="54" s="1"/>
  <c r="K64" i="54" s="1"/>
  <c r="J21" i="54"/>
  <c r="J21" i="52" s="1"/>
  <c r="L71" i="36"/>
  <c r="J68" i="51"/>
  <c r="L54" i="36"/>
  <c r="J40" i="51"/>
  <c r="H52" i="51"/>
  <c r="K48" i="36"/>
  <c r="H21" i="51"/>
  <c r="L13" i="36"/>
  <c r="L16" i="36"/>
  <c r="I16" i="36" s="1"/>
  <c r="L80" i="36"/>
  <c r="H71" i="54"/>
  <c r="L71" i="54" s="1"/>
  <c r="I71" i="54" s="1"/>
  <c r="H55" i="51"/>
  <c r="J22" i="52"/>
  <c r="J16" i="51"/>
  <c r="L52" i="36"/>
  <c r="K52" i="36" s="1"/>
  <c r="L64" i="36"/>
  <c r="K64" i="36" s="1"/>
  <c r="L33" i="36"/>
  <c r="J66" i="51"/>
  <c r="J75" i="51"/>
  <c r="J22" i="51"/>
  <c r="H15" i="51"/>
  <c r="H54" i="51"/>
  <c r="L15" i="36"/>
  <c r="K15" i="36" s="1"/>
  <c r="L27" i="36"/>
  <c r="L66" i="36"/>
  <c r="I66" i="36" s="1"/>
  <c r="H78" i="51"/>
  <c r="L40" i="36"/>
  <c r="I40" i="36" s="1"/>
  <c r="I65" i="54"/>
  <c r="H34" i="52"/>
  <c r="L34" i="52" s="1"/>
  <c r="H28" i="51"/>
  <c r="J62" i="51"/>
  <c r="J50" i="51"/>
  <c r="H19" i="51"/>
  <c r="I36" i="36"/>
  <c r="K30" i="36"/>
  <c r="I21" i="36"/>
  <c r="L50" i="36"/>
  <c r="K50" i="36" s="1"/>
  <c r="L61" i="36"/>
  <c r="K61" i="36" s="1"/>
  <c r="L62" i="36"/>
  <c r="I62" i="36" s="1"/>
  <c r="F46" i="54"/>
  <c r="B46" i="52"/>
  <c r="F46" i="52" s="1"/>
  <c r="B58" i="52"/>
  <c r="F58" i="54"/>
  <c r="F66" i="54"/>
  <c r="E66" i="54" s="1"/>
  <c r="B66" i="52"/>
  <c r="B21" i="52"/>
  <c r="F21" i="54"/>
  <c r="C21" i="54" s="1"/>
  <c r="B31" i="51"/>
  <c r="D50" i="51"/>
  <c r="D25" i="54"/>
  <c r="D71" i="51"/>
  <c r="D25" i="51"/>
  <c r="D50" i="54"/>
  <c r="F51" i="43"/>
  <c r="F81" i="43" s="1"/>
  <c r="E13" i="36"/>
  <c r="F31" i="36"/>
  <c r="E31" i="36" s="1"/>
  <c r="F44" i="43"/>
  <c r="B61" i="51"/>
  <c r="B66" i="51"/>
  <c r="B42" i="51"/>
  <c r="F65" i="54"/>
  <c r="E65" i="54" s="1"/>
  <c r="B51" i="36"/>
  <c r="F19" i="54"/>
  <c r="C19" i="54" s="1"/>
  <c r="F69" i="36"/>
  <c r="C69" i="36" s="1"/>
  <c r="B77" i="51"/>
  <c r="F61" i="36"/>
  <c r="F33" i="36"/>
  <c r="C33" i="36" s="1"/>
  <c r="F19" i="52"/>
  <c r="D33" i="51"/>
  <c r="F33" i="51" s="1"/>
  <c r="C33" i="51" s="1"/>
  <c r="F46" i="36"/>
  <c r="E46" i="36" s="1"/>
  <c r="D71" i="54"/>
  <c r="D71" i="52" s="1"/>
  <c r="H35" i="52"/>
  <c r="H29" i="52"/>
  <c r="H21" i="52"/>
  <c r="H52" i="52"/>
  <c r="L52" i="52" s="1"/>
  <c r="K52" i="52" s="1"/>
  <c r="L52" i="54"/>
  <c r="I52" i="54" s="1"/>
  <c r="J55" i="54"/>
  <c r="L55" i="36"/>
  <c r="K55" i="36" s="1"/>
  <c r="J55" i="51"/>
  <c r="H66" i="52"/>
  <c r="J62" i="52"/>
  <c r="L62" i="54"/>
  <c r="J77" i="52"/>
  <c r="J31" i="52"/>
  <c r="J23" i="51"/>
  <c r="J23" i="54"/>
  <c r="L23" i="36"/>
  <c r="K23" i="36" s="1"/>
  <c r="J38" i="51"/>
  <c r="J38" i="54"/>
  <c r="K38" i="36"/>
  <c r="J56" i="52"/>
  <c r="M47" i="40"/>
  <c r="L51" i="40"/>
  <c r="H28" i="52"/>
  <c r="J68" i="52"/>
  <c r="J75" i="52"/>
  <c r="L75" i="54"/>
  <c r="L30" i="54"/>
  <c r="K30" i="54" s="1"/>
  <c r="J30" i="52"/>
  <c r="J16" i="52"/>
  <c r="H30" i="52"/>
  <c r="J18" i="52"/>
  <c r="L18" i="54"/>
  <c r="K18" i="54" s="1"/>
  <c r="J70" i="51"/>
  <c r="L70" i="36"/>
  <c r="J70" i="54"/>
  <c r="L44" i="40"/>
  <c r="H20" i="52"/>
  <c r="L20" i="54"/>
  <c r="H14" i="52"/>
  <c r="J61" i="52"/>
  <c r="L61" i="54"/>
  <c r="K61" i="54" s="1"/>
  <c r="J67" i="54"/>
  <c r="J67" i="51"/>
  <c r="L67" i="36"/>
  <c r="L35" i="54"/>
  <c r="M35" i="54" s="1"/>
  <c r="J35" i="52"/>
  <c r="L15" i="54"/>
  <c r="K15" i="54" s="1"/>
  <c r="J15" i="52"/>
  <c r="J24" i="52"/>
  <c r="L24" i="54"/>
  <c r="I24" i="54" s="1"/>
  <c r="L65" i="52"/>
  <c r="K65" i="52" s="1"/>
  <c r="H26" i="51"/>
  <c r="H26" i="54"/>
  <c r="L26" i="54" s="1"/>
  <c r="K26" i="54" s="1"/>
  <c r="I26" i="36"/>
  <c r="H46" i="54"/>
  <c r="H46" i="51"/>
  <c r="L46" i="36"/>
  <c r="I46" i="36" s="1"/>
  <c r="L47" i="36"/>
  <c r="I47" i="36" s="1"/>
  <c r="H51" i="36"/>
  <c r="H47" i="54"/>
  <c r="H54" i="52"/>
  <c r="L66" i="54"/>
  <c r="K66" i="54" s="1"/>
  <c r="J66" i="52"/>
  <c r="J74" i="52"/>
  <c r="L74" i="54"/>
  <c r="J28" i="54"/>
  <c r="J28" i="51"/>
  <c r="L28" i="36"/>
  <c r="J14" i="54"/>
  <c r="L14" i="36"/>
  <c r="K14" i="36" s="1"/>
  <c r="J44" i="36"/>
  <c r="J14" i="51"/>
  <c r="L36" i="54"/>
  <c r="M36" i="54" s="1"/>
  <c r="J36" i="52"/>
  <c r="I13" i="54"/>
  <c r="H13" i="52"/>
  <c r="H25" i="52"/>
  <c r="L50" i="54"/>
  <c r="K50" i="54" s="1"/>
  <c r="J50" i="52"/>
  <c r="L54" i="54"/>
  <c r="K54" i="54" s="1"/>
  <c r="J54" i="52"/>
  <c r="J59" i="54"/>
  <c r="L59" i="36"/>
  <c r="K59" i="36" s="1"/>
  <c r="H63" i="52"/>
  <c r="I80" i="54"/>
  <c r="H80" i="52"/>
  <c r="L27" i="54"/>
  <c r="K27" i="54" s="1"/>
  <c r="J27" i="52"/>
  <c r="H36" i="52"/>
  <c r="J42" i="54"/>
  <c r="J42" i="51"/>
  <c r="L42" i="36"/>
  <c r="K42" i="36" s="1"/>
  <c r="K54" i="36"/>
  <c r="I54" i="36"/>
  <c r="H24" i="52"/>
  <c r="H17" i="54"/>
  <c r="H17" i="51"/>
  <c r="L17" i="36"/>
  <c r="I17" i="36" s="1"/>
  <c r="J49" i="52"/>
  <c r="L49" i="54"/>
  <c r="H59" i="54"/>
  <c r="H59" i="51"/>
  <c r="H60" i="36"/>
  <c r="L58" i="54"/>
  <c r="K58" i="54" s="1"/>
  <c r="J58" i="52"/>
  <c r="H77" i="54"/>
  <c r="L77" i="36"/>
  <c r="H77" i="51"/>
  <c r="H79" i="36"/>
  <c r="K80" i="54"/>
  <c r="J80" i="52"/>
  <c r="J26" i="52"/>
  <c r="H40" i="54"/>
  <c r="H44" i="54" s="1"/>
  <c r="H44" i="36"/>
  <c r="H40" i="51"/>
  <c r="L63" i="54"/>
  <c r="K63" i="54" s="1"/>
  <c r="J63" i="52"/>
  <c r="H42" i="52"/>
  <c r="L31" i="36"/>
  <c r="I31" i="36" s="1"/>
  <c r="H31" i="51"/>
  <c r="H31" i="54"/>
  <c r="H23" i="52"/>
  <c r="L57" i="54"/>
  <c r="K57" i="54" s="1"/>
  <c r="J57" i="52"/>
  <c r="H68" i="54"/>
  <c r="L68" i="54" s="1"/>
  <c r="H68" i="51"/>
  <c r="L68" i="36"/>
  <c r="I68" i="36" s="1"/>
  <c r="J13" i="52"/>
  <c r="K13" i="54"/>
  <c r="J32" i="52"/>
  <c r="J19" i="54"/>
  <c r="L19" i="36"/>
  <c r="J19" i="51"/>
  <c r="M38" i="36"/>
  <c r="L37" i="36"/>
  <c r="I37" i="36" s="1"/>
  <c r="H37" i="54"/>
  <c r="E59" i="36"/>
  <c r="B16" i="52"/>
  <c r="D55" i="52"/>
  <c r="D64" i="54"/>
  <c r="F64" i="36"/>
  <c r="E64" i="36" s="1"/>
  <c r="D64" i="51"/>
  <c r="B36" i="52"/>
  <c r="D28" i="52"/>
  <c r="F18" i="52"/>
  <c r="E56" i="54"/>
  <c r="D32" i="52"/>
  <c r="F61" i="54"/>
  <c r="E61" i="54" s="1"/>
  <c r="D61" i="52"/>
  <c r="F68" i="54"/>
  <c r="C68" i="54" s="1"/>
  <c r="D68" i="52"/>
  <c r="D63" i="52"/>
  <c r="F63" i="54"/>
  <c r="E63" i="54" s="1"/>
  <c r="B75" i="52"/>
  <c r="F44" i="40"/>
  <c r="D23" i="52"/>
  <c r="F23" i="54"/>
  <c r="C23" i="54" s="1"/>
  <c r="D48" i="52"/>
  <c r="B59" i="52"/>
  <c r="B70" i="52"/>
  <c r="B33" i="52"/>
  <c r="F30" i="54"/>
  <c r="E30" i="54" s="1"/>
  <c r="D30" i="52"/>
  <c r="F23" i="36"/>
  <c r="E23" i="36" s="1"/>
  <c r="D23" i="51"/>
  <c r="F16" i="54"/>
  <c r="D16" i="52"/>
  <c r="D47" i="54"/>
  <c r="D51" i="54" s="1"/>
  <c r="D51" i="36"/>
  <c r="D47" i="51"/>
  <c r="F47" i="36"/>
  <c r="E47" i="36" s="1"/>
  <c r="B60" i="36"/>
  <c r="B72" i="36" s="1"/>
  <c r="B59" i="51"/>
  <c r="C59" i="36"/>
  <c r="B64" i="52"/>
  <c r="B34" i="52"/>
  <c r="B27" i="52"/>
  <c r="F27" i="54"/>
  <c r="C27" i="54" s="1"/>
  <c r="B22" i="52"/>
  <c r="F22" i="52" s="1"/>
  <c r="B17" i="54"/>
  <c r="F17" i="36"/>
  <c r="C17" i="36" s="1"/>
  <c r="B17" i="51"/>
  <c r="D29" i="52"/>
  <c r="F29" i="54"/>
  <c r="E29" i="54" s="1"/>
  <c r="B32" i="54"/>
  <c r="F22" i="54"/>
  <c r="E22" i="54" s="1"/>
  <c r="F15" i="54"/>
  <c r="E15" i="54" s="1"/>
  <c r="B52" i="52"/>
  <c r="F52" i="52" s="1"/>
  <c r="B69" i="54"/>
  <c r="B69" i="51"/>
  <c r="D68" i="51"/>
  <c r="F68" i="36"/>
  <c r="D78" i="52"/>
  <c r="B80" i="54"/>
  <c r="D38" i="54"/>
  <c r="F13" i="54"/>
  <c r="B20" i="54"/>
  <c r="F20" i="54" s="1"/>
  <c r="B20" i="51"/>
  <c r="F20" i="36"/>
  <c r="D28" i="51"/>
  <c r="F28" i="36"/>
  <c r="E28" i="36" s="1"/>
  <c r="F14" i="54"/>
  <c r="E14" i="54" s="1"/>
  <c r="D14" i="52"/>
  <c r="B68" i="52"/>
  <c r="C64" i="36"/>
  <c r="B64" i="51"/>
  <c r="D62" i="52"/>
  <c r="F62" i="54"/>
  <c r="D77" i="54"/>
  <c r="D79" i="54" s="1"/>
  <c r="F77" i="36"/>
  <c r="E77" i="36" s="1"/>
  <c r="D77" i="51"/>
  <c r="D80" i="51"/>
  <c r="F80" i="36"/>
  <c r="D80" i="54"/>
  <c r="D37" i="54"/>
  <c r="F37" i="36"/>
  <c r="G37" i="36" s="1"/>
  <c r="D37" i="51"/>
  <c r="C26" i="36"/>
  <c r="B42" i="52"/>
  <c r="D33" i="52"/>
  <c r="F33" i="54"/>
  <c r="C33" i="54" s="1"/>
  <c r="D20" i="52"/>
  <c r="F14" i="36"/>
  <c r="E14" i="36" s="1"/>
  <c r="D44" i="36"/>
  <c r="D14" i="51"/>
  <c r="B47" i="52"/>
  <c r="F75" i="54"/>
  <c r="B37" i="54"/>
  <c r="B37" i="51"/>
  <c r="B40" i="54"/>
  <c r="F40" i="54" s="1"/>
  <c r="B44" i="36"/>
  <c r="F40" i="36"/>
  <c r="B40" i="51"/>
  <c r="B24" i="54"/>
  <c r="B24" i="51"/>
  <c r="F24" i="36"/>
  <c r="C24" i="36" s="1"/>
  <c r="D19" i="51"/>
  <c r="F19" i="36"/>
  <c r="E19" i="36" s="1"/>
  <c r="D36" i="52"/>
  <c r="F36" i="54"/>
  <c r="G36" i="54" s="1"/>
  <c r="F38" i="36"/>
  <c r="E21" i="36"/>
  <c r="C21" i="36"/>
  <c r="E19" i="54"/>
  <c r="F35" i="54"/>
  <c r="C35" i="54" s="1"/>
  <c r="B35" i="52"/>
  <c r="D42" i="54"/>
  <c r="D44" i="54" s="1"/>
  <c r="D42" i="51"/>
  <c r="E42" i="36"/>
  <c r="F32" i="36"/>
  <c r="C32" i="36" s="1"/>
  <c r="D32" i="51"/>
  <c r="F18" i="54"/>
  <c r="E18" i="54" s="1"/>
  <c r="B55" i="54"/>
  <c r="B55" i="51"/>
  <c r="D60" i="36"/>
  <c r="D72" i="36" s="1"/>
  <c r="F55" i="36"/>
  <c r="D55" i="51"/>
  <c r="B78" i="54"/>
  <c r="F78" i="36"/>
  <c r="C78" i="36" s="1"/>
  <c r="F72" i="40"/>
  <c r="B28" i="54"/>
  <c r="C28" i="36"/>
  <c r="B28" i="51"/>
  <c r="D40" i="52"/>
  <c r="D31" i="52"/>
  <c r="F31" i="54"/>
  <c r="E31" i="54" s="1"/>
  <c r="D24" i="52"/>
  <c r="F59" i="54"/>
  <c r="C59" i="54" s="1"/>
  <c r="D59" i="52"/>
  <c r="D60" i="54"/>
  <c r="D70" i="52"/>
  <c r="F70" i="54"/>
  <c r="E70" i="54" s="1"/>
  <c r="B38" i="54"/>
  <c r="I44" i="60" l="1"/>
  <c r="K44" i="60"/>
  <c r="L51" i="60"/>
  <c r="M48" i="60"/>
  <c r="K48" i="60"/>
  <c r="I48" i="60"/>
  <c r="K72" i="60"/>
  <c r="M49" i="60"/>
  <c r="M47" i="60"/>
  <c r="M46" i="60"/>
  <c r="L81" i="33"/>
  <c r="M72" i="33"/>
  <c r="I72" i="60"/>
  <c r="H81" i="60"/>
  <c r="I17" i="60"/>
  <c r="I79" i="60"/>
  <c r="I14" i="60"/>
  <c r="K14" i="60"/>
  <c r="M71" i="60"/>
  <c r="L72" i="60"/>
  <c r="L81" i="60" s="1"/>
  <c r="I71" i="60"/>
  <c r="K57" i="60"/>
  <c r="I57" i="60"/>
  <c r="E60" i="60"/>
  <c r="C77" i="60"/>
  <c r="E13" i="60"/>
  <c r="F44" i="60"/>
  <c r="G20" i="33"/>
  <c r="G56" i="33"/>
  <c r="G28" i="33"/>
  <c r="G36" i="60"/>
  <c r="E36" i="60"/>
  <c r="G72" i="33"/>
  <c r="G31" i="33"/>
  <c r="G66" i="33"/>
  <c r="E78" i="60"/>
  <c r="F79" i="60"/>
  <c r="G57" i="33"/>
  <c r="C78" i="60"/>
  <c r="G62" i="33"/>
  <c r="F72" i="60"/>
  <c r="G51" i="33"/>
  <c r="C60" i="60"/>
  <c r="C32" i="60"/>
  <c r="D81" i="60"/>
  <c r="C36" i="60"/>
  <c r="G33" i="33"/>
  <c r="G22" i="33"/>
  <c r="G64" i="33"/>
  <c r="G69" i="33"/>
  <c r="G27" i="33"/>
  <c r="G50" i="33"/>
  <c r="G81" i="33"/>
  <c r="G63" i="33"/>
  <c r="G15" i="33"/>
  <c r="G65" i="33"/>
  <c r="G24" i="33"/>
  <c r="G21" i="33"/>
  <c r="G44" i="33"/>
  <c r="G68" i="33"/>
  <c r="G34" i="33"/>
  <c r="G26" i="33"/>
  <c r="G23" i="33"/>
  <c r="G58" i="33"/>
  <c r="G59" i="33"/>
  <c r="G55" i="33"/>
  <c r="G18" i="33"/>
  <c r="G52" i="33"/>
  <c r="G13" i="33"/>
  <c r="G54" i="33"/>
  <c r="G61" i="33"/>
  <c r="G25" i="33"/>
  <c r="G32" i="33"/>
  <c r="G43" i="33"/>
  <c r="G75" i="33"/>
  <c r="G74" i="33"/>
  <c r="G16" i="33"/>
  <c r="G19" i="33"/>
  <c r="G17" i="33"/>
  <c r="G40" i="33"/>
  <c r="G14" i="33"/>
  <c r="G77" i="33"/>
  <c r="G30" i="33"/>
  <c r="C79" i="60"/>
  <c r="B81" i="60"/>
  <c r="G29" i="33"/>
  <c r="C51" i="60"/>
  <c r="G42" i="33"/>
  <c r="G60" i="33"/>
  <c r="C44" i="60"/>
  <c r="G49" i="60"/>
  <c r="E49" i="60"/>
  <c r="G78" i="33"/>
  <c r="G67" i="33"/>
  <c r="G79" i="33"/>
  <c r="G80" i="33"/>
  <c r="C77" i="1"/>
  <c r="F38" i="51"/>
  <c r="G38" i="51" s="1"/>
  <c r="F75" i="52"/>
  <c r="E27" i="51"/>
  <c r="F21" i="51"/>
  <c r="C21" i="51" s="1"/>
  <c r="E67" i="1"/>
  <c r="C21" i="1"/>
  <c r="C36" i="1"/>
  <c r="E36" i="1"/>
  <c r="F72" i="5"/>
  <c r="F46" i="51"/>
  <c r="C46" i="51" s="1"/>
  <c r="K29" i="53"/>
  <c r="M72" i="4"/>
  <c r="M66" i="4"/>
  <c r="M15" i="4"/>
  <c r="I37" i="53"/>
  <c r="M51" i="4"/>
  <c r="L16" i="51"/>
  <c r="I16" i="51" s="1"/>
  <c r="L51" i="53"/>
  <c r="M37" i="53"/>
  <c r="K34" i="53"/>
  <c r="M24" i="4"/>
  <c r="M55" i="4"/>
  <c r="I24" i="1"/>
  <c r="I19" i="1"/>
  <c r="I48" i="53"/>
  <c r="K70" i="53"/>
  <c r="M16" i="4"/>
  <c r="M44" i="4"/>
  <c r="M60" i="4"/>
  <c r="L64" i="51"/>
  <c r="I64" i="51" s="1"/>
  <c r="L79" i="1"/>
  <c r="I79" i="1" s="1"/>
  <c r="L51" i="1"/>
  <c r="I51" i="1" s="1"/>
  <c r="M27" i="4"/>
  <c r="M80" i="4"/>
  <c r="K36" i="53"/>
  <c r="M14" i="4"/>
  <c r="M43" i="4"/>
  <c r="M29" i="4"/>
  <c r="M74" i="4"/>
  <c r="M13" i="4"/>
  <c r="M33" i="4"/>
  <c r="M26" i="4"/>
  <c r="M34" i="4"/>
  <c r="M21" i="4"/>
  <c r="M30" i="4"/>
  <c r="M65" i="4"/>
  <c r="M59" i="4"/>
  <c r="M17" i="4"/>
  <c r="M70" i="4"/>
  <c r="M64" i="4"/>
  <c r="M61" i="4"/>
  <c r="M77" i="4"/>
  <c r="M58" i="4"/>
  <c r="M23" i="4"/>
  <c r="M40" i="4"/>
  <c r="M32" i="4"/>
  <c r="M69" i="4"/>
  <c r="M62" i="4"/>
  <c r="M22" i="4"/>
  <c r="M67" i="4"/>
  <c r="M31" i="4"/>
  <c r="M56" i="4"/>
  <c r="M28" i="4"/>
  <c r="M54" i="4"/>
  <c r="M52" i="4"/>
  <c r="M68" i="4"/>
  <c r="M75" i="4"/>
  <c r="M50" i="4"/>
  <c r="M25" i="4"/>
  <c r="M81" i="4"/>
  <c r="M20" i="4"/>
  <c r="M63" i="4"/>
  <c r="M19" i="4"/>
  <c r="M78" i="4"/>
  <c r="M57" i="4"/>
  <c r="M42" i="4"/>
  <c r="I13" i="1"/>
  <c r="K67" i="1"/>
  <c r="M79" i="4"/>
  <c r="K67" i="53"/>
  <c r="G34" i="4"/>
  <c r="G67" i="4"/>
  <c r="G64" i="4"/>
  <c r="G28" i="4"/>
  <c r="G13" i="4"/>
  <c r="G30" i="4"/>
  <c r="G52" i="4"/>
  <c r="G56" i="4"/>
  <c r="G26" i="4"/>
  <c r="G31" i="4"/>
  <c r="G79" i="4"/>
  <c r="G54" i="4"/>
  <c r="G17" i="4"/>
  <c r="G80" i="4"/>
  <c r="G21" i="4"/>
  <c r="G20" i="4"/>
  <c r="G23" i="4"/>
  <c r="G75" i="4"/>
  <c r="G40" i="4"/>
  <c r="G81" i="4"/>
  <c r="G61" i="4"/>
  <c r="G78" i="4"/>
  <c r="G69" i="4"/>
  <c r="G57" i="4"/>
  <c r="G29" i="4"/>
  <c r="G68" i="4"/>
  <c r="G22" i="4"/>
  <c r="G25" i="4"/>
  <c r="G77" i="4"/>
  <c r="G66" i="4"/>
  <c r="G14" i="4"/>
  <c r="G16" i="4"/>
  <c r="G32" i="4"/>
  <c r="G55" i="4"/>
  <c r="G65" i="4"/>
  <c r="G43" i="4"/>
  <c r="G51" i="4"/>
  <c r="G74" i="4"/>
  <c r="G63" i="4"/>
  <c r="G62" i="4"/>
  <c r="G19" i="4"/>
  <c r="G15" i="4"/>
  <c r="G24" i="4"/>
  <c r="G50" i="4"/>
  <c r="G44" i="4"/>
  <c r="G42" i="4"/>
  <c r="G58" i="4"/>
  <c r="G27" i="4"/>
  <c r="G33" i="4"/>
  <c r="G59" i="4"/>
  <c r="G18" i="4"/>
  <c r="G70" i="4"/>
  <c r="C29" i="1"/>
  <c r="F71" i="51"/>
  <c r="C71" i="51" s="1"/>
  <c r="E66" i="1"/>
  <c r="D81" i="53"/>
  <c r="E15" i="53"/>
  <c r="F49" i="52"/>
  <c r="C49" i="52" s="1"/>
  <c r="C26" i="53"/>
  <c r="E48" i="1"/>
  <c r="E37" i="53"/>
  <c r="G71" i="1"/>
  <c r="C37" i="53"/>
  <c r="G72" i="4"/>
  <c r="G60" i="4"/>
  <c r="C33" i="53"/>
  <c r="L63" i="51"/>
  <c r="K63" i="51" s="1"/>
  <c r="I21" i="1"/>
  <c r="I61" i="1"/>
  <c r="I46" i="58"/>
  <c r="K35" i="1"/>
  <c r="I60" i="58"/>
  <c r="L51" i="58"/>
  <c r="I51" i="58" s="1"/>
  <c r="M66" i="6"/>
  <c r="M72" i="6"/>
  <c r="I21" i="58"/>
  <c r="K21" i="58"/>
  <c r="I27" i="58"/>
  <c r="M59" i="6"/>
  <c r="M14" i="6"/>
  <c r="M81" i="6"/>
  <c r="M65" i="6"/>
  <c r="M50" i="6"/>
  <c r="M62" i="6"/>
  <c r="M29" i="6"/>
  <c r="M78" i="6"/>
  <c r="M18" i="6"/>
  <c r="M32" i="6"/>
  <c r="M55" i="6"/>
  <c r="M40" i="6"/>
  <c r="M19" i="6"/>
  <c r="M67" i="6"/>
  <c r="M26" i="6"/>
  <c r="M15" i="6"/>
  <c r="M30" i="6"/>
  <c r="M54" i="6"/>
  <c r="M51" i="6"/>
  <c r="M13" i="6"/>
  <c r="M60" i="6"/>
  <c r="M23" i="6"/>
  <c r="M68" i="6"/>
  <c r="M63" i="6"/>
  <c r="M21" i="6"/>
  <c r="M77" i="6"/>
  <c r="M69" i="6"/>
  <c r="M27" i="6"/>
  <c r="M58" i="6"/>
  <c r="M61" i="6"/>
  <c r="M56" i="6"/>
  <c r="M74" i="6"/>
  <c r="M33" i="6"/>
  <c r="M52" i="6"/>
  <c r="M24" i="6"/>
  <c r="M42" i="6"/>
  <c r="M80" i="6"/>
  <c r="M16" i="6"/>
  <c r="M17" i="6"/>
  <c r="M70" i="6"/>
  <c r="M22" i="6"/>
  <c r="M25" i="6"/>
  <c r="M34" i="6"/>
  <c r="M43" i="6"/>
  <c r="M20" i="6"/>
  <c r="M28" i="6"/>
  <c r="L66" i="51"/>
  <c r="K66" i="51" s="1"/>
  <c r="L58" i="51"/>
  <c r="I58" i="51" s="1"/>
  <c r="L32" i="51"/>
  <c r="I32" i="51" s="1"/>
  <c r="K75" i="1"/>
  <c r="M44" i="6"/>
  <c r="M31" i="6"/>
  <c r="L35" i="51"/>
  <c r="K35" i="51" s="1"/>
  <c r="M57" i="6"/>
  <c r="M64" i="6"/>
  <c r="C54" i="51"/>
  <c r="E54" i="51"/>
  <c r="C55" i="1"/>
  <c r="E70" i="58"/>
  <c r="C70" i="58"/>
  <c r="C34" i="1"/>
  <c r="E34" i="1"/>
  <c r="E52" i="58"/>
  <c r="G27" i="6"/>
  <c r="E62" i="58"/>
  <c r="F51" i="58"/>
  <c r="C51" i="58" s="1"/>
  <c r="D81" i="1"/>
  <c r="C49" i="58"/>
  <c r="G54" i="6"/>
  <c r="G79" i="6"/>
  <c r="C67" i="58"/>
  <c r="F36" i="51"/>
  <c r="C36" i="51" s="1"/>
  <c r="E23" i="1"/>
  <c r="G38" i="1"/>
  <c r="C38" i="1"/>
  <c r="G14" i="6"/>
  <c r="G80" i="6"/>
  <c r="G24" i="6"/>
  <c r="G77" i="6"/>
  <c r="G29" i="6"/>
  <c r="G32" i="6"/>
  <c r="G59" i="6"/>
  <c r="G65" i="6"/>
  <c r="G75" i="6"/>
  <c r="G68" i="6"/>
  <c r="G57" i="6"/>
  <c r="G69" i="6"/>
  <c r="G15" i="6"/>
  <c r="G17" i="6"/>
  <c r="G30" i="6"/>
  <c r="G66" i="6"/>
  <c r="G16" i="6"/>
  <c r="G34" i="6"/>
  <c r="G58" i="6"/>
  <c r="G21" i="6"/>
  <c r="G56" i="6"/>
  <c r="G13" i="6"/>
  <c r="G22" i="6"/>
  <c r="G81" i="6"/>
  <c r="G23" i="6"/>
  <c r="G61" i="6"/>
  <c r="G67" i="6"/>
  <c r="G43" i="6"/>
  <c r="G40" i="6"/>
  <c r="G42" i="6"/>
  <c r="G78" i="6"/>
  <c r="G28" i="6"/>
  <c r="G25" i="6"/>
  <c r="G52" i="6"/>
  <c r="G55" i="6"/>
  <c r="G63" i="6"/>
  <c r="E38" i="1"/>
  <c r="K37" i="1"/>
  <c r="K50" i="1"/>
  <c r="I50" i="1"/>
  <c r="K68" i="59"/>
  <c r="M44" i="59"/>
  <c r="K44" i="59"/>
  <c r="L57" i="51"/>
  <c r="K57" i="51" s="1"/>
  <c r="L72" i="59"/>
  <c r="I51" i="59"/>
  <c r="I37" i="1"/>
  <c r="M52" i="59"/>
  <c r="K52" i="59"/>
  <c r="L81" i="59"/>
  <c r="K79" i="59"/>
  <c r="I79" i="59"/>
  <c r="I69" i="1"/>
  <c r="M14" i="2"/>
  <c r="M20" i="2"/>
  <c r="M40" i="2"/>
  <c r="M25" i="2"/>
  <c r="M43" i="2"/>
  <c r="M15" i="2"/>
  <c r="M29" i="2"/>
  <c r="M60" i="2"/>
  <c r="M21" i="2"/>
  <c r="M55" i="2"/>
  <c r="M42" i="2"/>
  <c r="M52" i="2"/>
  <c r="M26" i="2"/>
  <c r="M64" i="2"/>
  <c r="M57" i="2"/>
  <c r="M17" i="2"/>
  <c r="M59" i="2"/>
  <c r="M32" i="2"/>
  <c r="M23" i="2"/>
  <c r="M51" i="2"/>
  <c r="M67" i="2"/>
  <c r="M31" i="2"/>
  <c r="M62" i="2"/>
  <c r="M27" i="2"/>
  <c r="M66" i="2"/>
  <c r="M68" i="2"/>
  <c r="M81" i="2"/>
  <c r="M28" i="2"/>
  <c r="M33" i="2"/>
  <c r="M30" i="2"/>
  <c r="M58" i="2"/>
  <c r="M19" i="2"/>
  <c r="M61" i="2"/>
  <c r="M69" i="2"/>
  <c r="M50" i="2"/>
  <c r="M75" i="2"/>
  <c r="M56" i="2"/>
  <c r="M70" i="2"/>
  <c r="M18" i="2"/>
  <c r="M80" i="2"/>
  <c r="M78" i="2"/>
  <c r="M74" i="2"/>
  <c r="K55" i="1"/>
  <c r="K15" i="1"/>
  <c r="M79" i="2"/>
  <c r="M63" i="2"/>
  <c r="G79" i="59"/>
  <c r="F81" i="59"/>
  <c r="C79" i="59"/>
  <c r="E46" i="1"/>
  <c r="B81" i="59"/>
  <c r="C81" i="59" s="1"/>
  <c r="C72" i="59"/>
  <c r="F75" i="51"/>
  <c r="E75" i="51" s="1"/>
  <c r="C59" i="1"/>
  <c r="E59" i="1"/>
  <c r="G70" i="59"/>
  <c r="E70" i="59"/>
  <c r="E79" i="59"/>
  <c r="F13" i="51"/>
  <c r="E13" i="51" s="1"/>
  <c r="F81" i="2"/>
  <c r="G72" i="2"/>
  <c r="G72" i="59"/>
  <c r="E56" i="1"/>
  <c r="C71" i="1"/>
  <c r="G44" i="59"/>
  <c r="E72" i="59"/>
  <c r="K51" i="53"/>
  <c r="M63" i="3"/>
  <c r="I79" i="53"/>
  <c r="H81" i="53"/>
  <c r="I81" i="53" s="1"/>
  <c r="I26" i="53"/>
  <c r="M61" i="3"/>
  <c r="M28" i="3"/>
  <c r="K23" i="53"/>
  <c r="L20" i="51"/>
  <c r="I20" i="51" s="1"/>
  <c r="L60" i="53"/>
  <c r="K60" i="53" s="1"/>
  <c r="M72" i="3"/>
  <c r="I13" i="53"/>
  <c r="L44" i="53"/>
  <c r="I44" i="53" s="1"/>
  <c r="I66" i="53"/>
  <c r="I23" i="53"/>
  <c r="M30" i="3"/>
  <c r="M20" i="3"/>
  <c r="L48" i="51"/>
  <c r="K48" i="51" s="1"/>
  <c r="K49" i="53"/>
  <c r="I25" i="53"/>
  <c r="M65" i="3"/>
  <c r="M18" i="3"/>
  <c r="I31" i="1"/>
  <c r="M16" i="3"/>
  <c r="M71" i="53"/>
  <c r="L72" i="53"/>
  <c r="L37" i="51"/>
  <c r="M37" i="51" s="1"/>
  <c r="I71" i="53"/>
  <c r="L33" i="51"/>
  <c r="I33" i="51" s="1"/>
  <c r="J72" i="53"/>
  <c r="M32" i="3"/>
  <c r="L29" i="51"/>
  <c r="K29" i="51" s="1"/>
  <c r="I51" i="53"/>
  <c r="L81" i="53"/>
  <c r="M26" i="53" s="1"/>
  <c r="M34" i="3"/>
  <c r="K71" i="53"/>
  <c r="K26" i="53"/>
  <c r="K79" i="53"/>
  <c r="I49" i="53"/>
  <c r="K21" i="53"/>
  <c r="M31" i="3"/>
  <c r="M42" i="3"/>
  <c r="M56" i="3"/>
  <c r="M64" i="3"/>
  <c r="M60" i="3"/>
  <c r="M25" i="3"/>
  <c r="M21" i="3"/>
  <c r="M81" i="3"/>
  <c r="M69" i="3"/>
  <c r="M15" i="3"/>
  <c r="M51" i="3"/>
  <c r="M68" i="3"/>
  <c r="M44" i="3"/>
  <c r="M75" i="3"/>
  <c r="M19" i="3"/>
  <c r="M50" i="3"/>
  <c r="M78" i="3"/>
  <c r="M62" i="3"/>
  <c r="M43" i="3"/>
  <c r="M58" i="3"/>
  <c r="M54" i="3"/>
  <c r="M40" i="3"/>
  <c r="M33" i="3"/>
  <c r="M27" i="3"/>
  <c r="M70" i="3"/>
  <c r="M57" i="3"/>
  <c r="M59" i="3"/>
  <c r="M14" i="3"/>
  <c r="M23" i="3"/>
  <c r="M77" i="3"/>
  <c r="M52" i="3"/>
  <c r="M17" i="3"/>
  <c r="M29" i="3"/>
  <c r="M66" i="3"/>
  <c r="M24" i="3"/>
  <c r="L27" i="51"/>
  <c r="I27" i="51" s="1"/>
  <c r="M36" i="1"/>
  <c r="K36" i="1"/>
  <c r="I65" i="53"/>
  <c r="M26" i="3"/>
  <c r="K58" i="53"/>
  <c r="M74" i="3"/>
  <c r="M79" i="3"/>
  <c r="C27" i="53"/>
  <c r="C13" i="53"/>
  <c r="E13" i="53"/>
  <c r="F44" i="53"/>
  <c r="C47" i="53"/>
  <c r="G47" i="53"/>
  <c r="B72" i="53"/>
  <c r="G63" i="3"/>
  <c r="G29" i="3"/>
  <c r="G55" i="3"/>
  <c r="G19" i="3"/>
  <c r="G18" i="3"/>
  <c r="G77" i="3"/>
  <c r="G80" i="3"/>
  <c r="G23" i="3"/>
  <c r="G50" i="3"/>
  <c r="G81" i="3"/>
  <c r="G52" i="3"/>
  <c r="G22" i="3"/>
  <c r="G64" i="3"/>
  <c r="G28" i="3"/>
  <c r="G17" i="3"/>
  <c r="G25" i="3"/>
  <c r="G26" i="3"/>
  <c r="G65" i="3"/>
  <c r="G40" i="3"/>
  <c r="G14" i="3"/>
  <c r="G57" i="3"/>
  <c r="G34" i="3"/>
  <c r="G33" i="3"/>
  <c r="G61" i="3"/>
  <c r="G56" i="3"/>
  <c r="G69" i="3"/>
  <c r="G67" i="3"/>
  <c r="G62" i="3"/>
  <c r="G59" i="3"/>
  <c r="G31" i="3"/>
  <c r="G21" i="3"/>
  <c r="G13" i="3"/>
  <c r="G15" i="3"/>
  <c r="G74" i="3"/>
  <c r="G30" i="3"/>
  <c r="G75" i="3"/>
  <c r="G68" i="3"/>
  <c r="G27" i="3"/>
  <c r="F31" i="51"/>
  <c r="C31" i="51" s="1"/>
  <c r="E58" i="53"/>
  <c r="C40" i="1"/>
  <c r="E40" i="1"/>
  <c r="G70" i="3"/>
  <c r="G32" i="3"/>
  <c r="G51" i="3"/>
  <c r="G58" i="3"/>
  <c r="E27" i="53"/>
  <c r="G78" i="3"/>
  <c r="G44" i="3"/>
  <c r="G24" i="3"/>
  <c r="G60" i="3"/>
  <c r="E47" i="53"/>
  <c r="F56" i="52"/>
  <c r="C24" i="1"/>
  <c r="E24" i="1"/>
  <c r="G54" i="3"/>
  <c r="C15" i="1"/>
  <c r="E15" i="1"/>
  <c r="G20" i="3"/>
  <c r="G42" i="3"/>
  <c r="F60" i="53"/>
  <c r="C58" i="53"/>
  <c r="F29" i="51"/>
  <c r="E29" i="51" s="1"/>
  <c r="C61" i="1"/>
  <c r="B81" i="1"/>
  <c r="G16" i="3"/>
  <c r="F51" i="53"/>
  <c r="C51" i="53" s="1"/>
  <c r="B81" i="53"/>
  <c r="C79" i="53"/>
  <c r="F49" i="51"/>
  <c r="C49" i="51" s="1"/>
  <c r="F26" i="51"/>
  <c r="C26" i="51" s="1"/>
  <c r="G72" i="3"/>
  <c r="H81" i="1"/>
  <c r="I42" i="1"/>
  <c r="K42" i="1"/>
  <c r="I26" i="1"/>
  <c r="K68" i="1"/>
  <c r="I68" i="1"/>
  <c r="H81" i="58"/>
  <c r="J81" i="58"/>
  <c r="K79" i="58"/>
  <c r="K46" i="1"/>
  <c r="K72" i="58"/>
  <c r="M37" i="58"/>
  <c r="I37" i="58"/>
  <c r="K51" i="1"/>
  <c r="K56" i="58"/>
  <c r="I56" i="58"/>
  <c r="K37" i="58"/>
  <c r="K26" i="1"/>
  <c r="L44" i="1"/>
  <c r="L60" i="1"/>
  <c r="I60" i="1" s="1"/>
  <c r="L54" i="51"/>
  <c r="I54" i="51" s="1"/>
  <c r="I46" i="1"/>
  <c r="M71" i="1"/>
  <c r="J72" i="1"/>
  <c r="I71" i="1"/>
  <c r="L72" i="58"/>
  <c r="M42" i="7"/>
  <c r="M59" i="7"/>
  <c r="M61" i="7"/>
  <c r="M81" i="7"/>
  <c r="M60" i="7"/>
  <c r="M25" i="7"/>
  <c r="M19" i="7"/>
  <c r="M70" i="7"/>
  <c r="M27" i="7"/>
  <c r="M52" i="7"/>
  <c r="M32" i="7"/>
  <c r="M54" i="7"/>
  <c r="M26" i="7"/>
  <c r="M31" i="7"/>
  <c r="M66" i="7"/>
  <c r="M75" i="7"/>
  <c r="M20" i="7"/>
  <c r="M33" i="7"/>
  <c r="M28" i="7"/>
  <c r="M78" i="7"/>
  <c r="M67" i="7"/>
  <c r="M15" i="7"/>
  <c r="M22" i="7"/>
  <c r="M64" i="7"/>
  <c r="M55" i="7"/>
  <c r="M50" i="7"/>
  <c r="M18" i="7"/>
  <c r="M17" i="7"/>
  <c r="M51" i="7"/>
  <c r="M24" i="7"/>
  <c r="M57" i="7"/>
  <c r="M43" i="7"/>
  <c r="M13" i="7"/>
  <c r="M80" i="7"/>
  <c r="M58" i="7"/>
  <c r="M68" i="7"/>
  <c r="M62" i="7"/>
  <c r="M34" i="7"/>
  <c r="M16" i="7"/>
  <c r="M69" i="7"/>
  <c r="L81" i="58"/>
  <c r="M79" i="58" s="1"/>
  <c r="J51" i="51"/>
  <c r="L69" i="51"/>
  <c r="K69" i="51" s="1"/>
  <c r="I13" i="58"/>
  <c r="L44" i="58"/>
  <c r="K13" i="58"/>
  <c r="M72" i="7"/>
  <c r="G48" i="1"/>
  <c r="G47" i="1"/>
  <c r="G46" i="1"/>
  <c r="D81" i="58"/>
  <c r="G47" i="58" s="1"/>
  <c r="C22" i="58"/>
  <c r="E28" i="58"/>
  <c r="F18" i="51"/>
  <c r="E22" i="58"/>
  <c r="G79" i="7"/>
  <c r="F81" i="7"/>
  <c r="G44" i="7" s="1"/>
  <c r="E74" i="1"/>
  <c r="E75" i="1"/>
  <c r="C78" i="1"/>
  <c r="F79" i="1"/>
  <c r="C38" i="58"/>
  <c r="G38" i="58"/>
  <c r="C22" i="1"/>
  <c r="C20" i="58"/>
  <c r="C17" i="1"/>
  <c r="C31" i="1"/>
  <c r="C21" i="58"/>
  <c r="C69" i="1"/>
  <c r="E60" i="58"/>
  <c r="C14" i="58"/>
  <c r="F44" i="58"/>
  <c r="C27" i="58"/>
  <c r="F72" i="58"/>
  <c r="E72" i="58" s="1"/>
  <c r="E19" i="1"/>
  <c r="E25" i="58"/>
  <c r="E28" i="1"/>
  <c r="G51" i="7"/>
  <c r="C33" i="1"/>
  <c r="F60" i="1"/>
  <c r="C60" i="1" s="1"/>
  <c r="E26" i="1"/>
  <c r="C68" i="1"/>
  <c r="B79" i="51"/>
  <c r="F70" i="51"/>
  <c r="C70" i="51" s="1"/>
  <c r="B81" i="58"/>
  <c r="C30" i="1"/>
  <c r="E63" i="1"/>
  <c r="F78" i="51"/>
  <c r="C78" i="51" s="1"/>
  <c r="C47" i="58"/>
  <c r="F44" i="1"/>
  <c r="E13" i="1"/>
  <c r="E18" i="1"/>
  <c r="E62" i="1"/>
  <c r="C25" i="1"/>
  <c r="E54" i="1"/>
  <c r="G49" i="1"/>
  <c r="C49" i="1"/>
  <c r="C50" i="1"/>
  <c r="F51" i="1"/>
  <c r="C51" i="1" s="1"/>
  <c r="C16" i="51"/>
  <c r="F58" i="51"/>
  <c r="C58" i="51" s="1"/>
  <c r="F79" i="58"/>
  <c r="C79" i="58" s="1"/>
  <c r="C78" i="58"/>
  <c r="E78" i="58"/>
  <c r="E51" i="58"/>
  <c r="C60" i="58"/>
  <c r="E21" i="58"/>
  <c r="C26" i="1"/>
  <c r="E78" i="1"/>
  <c r="E38" i="58"/>
  <c r="C58" i="1"/>
  <c r="E69" i="1"/>
  <c r="C63" i="1"/>
  <c r="E68" i="1"/>
  <c r="K36" i="36"/>
  <c r="I18" i="36"/>
  <c r="M55" i="49"/>
  <c r="I56" i="36"/>
  <c r="M44" i="49"/>
  <c r="M80" i="49"/>
  <c r="M33" i="49"/>
  <c r="M79" i="49"/>
  <c r="M14" i="49"/>
  <c r="M24" i="49"/>
  <c r="M68" i="49"/>
  <c r="M65" i="49"/>
  <c r="M21" i="49"/>
  <c r="M23" i="49"/>
  <c r="M66" i="49"/>
  <c r="M69" i="49"/>
  <c r="M32" i="49"/>
  <c r="M19" i="49"/>
  <c r="M29" i="49"/>
  <c r="M30" i="49"/>
  <c r="M16" i="49"/>
  <c r="M61" i="49"/>
  <c r="M78" i="49"/>
  <c r="M58" i="49"/>
  <c r="M42" i="49"/>
  <c r="M20" i="49"/>
  <c r="M54" i="49"/>
  <c r="M40" i="49"/>
  <c r="M81" i="49"/>
  <c r="M67" i="49"/>
  <c r="M22" i="49"/>
  <c r="M43" i="49"/>
  <c r="M18" i="49"/>
  <c r="M77" i="49"/>
  <c r="M13" i="49"/>
  <c r="M27" i="49"/>
  <c r="M56" i="49"/>
  <c r="M60" i="49"/>
  <c r="M26" i="49"/>
  <c r="M17" i="49"/>
  <c r="M31" i="49"/>
  <c r="M75" i="49"/>
  <c r="M50" i="49"/>
  <c r="M28" i="49"/>
  <c r="M34" i="49"/>
  <c r="M70" i="49"/>
  <c r="M62" i="49"/>
  <c r="M74" i="49"/>
  <c r="M15" i="49"/>
  <c r="M51" i="49"/>
  <c r="M64" i="49"/>
  <c r="M63" i="49"/>
  <c r="M57" i="49"/>
  <c r="M25" i="49"/>
  <c r="M59" i="49"/>
  <c r="M72" i="49"/>
  <c r="F81" i="49"/>
  <c r="G72" i="49" s="1"/>
  <c r="C25" i="36"/>
  <c r="C56" i="36"/>
  <c r="D26" i="52"/>
  <c r="F26" i="52" s="1"/>
  <c r="E26" i="52" s="1"/>
  <c r="C15" i="54"/>
  <c r="C36" i="36"/>
  <c r="E34" i="51"/>
  <c r="G36" i="51"/>
  <c r="G36" i="36"/>
  <c r="M50" i="48"/>
  <c r="M80" i="48"/>
  <c r="M81" i="48"/>
  <c r="M16" i="48"/>
  <c r="M54" i="48"/>
  <c r="M57" i="48"/>
  <c r="M34" i="48"/>
  <c r="M28" i="48"/>
  <c r="M33" i="48"/>
  <c r="M18" i="48"/>
  <c r="M62" i="48"/>
  <c r="M78" i="48"/>
  <c r="M70" i="48"/>
  <c r="M42" i="48"/>
  <c r="M14" i="48"/>
  <c r="M40" i="48"/>
  <c r="M74" i="48"/>
  <c r="M29" i="48"/>
  <c r="M79" i="48"/>
  <c r="M77" i="48"/>
  <c r="M67" i="48"/>
  <c r="M52" i="48"/>
  <c r="M55" i="48"/>
  <c r="M68" i="48"/>
  <c r="M60" i="48"/>
  <c r="M66" i="48"/>
  <c r="M22" i="48"/>
  <c r="M15" i="48"/>
  <c r="M75" i="48"/>
  <c r="M24" i="48"/>
  <c r="M25" i="48"/>
  <c r="M31" i="48"/>
  <c r="M27" i="48"/>
  <c r="M65" i="48"/>
  <c r="M59" i="48"/>
  <c r="M13" i="48"/>
  <c r="M58" i="48"/>
  <c r="M30" i="48"/>
  <c r="M23" i="48"/>
  <c r="M63" i="48"/>
  <c r="M17" i="48"/>
  <c r="M21" i="48"/>
  <c r="M64" i="48"/>
  <c r="M43" i="48"/>
  <c r="M20" i="48"/>
  <c r="M32" i="48"/>
  <c r="M69" i="48"/>
  <c r="M19" i="48"/>
  <c r="M26" i="48"/>
  <c r="M61" i="48"/>
  <c r="M51" i="48"/>
  <c r="M72" i="48"/>
  <c r="M56" i="48"/>
  <c r="I64" i="36"/>
  <c r="M44" i="48"/>
  <c r="G74" i="48"/>
  <c r="G26" i="48"/>
  <c r="G19" i="48"/>
  <c r="G17" i="48"/>
  <c r="G33" i="48"/>
  <c r="G57" i="48"/>
  <c r="G78" i="48"/>
  <c r="G23" i="48"/>
  <c r="G80" i="48"/>
  <c r="G77" i="48"/>
  <c r="G43" i="48"/>
  <c r="G32" i="48"/>
  <c r="G21" i="48"/>
  <c r="G30" i="48"/>
  <c r="G18" i="48"/>
  <c r="G65" i="48"/>
  <c r="G70" i="48"/>
  <c r="G81" i="48"/>
  <c r="G54" i="48"/>
  <c r="G75" i="48"/>
  <c r="G55" i="48"/>
  <c r="G25" i="48"/>
  <c r="G24" i="48"/>
  <c r="G42" i="48"/>
  <c r="G15" i="48"/>
  <c r="G64" i="48"/>
  <c r="G66" i="48"/>
  <c r="G29" i="48"/>
  <c r="G52" i="48"/>
  <c r="G56" i="48"/>
  <c r="G16" i="48"/>
  <c r="G62" i="48"/>
  <c r="G27" i="48"/>
  <c r="G31" i="48"/>
  <c r="G50" i="48"/>
  <c r="G67" i="48"/>
  <c r="G63" i="48"/>
  <c r="G58" i="48"/>
  <c r="G20" i="48"/>
  <c r="G69" i="48"/>
  <c r="G60" i="48"/>
  <c r="G51" i="48"/>
  <c r="G68" i="48"/>
  <c r="G14" i="48"/>
  <c r="G61" i="48"/>
  <c r="G28" i="48"/>
  <c r="G40" i="48"/>
  <c r="G59" i="48"/>
  <c r="G13" i="48"/>
  <c r="G44" i="48"/>
  <c r="G34" i="48"/>
  <c r="G22" i="48"/>
  <c r="G79" i="48"/>
  <c r="E26" i="54"/>
  <c r="F74" i="54"/>
  <c r="C74" i="54" s="1"/>
  <c r="F34" i="54"/>
  <c r="C34" i="54" s="1"/>
  <c r="E67" i="51"/>
  <c r="F74" i="52"/>
  <c r="B57" i="52"/>
  <c r="G72" i="48"/>
  <c r="J51" i="54"/>
  <c r="L50" i="51"/>
  <c r="K50" i="51" s="1"/>
  <c r="K75" i="36"/>
  <c r="L81" i="47"/>
  <c r="M79" i="47"/>
  <c r="F81" i="47"/>
  <c r="F30" i="51"/>
  <c r="E30" i="51" s="1"/>
  <c r="B51" i="51"/>
  <c r="G60" i="47"/>
  <c r="F71" i="52"/>
  <c r="C71" i="52" s="1"/>
  <c r="C74" i="51"/>
  <c r="C43" i="36"/>
  <c r="E29" i="36"/>
  <c r="I35" i="36"/>
  <c r="L56" i="51"/>
  <c r="K56" i="51" s="1"/>
  <c r="M75" i="45"/>
  <c r="M51" i="45"/>
  <c r="M55" i="45"/>
  <c r="M30" i="45"/>
  <c r="L56" i="54"/>
  <c r="I56" i="54" s="1"/>
  <c r="K30" i="51"/>
  <c r="M54" i="45"/>
  <c r="M74" i="45"/>
  <c r="L48" i="54"/>
  <c r="K48" i="54" s="1"/>
  <c r="I48" i="52"/>
  <c r="L80" i="51"/>
  <c r="I80" i="51" s="1"/>
  <c r="M72" i="45"/>
  <c r="M63" i="45"/>
  <c r="I34" i="36"/>
  <c r="M79" i="45"/>
  <c r="I57" i="36"/>
  <c r="M35" i="36"/>
  <c r="M42" i="45"/>
  <c r="M34" i="45"/>
  <c r="M80" i="45"/>
  <c r="M50" i="45"/>
  <c r="M18" i="45"/>
  <c r="M81" i="45"/>
  <c r="M22" i="45"/>
  <c r="M52" i="45"/>
  <c r="M57" i="45"/>
  <c r="M21" i="45"/>
  <c r="M43" i="45"/>
  <c r="M61" i="45"/>
  <c r="M67" i="45"/>
  <c r="M29" i="45"/>
  <c r="M24" i="45"/>
  <c r="M19" i="45"/>
  <c r="M65" i="45"/>
  <c r="M32" i="45"/>
  <c r="M59" i="45"/>
  <c r="M14" i="45"/>
  <c r="M77" i="45"/>
  <c r="M68" i="45"/>
  <c r="M27" i="45"/>
  <c r="M62" i="45"/>
  <c r="M26" i="45"/>
  <c r="M69" i="45"/>
  <c r="M70" i="45"/>
  <c r="M17" i="45"/>
  <c r="M40" i="45"/>
  <c r="M16" i="45"/>
  <c r="M58" i="45"/>
  <c r="M20" i="45"/>
  <c r="M15" i="45"/>
  <c r="M23" i="45"/>
  <c r="M66" i="45"/>
  <c r="M60" i="45"/>
  <c r="M25" i="45"/>
  <c r="M78" i="45"/>
  <c r="M33" i="45"/>
  <c r="M56" i="45"/>
  <c r="M13" i="45"/>
  <c r="M31" i="45"/>
  <c r="G75" i="45"/>
  <c r="G56" i="45"/>
  <c r="G69" i="45"/>
  <c r="G20" i="45"/>
  <c r="G64" i="45"/>
  <c r="G66" i="45"/>
  <c r="G58" i="45"/>
  <c r="G67" i="45"/>
  <c r="G55" i="45"/>
  <c r="G23" i="45"/>
  <c r="G78" i="45"/>
  <c r="G74" i="45"/>
  <c r="G31" i="45"/>
  <c r="G17" i="45"/>
  <c r="G29" i="45"/>
  <c r="G77" i="45"/>
  <c r="G40" i="45"/>
  <c r="G54" i="45"/>
  <c r="G14" i="45"/>
  <c r="G30" i="45"/>
  <c r="G65" i="45"/>
  <c r="G21" i="45"/>
  <c r="G34" i="45"/>
  <c r="G24" i="45"/>
  <c r="G43" i="45"/>
  <c r="G13" i="45"/>
  <c r="G52" i="45"/>
  <c r="G16" i="45"/>
  <c r="G62" i="45"/>
  <c r="G61" i="45"/>
  <c r="G25" i="45"/>
  <c r="G80" i="45"/>
  <c r="G57" i="45"/>
  <c r="G22" i="45"/>
  <c r="G59" i="45"/>
  <c r="G15" i="45"/>
  <c r="G28" i="45"/>
  <c r="G68" i="45"/>
  <c r="G42" i="45"/>
  <c r="G81" i="45"/>
  <c r="G72" i="45"/>
  <c r="G19" i="45"/>
  <c r="C57" i="36"/>
  <c r="G32" i="45"/>
  <c r="C57" i="51"/>
  <c r="G51" i="45"/>
  <c r="G27" i="45"/>
  <c r="C65" i="54"/>
  <c r="G63" i="45"/>
  <c r="G18" i="45"/>
  <c r="G60" i="45"/>
  <c r="G33" i="45"/>
  <c r="G44" i="45"/>
  <c r="G79" i="45"/>
  <c r="I59" i="36"/>
  <c r="I34" i="51"/>
  <c r="L71" i="51"/>
  <c r="K71" i="51" s="1"/>
  <c r="L62" i="51"/>
  <c r="I62" i="51" s="1"/>
  <c r="I24" i="36"/>
  <c r="M69" i="50"/>
  <c r="M28" i="50"/>
  <c r="M26" i="50"/>
  <c r="M61" i="50"/>
  <c r="M65" i="50"/>
  <c r="M13" i="50"/>
  <c r="M24" i="50"/>
  <c r="M56" i="50"/>
  <c r="M74" i="50"/>
  <c r="M67" i="50"/>
  <c r="M16" i="50"/>
  <c r="M29" i="50"/>
  <c r="M77" i="50"/>
  <c r="M80" i="50"/>
  <c r="M17" i="50"/>
  <c r="M60" i="50"/>
  <c r="M57" i="50"/>
  <c r="M62" i="50"/>
  <c r="M18" i="50"/>
  <c r="M33" i="50"/>
  <c r="M31" i="50"/>
  <c r="M23" i="50"/>
  <c r="M42" i="50"/>
  <c r="M59" i="50"/>
  <c r="M32" i="50"/>
  <c r="M52" i="50"/>
  <c r="M15" i="50"/>
  <c r="M43" i="50"/>
  <c r="M68" i="50"/>
  <c r="M50" i="50"/>
  <c r="M14" i="50"/>
  <c r="M34" i="50"/>
  <c r="M27" i="50"/>
  <c r="M78" i="50"/>
  <c r="M79" i="50"/>
  <c r="M66" i="50"/>
  <c r="M81" i="50"/>
  <c r="M64" i="50"/>
  <c r="M54" i="50"/>
  <c r="M19" i="50"/>
  <c r="M30" i="50"/>
  <c r="M21" i="50"/>
  <c r="M22" i="50"/>
  <c r="M20" i="50"/>
  <c r="M75" i="50"/>
  <c r="M63" i="50"/>
  <c r="M70" i="50"/>
  <c r="M40" i="50"/>
  <c r="M25" i="50"/>
  <c r="M51" i="50"/>
  <c r="J44" i="54"/>
  <c r="M58" i="50"/>
  <c r="M55" i="50"/>
  <c r="F60" i="36"/>
  <c r="C60" i="36" s="1"/>
  <c r="E54" i="36"/>
  <c r="C71" i="36"/>
  <c r="G71" i="36"/>
  <c r="B60" i="54"/>
  <c r="B72" i="54" s="1"/>
  <c r="C15" i="52"/>
  <c r="E49" i="54"/>
  <c r="E21" i="51"/>
  <c r="C13" i="52"/>
  <c r="E69" i="36"/>
  <c r="C63" i="36"/>
  <c r="E49" i="52"/>
  <c r="F81" i="50"/>
  <c r="G79" i="50" s="1"/>
  <c r="F72" i="50"/>
  <c r="C16" i="36"/>
  <c r="F54" i="54"/>
  <c r="C54" i="54" s="1"/>
  <c r="E67" i="52"/>
  <c r="C52" i="36"/>
  <c r="M31" i="46"/>
  <c r="M21" i="46"/>
  <c r="M17" i="46"/>
  <c r="M18" i="46"/>
  <c r="M60" i="46"/>
  <c r="M28" i="46"/>
  <c r="M23" i="46"/>
  <c r="M42" i="46"/>
  <c r="M25" i="46"/>
  <c r="M79" i="46"/>
  <c r="M66" i="46"/>
  <c r="M29" i="46"/>
  <c r="M70" i="46"/>
  <c r="M40" i="46"/>
  <c r="M65" i="46"/>
  <c r="M13" i="46"/>
  <c r="M54" i="46"/>
  <c r="M64" i="46"/>
  <c r="M59" i="46"/>
  <c r="M27" i="46"/>
  <c r="M67" i="46"/>
  <c r="M80" i="46"/>
  <c r="M33" i="46"/>
  <c r="M50" i="46"/>
  <c r="M57" i="46"/>
  <c r="M43" i="46"/>
  <c r="M62" i="46"/>
  <c r="M63" i="46"/>
  <c r="M58" i="46"/>
  <c r="M16" i="46"/>
  <c r="M19" i="46"/>
  <c r="M74" i="46"/>
  <c r="M30" i="46"/>
  <c r="M52" i="46"/>
  <c r="M34" i="46"/>
  <c r="M77" i="46"/>
  <c r="M15" i="46"/>
  <c r="M75" i="46"/>
  <c r="M81" i="46"/>
  <c r="M20" i="46"/>
  <c r="M22" i="46"/>
  <c r="M78" i="46"/>
  <c r="M14" i="46"/>
  <c r="M24" i="46"/>
  <c r="M56" i="46"/>
  <c r="M68" i="46"/>
  <c r="M61" i="46"/>
  <c r="M69" i="46"/>
  <c r="M72" i="46"/>
  <c r="M26" i="46"/>
  <c r="M55" i="46"/>
  <c r="M32" i="46"/>
  <c r="M44" i="46"/>
  <c r="H51" i="51"/>
  <c r="I34" i="54"/>
  <c r="L25" i="51"/>
  <c r="K25" i="51" s="1"/>
  <c r="M51" i="46"/>
  <c r="L32" i="54"/>
  <c r="K32" i="54" s="1"/>
  <c r="I18" i="51"/>
  <c r="K29" i="36"/>
  <c r="L21" i="51"/>
  <c r="I21" i="51" s="1"/>
  <c r="I24" i="51"/>
  <c r="I63" i="36"/>
  <c r="I65" i="36"/>
  <c r="I36" i="54"/>
  <c r="E58" i="51"/>
  <c r="C13" i="51"/>
  <c r="E46" i="52"/>
  <c r="C46" i="52"/>
  <c r="C65" i="52"/>
  <c r="C75" i="36"/>
  <c r="E75" i="36"/>
  <c r="C57" i="54"/>
  <c r="E18" i="36"/>
  <c r="C18" i="36"/>
  <c r="C52" i="54"/>
  <c r="B48" i="52"/>
  <c r="B51" i="52" s="1"/>
  <c r="F48" i="54"/>
  <c r="C48" i="54" s="1"/>
  <c r="C49" i="36"/>
  <c r="E21" i="54"/>
  <c r="B51" i="54"/>
  <c r="C50" i="36"/>
  <c r="C67" i="36"/>
  <c r="E67" i="36"/>
  <c r="F56" i="51"/>
  <c r="C56" i="51" s="1"/>
  <c r="F52" i="51"/>
  <c r="C26" i="52"/>
  <c r="F62" i="51"/>
  <c r="E62" i="51" s="1"/>
  <c r="E34" i="36"/>
  <c r="E15" i="36"/>
  <c r="C48" i="36"/>
  <c r="G44" i="46"/>
  <c r="C67" i="54"/>
  <c r="F65" i="51"/>
  <c r="C65" i="51" s="1"/>
  <c r="E65" i="36"/>
  <c r="C65" i="36"/>
  <c r="F81" i="46"/>
  <c r="G79" i="46"/>
  <c r="I61" i="36"/>
  <c r="I25" i="36"/>
  <c r="J79" i="51"/>
  <c r="I65" i="51"/>
  <c r="K43" i="36"/>
  <c r="H71" i="52"/>
  <c r="L71" i="52" s="1"/>
  <c r="K71" i="52" s="1"/>
  <c r="L69" i="54"/>
  <c r="I69" i="54" s="1"/>
  <c r="K20" i="36"/>
  <c r="L29" i="54"/>
  <c r="J29" i="52"/>
  <c r="L29" i="52" s="1"/>
  <c r="I29" i="52" s="1"/>
  <c r="L60" i="36"/>
  <c r="I60" i="36" s="1"/>
  <c r="K78" i="52"/>
  <c r="L81" i="44"/>
  <c r="K40" i="36"/>
  <c r="L78" i="54"/>
  <c r="I78" i="54" s="1"/>
  <c r="J79" i="54"/>
  <c r="I49" i="51"/>
  <c r="K66" i="36"/>
  <c r="L21" i="54"/>
  <c r="K21" i="54" s="1"/>
  <c r="I49" i="36"/>
  <c r="K22" i="54"/>
  <c r="L25" i="54"/>
  <c r="I25" i="54" s="1"/>
  <c r="K35" i="54"/>
  <c r="I15" i="36"/>
  <c r="E74" i="52"/>
  <c r="C74" i="52"/>
  <c r="F15" i="51"/>
  <c r="C15" i="51" s="1"/>
  <c r="E54" i="52"/>
  <c r="C63" i="51"/>
  <c r="E63" i="51"/>
  <c r="G35" i="36"/>
  <c r="E35" i="36"/>
  <c r="F35" i="51"/>
  <c r="C35" i="51" s="1"/>
  <c r="E22" i="36"/>
  <c r="C22" i="36"/>
  <c r="F81" i="44"/>
  <c r="G72" i="44" s="1"/>
  <c r="C66" i="36"/>
  <c r="C30" i="36"/>
  <c r="E30" i="36"/>
  <c r="M36" i="51"/>
  <c r="K36" i="51"/>
  <c r="K22" i="36"/>
  <c r="I22" i="36"/>
  <c r="K16" i="54"/>
  <c r="K80" i="36"/>
  <c r="I80" i="36"/>
  <c r="K16" i="36"/>
  <c r="H33" i="52"/>
  <c r="L33" i="54"/>
  <c r="K33" i="54" s="1"/>
  <c r="L78" i="51"/>
  <c r="K78" i="51" s="1"/>
  <c r="H72" i="36"/>
  <c r="H81" i="36" s="1"/>
  <c r="L52" i="51"/>
  <c r="K52" i="51" s="1"/>
  <c r="L61" i="51"/>
  <c r="K61" i="51" s="1"/>
  <c r="M34" i="43"/>
  <c r="I50" i="36"/>
  <c r="K13" i="36"/>
  <c r="I13" i="36"/>
  <c r="M23" i="43"/>
  <c r="M54" i="43"/>
  <c r="M24" i="43"/>
  <c r="M27" i="43"/>
  <c r="M30" i="43"/>
  <c r="M68" i="43"/>
  <c r="M65" i="43"/>
  <c r="M52" i="43"/>
  <c r="M25" i="43"/>
  <c r="M81" i="43"/>
  <c r="M29" i="43"/>
  <c r="M32" i="43"/>
  <c r="M61" i="43"/>
  <c r="M58" i="43"/>
  <c r="M80" i="43"/>
  <c r="M43" i="43"/>
  <c r="M67" i="43"/>
  <c r="M21" i="43"/>
  <c r="M62" i="43"/>
  <c r="M16" i="43"/>
  <c r="M20" i="43"/>
  <c r="M26" i="43"/>
  <c r="M17" i="43"/>
  <c r="M69" i="43"/>
  <c r="M18" i="43"/>
  <c r="M77" i="43"/>
  <c r="M14" i="43"/>
  <c r="M19" i="43"/>
  <c r="M59" i="43"/>
  <c r="M42" i="43"/>
  <c r="M66" i="43"/>
  <c r="M56" i="43"/>
  <c r="M60" i="43"/>
  <c r="M63" i="43"/>
  <c r="M74" i="43"/>
  <c r="M50" i="43"/>
  <c r="M40" i="43"/>
  <c r="M33" i="43"/>
  <c r="M70" i="43"/>
  <c r="M15" i="43"/>
  <c r="M64" i="43"/>
  <c r="M78" i="43"/>
  <c r="I69" i="52"/>
  <c r="K69" i="52"/>
  <c r="I36" i="51"/>
  <c r="M44" i="43"/>
  <c r="K13" i="51"/>
  <c r="L22" i="52"/>
  <c r="I22" i="52" s="1"/>
  <c r="L15" i="51"/>
  <c r="K15" i="51" s="1"/>
  <c r="I71" i="36"/>
  <c r="M71" i="36"/>
  <c r="K71" i="36"/>
  <c r="M22" i="43"/>
  <c r="I27" i="36"/>
  <c r="K27" i="36"/>
  <c r="K36" i="54"/>
  <c r="K62" i="36"/>
  <c r="L22" i="51"/>
  <c r="I22" i="51" s="1"/>
  <c r="I33" i="36"/>
  <c r="K33" i="36"/>
  <c r="I52" i="36"/>
  <c r="K74" i="36"/>
  <c r="M13" i="43"/>
  <c r="M72" i="43"/>
  <c r="L75" i="51"/>
  <c r="I75" i="51" s="1"/>
  <c r="H64" i="52"/>
  <c r="I64" i="54"/>
  <c r="M75" i="43"/>
  <c r="M57" i="43"/>
  <c r="M55" i="43"/>
  <c r="M51" i="43"/>
  <c r="G63" i="43"/>
  <c r="G30" i="43"/>
  <c r="G21" i="43"/>
  <c r="G18" i="43"/>
  <c r="G26" i="43"/>
  <c r="G65" i="43"/>
  <c r="G54" i="43"/>
  <c r="G70" i="43"/>
  <c r="G27" i="43"/>
  <c r="G58" i="43"/>
  <c r="G33" i="43"/>
  <c r="G25" i="43"/>
  <c r="G68" i="43"/>
  <c r="G57" i="43"/>
  <c r="G28" i="43"/>
  <c r="G40" i="43"/>
  <c r="G64" i="43"/>
  <c r="G22" i="43"/>
  <c r="G62" i="43"/>
  <c r="G14" i="43"/>
  <c r="G29" i="43"/>
  <c r="G79" i="43"/>
  <c r="G77" i="43"/>
  <c r="G67" i="43"/>
  <c r="G34" i="43"/>
  <c r="G52" i="43"/>
  <c r="G43" i="43"/>
  <c r="G31" i="43"/>
  <c r="G32" i="43"/>
  <c r="G59" i="43"/>
  <c r="G75" i="43"/>
  <c r="G15" i="43"/>
  <c r="G19" i="43"/>
  <c r="G81" i="43"/>
  <c r="G23" i="43"/>
  <c r="G13" i="43"/>
  <c r="G74" i="43"/>
  <c r="G78" i="43"/>
  <c r="G17" i="43"/>
  <c r="G50" i="43"/>
  <c r="G56" i="43"/>
  <c r="G66" i="43"/>
  <c r="G20" i="43"/>
  <c r="G55" i="43"/>
  <c r="G60" i="43"/>
  <c r="G16" i="43"/>
  <c r="G69" i="43"/>
  <c r="G72" i="43"/>
  <c r="G24" i="43"/>
  <c r="G42" i="43"/>
  <c r="G61" i="43"/>
  <c r="G80" i="43"/>
  <c r="E38" i="51"/>
  <c r="F25" i="51"/>
  <c r="C25" i="51" s="1"/>
  <c r="E68" i="54"/>
  <c r="C46" i="36"/>
  <c r="F66" i="51"/>
  <c r="E66" i="51" s="1"/>
  <c r="G44" i="43"/>
  <c r="F66" i="52"/>
  <c r="E66" i="52" s="1"/>
  <c r="C61" i="36"/>
  <c r="E61" i="36"/>
  <c r="F71" i="54"/>
  <c r="E71" i="54" s="1"/>
  <c r="F55" i="54"/>
  <c r="C55" i="54" s="1"/>
  <c r="E33" i="36"/>
  <c r="C38" i="51"/>
  <c r="C66" i="54"/>
  <c r="G51" i="43"/>
  <c r="D25" i="52"/>
  <c r="F25" i="54"/>
  <c r="C25" i="54" s="1"/>
  <c r="C58" i="54"/>
  <c r="E58" i="54"/>
  <c r="C46" i="54"/>
  <c r="E46" i="54"/>
  <c r="D72" i="54"/>
  <c r="D81" i="54" s="1"/>
  <c r="C55" i="36"/>
  <c r="C37" i="36"/>
  <c r="E37" i="36"/>
  <c r="C19" i="52"/>
  <c r="E19" i="52"/>
  <c r="E48" i="51"/>
  <c r="C48" i="51"/>
  <c r="C31" i="36"/>
  <c r="F50" i="51"/>
  <c r="C50" i="51" s="1"/>
  <c r="F58" i="52"/>
  <c r="E58" i="52" s="1"/>
  <c r="F61" i="51"/>
  <c r="E61" i="51" s="1"/>
  <c r="F50" i="54"/>
  <c r="D50" i="52"/>
  <c r="F21" i="52"/>
  <c r="E21" i="52" s="1"/>
  <c r="K68" i="54"/>
  <c r="L28" i="54"/>
  <c r="J28" i="52"/>
  <c r="L70" i="51"/>
  <c r="K70" i="51" s="1"/>
  <c r="L19" i="51"/>
  <c r="K19" i="51" s="1"/>
  <c r="L13" i="52"/>
  <c r="K13" i="52" s="1"/>
  <c r="I57" i="54"/>
  <c r="H77" i="52"/>
  <c r="L77" i="52" s="1"/>
  <c r="K77" i="52" s="1"/>
  <c r="I49" i="54"/>
  <c r="K49" i="54"/>
  <c r="M71" i="52"/>
  <c r="H79" i="54"/>
  <c r="L25" i="52"/>
  <c r="I25" i="52" s="1"/>
  <c r="I74" i="54"/>
  <c r="K74" i="54"/>
  <c r="I15" i="54"/>
  <c r="L67" i="54"/>
  <c r="K67" i="54" s="1"/>
  <c r="J67" i="52"/>
  <c r="J81" i="36"/>
  <c r="M47" i="36" s="1"/>
  <c r="M35" i="51"/>
  <c r="I35" i="51"/>
  <c r="L18" i="52"/>
  <c r="K75" i="54"/>
  <c r="I75" i="54"/>
  <c r="I23" i="36"/>
  <c r="L21" i="52"/>
  <c r="I21" i="52" s="1"/>
  <c r="K31" i="36"/>
  <c r="H47" i="52"/>
  <c r="H51" i="54"/>
  <c r="L47" i="54"/>
  <c r="I47" i="54" s="1"/>
  <c r="L20" i="52"/>
  <c r="I20" i="52" s="1"/>
  <c r="I19" i="36"/>
  <c r="K19" i="36"/>
  <c r="L58" i="52"/>
  <c r="K58" i="52" s="1"/>
  <c r="L49" i="52"/>
  <c r="L54" i="52"/>
  <c r="K54" i="52" s="1"/>
  <c r="L74" i="52"/>
  <c r="K74" i="52" s="1"/>
  <c r="H26" i="52"/>
  <c r="L26" i="52" s="1"/>
  <c r="I26" i="54"/>
  <c r="I63" i="51"/>
  <c r="M44" i="40"/>
  <c r="I30" i="54"/>
  <c r="L75" i="52"/>
  <c r="K75" i="52" s="1"/>
  <c r="M51" i="40"/>
  <c r="J38" i="52"/>
  <c r="L38" i="54"/>
  <c r="L23" i="54"/>
  <c r="J23" i="52"/>
  <c r="L77" i="54"/>
  <c r="I55" i="36"/>
  <c r="K77" i="36"/>
  <c r="L79" i="36"/>
  <c r="I79" i="36" s="1"/>
  <c r="H37" i="52"/>
  <c r="L37" i="54"/>
  <c r="I37" i="54" s="1"/>
  <c r="L19" i="54"/>
  <c r="K19" i="54" s="1"/>
  <c r="J19" i="52"/>
  <c r="K68" i="36"/>
  <c r="I48" i="54"/>
  <c r="H44" i="51"/>
  <c r="L40" i="51"/>
  <c r="I40" i="51" s="1"/>
  <c r="L80" i="52"/>
  <c r="I80" i="52" s="1"/>
  <c r="I14" i="36"/>
  <c r="L44" i="36"/>
  <c r="I44" i="36" s="1"/>
  <c r="L66" i="52"/>
  <c r="K66" i="52" s="1"/>
  <c r="K47" i="36"/>
  <c r="L26" i="51"/>
  <c r="I26" i="51" s="1"/>
  <c r="I65" i="52"/>
  <c r="L81" i="40"/>
  <c r="K20" i="51"/>
  <c r="L38" i="51"/>
  <c r="K38" i="51" s="1"/>
  <c r="L23" i="51"/>
  <c r="K23" i="51" s="1"/>
  <c r="I62" i="54"/>
  <c r="J55" i="52"/>
  <c r="L55" i="54"/>
  <c r="K55" i="54" s="1"/>
  <c r="L63" i="52"/>
  <c r="I63" i="52" s="1"/>
  <c r="H60" i="54"/>
  <c r="H59" i="52"/>
  <c r="L67" i="51"/>
  <c r="K67" i="51" s="1"/>
  <c r="M37" i="36"/>
  <c r="K37" i="36"/>
  <c r="L68" i="51"/>
  <c r="I58" i="54"/>
  <c r="K17" i="36"/>
  <c r="L27" i="52"/>
  <c r="J14" i="52"/>
  <c r="L14" i="54"/>
  <c r="K14" i="54" s="1"/>
  <c r="L35" i="52"/>
  <c r="M35" i="52" s="1"/>
  <c r="L61" i="52"/>
  <c r="K61" i="52" s="1"/>
  <c r="L16" i="52"/>
  <c r="K16" i="52" s="1"/>
  <c r="K74" i="51"/>
  <c r="L62" i="52"/>
  <c r="K62" i="52" s="1"/>
  <c r="I35" i="54"/>
  <c r="K24" i="54"/>
  <c r="L57" i="52"/>
  <c r="K57" i="52" s="1"/>
  <c r="J79" i="52"/>
  <c r="L32" i="52"/>
  <c r="K32" i="52" s="1"/>
  <c r="I68" i="54"/>
  <c r="H68" i="52"/>
  <c r="L68" i="52" s="1"/>
  <c r="L17" i="51"/>
  <c r="I42" i="36"/>
  <c r="I27" i="54"/>
  <c r="I63" i="54"/>
  <c r="L36" i="52"/>
  <c r="M36" i="52" s="1"/>
  <c r="I28" i="36"/>
  <c r="K46" i="36"/>
  <c r="L24" i="52"/>
  <c r="I24" i="52" s="1"/>
  <c r="K16" i="51"/>
  <c r="I61" i="54"/>
  <c r="K62" i="54"/>
  <c r="K52" i="54"/>
  <c r="L42" i="54"/>
  <c r="K42" i="54" s="1"/>
  <c r="J42" i="52"/>
  <c r="K47" i="51"/>
  <c r="I47" i="51"/>
  <c r="L15" i="52"/>
  <c r="K15" i="52" s="1"/>
  <c r="L55" i="51"/>
  <c r="K55" i="51" s="1"/>
  <c r="I32" i="54"/>
  <c r="H31" i="52"/>
  <c r="L40" i="54"/>
  <c r="I40" i="54" s="1"/>
  <c r="H40" i="52"/>
  <c r="I77" i="36"/>
  <c r="H17" i="52"/>
  <c r="L42" i="51"/>
  <c r="K42" i="51" s="1"/>
  <c r="J51" i="52"/>
  <c r="L50" i="52"/>
  <c r="K50" i="52" s="1"/>
  <c r="J60" i="51"/>
  <c r="J72" i="51" s="1"/>
  <c r="L28" i="51"/>
  <c r="K28" i="51" s="1"/>
  <c r="L46" i="51"/>
  <c r="I46" i="51" s="1"/>
  <c r="L17" i="54"/>
  <c r="I67" i="36"/>
  <c r="J70" i="52"/>
  <c r="L70" i="54"/>
  <c r="K70" i="54" s="1"/>
  <c r="L51" i="36"/>
  <c r="I51" i="36" s="1"/>
  <c r="I71" i="52"/>
  <c r="L31" i="54"/>
  <c r="I66" i="54"/>
  <c r="I52" i="52"/>
  <c r="L14" i="51"/>
  <c r="K14" i="51" s="1"/>
  <c r="J44" i="51"/>
  <c r="I34" i="52"/>
  <c r="L31" i="51"/>
  <c r="I31" i="51" s="1"/>
  <c r="I66" i="51"/>
  <c r="L77" i="51"/>
  <c r="I77" i="51" s="1"/>
  <c r="H79" i="51"/>
  <c r="H60" i="51"/>
  <c r="J59" i="52"/>
  <c r="J60" i="54"/>
  <c r="J72" i="54" s="1"/>
  <c r="L59" i="54"/>
  <c r="K59" i="54" s="1"/>
  <c r="I50" i="54"/>
  <c r="L59" i="51"/>
  <c r="K28" i="36"/>
  <c r="I54" i="54"/>
  <c r="L46" i="54"/>
  <c r="I46" i="54" s="1"/>
  <c r="H46" i="52"/>
  <c r="K34" i="52"/>
  <c r="K67" i="36"/>
  <c r="K20" i="54"/>
  <c r="I20" i="54"/>
  <c r="L72" i="36"/>
  <c r="I70" i="36"/>
  <c r="K70" i="36"/>
  <c r="I18" i="54"/>
  <c r="L30" i="52"/>
  <c r="L56" i="52"/>
  <c r="K56" i="52" s="1"/>
  <c r="K71" i="54"/>
  <c r="M71" i="54"/>
  <c r="I21" i="54"/>
  <c r="E22" i="52"/>
  <c r="E20" i="54"/>
  <c r="D81" i="36"/>
  <c r="G47" i="36" s="1"/>
  <c r="B38" i="52"/>
  <c r="E20" i="36"/>
  <c r="C20" i="36"/>
  <c r="F81" i="40"/>
  <c r="G72" i="40"/>
  <c r="C19" i="36"/>
  <c r="E40" i="36"/>
  <c r="C40" i="36"/>
  <c r="C14" i="36"/>
  <c r="F44" i="36"/>
  <c r="C44" i="36" s="1"/>
  <c r="F37" i="54"/>
  <c r="G37" i="54" s="1"/>
  <c r="D37" i="52"/>
  <c r="C62" i="54"/>
  <c r="E62" i="54"/>
  <c r="C14" i="54"/>
  <c r="F29" i="52"/>
  <c r="E29" i="52" s="1"/>
  <c r="F16" i="52"/>
  <c r="E16" i="52" s="1"/>
  <c r="F23" i="52"/>
  <c r="E23" i="52" s="1"/>
  <c r="F68" i="52"/>
  <c r="C68" i="52" s="1"/>
  <c r="C36" i="54"/>
  <c r="F19" i="51"/>
  <c r="F80" i="54"/>
  <c r="C80" i="54" s="1"/>
  <c r="D80" i="52"/>
  <c r="B55" i="52"/>
  <c r="C40" i="54"/>
  <c r="B40" i="52"/>
  <c r="F40" i="52" s="1"/>
  <c r="E80" i="36"/>
  <c r="E16" i="54"/>
  <c r="C56" i="52"/>
  <c r="F64" i="51"/>
  <c r="E64" i="51" s="1"/>
  <c r="D77" i="52"/>
  <c r="D79" i="52" s="1"/>
  <c r="F77" i="54"/>
  <c r="E77" i="54" s="1"/>
  <c r="F63" i="52"/>
  <c r="F62" i="52"/>
  <c r="E62" i="52" s="1"/>
  <c r="F59" i="51"/>
  <c r="C59" i="51" s="1"/>
  <c r="B60" i="51"/>
  <c r="E78" i="36"/>
  <c r="F79" i="36"/>
  <c r="F42" i="54"/>
  <c r="E42" i="54" s="1"/>
  <c r="D42" i="52"/>
  <c r="E75" i="54"/>
  <c r="B79" i="54"/>
  <c r="F78" i="54"/>
  <c r="C78" i="54" s="1"/>
  <c r="B78" i="52"/>
  <c r="G38" i="36"/>
  <c r="E38" i="36"/>
  <c r="E24" i="36"/>
  <c r="E52" i="52"/>
  <c r="F20" i="51"/>
  <c r="C20" i="51" s="1"/>
  <c r="E33" i="51"/>
  <c r="F80" i="51"/>
  <c r="E80" i="51" s="1"/>
  <c r="C13" i="54"/>
  <c r="E13" i="54"/>
  <c r="C68" i="36"/>
  <c r="E17" i="36"/>
  <c r="F34" i="52"/>
  <c r="C34" i="52" s="1"/>
  <c r="E75" i="52"/>
  <c r="F23" i="51"/>
  <c r="E23" i="51" s="1"/>
  <c r="E56" i="52"/>
  <c r="E48" i="54"/>
  <c r="C75" i="52"/>
  <c r="F61" i="52"/>
  <c r="E18" i="52"/>
  <c r="F40" i="51"/>
  <c r="B44" i="51"/>
  <c r="G44" i="40"/>
  <c r="B69" i="52"/>
  <c r="B28" i="52"/>
  <c r="F28" i="52" s="1"/>
  <c r="F70" i="52"/>
  <c r="E70" i="52" s="1"/>
  <c r="C31" i="54"/>
  <c r="F31" i="52"/>
  <c r="E31" i="52" s="1"/>
  <c r="E22" i="51"/>
  <c r="D60" i="51"/>
  <c r="F55" i="51"/>
  <c r="C18" i="54"/>
  <c r="F35" i="52"/>
  <c r="E36" i="54"/>
  <c r="C38" i="36"/>
  <c r="F28" i="51"/>
  <c r="D38" i="52"/>
  <c r="F38" i="54"/>
  <c r="G38" i="54" s="1"/>
  <c r="E68" i="36"/>
  <c r="F32" i="54"/>
  <c r="B32" i="52"/>
  <c r="F17" i="54"/>
  <c r="B17" i="52"/>
  <c r="C47" i="36"/>
  <c r="C75" i="54"/>
  <c r="F64" i="54"/>
  <c r="E64" i="54" s="1"/>
  <c r="D64" i="52"/>
  <c r="C16" i="54"/>
  <c r="E44" i="36"/>
  <c r="E18" i="51"/>
  <c r="F42" i="51"/>
  <c r="B20" i="52"/>
  <c r="F20" i="52" s="1"/>
  <c r="C20" i="54"/>
  <c r="F17" i="51"/>
  <c r="C17" i="51" s="1"/>
  <c r="F69" i="54"/>
  <c r="F59" i="52"/>
  <c r="D60" i="52"/>
  <c r="E40" i="54"/>
  <c r="F32" i="51"/>
  <c r="E32" i="51" s="1"/>
  <c r="B24" i="52"/>
  <c r="F24" i="54"/>
  <c r="C24" i="54" s="1"/>
  <c r="E33" i="54"/>
  <c r="F37" i="51"/>
  <c r="G37" i="51" s="1"/>
  <c r="D79" i="51"/>
  <c r="F77" i="51"/>
  <c r="B44" i="54"/>
  <c r="F24" i="51"/>
  <c r="C52" i="52"/>
  <c r="B81" i="36"/>
  <c r="C22" i="52"/>
  <c r="E46" i="51"/>
  <c r="F47" i="51"/>
  <c r="E47" i="51" s="1"/>
  <c r="D51" i="51"/>
  <c r="C23" i="36"/>
  <c r="C61" i="54"/>
  <c r="F28" i="54"/>
  <c r="F69" i="51"/>
  <c r="C18" i="52"/>
  <c r="E60" i="36"/>
  <c r="B80" i="52"/>
  <c r="E27" i="54"/>
  <c r="D47" i="52"/>
  <c r="F47" i="54"/>
  <c r="B37" i="52"/>
  <c r="F57" i="52"/>
  <c r="C57" i="52" s="1"/>
  <c r="E59" i="54"/>
  <c r="E55" i="36"/>
  <c r="E32" i="36"/>
  <c r="E35" i="54"/>
  <c r="G35" i="54"/>
  <c r="F36" i="52"/>
  <c r="G36" i="52" s="1"/>
  <c r="C30" i="54"/>
  <c r="F14" i="51"/>
  <c r="E14" i="51" s="1"/>
  <c r="D44" i="51"/>
  <c r="F33" i="52"/>
  <c r="C33" i="52" s="1"/>
  <c r="C77" i="36"/>
  <c r="F14" i="52"/>
  <c r="C80" i="36"/>
  <c r="F68" i="51"/>
  <c r="E68" i="51" s="1"/>
  <c r="C29" i="54"/>
  <c r="C22" i="54"/>
  <c r="C18" i="51"/>
  <c r="F30" i="52"/>
  <c r="E30" i="52" s="1"/>
  <c r="C70" i="54"/>
  <c r="E23" i="54"/>
  <c r="F27" i="52"/>
  <c r="C27" i="52" s="1"/>
  <c r="C63" i="54"/>
  <c r="F51" i="36"/>
  <c r="E51" i="36" s="1"/>
  <c r="M62" i="60" l="1"/>
  <c r="M59" i="60"/>
  <c r="M26" i="60"/>
  <c r="M34" i="60"/>
  <c r="M31" i="60"/>
  <c r="M67" i="60"/>
  <c r="M18" i="60"/>
  <c r="M50" i="60"/>
  <c r="M33" i="60"/>
  <c r="M24" i="60"/>
  <c r="M23" i="60"/>
  <c r="M56" i="60"/>
  <c r="M42" i="60"/>
  <c r="M28" i="60"/>
  <c r="M63" i="60"/>
  <c r="M43" i="60"/>
  <c r="M16" i="60"/>
  <c r="M81" i="60"/>
  <c r="M75" i="60"/>
  <c r="M22" i="60"/>
  <c r="M78" i="60"/>
  <c r="M20" i="60"/>
  <c r="M74" i="60"/>
  <c r="M54" i="60"/>
  <c r="M66" i="60"/>
  <c r="M29" i="60"/>
  <c r="M70" i="60"/>
  <c r="M19" i="60"/>
  <c r="M55" i="60"/>
  <c r="M27" i="60"/>
  <c r="M68" i="60"/>
  <c r="M80" i="60"/>
  <c r="M15" i="60"/>
  <c r="M30" i="60"/>
  <c r="M25" i="60"/>
  <c r="M77" i="60"/>
  <c r="M64" i="60"/>
  <c r="M60" i="60"/>
  <c r="M32" i="60"/>
  <c r="M61" i="60"/>
  <c r="M58" i="60"/>
  <c r="M69" i="60"/>
  <c r="M21" i="60"/>
  <c r="M13" i="60"/>
  <c r="M65" i="60"/>
  <c r="M52" i="60"/>
  <c r="M40" i="60"/>
  <c r="M44" i="60"/>
  <c r="M17" i="60"/>
  <c r="M14" i="60"/>
  <c r="K81" i="60"/>
  <c r="M57" i="60"/>
  <c r="M79" i="60"/>
  <c r="I81" i="60"/>
  <c r="K64" i="51"/>
  <c r="M26" i="33"/>
  <c r="M25" i="33"/>
  <c r="M60" i="33"/>
  <c r="M17" i="33"/>
  <c r="M23" i="33"/>
  <c r="M68" i="33"/>
  <c r="M65" i="33"/>
  <c r="M66" i="33"/>
  <c r="M28" i="33"/>
  <c r="M64" i="33"/>
  <c r="M52" i="33"/>
  <c r="M54" i="33"/>
  <c r="M55" i="33"/>
  <c r="M29" i="33"/>
  <c r="M34" i="33"/>
  <c r="M30" i="33"/>
  <c r="M56" i="33"/>
  <c r="M14" i="33"/>
  <c r="M74" i="33"/>
  <c r="M19" i="33"/>
  <c r="M78" i="33"/>
  <c r="M67" i="33"/>
  <c r="M57" i="33"/>
  <c r="M44" i="33"/>
  <c r="M43" i="33"/>
  <c r="M69" i="33"/>
  <c r="M20" i="33"/>
  <c r="M40" i="33"/>
  <c r="M80" i="33"/>
  <c r="M79" i="33"/>
  <c r="M77" i="33"/>
  <c r="M75" i="33"/>
  <c r="M13" i="33"/>
  <c r="M61" i="33"/>
  <c r="M24" i="33"/>
  <c r="M31" i="33"/>
  <c r="M58" i="33"/>
  <c r="M42" i="33"/>
  <c r="M63" i="33"/>
  <c r="M16" i="33"/>
  <c r="M21" i="33"/>
  <c r="M32" i="33"/>
  <c r="M59" i="33"/>
  <c r="M50" i="33"/>
  <c r="M22" i="33"/>
  <c r="M81" i="33"/>
  <c r="M33" i="33"/>
  <c r="M51" i="33"/>
  <c r="M18" i="33"/>
  <c r="M27" i="33"/>
  <c r="M15" i="33"/>
  <c r="M62" i="33"/>
  <c r="M70" i="33"/>
  <c r="I29" i="51"/>
  <c r="M51" i="60"/>
  <c r="I51" i="60"/>
  <c r="K51" i="60"/>
  <c r="M72" i="60"/>
  <c r="G71" i="51"/>
  <c r="E71" i="51"/>
  <c r="G72" i="60"/>
  <c r="E72" i="60"/>
  <c r="C72" i="60"/>
  <c r="E81" i="60"/>
  <c r="G48" i="60"/>
  <c r="G46" i="60"/>
  <c r="G47" i="60"/>
  <c r="E36" i="51"/>
  <c r="F81" i="60"/>
  <c r="G79" i="60"/>
  <c r="E79" i="60"/>
  <c r="E44" i="60"/>
  <c r="E78" i="51"/>
  <c r="E55" i="54"/>
  <c r="F81" i="5"/>
  <c r="G71" i="52"/>
  <c r="E74" i="54"/>
  <c r="M65" i="53"/>
  <c r="M21" i="53"/>
  <c r="K54" i="51"/>
  <c r="M34" i="53"/>
  <c r="K79" i="1"/>
  <c r="G46" i="53"/>
  <c r="G48" i="53"/>
  <c r="E31" i="51"/>
  <c r="C29" i="51"/>
  <c r="E49" i="51"/>
  <c r="G49" i="53"/>
  <c r="E71" i="52"/>
  <c r="K51" i="58"/>
  <c r="I48" i="51"/>
  <c r="K32" i="51"/>
  <c r="M60" i="58"/>
  <c r="I81" i="58"/>
  <c r="K58" i="51"/>
  <c r="E79" i="58"/>
  <c r="M28" i="59"/>
  <c r="M56" i="59"/>
  <c r="M42" i="59"/>
  <c r="M66" i="59"/>
  <c r="M19" i="59"/>
  <c r="M40" i="59"/>
  <c r="M30" i="59"/>
  <c r="M13" i="59"/>
  <c r="M60" i="59"/>
  <c r="M22" i="59"/>
  <c r="M50" i="59"/>
  <c r="M58" i="59"/>
  <c r="M61" i="59"/>
  <c r="M29" i="59"/>
  <c r="M14" i="59"/>
  <c r="M20" i="59"/>
  <c r="M63" i="59"/>
  <c r="M64" i="59"/>
  <c r="M81" i="59"/>
  <c r="M55" i="59"/>
  <c r="M59" i="59"/>
  <c r="M21" i="59"/>
  <c r="M27" i="59"/>
  <c r="M74" i="59"/>
  <c r="M17" i="59"/>
  <c r="M69" i="59"/>
  <c r="M24" i="59"/>
  <c r="M32" i="59"/>
  <c r="M31" i="59"/>
  <c r="M54" i="59"/>
  <c r="M70" i="59"/>
  <c r="M67" i="59"/>
  <c r="M16" i="59"/>
  <c r="M23" i="59"/>
  <c r="M18" i="59"/>
  <c r="M25" i="59"/>
  <c r="M65" i="59"/>
  <c r="K81" i="59"/>
  <c r="M78" i="59"/>
  <c r="M80" i="59"/>
  <c r="M33" i="59"/>
  <c r="M62" i="59"/>
  <c r="M15" i="59"/>
  <c r="M26" i="59"/>
  <c r="M57" i="59"/>
  <c r="M43" i="59"/>
  <c r="M75" i="59"/>
  <c r="M34" i="59"/>
  <c r="M77" i="59"/>
  <c r="K37" i="51"/>
  <c r="I57" i="51"/>
  <c r="K60" i="1"/>
  <c r="M68" i="59"/>
  <c r="I81" i="59"/>
  <c r="I37" i="51"/>
  <c r="M51" i="59"/>
  <c r="M79" i="59"/>
  <c r="M72" i="59"/>
  <c r="K72" i="59"/>
  <c r="I72" i="59"/>
  <c r="G67" i="2"/>
  <c r="G30" i="2"/>
  <c r="G56" i="2"/>
  <c r="G23" i="2"/>
  <c r="G21" i="2"/>
  <c r="G63" i="2"/>
  <c r="G54" i="2"/>
  <c r="G81" i="2"/>
  <c r="G19" i="2"/>
  <c r="G57" i="2"/>
  <c r="G18" i="2"/>
  <c r="G64" i="2"/>
  <c r="G20" i="2"/>
  <c r="G78" i="2"/>
  <c r="G74" i="2"/>
  <c r="G59" i="2"/>
  <c r="G29" i="2"/>
  <c r="G28" i="2"/>
  <c r="G79" i="2"/>
  <c r="G31" i="2"/>
  <c r="G34" i="2"/>
  <c r="G77" i="2"/>
  <c r="G22" i="2"/>
  <c r="G68" i="2"/>
  <c r="G25" i="2"/>
  <c r="G58" i="2"/>
  <c r="G13" i="2"/>
  <c r="G26" i="2"/>
  <c r="G33" i="2"/>
  <c r="G66" i="2"/>
  <c r="G55" i="2"/>
  <c r="G75" i="2"/>
  <c r="G40" i="2"/>
  <c r="G32" i="2"/>
  <c r="G27" i="2"/>
  <c r="G60" i="2"/>
  <c r="G14" i="2"/>
  <c r="G52" i="2"/>
  <c r="G80" i="2"/>
  <c r="G65" i="2"/>
  <c r="G61" i="2"/>
  <c r="G69" i="2"/>
  <c r="G15" i="2"/>
  <c r="G51" i="2"/>
  <c r="G16" i="2"/>
  <c r="G24" i="2"/>
  <c r="G50" i="2"/>
  <c r="G44" i="2"/>
  <c r="G17" i="2"/>
  <c r="G42" i="2"/>
  <c r="G62" i="2"/>
  <c r="G43" i="2"/>
  <c r="G70" i="2"/>
  <c r="C75" i="51"/>
  <c r="G50" i="59"/>
  <c r="G21" i="59"/>
  <c r="G15" i="59"/>
  <c r="G31" i="59"/>
  <c r="G66" i="59"/>
  <c r="G40" i="59"/>
  <c r="G63" i="59"/>
  <c r="G75" i="59"/>
  <c r="G81" i="59"/>
  <c r="G16" i="59"/>
  <c r="G42" i="59"/>
  <c r="G14" i="59"/>
  <c r="G67" i="59"/>
  <c r="G58" i="59"/>
  <c r="G59" i="59"/>
  <c r="G55" i="59"/>
  <c r="G57" i="59"/>
  <c r="G30" i="59"/>
  <c r="G65" i="59"/>
  <c r="G64" i="59"/>
  <c r="G22" i="59"/>
  <c r="G32" i="59"/>
  <c r="G77" i="59"/>
  <c r="G78" i="59"/>
  <c r="G52" i="59"/>
  <c r="G43" i="59"/>
  <c r="G26" i="59"/>
  <c r="G25" i="59"/>
  <c r="G74" i="59"/>
  <c r="G13" i="59"/>
  <c r="E81" i="59"/>
  <c r="G18" i="59"/>
  <c r="G62" i="59"/>
  <c r="G61" i="59"/>
  <c r="G51" i="59"/>
  <c r="G68" i="59"/>
  <c r="G17" i="59"/>
  <c r="G24" i="59"/>
  <c r="G56" i="59"/>
  <c r="G28" i="59"/>
  <c r="G69" i="59"/>
  <c r="G27" i="59"/>
  <c r="G54" i="59"/>
  <c r="G29" i="59"/>
  <c r="G19" i="59"/>
  <c r="G33" i="59"/>
  <c r="G23" i="59"/>
  <c r="G20" i="59"/>
  <c r="G34" i="59"/>
  <c r="G60" i="59"/>
  <c r="G80" i="59"/>
  <c r="I50" i="51"/>
  <c r="L72" i="1"/>
  <c r="I72" i="1" s="1"/>
  <c r="M60" i="53"/>
  <c r="I60" i="53"/>
  <c r="J81" i="53"/>
  <c r="K72" i="53"/>
  <c r="M20" i="53"/>
  <c r="M68" i="53"/>
  <c r="M61" i="53"/>
  <c r="M42" i="53"/>
  <c r="M15" i="53"/>
  <c r="M43" i="53"/>
  <c r="M16" i="53"/>
  <c r="M54" i="53"/>
  <c r="M75" i="53"/>
  <c r="M80" i="53"/>
  <c r="M70" i="53"/>
  <c r="M59" i="53"/>
  <c r="M81" i="53"/>
  <c r="M32" i="53"/>
  <c r="M14" i="53"/>
  <c r="M40" i="53"/>
  <c r="M69" i="53"/>
  <c r="M19" i="53"/>
  <c r="M33" i="53"/>
  <c r="M57" i="53"/>
  <c r="M67" i="53"/>
  <c r="M64" i="53"/>
  <c r="M62" i="53"/>
  <c r="M63" i="53"/>
  <c r="M78" i="53"/>
  <c r="M22" i="53"/>
  <c r="M27" i="53"/>
  <c r="M29" i="53"/>
  <c r="M18" i="53"/>
  <c r="M56" i="53"/>
  <c r="M30" i="53"/>
  <c r="M17" i="53"/>
  <c r="M52" i="53"/>
  <c r="M55" i="53"/>
  <c r="M28" i="53"/>
  <c r="M77" i="53"/>
  <c r="M74" i="53"/>
  <c r="M31" i="53"/>
  <c r="M24" i="53"/>
  <c r="M50" i="53"/>
  <c r="M66" i="53"/>
  <c r="M23" i="53"/>
  <c r="K33" i="51"/>
  <c r="M58" i="53"/>
  <c r="M79" i="53"/>
  <c r="M25" i="53"/>
  <c r="M13" i="53"/>
  <c r="K27" i="51"/>
  <c r="M72" i="53"/>
  <c r="I72" i="53"/>
  <c r="M44" i="53"/>
  <c r="K44" i="53"/>
  <c r="M51" i="53"/>
  <c r="D51" i="52"/>
  <c r="C44" i="53"/>
  <c r="E44" i="53"/>
  <c r="E60" i="53"/>
  <c r="F72" i="53"/>
  <c r="C72" i="53" s="1"/>
  <c r="E26" i="51"/>
  <c r="E70" i="51"/>
  <c r="E51" i="53"/>
  <c r="C60" i="53"/>
  <c r="I69" i="51"/>
  <c r="M51" i="58"/>
  <c r="M75" i="58"/>
  <c r="M59" i="58"/>
  <c r="M34" i="58"/>
  <c r="M20" i="58"/>
  <c r="M18" i="58"/>
  <c r="M62" i="58"/>
  <c r="M14" i="58"/>
  <c r="M16" i="58"/>
  <c r="M52" i="58"/>
  <c r="M15" i="58"/>
  <c r="M57" i="58"/>
  <c r="M26" i="58"/>
  <c r="M22" i="58"/>
  <c r="M30" i="58"/>
  <c r="M55" i="58"/>
  <c r="M43" i="58"/>
  <c r="M64" i="58"/>
  <c r="M81" i="58"/>
  <c r="M42" i="58"/>
  <c r="M80" i="58"/>
  <c r="M28" i="58"/>
  <c r="M31" i="58"/>
  <c r="M21" i="58"/>
  <c r="M29" i="58"/>
  <c r="M67" i="58"/>
  <c r="M24" i="58"/>
  <c r="M78" i="58"/>
  <c r="M19" i="58"/>
  <c r="M58" i="58"/>
  <c r="M32" i="58"/>
  <c r="M70" i="58"/>
  <c r="M54" i="58"/>
  <c r="M50" i="58"/>
  <c r="M40" i="58"/>
  <c r="M17" i="58"/>
  <c r="M33" i="58"/>
  <c r="M27" i="58"/>
  <c r="M61" i="58"/>
  <c r="M74" i="58"/>
  <c r="M69" i="58"/>
  <c r="M23" i="58"/>
  <c r="M65" i="58"/>
  <c r="M63" i="58"/>
  <c r="M68" i="58"/>
  <c r="M77" i="58"/>
  <c r="M25" i="58"/>
  <c r="M66" i="58"/>
  <c r="M72" i="58"/>
  <c r="I44" i="1"/>
  <c r="I72" i="58"/>
  <c r="K44" i="58"/>
  <c r="M44" i="58"/>
  <c r="I44" i="58"/>
  <c r="M56" i="58"/>
  <c r="M13" i="58"/>
  <c r="J81" i="1"/>
  <c r="K44" i="1"/>
  <c r="K81" i="58"/>
  <c r="M47" i="58"/>
  <c r="M48" i="58"/>
  <c r="M46" i="58"/>
  <c r="M49" i="58"/>
  <c r="E60" i="1"/>
  <c r="G72" i="7"/>
  <c r="F81" i="58"/>
  <c r="G79" i="58" s="1"/>
  <c r="G60" i="7"/>
  <c r="E44" i="58"/>
  <c r="C44" i="58"/>
  <c r="E81" i="58"/>
  <c r="G49" i="58"/>
  <c r="G48" i="58"/>
  <c r="G46" i="58"/>
  <c r="G72" i="58"/>
  <c r="F72" i="1"/>
  <c r="F81" i="1" s="1"/>
  <c r="E51" i="1"/>
  <c r="C44" i="1"/>
  <c r="E44" i="1"/>
  <c r="C79" i="1"/>
  <c r="E79" i="1"/>
  <c r="G55" i="7"/>
  <c r="G40" i="7"/>
  <c r="G14" i="7"/>
  <c r="G68" i="7"/>
  <c r="G77" i="7"/>
  <c r="G22" i="7"/>
  <c r="G56" i="7"/>
  <c r="G23" i="7"/>
  <c r="G66" i="7"/>
  <c r="G29" i="7"/>
  <c r="G57" i="7"/>
  <c r="G81" i="7"/>
  <c r="G42" i="7"/>
  <c r="G67" i="7"/>
  <c r="G21" i="7"/>
  <c r="G58" i="7"/>
  <c r="G78" i="7"/>
  <c r="G64" i="7"/>
  <c r="G74" i="7"/>
  <c r="G52" i="7"/>
  <c r="G50" i="7"/>
  <c r="G13" i="7"/>
  <c r="G32" i="7"/>
  <c r="G33" i="7"/>
  <c r="G30" i="7"/>
  <c r="G24" i="7"/>
  <c r="G28" i="7"/>
  <c r="G59" i="7"/>
  <c r="G63" i="7"/>
  <c r="G65" i="7"/>
  <c r="G19" i="7"/>
  <c r="G15" i="7"/>
  <c r="G34" i="7"/>
  <c r="G16" i="7"/>
  <c r="G25" i="7"/>
  <c r="G80" i="7"/>
  <c r="G20" i="7"/>
  <c r="G61" i="7"/>
  <c r="G18" i="7"/>
  <c r="G31" i="7"/>
  <c r="G69" i="7"/>
  <c r="G27" i="7"/>
  <c r="G62" i="7"/>
  <c r="G17" i="7"/>
  <c r="G54" i="7"/>
  <c r="G26" i="7"/>
  <c r="G70" i="7"/>
  <c r="G75" i="7"/>
  <c r="G43" i="7"/>
  <c r="C72" i="58"/>
  <c r="F72" i="36"/>
  <c r="C72" i="36" s="1"/>
  <c r="G60" i="49"/>
  <c r="G81" i="49"/>
  <c r="G27" i="49"/>
  <c r="G64" i="49"/>
  <c r="G19" i="49"/>
  <c r="G66" i="49"/>
  <c r="G63" i="49"/>
  <c r="G18" i="49"/>
  <c r="G70" i="49"/>
  <c r="G33" i="49"/>
  <c r="G31" i="49"/>
  <c r="G75" i="49"/>
  <c r="G62" i="49"/>
  <c r="G28" i="49"/>
  <c r="G80" i="49"/>
  <c r="G26" i="49"/>
  <c r="G16" i="49"/>
  <c r="G79" i="49"/>
  <c r="G30" i="49"/>
  <c r="G58" i="49"/>
  <c r="G29" i="49"/>
  <c r="G54" i="49"/>
  <c r="G74" i="49"/>
  <c r="G56" i="49"/>
  <c r="G77" i="49"/>
  <c r="G61" i="49"/>
  <c r="G78" i="49"/>
  <c r="G17" i="49"/>
  <c r="G21" i="49"/>
  <c r="G65" i="49"/>
  <c r="G52" i="49"/>
  <c r="G25" i="49"/>
  <c r="G43" i="49"/>
  <c r="G55" i="49"/>
  <c r="G32" i="49"/>
  <c r="G50" i="49"/>
  <c r="G20" i="49"/>
  <c r="G57" i="49"/>
  <c r="G69" i="49"/>
  <c r="G67" i="49"/>
  <c r="G14" i="49"/>
  <c r="G42" i="49"/>
  <c r="G68" i="49"/>
  <c r="G59" i="49"/>
  <c r="G23" i="49"/>
  <c r="G40" i="49"/>
  <c r="G51" i="49"/>
  <c r="G13" i="49"/>
  <c r="G15" i="49"/>
  <c r="G34" i="49"/>
  <c r="G22" i="49"/>
  <c r="G24" i="49"/>
  <c r="G44" i="49"/>
  <c r="K21" i="51"/>
  <c r="K62" i="51"/>
  <c r="E34" i="54"/>
  <c r="C30" i="51"/>
  <c r="I25" i="51"/>
  <c r="M61" i="47"/>
  <c r="M62" i="47"/>
  <c r="M33" i="47"/>
  <c r="M69" i="47"/>
  <c r="M67" i="47"/>
  <c r="M25" i="47"/>
  <c r="M21" i="47"/>
  <c r="M75" i="47"/>
  <c r="M52" i="47"/>
  <c r="M77" i="47"/>
  <c r="M16" i="47"/>
  <c r="M64" i="47"/>
  <c r="M78" i="47"/>
  <c r="M34" i="47"/>
  <c r="M68" i="47"/>
  <c r="M40" i="47"/>
  <c r="M20" i="47"/>
  <c r="M70" i="47"/>
  <c r="M58" i="47"/>
  <c r="M29" i="47"/>
  <c r="M28" i="47"/>
  <c r="M66" i="47"/>
  <c r="M15" i="47"/>
  <c r="M59" i="47"/>
  <c r="M18" i="47"/>
  <c r="M17" i="47"/>
  <c r="M81" i="47"/>
  <c r="M65" i="47"/>
  <c r="M30" i="47"/>
  <c r="M50" i="47"/>
  <c r="M31" i="47"/>
  <c r="M80" i="47"/>
  <c r="M24" i="47"/>
  <c r="M14" i="47"/>
  <c r="M32" i="47"/>
  <c r="M19" i="47"/>
  <c r="M60" i="47"/>
  <c r="M43" i="47"/>
  <c r="M26" i="47"/>
  <c r="M56" i="47"/>
  <c r="M55" i="47"/>
  <c r="M57" i="47"/>
  <c r="M27" i="47"/>
  <c r="M54" i="47"/>
  <c r="M42" i="47"/>
  <c r="M51" i="47"/>
  <c r="M23" i="47"/>
  <c r="M44" i="47"/>
  <c r="M72" i="47"/>
  <c r="M63" i="47"/>
  <c r="M74" i="47"/>
  <c r="M13" i="47"/>
  <c r="M22" i="47"/>
  <c r="K60" i="36"/>
  <c r="E54" i="54"/>
  <c r="G32" i="47"/>
  <c r="G31" i="47"/>
  <c r="G29" i="47"/>
  <c r="G79" i="47"/>
  <c r="G33" i="47"/>
  <c r="G61" i="47"/>
  <c r="G58" i="47"/>
  <c r="G80" i="47"/>
  <c r="G14" i="47"/>
  <c r="G68" i="47"/>
  <c r="G30" i="47"/>
  <c r="G66" i="47"/>
  <c r="G42" i="47"/>
  <c r="G40" i="47"/>
  <c r="G23" i="47"/>
  <c r="G69" i="47"/>
  <c r="G55" i="47"/>
  <c r="G18" i="47"/>
  <c r="G63" i="47"/>
  <c r="G59" i="47"/>
  <c r="G16" i="47"/>
  <c r="G43" i="47"/>
  <c r="G65" i="47"/>
  <c r="G78" i="47"/>
  <c r="G21" i="47"/>
  <c r="G28" i="47"/>
  <c r="G50" i="47"/>
  <c r="G20" i="47"/>
  <c r="G15" i="47"/>
  <c r="G52" i="47"/>
  <c r="G54" i="47"/>
  <c r="G70" i="47"/>
  <c r="G19" i="47"/>
  <c r="G17" i="47"/>
  <c r="G75" i="47"/>
  <c r="G62" i="47"/>
  <c r="G74" i="47"/>
  <c r="G25" i="47"/>
  <c r="G81" i="47"/>
  <c r="G56" i="47"/>
  <c r="G24" i="47"/>
  <c r="G77" i="47"/>
  <c r="G26" i="47"/>
  <c r="G27" i="47"/>
  <c r="G64" i="47"/>
  <c r="G51" i="47"/>
  <c r="G57" i="47"/>
  <c r="G34" i="47"/>
  <c r="G67" i="47"/>
  <c r="G13" i="47"/>
  <c r="G22" i="47"/>
  <c r="G44" i="47"/>
  <c r="E80" i="54"/>
  <c r="C58" i="52"/>
  <c r="G72" i="47"/>
  <c r="K56" i="54"/>
  <c r="K80" i="51"/>
  <c r="I56" i="51"/>
  <c r="F48" i="52"/>
  <c r="E48" i="52" s="1"/>
  <c r="E68" i="52"/>
  <c r="I71" i="51"/>
  <c r="M71" i="51"/>
  <c r="F60" i="54"/>
  <c r="E60" i="54" s="1"/>
  <c r="G60" i="50"/>
  <c r="G40" i="50"/>
  <c r="G57" i="50"/>
  <c r="G69" i="50"/>
  <c r="G68" i="50"/>
  <c r="G29" i="50"/>
  <c r="G24" i="50"/>
  <c r="G77" i="50"/>
  <c r="G31" i="50"/>
  <c r="G75" i="50"/>
  <c r="G55" i="50"/>
  <c r="G28" i="50"/>
  <c r="G21" i="50"/>
  <c r="G13" i="50"/>
  <c r="G80" i="50"/>
  <c r="G61" i="50"/>
  <c r="G26" i="50"/>
  <c r="G18" i="50"/>
  <c r="G56" i="50"/>
  <c r="G59" i="50"/>
  <c r="G81" i="50"/>
  <c r="G23" i="50"/>
  <c r="G30" i="50"/>
  <c r="G54" i="50"/>
  <c r="G14" i="50"/>
  <c r="G70" i="50"/>
  <c r="G51" i="50"/>
  <c r="G65" i="50"/>
  <c r="G16" i="50"/>
  <c r="G78" i="50"/>
  <c r="G64" i="50"/>
  <c r="G33" i="50"/>
  <c r="G22" i="50"/>
  <c r="G34" i="50"/>
  <c r="G67" i="50"/>
  <c r="G50" i="50"/>
  <c r="G66" i="50"/>
  <c r="G15" i="50"/>
  <c r="G62" i="50"/>
  <c r="G32" i="50"/>
  <c r="G27" i="50"/>
  <c r="G42" i="50"/>
  <c r="G20" i="50"/>
  <c r="G19" i="50"/>
  <c r="G58" i="50"/>
  <c r="G63" i="50"/>
  <c r="G74" i="50"/>
  <c r="G52" i="50"/>
  <c r="G25" i="50"/>
  <c r="G17" i="50"/>
  <c r="G43" i="50"/>
  <c r="G44" i="50"/>
  <c r="E65" i="51"/>
  <c r="G72" i="50"/>
  <c r="K78" i="54"/>
  <c r="E15" i="51"/>
  <c r="G19" i="46"/>
  <c r="G61" i="46"/>
  <c r="G33" i="46"/>
  <c r="G63" i="46"/>
  <c r="G65" i="46"/>
  <c r="G18" i="46"/>
  <c r="G14" i="46"/>
  <c r="G67" i="46"/>
  <c r="G26" i="46"/>
  <c r="G43" i="46"/>
  <c r="G24" i="46"/>
  <c r="G74" i="46"/>
  <c r="G77" i="46"/>
  <c r="G58" i="46"/>
  <c r="G70" i="46"/>
  <c r="G15" i="46"/>
  <c r="G62" i="46"/>
  <c r="G32" i="46"/>
  <c r="G81" i="46"/>
  <c r="G17" i="46"/>
  <c r="G34" i="46"/>
  <c r="G16" i="46"/>
  <c r="G80" i="46"/>
  <c r="G52" i="46"/>
  <c r="G13" i="46"/>
  <c r="G54" i="46"/>
  <c r="G64" i="46"/>
  <c r="G75" i="46"/>
  <c r="G50" i="46"/>
  <c r="G59" i="46"/>
  <c r="G27" i="46"/>
  <c r="G68" i="46"/>
  <c r="G69" i="46"/>
  <c r="G23" i="46"/>
  <c r="G40" i="46"/>
  <c r="G57" i="46"/>
  <c r="G25" i="46"/>
  <c r="G42" i="46"/>
  <c r="G22" i="46"/>
  <c r="G20" i="46"/>
  <c r="G21" i="46"/>
  <c r="G78" i="46"/>
  <c r="G66" i="46"/>
  <c r="G30" i="46"/>
  <c r="G51" i="46"/>
  <c r="G28" i="46"/>
  <c r="G29" i="46"/>
  <c r="G56" i="46"/>
  <c r="G60" i="46"/>
  <c r="G31" i="46"/>
  <c r="G55" i="46"/>
  <c r="C62" i="51"/>
  <c r="F51" i="54"/>
  <c r="E51" i="54" s="1"/>
  <c r="C52" i="51"/>
  <c r="E52" i="51"/>
  <c r="G72" i="46"/>
  <c r="E38" i="54"/>
  <c r="G48" i="54"/>
  <c r="E56" i="51"/>
  <c r="K29" i="54"/>
  <c r="I29" i="54"/>
  <c r="K69" i="54"/>
  <c r="I66" i="52"/>
  <c r="I72" i="36"/>
  <c r="I13" i="52"/>
  <c r="K75" i="51"/>
  <c r="I15" i="51"/>
  <c r="I52" i="51"/>
  <c r="J44" i="52"/>
  <c r="K25" i="54"/>
  <c r="L79" i="54"/>
  <c r="K79" i="54" s="1"/>
  <c r="K80" i="52"/>
  <c r="M61" i="44"/>
  <c r="M62" i="44"/>
  <c r="M28" i="44"/>
  <c r="M13" i="44"/>
  <c r="M58" i="44"/>
  <c r="M21" i="44"/>
  <c r="M57" i="44"/>
  <c r="M34" i="44"/>
  <c r="M22" i="44"/>
  <c r="M54" i="44"/>
  <c r="M33" i="44"/>
  <c r="M31" i="44"/>
  <c r="M64" i="44"/>
  <c r="M70" i="44"/>
  <c r="M67" i="44"/>
  <c r="M26" i="44"/>
  <c r="M65" i="44"/>
  <c r="M63" i="44"/>
  <c r="M81" i="44"/>
  <c r="M50" i="44"/>
  <c r="M16" i="44"/>
  <c r="M17" i="44"/>
  <c r="M32" i="44"/>
  <c r="M69" i="44"/>
  <c r="M30" i="44"/>
  <c r="M74" i="44"/>
  <c r="M59" i="44"/>
  <c r="M15" i="44"/>
  <c r="M18" i="44"/>
  <c r="M42" i="44"/>
  <c r="M77" i="44"/>
  <c r="M68" i="44"/>
  <c r="M29" i="44"/>
  <c r="M19" i="44"/>
  <c r="M56" i="44"/>
  <c r="M80" i="44"/>
  <c r="M66" i="44"/>
  <c r="M40" i="44"/>
  <c r="M20" i="44"/>
  <c r="M27" i="44"/>
  <c r="M60" i="44"/>
  <c r="M24" i="44"/>
  <c r="M55" i="44"/>
  <c r="M14" i="44"/>
  <c r="M43" i="44"/>
  <c r="M75" i="44"/>
  <c r="M23" i="44"/>
  <c r="M51" i="44"/>
  <c r="M52" i="44"/>
  <c r="M72" i="44"/>
  <c r="M25" i="44"/>
  <c r="M78" i="44"/>
  <c r="M79" i="44"/>
  <c r="I59" i="54"/>
  <c r="M44" i="44"/>
  <c r="K22" i="52"/>
  <c r="I78" i="51"/>
  <c r="E37" i="51"/>
  <c r="C64" i="51"/>
  <c r="C38" i="54"/>
  <c r="E35" i="51"/>
  <c r="G35" i="51"/>
  <c r="C66" i="51"/>
  <c r="G78" i="44"/>
  <c r="G14" i="44"/>
  <c r="G54" i="44"/>
  <c r="G75" i="44"/>
  <c r="G68" i="44"/>
  <c r="G13" i="44"/>
  <c r="G18" i="44"/>
  <c r="G77" i="44"/>
  <c r="G58" i="44"/>
  <c r="G17" i="44"/>
  <c r="G74" i="44"/>
  <c r="G52" i="44"/>
  <c r="G33" i="44"/>
  <c r="G57" i="44"/>
  <c r="G79" i="44"/>
  <c r="G50" i="44"/>
  <c r="G65" i="44"/>
  <c r="G81" i="44"/>
  <c r="G40" i="44"/>
  <c r="G21" i="44"/>
  <c r="G23" i="44"/>
  <c r="G28" i="44"/>
  <c r="G29" i="44"/>
  <c r="G43" i="44"/>
  <c r="G55" i="44"/>
  <c r="G64" i="44"/>
  <c r="G66" i="44"/>
  <c r="G32" i="44"/>
  <c r="G62" i="44"/>
  <c r="G26" i="44"/>
  <c r="G56" i="44"/>
  <c r="G19" i="44"/>
  <c r="G20" i="44"/>
  <c r="G22" i="44"/>
  <c r="G67" i="44"/>
  <c r="G27" i="44"/>
  <c r="G30" i="44"/>
  <c r="G70" i="44"/>
  <c r="G31" i="44"/>
  <c r="G60" i="44"/>
  <c r="G25" i="44"/>
  <c r="G34" i="44"/>
  <c r="G63" i="44"/>
  <c r="G59" i="44"/>
  <c r="G51" i="44"/>
  <c r="G16" i="44"/>
  <c r="G61" i="44"/>
  <c r="G24" i="44"/>
  <c r="G69" i="44"/>
  <c r="G42" i="44"/>
  <c r="G44" i="44"/>
  <c r="G15" i="44"/>
  <c r="G80" i="44"/>
  <c r="L33" i="52"/>
  <c r="K33" i="52" s="1"/>
  <c r="K35" i="52"/>
  <c r="I61" i="51"/>
  <c r="K36" i="52"/>
  <c r="K22" i="51"/>
  <c r="L64" i="52"/>
  <c r="K64" i="52" s="1"/>
  <c r="I33" i="54"/>
  <c r="F25" i="52"/>
  <c r="C25" i="52" s="1"/>
  <c r="C70" i="52"/>
  <c r="C16" i="52"/>
  <c r="E72" i="36"/>
  <c r="E50" i="54"/>
  <c r="C50" i="54"/>
  <c r="E47" i="54"/>
  <c r="C71" i="54"/>
  <c r="C66" i="52"/>
  <c r="E25" i="51"/>
  <c r="E36" i="52"/>
  <c r="C61" i="51"/>
  <c r="G71" i="54"/>
  <c r="C21" i="52"/>
  <c r="F44" i="54"/>
  <c r="E44" i="54" s="1"/>
  <c r="F50" i="52"/>
  <c r="C50" i="52" s="1"/>
  <c r="E50" i="51"/>
  <c r="E25" i="54"/>
  <c r="J81" i="51"/>
  <c r="M46" i="51" s="1"/>
  <c r="J81" i="54"/>
  <c r="M46" i="54" s="1"/>
  <c r="K59" i="51"/>
  <c r="K31" i="51"/>
  <c r="L40" i="52"/>
  <c r="I40" i="52" s="1"/>
  <c r="K47" i="54"/>
  <c r="I28" i="54"/>
  <c r="L51" i="54"/>
  <c r="I51" i="54" s="1"/>
  <c r="I59" i="51"/>
  <c r="K46" i="51"/>
  <c r="K40" i="54"/>
  <c r="I35" i="52"/>
  <c r="K24" i="52"/>
  <c r="I62" i="52"/>
  <c r="I16" i="52"/>
  <c r="L14" i="52"/>
  <c r="K14" i="52" s="1"/>
  <c r="M40" i="40"/>
  <c r="M43" i="40"/>
  <c r="M64" i="40"/>
  <c r="M26" i="40"/>
  <c r="M65" i="40"/>
  <c r="M18" i="40"/>
  <c r="M20" i="40"/>
  <c r="M16" i="40"/>
  <c r="M60" i="40"/>
  <c r="M78" i="40"/>
  <c r="M66" i="40"/>
  <c r="M63" i="40"/>
  <c r="M52" i="40"/>
  <c r="M33" i="40"/>
  <c r="M68" i="40"/>
  <c r="M75" i="40"/>
  <c r="M14" i="40"/>
  <c r="M27" i="40"/>
  <c r="M15" i="40"/>
  <c r="M77" i="40"/>
  <c r="M81" i="40"/>
  <c r="M42" i="40"/>
  <c r="M80" i="40"/>
  <c r="M19" i="40"/>
  <c r="M59" i="40"/>
  <c r="M54" i="40"/>
  <c r="M74" i="40"/>
  <c r="M31" i="40"/>
  <c r="M24" i="40"/>
  <c r="M55" i="40"/>
  <c r="M69" i="40"/>
  <c r="M22" i="40"/>
  <c r="M32" i="40"/>
  <c r="M67" i="40"/>
  <c r="M13" i="40"/>
  <c r="M23" i="40"/>
  <c r="M50" i="40"/>
  <c r="M34" i="40"/>
  <c r="M57" i="40"/>
  <c r="M17" i="40"/>
  <c r="M61" i="40"/>
  <c r="M28" i="40"/>
  <c r="M79" i="40"/>
  <c r="M56" i="40"/>
  <c r="M25" i="40"/>
  <c r="M58" i="40"/>
  <c r="M30" i="40"/>
  <c r="M21" i="40"/>
  <c r="M72" i="40"/>
  <c r="M62" i="40"/>
  <c r="M29" i="40"/>
  <c r="M70" i="40"/>
  <c r="L23" i="52"/>
  <c r="I36" i="52"/>
  <c r="I77" i="52"/>
  <c r="H79" i="52"/>
  <c r="K17" i="54"/>
  <c r="K17" i="51"/>
  <c r="K68" i="51"/>
  <c r="L55" i="52"/>
  <c r="K55" i="52" s="1"/>
  <c r="L37" i="52"/>
  <c r="I37" i="52"/>
  <c r="I42" i="54"/>
  <c r="I17" i="51"/>
  <c r="I32" i="52"/>
  <c r="L44" i="54"/>
  <c r="I14" i="54"/>
  <c r="K77" i="54"/>
  <c r="I26" i="52"/>
  <c r="L67" i="52"/>
  <c r="L46" i="52"/>
  <c r="I46" i="52" s="1"/>
  <c r="K31" i="54"/>
  <c r="I70" i="54"/>
  <c r="I54" i="52"/>
  <c r="I31" i="54"/>
  <c r="I15" i="52"/>
  <c r="H44" i="52"/>
  <c r="K63" i="52"/>
  <c r="I23" i="54"/>
  <c r="I75" i="52"/>
  <c r="I49" i="52"/>
  <c r="H51" i="52"/>
  <c r="L47" i="52"/>
  <c r="I18" i="52"/>
  <c r="I67" i="54"/>
  <c r="K25" i="52"/>
  <c r="I77" i="54"/>
  <c r="I19" i="51"/>
  <c r="I27" i="52"/>
  <c r="M49" i="36"/>
  <c r="M48" i="36"/>
  <c r="L28" i="52"/>
  <c r="I55" i="51"/>
  <c r="I56" i="52"/>
  <c r="L60" i="54"/>
  <c r="I60" i="54" s="1"/>
  <c r="L70" i="52"/>
  <c r="K70" i="52" s="1"/>
  <c r="I42" i="51"/>
  <c r="M46" i="36"/>
  <c r="L79" i="52"/>
  <c r="L31" i="52"/>
  <c r="I31" i="52" s="1"/>
  <c r="I61" i="52"/>
  <c r="K29" i="52"/>
  <c r="I23" i="51"/>
  <c r="L81" i="36"/>
  <c r="M79" i="36" s="1"/>
  <c r="K79" i="36"/>
  <c r="K23" i="54"/>
  <c r="I74" i="52"/>
  <c r="K49" i="52"/>
  <c r="K18" i="52"/>
  <c r="I79" i="54"/>
  <c r="L17" i="52"/>
  <c r="I17" i="52" s="1"/>
  <c r="I38" i="54"/>
  <c r="M38" i="54"/>
  <c r="L60" i="51"/>
  <c r="K60" i="51" s="1"/>
  <c r="I17" i="54"/>
  <c r="H72" i="54"/>
  <c r="I68" i="52"/>
  <c r="I57" i="52"/>
  <c r="I68" i="51"/>
  <c r="I67" i="51"/>
  <c r="I55" i="54"/>
  <c r="I38" i="51"/>
  <c r="M38" i="51"/>
  <c r="K40" i="51"/>
  <c r="I19" i="54"/>
  <c r="K38" i="54"/>
  <c r="K21" i="52"/>
  <c r="I70" i="51"/>
  <c r="K46" i="54"/>
  <c r="K77" i="51"/>
  <c r="L79" i="51"/>
  <c r="I28" i="51"/>
  <c r="L19" i="52"/>
  <c r="K19" i="52" s="1"/>
  <c r="K44" i="36"/>
  <c r="I58" i="52"/>
  <c r="K30" i="52"/>
  <c r="J60" i="52"/>
  <c r="L59" i="52"/>
  <c r="I59" i="52" s="1"/>
  <c r="I14" i="51"/>
  <c r="L44" i="51"/>
  <c r="K44" i="51" s="1"/>
  <c r="K51" i="36"/>
  <c r="I50" i="52"/>
  <c r="L42" i="52"/>
  <c r="K42" i="52" s="1"/>
  <c r="K68" i="52"/>
  <c r="K27" i="52"/>
  <c r="H72" i="51"/>
  <c r="H81" i="51" s="1"/>
  <c r="H60" i="52"/>
  <c r="I30" i="52"/>
  <c r="K26" i="51"/>
  <c r="M37" i="54"/>
  <c r="K37" i="54"/>
  <c r="L38" i="52"/>
  <c r="K38" i="52" s="1"/>
  <c r="K26" i="52"/>
  <c r="K20" i="52"/>
  <c r="L51" i="51"/>
  <c r="K72" i="36"/>
  <c r="K28" i="54"/>
  <c r="C51" i="54"/>
  <c r="E20" i="52"/>
  <c r="C37" i="54"/>
  <c r="E69" i="54"/>
  <c r="E34" i="52"/>
  <c r="C30" i="52"/>
  <c r="E69" i="51"/>
  <c r="E32" i="54"/>
  <c r="C69" i="54"/>
  <c r="B79" i="52"/>
  <c r="F78" i="52"/>
  <c r="C36" i="52"/>
  <c r="C55" i="51"/>
  <c r="G46" i="36"/>
  <c r="G49" i="36"/>
  <c r="G48" i="36"/>
  <c r="E40" i="51"/>
  <c r="C63" i="52"/>
  <c r="E28" i="51"/>
  <c r="F24" i="52"/>
  <c r="E28" i="54"/>
  <c r="C47" i="51"/>
  <c r="F51" i="51"/>
  <c r="E51" i="51" s="1"/>
  <c r="C32" i="51"/>
  <c r="E17" i="51"/>
  <c r="C64" i="54"/>
  <c r="C32" i="54"/>
  <c r="E55" i="51"/>
  <c r="F79" i="54"/>
  <c r="C79" i="54" s="1"/>
  <c r="E78" i="54"/>
  <c r="C42" i="54"/>
  <c r="E59" i="51"/>
  <c r="F60" i="51"/>
  <c r="C60" i="51" s="1"/>
  <c r="C77" i="54"/>
  <c r="E17" i="54"/>
  <c r="E20" i="51"/>
  <c r="C59" i="52"/>
  <c r="C19" i="51"/>
  <c r="C28" i="51"/>
  <c r="F32" i="52"/>
  <c r="C32" i="52" s="1"/>
  <c r="F64" i="52"/>
  <c r="E64" i="52" s="1"/>
  <c r="C68" i="51"/>
  <c r="E33" i="52"/>
  <c r="E57" i="52"/>
  <c r="E24" i="51"/>
  <c r="C69" i="51"/>
  <c r="C24" i="51"/>
  <c r="D72" i="52"/>
  <c r="C23" i="51"/>
  <c r="B81" i="54"/>
  <c r="F77" i="52"/>
  <c r="F80" i="52"/>
  <c r="C80" i="52" s="1"/>
  <c r="C29" i="52"/>
  <c r="G13" i="40"/>
  <c r="G56" i="40"/>
  <c r="G57" i="40"/>
  <c r="G31" i="40"/>
  <c r="G51" i="40"/>
  <c r="G66" i="40"/>
  <c r="G65" i="40"/>
  <c r="G74" i="40"/>
  <c r="G18" i="40"/>
  <c r="G54" i="40"/>
  <c r="G60" i="40"/>
  <c r="G55" i="40"/>
  <c r="G69" i="40"/>
  <c r="G50" i="40"/>
  <c r="G40" i="40"/>
  <c r="G19" i="40"/>
  <c r="G22" i="40"/>
  <c r="G23" i="40"/>
  <c r="G32" i="40"/>
  <c r="G75" i="40"/>
  <c r="G70" i="40"/>
  <c r="G34" i="40"/>
  <c r="G29" i="40"/>
  <c r="G64" i="40"/>
  <c r="G78" i="40"/>
  <c r="G28" i="40"/>
  <c r="G77" i="40"/>
  <c r="G63" i="40"/>
  <c r="G79" i="40"/>
  <c r="G58" i="40"/>
  <c r="G81" i="40"/>
  <c r="G26" i="40"/>
  <c r="G14" i="40"/>
  <c r="G33" i="40"/>
  <c r="G30" i="40"/>
  <c r="G68" i="40"/>
  <c r="G25" i="40"/>
  <c r="G20" i="40"/>
  <c r="G59" i="40"/>
  <c r="G62" i="40"/>
  <c r="G21" i="40"/>
  <c r="G67" i="40"/>
  <c r="G27" i="40"/>
  <c r="G61" i="40"/>
  <c r="G80" i="40"/>
  <c r="G16" i="40"/>
  <c r="G24" i="40"/>
  <c r="G15" i="40"/>
  <c r="G42" i="40"/>
  <c r="G52" i="40"/>
  <c r="G17" i="40"/>
  <c r="G43" i="40"/>
  <c r="D72" i="51"/>
  <c r="D81" i="51" s="1"/>
  <c r="C20" i="52"/>
  <c r="C61" i="52"/>
  <c r="C80" i="51"/>
  <c r="C79" i="36"/>
  <c r="F81" i="36"/>
  <c r="G44" i="36" s="1"/>
  <c r="E79" i="36"/>
  <c r="C62" i="52"/>
  <c r="C37" i="51"/>
  <c r="C14" i="52"/>
  <c r="F47" i="52"/>
  <c r="C28" i="52"/>
  <c r="C51" i="36"/>
  <c r="C77" i="51"/>
  <c r="B72" i="51"/>
  <c r="E59" i="52"/>
  <c r="C42" i="51"/>
  <c r="F17" i="52"/>
  <c r="C17" i="52" s="1"/>
  <c r="E35" i="52"/>
  <c r="G35" i="52"/>
  <c r="E61" i="52"/>
  <c r="C40" i="52"/>
  <c r="B44" i="52"/>
  <c r="E37" i="54"/>
  <c r="F69" i="52"/>
  <c r="C69" i="52" s="1"/>
  <c r="F42" i="52"/>
  <c r="E42" i="52" s="1"/>
  <c r="F55" i="52"/>
  <c r="E27" i="52"/>
  <c r="D44" i="52"/>
  <c r="E28" i="52"/>
  <c r="E14" i="52"/>
  <c r="C14" i="51"/>
  <c r="F44" i="51"/>
  <c r="C44" i="51" s="1"/>
  <c r="E40" i="52"/>
  <c r="F79" i="51"/>
  <c r="E79" i="51" s="1"/>
  <c r="G47" i="54"/>
  <c r="C47" i="54"/>
  <c r="E77" i="51"/>
  <c r="E24" i="54"/>
  <c r="E42" i="51"/>
  <c r="C17" i="54"/>
  <c r="F38" i="52"/>
  <c r="G38" i="52" s="1"/>
  <c r="C35" i="52"/>
  <c r="C31" i="52"/>
  <c r="C28" i="54"/>
  <c r="C40" i="51"/>
  <c r="F72" i="54"/>
  <c r="C72" i="54" s="1"/>
  <c r="B60" i="52"/>
  <c r="B72" i="52" s="1"/>
  <c r="E63" i="52"/>
  <c r="E19" i="51"/>
  <c r="C23" i="52"/>
  <c r="F37" i="52"/>
  <c r="G37" i="52" s="1"/>
  <c r="G49" i="54"/>
  <c r="G46" i="54"/>
  <c r="G19" i="60" l="1"/>
  <c r="G65" i="60"/>
  <c r="G18" i="60"/>
  <c r="G34" i="60"/>
  <c r="G81" i="60"/>
  <c r="G27" i="60"/>
  <c r="G16" i="60"/>
  <c r="G40" i="60"/>
  <c r="G14" i="60"/>
  <c r="G43" i="60"/>
  <c r="G33" i="60"/>
  <c r="G59" i="60"/>
  <c r="G56" i="60"/>
  <c r="G50" i="60"/>
  <c r="G64" i="60"/>
  <c r="G31" i="60"/>
  <c r="G15" i="60"/>
  <c r="G75" i="60"/>
  <c r="G58" i="60"/>
  <c r="G57" i="60"/>
  <c r="G62" i="60"/>
  <c r="G69" i="60"/>
  <c r="G20" i="60"/>
  <c r="G42" i="60"/>
  <c r="G68" i="60"/>
  <c r="G25" i="60"/>
  <c r="G28" i="60"/>
  <c r="G26" i="60"/>
  <c r="G29" i="60"/>
  <c r="G55" i="60"/>
  <c r="G30" i="60"/>
  <c r="G23" i="60"/>
  <c r="G67" i="60"/>
  <c r="G63" i="60"/>
  <c r="G17" i="60"/>
  <c r="G22" i="60"/>
  <c r="G21" i="60"/>
  <c r="G52" i="60"/>
  <c r="G66" i="60"/>
  <c r="G24" i="60"/>
  <c r="G74" i="60"/>
  <c r="G80" i="60"/>
  <c r="G54" i="60"/>
  <c r="G61" i="60"/>
  <c r="G78" i="60"/>
  <c r="G60" i="60"/>
  <c r="G32" i="60"/>
  <c r="G77" i="60"/>
  <c r="G51" i="60"/>
  <c r="G70" i="60"/>
  <c r="G13" i="60"/>
  <c r="G44" i="60"/>
  <c r="C81" i="60"/>
  <c r="C44" i="54"/>
  <c r="G55" i="5"/>
  <c r="G15" i="5"/>
  <c r="G70" i="5"/>
  <c r="G81" i="5"/>
  <c r="G31" i="5"/>
  <c r="G63" i="5"/>
  <c r="G14" i="5"/>
  <c r="G58" i="5"/>
  <c r="G28" i="5"/>
  <c r="G57" i="5"/>
  <c r="G40" i="5"/>
  <c r="G43" i="5"/>
  <c r="G18" i="5"/>
  <c r="G52" i="5"/>
  <c r="G77" i="5"/>
  <c r="G80" i="5"/>
  <c r="G33" i="5"/>
  <c r="G22" i="5"/>
  <c r="G13" i="5"/>
  <c r="G20" i="5"/>
  <c r="G42" i="5"/>
  <c r="G68" i="5"/>
  <c r="G74" i="5"/>
  <c r="G67" i="5"/>
  <c r="G17" i="5"/>
  <c r="G62" i="5"/>
  <c r="G75" i="5"/>
  <c r="G61" i="5"/>
  <c r="G50" i="5"/>
  <c r="G69" i="5"/>
  <c r="G16" i="5"/>
  <c r="G29" i="5"/>
  <c r="G24" i="5"/>
  <c r="G23" i="5"/>
  <c r="G65" i="5"/>
  <c r="G25" i="5"/>
  <c r="G27" i="5"/>
  <c r="G64" i="5"/>
  <c r="G34" i="5"/>
  <c r="G59" i="5"/>
  <c r="G56" i="5"/>
  <c r="G32" i="5"/>
  <c r="G21" i="5"/>
  <c r="G54" i="5"/>
  <c r="G19" i="5"/>
  <c r="G79" i="5"/>
  <c r="G30" i="5"/>
  <c r="G78" i="5"/>
  <c r="G66" i="5"/>
  <c r="G44" i="5"/>
  <c r="G26" i="5"/>
  <c r="G60" i="5"/>
  <c r="G51" i="5"/>
  <c r="G72" i="5"/>
  <c r="G44" i="58"/>
  <c r="K72" i="1"/>
  <c r="L81" i="1"/>
  <c r="K81" i="1" s="1"/>
  <c r="K81" i="53"/>
  <c r="M48" i="53"/>
  <c r="M47" i="53"/>
  <c r="M46" i="53"/>
  <c r="M49" i="53"/>
  <c r="G72" i="53"/>
  <c r="F81" i="53"/>
  <c r="E72" i="53"/>
  <c r="M47" i="1"/>
  <c r="M49" i="1"/>
  <c r="M48" i="1"/>
  <c r="M46" i="1"/>
  <c r="G56" i="1"/>
  <c r="G59" i="1"/>
  <c r="G81" i="1"/>
  <c r="G80" i="1"/>
  <c r="G77" i="1"/>
  <c r="G43" i="1"/>
  <c r="G52" i="1"/>
  <c r="G66" i="1"/>
  <c r="G67" i="1"/>
  <c r="G32" i="1"/>
  <c r="G64" i="1"/>
  <c r="G24" i="1"/>
  <c r="G14" i="1"/>
  <c r="G57" i="1"/>
  <c r="G23" i="1"/>
  <c r="G16" i="1"/>
  <c r="G20" i="1"/>
  <c r="G65" i="1"/>
  <c r="G40" i="1"/>
  <c r="G70" i="1"/>
  <c r="G15" i="1"/>
  <c r="G29" i="1"/>
  <c r="G34" i="1"/>
  <c r="G55" i="1"/>
  <c r="G21" i="1"/>
  <c r="G27" i="1"/>
  <c r="G42" i="1"/>
  <c r="G68" i="1"/>
  <c r="G30" i="1"/>
  <c r="E81" i="1"/>
  <c r="G28" i="1"/>
  <c r="G61" i="1"/>
  <c r="G69" i="1"/>
  <c r="G17" i="1"/>
  <c r="G13" i="1"/>
  <c r="G54" i="1"/>
  <c r="G74" i="1"/>
  <c r="G26" i="1"/>
  <c r="G75" i="1"/>
  <c r="G31" i="1"/>
  <c r="G33" i="1"/>
  <c r="G63" i="1"/>
  <c r="G18" i="1"/>
  <c r="G62" i="1"/>
  <c r="G78" i="1"/>
  <c r="C81" i="1"/>
  <c r="G22" i="1"/>
  <c r="G19" i="1"/>
  <c r="G50" i="1"/>
  <c r="G25" i="1"/>
  <c r="G58" i="1"/>
  <c r="G51" i="1"/>
  <c r="G60" i="1"/>
  <c r="G44" i="1"/>
  <c r="G79" i="1"/>
  <c r="G81" i="58"/>
  <c r="G57" i="58"/>
  <c r="G58" i="58"/>
  <c r="G15" i="58"/>
  <c r="G16" i="58"/>
  <c r="G68" i="58"/>
  <c r="G52" i="58"/>
  <c r="G56" i="58"/>
  <c r="G31" i="58"/>
  <c r="G67" i="58"/>
  <c r="G69" i="58"/>
  <c r="G64" i="58"/>
  <c r="G75" i="58"/>
  <c r="G18" i="58"/>
  <c r="G50" i="58"/>
  <c r="G63" i="58"/>
  <c r="G70" i="58"/>
  <c r="G19" i="58"/>
  <c r="G42" i="58"/>
  <c r="G74" i="58"/>
  <c r="G24" i="58"/>
  <c r="G30" i="58"/>
  <c r="G43" i="58"/>
  <c r="G29" i="58"/>
  <c r="G55" i="58"/>
  <c r="G26" i="58"/>
  <c r="G59" i="58"/>
  <c r="G13" i="58"/>
  <c r="G33" i="58"/>
  <c r="G65" i="58"/>
  <c r="G34" i="58"/>
  <c r="G17" i="58"/>
  <c r="G80" i="58"/>
  <c r="G32" i="58"/>
  <c r="G62" i="58"/>
  <c r="G23" i="58"/>
  <c r="G66" i="58"/>
  <c r="G61" i="58"/>
  <c r="G77" i="58"/>
  <c r="G14" i="58"/>
  <c r="G40" i="58"/>
  <c r="G20" i="58"/>
  <c r="G25" i="58"/>
  <c r="G22" i="58"/>
  <c r="G60" i="58"/>
  <c r="G54" i="58"/>
  <c r="G28" i="58"/>
  <c r="G51" i="58"/>
  <c r="G27" i="58"/>
  <c r="G78" i="58"/>
  <c r="G21" i="58"/>
  <c r="G72" i="1"/>
  <c r="E72" i="1"/>
  <c r="C72" i="1"/>
  <c r="C81" i="58"/>
  <c r="C60" i="54"/>
  <c r="K59" i="52"/>
  <c r="C48" i="52"/>
  <c r="M51" i="36"/>
  <c r="E50" i="52"/>
  <c r="E25" i="52"/>
  <c r="I64" i="52"/>
  <c r="G72" i="36"/>
  <c r="F51" i="52"/>
  <c r="E51" i="52" s="1"/>
  <c r="L51" i="52"/>
  <c r="K51" i="52" s="1"/>
  <c r="K60" i="54"/>
  <c r="L72" i="51"/>
  <c r="K72" i="51" s="1"/>
  <c r="I81" i="36"/>
  <c r="M47" i="54"/>
  <c r="E60" i="51"/>
  <c r="E80" i="52"/>
  <c r="G51" i="36"/>
  <c r="I33" i="52"/>
  <c r="D81" i="52"/>
  <c r="G49" i="52" s="1"/>
  <c r="E47" i="52"/>
  <c r="C37" i="52"/>
  <c r="E38" i="52"/>
  <c r="C81" i="36"/>
  <c r="I44" i="51"/>
  <c r="I44" i="54"/>
  <c r="K44" i="54"/>
  <c r="L72" i="54"/>
  <c r="I72" i="54" s="1"/>
  <c r="I47" i="52"/>
  <c r="M37" i="52"/>
  <c r="K37" i="52"/>
  <c r="I67" i="52"/>
  <c r="I23" i="52"/>
  <c r="K17" i="52"/>
  <c r="I19" i="52"/>
  <c r="K81" i="36"/>
  <c r="I79" i="52"/>
  <c r="K67" i="52"/>
  <c r="H72" i="52"/>
  <c r="H81" i="52" s="1"/>
  <c r="M44" i="36"/>
  <c r="M72" i="36"/>
  <c r="K31" i="52"/>
  <c r="I55" i="52"/>
  <c r="K40" i="52"/>
  <c r="M49" i="54"/>
  <c r="M48" i="54"/>
  <c r="I51" i="51"/>
  <c r="K51" i="51"/>
  <c r="K47" i="52"/>
  <c r="I42" i="52"/>
  <c r="L44" i="52"/>
  <c r="M38" i="52"/>
  <c r="I38" i="52"/>
  <c r="L60" i="52"/>
  <c r="K60" i="52" s="1"/>
  <c r="H81" i="54"/>
  <c r="M20" i="36"/>
  <c r="M81" i="36"/>
  <c r="M34" i="36"/>
  <c r="M63" i="36"/>
  <c r="M78" i="36"/>
  <c r="M65" i="36"/>
  <c r="M58" i="36"/>
  <c r="M24" i="36"/>
  <c r="M32" i="36"/>
  <c r="M22" i="36"/>
  <c r="M25" i="36"/>
  <c r="M21" i="36"/>
  <c r="M54" i="36"/>
  <c r="M69" i="36"/>
  <c r="M13" i="36"/>
  <c r="M26" i="36"/>
  <c r="M66" i="36"/>
  <c r="M64" i="36"/>
  <c r="M15" i="36"/>
  <c r="M27" i="36"/>
  <c r="M29" i="36"/>
  <c r="M18" i="36"/>
  <c r="M50" i="36"/>
  <c r="M33" i="36"/>
  <c r="M43" i="36"/>
  <c r="M57" i="36"/>
  <c r="M16" i="36"/>
  <c r="M80" i="36"/>
  <c r="M74" i="36"/>
  <c r="M52" i="36"/>
  <c r="M56" i="36"/>
  <c r="M30" i="36"/>
  <c r="M61" i="36"/>
  <c r="M62" i="36"/>
  <c r="M75" i="36"/>
  <c r="M40" i="36"/>
  <c r="M55" i="36"/>
  <c r="M42" i="36"/>
  <c r="M28" i="36"/>
  <c r="M67" i="36"/>
  <c r="M77" i="36"/>
  <c r="M31" i="36"/>
  <c r="M14" i="36"/>
  <c r="M60" i="36"/>
  <c r="M19" i="36"/>
  <c r="M17" i="36"/>
  <c r="M23" i="36"/>
  <c r="M68" i="36"/>
  <c r="M59" i="36"/>
  <c r="M70" i="36"/>
  <c r="I70" i="52"/>
  <c r="K79" i="52"/>
  <c r="K51" i="54"/>
  <c r="J72" i="52"/>
  <c r="K46" i="52"/>
  <c r="M49" i="51"/>
  <c r="M48" i="51"/>
  <c r="M47" i="51"/>
  <c r="I28" i="52"/>
  <c r="K79" i="51"/>
  <c r="I79" i="51"/>
  <c r="K28" i="52"/>
  <c r="K23" i="52"/>
  <c r="I14" i="52"/>
  <c r="I60" i="51"/>
  <c r="G49" i="51"/>
  <c r="G48" i="51"/>
  <c r="G46" i="51"/>
  <c r="C64" i="52"/>
  <c r="E24" i="52"/>
  <c r="E55" i="52"/>
  <c r="E17" i="52"/>
  <c r="E44" i="51"/>
  <c r="C47" i="52"/>
  <c r="E32" i="52"/>
  <c r="F81" i="54"/>
  <c r="C81" i="54" s="1"/>
  <c r="E79" i="54"/>
  <c r="F60" i="52"/>
  <c r="C60" i="52" s="1"/>
  <c r="F79" i="52"/>
  <c r="C79" i="52" s="1"/>
  <c r="E78" i="52"/>
  <c r="C77" i="52"/>
  <c r="C42" i="52"/>
  <c r="C51" i="51"/>
  <c r="C38" i="52"/>
  <c r="C78" i="52"/>
  <c r="C55" i="52"/>
  <c r="F44" i="52"/>
  <c r="C44" i="52" s="1"/>
  <c r="G13" i="36"/>
  <c r="G70" i="36"/>
  <c r="G30" i="36"/>
  <c r="G52" i="36"/>
  <c r="G56" i="36"/>
  <c r="G66" i="36"/>
  <c r="G34" i="36"/>
  <c r="G29" i="36"/>
  <c r="G65" i="36"/>
  <c r="G33" i="36"/>
  <c r="G15" i="36"/>
  <c r="G25" i="36"/>
  <c r="G31" i="36"/>
  <c r="G63" i="36"/>
  <c r="G67" i="36"/>
  <c r="G81" i="36"/>
  <c r="G74" i="36"/>
  <c r="G21" i="36"/>
  <c r="G26" i="36"/>
  <c r="G57" i="36"/>
  <c r="G62" i="36"/>
  <c r="G27" i="36"/>
  <c r="G58" i="36"/>
  <c r="G54" i="36"/>
  <c r="G22" i="36"/>
  <c r="G75" i="36"/>
  <c r="G18" i="36"/>
  <c r="G16" i="36"/>
  <c r="G43" i="36"/>
  <c r="G59" i="36"/>
  <c r="G61" i="36"/>
  <c r="G50" i="36"/>
  <c r="G42" i="36"/>
  <c r="G69" i="36"/>
  <c r="G20" i="36"/>
  <c r="G40" i="36"/>
  <c r="G32" i="36"/>
  <c r="G24" i="36"/>
  <c r="G68" i="36"/>
  <c r="G80" i="36"/>
  <c r="G78" i="36"/>
  <c r="G55" i="36"/>
  <c r="G19" i="36"/>
  <c r="G23" i="36"/>
  <c r="G28" i="36"/>
  <c r="G77" i="36"/>
  <c r="G14" i="36"/>
  <c r="G17" i="36"/>
  <c r="G64" i="36"/>
  <c r="G60" i="36"/>
  <c r="F72" i="51"/>
  <c r="G47" i="51"/>
  <c r="B81" i="52"/>
  <c r="C79" i="51"/>
  <c r="E72" i="54"/>
  <c r="E37" i="52"/>
  <c r="E69" i="52"/>
  <c r="B81" i="51"/>
  <c r="G79" i="36"/>
  <c r="E77" i="52"/>
  <c r="E81" i="36"/>
  <c r="C24" i="52"/>
  <c r="L81" i="51" l="1"/>
  <c r="M60" i="51" s="1"/>
  <c r="M23" i="1"/>
  <c r="M18" i="1"/>
  <c r="M56" i="1"/>
  <c r="M24" i="1"/>
  <c r="M59" i="1"/>
  <c r="M58" i="1"/>
  <c r="M55" i="1"/>
  <c r="M42" i="1"/>
  <c r="M81" i="1"/>
  <c r="M67" i="1"/>
  <c r="M25" i="1"/>
  <c r="M69" i="1"/>
  <c r="M66" i="1"/>
  <c r="M29" i="1"/>
  <c r="M75" i="1"/>
  <c r="M19" i="1"/>
  <c r="M13" i="1"/>
  <c r="M34" i="1"/>
  <c r="M20" i="1"/>
  <c r="M33" i="1"/>
  <c r="M80" i="1"/>
  <c r="M50" i="1"/>
  <c r="M70" i="1"/>
  <c r="M21" i="1"/>
  <c r="M61" i="1"/>
  <c r="M51" i="1"/>
  <c r="M60" i="1"/>
  <c r="M64" i="1"/>
  <c r="M31" i="1"/>
  <c r="M54" i="1"/>
  <c r="M30" i="1"/>
  <c r="M74" i="1"/>
  <c r="M26" i="1"/>
  <c r="M14" i="1"/>
  <c r="I81" i="1"/>
  <c r="M65" i="1"/>
  <c r="M62" i="1"/>
  <c r="M43" i="1"/>
  <c r="M16" i="1"/>
  <c r="M40" i="1"/>
  <c r="M32" i="1"/>
  <c r="M15" i="1"/>
  <c r="M68" i="1"/>
  <c r="M77" i="1"/>
  <c r="M17" i="1"/>
  <c r="M28" i="1"/>
  <c r="M78" i="1"/>
  <c r="M22" i="1"/>
  <c r="M27" i="1"/>
  <c r="M79" i="1"/>
  <c r="M72" i="1"/>
  <c r="M52" i="1"/>
  <c r="M63" i="1"/>
  <c r="M57" i="1"/>
  <c r="M44" i="1"/>
  <c r="G64" i="53"/>
  <c r="G63" i="53"/>
  <c r="G43" i="53"/>
  <c r="G17" i="53"/>
  <c r="G57" i="53"/>
  <c r="G56" i="53"/>
  <c r="G50" i="53"/>
  <c r="G42" i="53"/>
  <c r="G70" i="53"/>
  <c r="G40" i="53"/>
  <c r="G29" i="53"/>
  <c r="G65" i="53"/>
  <c r="G22" i="53"/>
  <c r="G16" i="53"/>
  <c r="G33" i="53"/>
  <c r="G32" i="53"/>
  <c r="G25" i="53"/>
  <c r="G30" i="53"/>
  <c r="G81" i="53"/>
  <c r="G67" i="53"/>
  <c r="G26" i="53"/>
  <c r="G21" i="53"/>
  <c r="G55" i="53"/>
  <c r="G18" i="53"/>
  <c r="G34" i="53"/>
  <c r="G24" i="53"/>
  <c r="G68" i="53"/>
  <c r="G14" i="53"/>
  <c r="G19" i="53"/>
  <c r="G15" i="53"/>
  <c r="G61" i="53"/>
  <c r="G28" i="53"/>
  <c r="G23" i="53"/>
  <c r="G20" i="53"/>
  <c r="G75" i="53"/>
  <c r="G59" i="53"/>
  <c r="G31" i="53"/>
  <c r="G77" i="53"/>
  <c r="G80" i="53"/>
  <c r="G78" i="53"/>
  <c r="G54" i="53"/>
  <c r="G74" i="53"/>
  <c r="G66" i="53"/>
  <c r="G52" i="53"/>
  <c r="G69" i="53"/>
  <c r="G62" i="53"/>
  <c r="G27" i="53"/>
  <c r="G79" i="53"/>
  <c r="E81" i="53"/>
  <c r="G13" i="53"/>
  <c r="G58" i="53"/>
  <c r="G44" i="53"/>
  <c r="C81" i="53"/>
  <c r="G51" i="53"/>
  <c r="G60" i="53"/>
  <c r="C51" i="52"/>
  <c r="G47" i="52"/>
  <c r="G72" i="54"/>
  <c r="I51" i="52"/>
  <c r="I72" i="51"/>
  <c r="L72" i="52"/>
  <c r="L81" i="52" s="1"/>
  <c r="G48" i="52"/>
  <c r="G46" i="52"/>
  <c r="E44" i="52"/>
  <c r="M56" i="51"/>
  <c r="M44" i="51"/>
  <c r="J81" i="52"/>
  <c r="K44" i="52"/>
  <c r="I44" i="52"/>
  <c r="I60" i="52"/>
  <c r="K72" i="54"/>
  <c r="L81" i="54"/>
  <c r="I81" i="54" s="1"/>
  <c r="G66" i="54"/>
  <c r="G50" i="54"/>
  <c r="G43" i="54"/>
  <c r="G21" i="54"/>
  <c r="G74" i="54"/>
  <c r="G54" i="54"/>
  <c r="G26" i="54"/>
  <c r="G19" i="54"/>
  <c r="G81" i="54"/>
  <c r="G52" i="54"/>
  <c r="G67" i="54"/>
  <c r="G65" i="54"/>
  <c r="G58" i="54"/>
  <c r="G25" i="54"/>
  <c r="G56" i="54"/>
  <c r="G40" i="54"/>
  <c r="G23" i="54"/>
  <c r="G34" i="54"/>
  <c r="G59" i="54"/>
  <c r="G61" i="54"/>
  <c r="G20" i="54"/>
  <c r="G75" i="54"/>
  <c r="G62" i="54"/>
  <c r="G57" i="54"/>
  <c r="G55" i="54"/>
  <c r="G63" i="54"/>
  <c r="G13" i="54"/>
  <c r="G18" i="54"/>
  <c r="G29" i="54"/>
  <c r="G22" i="54"/>
  <c r="G70" i="54"/>
  <c r="G33" i="54"/>
  <c r="G15" i="54"/>
  <c r="G14" i="54"/>
  <c r="G30" i="54"/>
  <c r="G27" i="54"/>
  <c r="G16" i="54"/>
  <c r="G68" i="54"/>
  <c r="G31" i="54"/>
  <c r="G51" i="54"/>
  <c r="G60" i="54"/>
  <c r="G44" i="54"/>
  <c r="G64" i="54"/>
  <c r="G24" i="54"/>
  <c r="E81" i="54"/>
  <c r="G28" i="54"/>
  <c r="G69" i="54"/>
  <c r="G78" i="54"/>
  <c r="G77" i="54"/>
  <c r="G42" i="54"/>
  <c r="G32" i="54"/>
  <c r="G80" i="54"/>
  <c r="G17" i="54"/>
  <c r="G79" i="54"/>
  <c r="E79" i="52"/>
  <c r="E60" i="52"/>
  <c r="C72" i="51"/>
  <c r="F81" i="51"/>
  <c r="G72" i="51" s="1"/>
  <c r="F72" i="52"/>
  <c r="F81" i="52" s="1"/>
  <c r="E72" i="51"/>
  <c r="M67" i="51" l="1"/>
  <c r="M40" i="51"/>
  <c r="M23" i="51"/>
  <c r="M51" i="51"/>
  <c r="M74" i="51"/>
  <c r="M43" i="51"/>
  <c r="M20" i="51"/>
  <c r="K72" i="52"/>
  <c r="M18" i="51"/>
  <c r="M72" i="51"/>
  <c r="I81" i="51"/>
  <c r="M19" i="51"/>
  <c r="M78" i="51"/>
  <c r="M79" i="51"/>
  <c r="M59" i="51"/>
  <c r="M17" i="51"/>
  <c r="M21" i="51"/>
  <c r="M29" i="51"/>
  <c r="M68" i="51"/>
  <c r="M80" i="51"/>
  <c r="M62" i="51"/>
  <c r="M55" i="51"/>
  <c r="M65" i="51"/>
  <c r="M28" i="51"/>
  <c r="M58" i="51"/>
  <c r="M81" i="51"/>
  <c r="M63" i="51"/>
  <c r="M13" i="51"/>
  <c r="M61" i="51"/>
  <c r="M15" i="51"/>
  <c r="K81" i="51"/>
  <c r="M26" i="51"/>
  <c r="M70" i="51"/>
  <c r="M66" i="51"/>
  <c r="M64" i="51"/>
  <c r="M69" i="51"/>
  <c r="M24" i="51"/>
  <c r="M75" i="51"/>
  <c r="M14" i="51"/>
  <c r="M16" i="51"/>
  <c r="M30" i="51"/>
  <c r="M25" i="51"/>
  <c r="M27" i="51"/>
  <c r="M57" i="51"/>
  <c r="M54" i="51"/>
  <c r="M33" i="51"/>
  <c r="M22" i="51"/>
  <c r="M31" i="51"/>
  <c r="M42" i="51"/>
  <c r="M77" i="51"/>
  <c r="M50" i="51"/>
  <c r="M52" i="51"/>
  <c r="M34" i="51"/>
  <c r="M32" i="51"/>
  <c r="M72" i="54"/>
  <c r="M70" i="52"/>
  <c r="M65" i="52"/>
  <c r="M68" i="52"/>
  <c r="M20" i="52"/>
  <c r="M54" i="52"/>
  <c r="M16" i="52"/>
  <c r="M80" i="52"/>
  <c r="M21" i="52"/>
  <c r="M60" i="52"/>
  <c r="M19" i="52"/>
  <c r="M22" i="52"/>
  <c r="M52" i="52"/>
  <c r="M77" i="52"/>
  <c r="M62" i="52"/>
  <c r="M28" i="52"/>
  <c r="M81" i="52"/>
  <c r="M34" i="52"/>
  <c r="M57" i="52"/>
  <c r="M32" i="52"/>
  <c r="M66" i="52"/>
  <c r="M40" i="52"/>
  <c r="M79" i="52"/>
  <c r="M64" i="52"/>
  <c r="M58" i="52"/>
  <c r="M74" i="52"/>
  <c r="M25" i="52"/>
  <c r="M13" i="52"/>
  <c r="M56" i="52"/>
  <c r="M51" i="52"/>
  <c r="M78" i="52"/>
  <c r="M14" i="52"/>
  <c r="M61" i="52"/>
  <c r="M72" i="52"/>
  <c r="M18" i="52"/>
  <c r="I81" i="52"/>
  <c r="M67" i="52"/>
  <c r="M44" i="52"/>
  <c r="M69" i="52"/>
  <c r="M63" i="52"/>
  <c r="M29" i="52"/>
  <c r="M17" i="52"/>
  <c r="M23" i="52"/>
  <c r="M59" i="52"/>
  <c r="M33" i="52"/>
  <c r="M15" i="52"/>
  <c r="M24" i="52"/>
  <c r="M30" i="52"/>
  <c r="M26" i="52"/>
  <c r="M31" i="52"/>
  <c r="M43" i="52"/>
  <c r="M75" i="52"/>
  <c r="M27" i="52"/>
  <c r="M50" i="52"/>
  <c r="M55" i="52"/>
  <c r="M42" i="52"/>
  <c r="I72" i="52"/>
  <c r="G79" i="52"/>
  <c r="G60" i="52"/>
  <c r="G44" i="52"/>
  <c r="M48" i="52"/>
  <c r="K81" i="52"/>
  <c r="M49" i="52"/>
  <c r="M46" i="52"/>
  <c r="M47" i="52"/>
  <c r="M33" i="54"/>
  <c r="M13" i="54"/>
  <c r="M29" i="54"/>
  <c r="M69" i="54"/>
  <c r="M34" i="54"/>
  <c r="M81" i="54"/>
  <c r="M16" i="54"/>
  <c r="M65" i="54"/>
  <c r="M80" i="54"/>
  <c r="M43" i="54"/>
  <c r="M22" i="54"/>
  <c r="M64" i="54"/>
  <c r="M68" i="54"/>
  <c r="M54" i="54"/>
  <c r="M24" i="54"/>
  <c r="M32" i="54"/>
  <c r="M18" i="54"/>
  <c r="M20" i="54"/>
  <c r="M74" i="54"/>
  <c r="M25" i="54"/>
  <c r="M66" i="54"/>
  <c r="M57" i="54"/>
  <c r="M26" i="54"/>
  <c r="M15" i="54"/>
  <c r="M27" i="54"/>
  <c r="M52" i="54"/>
  <c r="M62" i="54"/>
  <c r="M78" i="54"/>
  <c r="M61" i="54"/>
  <c r="M56" i="54"/>
  <c r="M58" i="54"/>
  <c r="M75" i="54"/>
  <c r="M63" i="54"/>
  <c r="M21" i="54"/>
  <c r="M30" i="54"/>
  <c r="M50" i="54"/>
  <c r="M28" i="54"/>
  <c r="M42" i="54"/>
  <c r="M79" i="54"/>
  <c r="M31" i="54"/>
  <c r="M67" i="54"/>
  <c r="M59" i="54"/>
  <c r="M77" i="54"/>
  <c r="M19" i="54"/>
  <c r="M17" i="54"/>
  <c r="M40" i="54"/>
  <c r="M23" i="54"/>
  <c r="M14" i="54"/>
  <c r="M70" i="54"/>
  <c r="M55" i="54"/>
  <c r="M44" i="54"/>
  <c r="K81" i="54"/>
  <c r="M51" i="54"/>
  <c r="M60" i="54"/>
  <c r="G72" i="52"/>
  <c r="C72" i="52"/>
  <c r="E72" i="52"/>
  <c r="G81" i="52"/>
  <c r="G13" i="52"/>
  <c r="G21" i="52"/>
  <c r="G50" i="52"/>
  <c r="G66" i="52"/>
  <c r="G25" i="52"/>
  <c r="G43" i="52"/>
  <c r="G26" i="52"/>
  <c r="G54" i="52"/>
  <c r="G67" i="52"/>
  <c r="G19" i="52"/>
  <c r="G58" i="52"/>
  <c r="G74" i="52"/>
  <c r="G65" i="52"/>
  <c r="G15" i="52"/>
  <c r="G75" i="52"/>
  <c r="G56" i="52"/>
  <c r="G52" i="52"/>
  <c r="G22" i="52"/>
  <c r="G18" i="52"/>
  <c r="G16" i="52"/>
  <c r="G70" i="52"/>
  <c r="G30" i="52"/>
  <c r="G63" i="52"/>
  <c r="G40" i="52"/>
  <c r="G14" i="52"/>
  <c r="G31" i="52"/>
  <c r="G34" i="52"/>
  <c r="G57" i="52"/>
  <c r="G61" i="52"/>
  <c r="G62" i="52"/>
  <c r="G68" i="52"/>
  <c r="G28" i="52"/>
  <c r="G59" i="52"/>
  <c r="G33" i="52"/>
  <c r="G29" i="52"/>
  <c r="G23" i="52"/>
  <c r="G20" i="52"/>
  <c r="G27" i="52"/>
  <c r="G55" i="52"/>
  <c r="G32" i="52"/>
  <c r="G69" i="52"/>
  <c r="E81" i="52"/>
  <c r="G77" i="52"/>
  <c r="G80" i="52"/>
  <c r="G78" i="52"/>
  <c r="G17" i="52"/>
  <c r="G24" i="52"/>
  <c r="G64" i="52"/>
  <c r="G42" i="52"/>
  <c r="G51" i="52"/>
  <c r="G15" i="51"/>
  <c r="G62" i="51"/>
  <c r="G58" i="51"/>
  <c r="G66" i="51"/>
  <c r="G34" i="51"/>
  <c r="G63" i="51"/>
  <c r="G50" i="51"/>
  <c r="G65" i="51"/>
  <c r="G13" i="51"/>
  <c r="G21" i="51"/>
  <c r="G27" i="51"/>
  <c r="G29" i="51"/>
  <c r="G25" i="51"/>
  <c r="G16" i="51"/>
  <c r="G57" i="51"/>
  <c r="G70" i="51"/>
  <c r="G61" i="51"/>
  <c r="G56" i="51"/>
  <c r="G26" i="51"/>
  <c r="G54" i="51"/>
  <c r="G43" i="51"/>
  <c r="G81" i="51"/>
  <c r="G75" i="51"/>
  <c r="G74" i="51"/>
  <c r="G67" i="51"/>
  <c r="G31" i="51"/>
  <c r="G52" i="51"/>
  <c r="G33" i="51"/>
  <c r="G78" i="51"/>
  <c r="G22" i="51"/>
  <c r="G30" i="51"/>
  <c r="G18" i="51"/>
  <c r="G20" i="51"/>
  <c r="G68" i="51"/>
  <c r="G55" i="51"/>
  <c r="G28" i="51"/>
  <c r="G59" i="51"/>
  <c r="G77" i="51"/>
  <c r="G42" i="51"/>
  <c r="G14" i="51"/>
  <c r="G64" i="51"/>
  <c r="G69" i="51"/>
  <c r="G32" i="51"/>
  <c r="G23" i="51"/>
  <c r="G40" i="51"/>
  <c r="G17" i="51"/>
  <c r="G24" i="51"/>
  <c r="G80" i="51"/>
  <c r="G19" i="51"/>
  <c r="G79" i="51"/>
  <c r="E81" i="51"/>
  <c r="G60" i="51"/>
  <c r="G51" i="51"/>
  <c r="G44" i="51"/>
  <c r="C81" i="51"/>
  <c r="C81" i="52"/>
</calcChain>
</file>

<file path=xl/sharedStrings.xml><?xml version="1.0" encoding="utf-8"?>
<sst xmlns="http://schemas.openxmlformats.org/spreadsheetml/2006/main" count="9169" uniqueCount="192">
  <si>
    <t>Board of Regents</t>
  </si>
  <si>
    <t>Institution:</t>
  </si>
  <si>
    <t>Form BOR-3</t>
  </si>
  <si>
    <t>Revenue Sources - Unrestricted &amp; Restricted</t>
  </si>
  <si>
    <t xml:space="preserve"> 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</si>
  <si>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</si>
  <si>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</si>
  <si>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</si>
  <si>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</si>
  <si>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</si>
  <si>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</si>
  <si>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</si>
  <si>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</si>
  <si>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</si>
  <si>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</si>
  <si>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</si>
  <si>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</si>
  <si>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</si>
  <si>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</si>
  <si>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</si>
  <si>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</si>
  <si>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</si>
  <si>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</si>
  <si>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Health Excellence Fund</t>
  </si>
  <si>
    <t xml:space="preserve">           La. Educational Quality Support Fund (LEQSF)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</si>
  <si>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</si>
  <si>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</si>
  <si>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</si>
  <si>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</si>
  <si>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</si>
  <si>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</si>
  <si>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</si>
  <si>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</si>
  <si>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</si>
  <si>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</si>
  <si>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</si>
  <si>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</si>
  <si>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</si>
  <si>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</si>
  <si>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</si>
  <si>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</si>
  <si>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</si>
  <si>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</si>
  <si>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</si>
  <si>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</si>
  <si>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</si>
  <si>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</si>
  <si>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</si>
  <si>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</si>
  <si>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</si>
  <si>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</si>
  <si>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</si>
  <si>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</si>
  <si>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</si>
  <si>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</si>
  <si>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</si>
  <si>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</si>
  <si>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</si>
  <si>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</si>
  <si>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</si>
  <si>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</si>
  <si>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</si>
  <si>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</si>
  <si>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</si>
  <si>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</si>
  <si>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</si>
  <si>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</si>
  <si>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</si>
  <si>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</si>
  <si>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</si>
  <si>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</si>
  <si>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           Medical &amp; Allied Health Scholarship &amp; Loan Fund</t>
  </si>
  <si>
    <t>Southern University Ag Center</t>
  </si>
  <si>
    <t>Southern University Law Center</t>
  </si>
  <si>
    <t>Southern University at New Orleans</t>
  </si>
  <si>
    <t>Southern University System Summary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</si>
  <si>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</si>
  <si>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</si>
  <si>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</si>
  <si>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</si>
  <si>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</si>
  <si>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LSU System Summary</t>
  </si>
  <si>
    <t>Non-Recurring Self-Generated Carry Forward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</si>
  <si>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</si>
  <si>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</si>
  <si>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</si>
  <si>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</si>
  <si>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</si>
  <si>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</si>
  <si>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</si>
  <si>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</si>
  <si>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</si>
  <si>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</si>
  <si>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</si>
  <si>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</si>
  <si>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</si>
  <si>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LCTCS System Summary</t>
  </si>
  <si>
    <t>University of Louisiana System Summary</t>
  </si>
  <si>
    <t>Higher Education Summary</t>
  </si>
  <si>
    <t>2 Year Institution Summary</t>
  </si>
  <si>
    <t>4 Year Institution Summary</t>
  </si>
  <si>
    <t xml:space="preserve">    Other (List)</t>
  </si>
  <si>
    <t xml:space="preserve">The 2010-2011 column show report "Actual" should be shown in the final submission.  </t>
  </si>
  <si>
    <t>2 &amp; 4 Year Institution Summary</t>
  </si>
  <si>
    <t>LCTCSOnline</t>
  </si>
  <si>
    <t>Fletcher Technical Community College</t>
  </si>
  <si>
    <t>LSU at Alexandria</t>
  </si>
  <si>
    <t>Louisiana State University Shreveport</t>
  </si>
  <si>
    <t>Louisiana Tech University</t>
  </si>
  <si>
    <t>McNeese State University</t>
  </si>
  <si>
    <t xml:space="preserve">          Other (SUS)</t>
  </si>
  <si>
    <t>SOUTHERN UNIVERSITY AT SHREVEPORT</t>
  </si>
  <si>
    <t>Southern University Board and System Administration</t>
  </si>
  <si>
    <t>Northwestern State University</t>
  </si>
  <si>
    <t>LSUHSC-Shreveport</t>
  </si>
  <si>
    <t>Boards (Including LCTCS Online)</t>
  </si>
  <si>
    <t>Specialized Institutions</t>
  </si>
  <si>
    <t>Board of Regents Summary</t>
  </si>
  <si>
    <t>LUMCON/BOR Program</t>
  </si>
  <si>
    <t>LOSFA/BOR Program</t>
  </si>
  <si>
    <t>Southern University  and A&amp;M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</si>
  <si>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</si>
  <si>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</si>
  <si>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</si>
  <si>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</si>
  <si>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</si>
  <si>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</si>
  <si>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</si>
  <si>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</si>
  <si>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</si>
  <si>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</si>
  <si>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</si>
  <si>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ULS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</si>
  <si>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</si>
  <si>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</si>
  <si>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</si>
  <si>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</si>
  <si>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</si>
  <si>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</si>
  <si>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</si>
  <si>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</si>
  <si>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</si>
  <si>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</si>
  <si>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</si>
  <si>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</si>
  <si>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</si>
  <si>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</si>
  <si>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</si>
  <si>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</si>
  <si>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</si>
  <si>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</si>
  <si>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</si>
  <si>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</si>
  <si>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</si>
  <si>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</si>
  <si>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</si>
  <si>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</si>
  <si>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</si>
  <si>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</si>
  <si>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</si>
  <si>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</si>
  <si>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</si>
  <si>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</si>
  <si>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</si>
  <si>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</si>
  <si>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</si>
  <si>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</si>
  <si>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</si>
  <si>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</si>
  <si>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</si>
  <si>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</si>
  <si>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</si>
  <si>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BOR3</t>
  </si>
  <si>
    <t>Northwest LA TCC</t>
  </si>
  <si>
    <t>Northwest Louisiana Technical Community College</t>
  </si>
  <si>
    <t xml:space="preserve">           Education Excellence Fund</t>
  </si>
  <si>
    <t>LCTCS - Workforce Training Rapid Response</t>
  </si>
  <si>
    <t>AE</t>
  </si>
  <si>
    <t>RR</t>
  </si>
  <si>
    <t>SOWELA Technical Community College</t>
  </si>
  <si>
    <t>SOWELA</t>
  </si>
  <si>
    <t>LCTCS - Adult Basic Education</t>
  </si>
  <si>
    <t xml:space="preserve">           LA Cybersecurity Talent Initiative Fund</t>
  </si>
  <si>
    <t xml:space="preserve">           Health Care Employment Reinvestment Opportunity Fund</t>
  </si>
  <si>
    <t xml:space="preserve">           Shreveport Riverfront &amp; Stadium Fund</t>
  </si>
  <si>
    <t xml:space="preserve">           MJ Foster Promise Program Fund</t>
  </si>
  <si>
    <t xml:space="preserve">  Proprietary School Fund</t>
  </si>
  <si>
    <t>ACTUAL 2022-2023</t>
  </si>
  <si>
    <t>BUDGETED 2023-2024</t>
  </si>
  <si>
    <t xml:space="preserve">           Geaux Teach Fund</t>
  </si>
  <si>
    <t xml:space="preserve">           Power-based Violence and Campus Safety Fund</t>
  </si>
  <si>
    <t xml:space="preserve">           Postsecondary Inclusive Education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</si>
</sst>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164" formatCode="&quot;$&quot;#,##0"/>
    <numFmt numFmtId="165" formatCode="0.0%"/>
    <numFmt numFmtId="166" formatCode="0.00%;\(0.00%\)"/>
    <numFmt numFmtId="167" formatCode="#,##0.00%;[Red]\(#,##0.00%\);"/>
  </numFmts>
  <fonts count="1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theme="1" tint="0.34998626667073579"/>
      <name val="Arial"/>
      <family val="2"/>
    </font>
    <font>
      <sz val="11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auto="1"/>
      </left>
      <right style="thick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8">
    <xf numFmtId="0" fontId="0" fillId="0" borderId="0" xfId="0"/>
    <xf numFmtId="164" fontId="5" fillId="0" borderId="0" xfId="0" applyNumberFormat="1" applyFont="1"/>
    <xf numFmtId="0" fontId="5" fillId="0" borderId="0" xfId="0" applyFont="1"/>
    <xf numFmtId="0" fontId="5" fillId="0" borderId="3" xfId="0" applyFont="1" applyBorder="1"/>
    <xf numFmtId="164" fontId="5" fillId="0" borderId="4" xfId="0" applyNumberFormat="1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6" xfId="0" applyFont="1" applyBorder="1"/>
    <xf numFmtId="164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/>
    <xf numFmtId="164" fontId="5" fillId="0" borderId="8" xfId="0" applyNumberFormat="1" applyFont="1" applyBorder="1"/>
    <xf numFmtId="0" fontId="5" fillId="0" borderId="9" xfId="0" applyFont="1" applyBorder="1"/>
    <xf numFmtId="164" fontId="5" fillId="0" borderId="9" xfId="0" applyNumberFormat="1" applyFont="1" applyBorder="1"/>
    <xf numFmtId="0" fontId="5" fillId="0" borderId="10" xfId="0" applyFont="1" applyBorder="1"/>
    <xf numFmtId="165" fontId="5" fillId="0" borderId="11" xfId="0" applyNumberFormat="1" applyFont="1" applyBorder="1"/>
    <xf numFmtId="164" fontId="5" fillId="0" borderId="11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166" fontId="6" fillId="0" borderId="15" xfId="0" applyNumberFormat="1" applyFont="1" applyBorder="1"/>
    <xf numFmtId="166" fontId="6" fillId="0" borderId="17" xfId="0" applyNumberFormat="1" applyFont="1" applyBorder="1"/>
    <xf numFmtId="166" fontId="6" fillId="0" borderId="19" xfId="0" applyNumberFormat="1" applyFont="1" applyBorder="1"/>
    <xf numFmtId="166" fontId="6" fillId="0" borderId="65" xfId="0" applyNumberFormat="1" applyFont="1" applyBorder="1"/>
    <xf numFmtId="166" fontId="6" fillId="0" borderId="20" xfId="0" applyNumberFormat="1" applyFont="1" applyBorder="1"/>
    <xf numFmtId="166" fontId="6" fillId="0" borderId="22" xfId="0" applyNumberFormat="1" applyFont="1" applyBorder="1"/>
    <xf numFmtId="166" fontId="6" fillId="0" borderId="24" xfId="0" applyNumberFormat="1" applyFont="1" applyBorder="1"/>
    <xf numFmtId="166" fontId="6" fillId="0" borderId="9" xfId="0" applyNumberFormat="1" applyFont="1" applyBorder="1"/>
    <xf numFmtId="166" fontId="6" fillId="0" borderId="26" xfId="0" applyNumberFormat="1" applyFont="1" applyBorder="1"/>
    <xf numFmtId="166" fontId="6" fillId="0" borderId="10" xfId="0" applyNumberFormat="1" applyFont="1" applyBorder="1"/>
    <xf numFmtId="0" fontId="5" fillId="0" borderId="27" xfId="0" applyFont="1" applyBorder="1"/>
    <xf numFmtId="0" fontId="5" fillId="0" borderId="28" xfId="0" applyFont="1" applyBorder="1"/>
    <xf numFmtId="0" fontId="4" fillId="0" borderId="28" xfId="0" applyFont="1" applyBorder="1"/>
    <xf numFmtId="3" fontId="5" fillId="0" borderId="9" xfId="0" applyNumberFormat="1" applyFont="1" applyBorder="1"/>
    <xf numFmtId="3" fontId="5" fillId="0" borderId="26" xfId="0" applyNumberFormat="1" applyFont="1" applyBorder="1"/>
    <xf numFmtId="3" fontId="5" fillId="0" borderId="10" xfId="0" applyNumberFormat="1" applyFont="1" applyBorder="1"/>
    <xf numFmtId="166" fontId="7" fillId="0" borderId="64" xfId="0" applyNumberFormat="1" applyFont="1" applyBorder="1"/>
    <xf numFmtId="166" fontId="7" fillId="0" borderId="17" xfId="0" applyNumberFormat="1" applyFont="1" applyBorder="1"/>
    <xf numFmtId="166" fontId="7" fillId="0" borderId="24" xfId="0" applyNumberFormat="1" applyFont="1" applyBorder="1"/>
    <xf numFmtId="166" fontId="7" fillId="0" borderId="22" xfId="0" applyNumberFormat="1" applyFont="1" applyBorder="1"/>
    <xf numFmtId="0" fontId="4" fillId="0" borderId="0" xfId="0" applyFont="1"/>
    <xf numFmtId="0" fontId="4" fillId="0" borderId="13" xfId="0" applyFont="1" applyBorder="1"/>
    <xf numFmtId="164" fontId="5" fillId="0" borderId="29" xfId="0" applyNumberFormat="1" applyFont="1" applyBorder="1"/>
    <xf numFmtId="0" fontId="5" fillId="0" borderId="32" xfId="0" applyFont="1" applyBorder="1"/>
    <xf numFmtId="166" fontId="7" fillId="0" borderId="20" xfId="0" applyNumberFormat="1" applyFont="1" applyBorder="1"/>
    <xf numFmtId="0" fontId="4" fillId="0" borderId="32" xfId="0" applyFont="1" applyBorder="1"/>
    <xf numFmtId="3" fontId="5" fillId="0" borderId="11" xfId="0" applyNumberFormat="1" applyFont="1" applyBorder="1"/>
    <xf numFmtId="3" fontId="5" fillId="0" borderId="37" xfId="0" applyNumberFormat="1" applyFont="1" applyBorder="1"/>
    <xf numFmtId="3" fontId="5" fillId="0" borderId="12" xfId="0" applyNumberFormat="1" applyFont="1" applyBorder="1"/>
    <xf numFmtId="0" fontId="5" fillId="0" borderId="38" xfId="0" applyFont="1" applyBorder="1"/>
    <xf numFmtId="0" fontId="5" fillId="0" borderId="44" xfId="0" applyFont="1" applyBorder="1"/>
    <xf numFmtId="0" fontId="4" fillId="0" borderId="44" xfId="0" applyFont="1" applyBorder="1"/>
    <xf numFmtId="0" fontId="4" fillId="0" borderId="46" xfId="0" applyFont="1" applyBorder="1"/>
    <xf numFmtId="166" fontId="7" fillId="0" borderId="48" xfId="0" applyNumberFormat="1" applyFont="1" applyBorder="1"/>
    <xf numFmtId="166" fontId="7" fillId="0" borderId="49" xfId="0" applyNumberFormat="1" applyFont="1" applyBorder="1"/>
    <xf numFmtId="166" fontId="7" fillId="0" borderId="50" xfId="0" applyNumberFormat="1" applyFont="1" applyBorder="1"/>
    <xf numFmtId="164" fontId="5" fillId="0" borderId="21" xfId="0" applyNumberFormat="1" applyFont="1" applyBorder="1"/>
    <xf numFmtId="164" fontId="4" fillId="0" borderId="0" xfId="0" applyNumberFormat="1" applyFont="1"/>
    <xf numFmtId="0" fontId="4" fillId="0" borderId="3" xfId="0" applyFont="1" applyBorder="1"/>
    <xf numFmtId="166" fontId="6" fillId="0" borderId="58" xfId="0" applyNumberFormat="1" applyFont="1" applyBorder="1"/>
    <xf numFmtId="166" fontId="6" fillId="0" borderId="59" xfId="0" applyNumberFormat="1" applyFont="1" applyBorder="1"/>
    <xf numFmtId="0" fontId="5" fillId="0" borderId="0" xfId="0" applyFont="1" applyAlignment="1">
      <alignment horizontal="center"/>
    </xf>
    <xf numFmtId="167" fontId="5" fillId="0" borderId="0" xfId="0" applyNumberFormat="1" applyFont="1"/>
    <xf numFmtId="3" fontId="8" fillId="0" borderId="0" xfId="0" applyNumberFormat="1" applyFont="1"/>
    <xf numFmtId="164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164" fontId="8" fillId="0" borderId="0" xfId="0" applyNumberFormat="1" applyFont="1"/>
    <xf numFmtId="0" fontId="9" fillId="0" borderId="1" xfId="0" applyFont="1" applyBorder="1"/>
    <xf numFmtId="164" fontId="9" fillId="0" borderId="1" xfId="0" applyNumberFormat="1" applyFont="1" applyBorder="1"/>
    <xf numFmtId="3" fontId="8" fillId="0" borderId="2" xfId="0" applyNumberFormat="1" applyFont="1" applyBorder="1"/>
    <xf numFmtId="164" fontId="9" fillId="0" borderId="2" xfId="0" applyNumberFormat="1" applyFont="1" applyBorder="1"/>
    <xf numFmtId="3" fontId="9" fillId="0" borderId="2" xfId="0" applyNumberFormat="1" applyFont="1" applyBorder="1"/>
    <xf numFmtId="0" fontId="9" fillId="0" borderId="2" xfId="0" applyFont="1" applyBorder="1"/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3" fontId="8" fillId="0" borderId="60" xfId="0" applyNumberFormat="1" applyFont="1" applyBorder="1"/>
    <xf numFmtId="164" fontId="9" fillId="0" borderId="60" xfId="0" applyNumberFormat="1" applyFont="1" applyBorder="1"/>
    <xf numFmtId="3" fontId="9" fillId="0" borderId="60" xfId="0" applyNumberFormat="1" applyFont="1" applyBorder="1"/>
    <xf numFmtId="0" fontId="9" fillId="0" borderId="60" xfId="0" applyFont="1" applyBorder="1"/>
    <xf numFmtId="0" fontId="12" fillId="3" borderId="66" xfId="2" applyFont="1" applyFill="1" applyBorder="1"/>
    <xf numFmtId="0" fontId="3" fillId="0" borderId="0" xfId="0" applyFont="1"/>
    <xf numFmtId="0" fontId="13" fillId="0" borderId="0" xfId="2" applyFont="1" applyFill="1" applyBorder="1"/>
    <xf numFmtId="0" fontId="2" fillId="0" borderId="0" xfId="0" applyFont="1"/>
    <xf numFmtId="0" fontId="13" fillId="0" borderId="0" xfId="2" applyFont="1"/>
    <xf numFmtId="0" fontId="14" fillId="4" borderId="67" xfId="2" applyFont="1" applyFill="1" applyBorder="1" applyAlignment="1">
      <alignment horizontal="center" vertical="center"/>
    </xf>
    <xf numFmtId="0" fontId="4" fillId="0" borderId="68" xfId="0" applyFont="1" applyBorder="1"/>
    <xf numFmtId="0" fontId="5" fillId="0" borderId="68" xfId="0" applyFont="1" applyBorder="1"/>
    <xf numFmtId="0" fontId="4" fillId="0" borderId="69" xfId="0" applyFont="1" applyBorder="1"/>
    <xf numFmtId="0" fontId="5" fillId="0" borderId="69" xfId="0" applyFont="1" applyBorder="1"/>
    <xf numFmtId="166" fontId="7" fillId="0" borderId="19" xfId="0" applyNumberFormat="1" applyFont="1" applyBorder="1"/>
    <xf numFmtId="166" fontId="6" fillId="0" borderId="71" xfId="0" applyNumberFormat="1" applyFont="1" applyBorder="1"/>
    <xf numFmtId="166" fontId="6" fillId="0" borderId="72" xfId="0" applyNumberFormat="1" applyFont="1" applyBorder="1"/>
    <xf numFmtId="166" fontId="7" fillId="0" borderId="15" xfId="0" applyNumberFormat="1" applyFont="1" applyBorder="1"/>
    <xf numFmtId="6" fontId="5" fillId="0" borderId="1" xfId="0" applyNumberFormat="1" applyFont="1" applyBorder="1"/>
    <xf numFmtId="6" fontId="5" fillId="0" borderId="52" xfId="0" applyNumberFormat="1" applyFont="1" applyBorder="1"/>
    <xf numFmtId="6" fontId="5" fillId="0" borderId="8" xfId="0" applyNumberFormat="1" applyFont="1" applyBorder="1"/>
    <xf numFmtId="6" fontId="4" fillId="0" borderId="8" xfId="0" applyNumberFormat="1" applyFont="1" applyBorder="1"/>
    <xf numFmtId="6" fontId="5" fillId="0" borderId="25" xfId="0" applyNumberFormat="1" applyFont="1" applyBorder="1"/>
    <xf numFmtId="6" fontId="4" fillId="0" borderId="54" xfId="0" applyNumberFormat="1" applyFont="1" applyBorder="1"/>
    <xf numFmtId="6" fontId="4" fillId="0" borderId="1" xfId="0" applyNumberFormat="1" applyFont="1" applyBorder="1"/>
    <xf numFmtId="6" fontId="5" fillId="0" borderId="36" xfId="0" applyNumberFormat="1" applyFont="1" applyBorder="1"/>
    <xf numFmtId="6" fontId="4" fillId="0" borderId="45" xfId="0" applyNumberFormat="1" applyFont="1" applyBorder="1"/>
    <xf numFmtId="6" fontId="4" fillId="0" borderId="47" xfId="0" applyNumberFormat="1" applyFont="1" applyBorder="1"/>
    <xf numFmtId="6" fontId="5" fillId="0" borderId="16" xfId="0" applyNumberFormat="1" applyFont="1" applyBorder="1"/>
    <xf numFmtId="6" fontId="5" fillId="0" borderId="40" xfId="0" applyNumberFormat="1" applyFont="1" applyBorder="1"/>
    <xf numFmtId="6" fontId="5" fillId="0" borderId="29" xfId="0" applyNumberFormat="1" applyFont="1" applyBorder="1"/>
    <xf numFmtId="6" fontId="4" fillId="0" borderId="53" xfId="0" applyNumberFormat="1" applyFont="1" applyBorder="1"/>
    <xf numFmtId="6" fontId="4" fillId="0" borderId="16" xfId="0" applyNumberFormat="1" applyFont="1" applyBorder="1"/>
    <xf numFmtId="6" fontId="5" fillId="0" borderId="21" xfId="0" applyNumberFormat="1" applyFont="1" applyBorder="1"/>
    <xf numFmtId="6" fontId="4" fillId="0" borderId="29" xfId="0" applyNumberFormat="1" applyFont="1" applyBorder="1"/>
    <xf numFmtId="6" fontId="4" fillId="0" borderId="34" xfId="0" applyNumberFormat="1" applyFont="1" applyBorder="1"/>
    <xf numFmtId="6" fontId="5" fillId="0" borderId="18" xfId="0" applyNumberFormat="1" applyFont="1" applyBorder="1"/>
    <xf numFmtId="6" fontId="5" fillId="0" borderId="23" xfId="0" applyNumberFormat="1" applyFont="1" applyBorder="1"/>
    <xf numFmtId="6" fontId="5" fillId="0" borderId="11" xfId="0" applyNumberFormat="1" applyFont="1" applyBorder="1"/>
    <xf numFmtId="6" fontId="5" fillId="0" borderId="9" xfId="0" applyNumberFormat="1" applyFont="1" applyBorder="1"/>
    <xf numFmtId="6" fontId="4" fillId="0" borderId="22" xfId="0" applyNumberFormat="1" applyFont="1" applyBorder="1"/>
    <xf numFmtId="6" fontId="4" fillId="0" borderId="35" xfId="0" applyNumberFormat="1" applyFont="1" applyBorder="1"/>
    <xf numFmtId="6" fontId="5" fillId="0" borderId="37" xfId="0" applyNumberFormat="1" applyFont="1" applyBorder="1"/>
    <xf numFmtId="6" fontId="5" fillId="0" borderId="26" xfId="0" applyNumberFormat="1" applyFont="1" applyBorder="1"/>
    <xf numFmtId="6" fontId="5" fillId="0" borderId="41" xfId="0" applyNumberFormat="1" applyFont="1" applyBorder="1"/>
    <xf numFmtId="6" fontId="4" fillId="0" borderId="9" xfId="0" applyNumberFormat="1" applyFont="1" applyBorder="1"/>
    <xf numFmtId="6" fontId="5" fillId="0" borderId="22" xfId="0" applyNumberFormat="1" applyFont="1" applyBorder="1"/>
    <xf numFmtId="6" fontId="4" fillId="0" borderId="11" xfId="0" applyNumberFormat="1" applyFont="1" applyBorder="1"/>
    <xf numFmtId="6" fontId="5" fillId="0" borderId="0" xfId="0" applyNumberFormat="1" applyFont="1"/>
    <xf numFmtId="6" fontId="5" fillId="0" borderId="31" xfId="0" applyNumberFormat="1" applyFont="1" applyBorder="1"/>
    <xf numFmtId="6" fontId="4" fillId="0" borderId="33" xfId="0" applyNumberFormat="1" applyFont="1" applyBorder="1"/>
    <xf numFmtId="6" fontId="5" fillId="0" borderId="39" xfId="0" applyNumberFormat="1" applyFont="1" applyBorder="1"/>
    <xf numFmtId="6" fontId="4" fillId="0" borderId="25" xfId="0" applyNumberFormat="1" applyFont="1" applyBorder="1"/>
    <xf numFmtId="6" fontId="5" fillId="0" borderId="42" xfId="0" applyNumberFormat="1" applyFont="1" applyBorder="1"/>
    <xf numFmtId="6" fontId="5" fillId="0" borderId="43" xfId="0" applyNumberFormat="1" applyFont="1" applyBorder="1"/>
    <xf numFmtId="6" fontId="4" fillId="0" borderId="26" xfId="0" applyNumberFormat="1" applyFont="1" applyBorder="1"/>
    <xf numFmtId="6" fontId="5" fillId="0" borderId="57" xfId="0" applyNumberFormat="1" applyFont="1" applyBorder="1"/>
    <xf numFmtId="6" fontId="5" fillId="0" borderId="55" xfId="0" applyNumberFormat="1" applyFont="1" applyBorder="1"/>
    <xf numFmtId="6" fontId="4" fillId="0" borderId="70" xfId="0" applyNumberFormat="1" applyFont="1" applyBorder="1"/>
    <xf numFmtId="6" fontId="5" fillId="0" borderId="45" xfId="0" applyNumberFormat="1" applyFont="1" applyBorder="1"/>
    <xf numFmtId="6" fontId="5" fillId="0" borderId="34" xfId="0" applyNumberFormat="1" applyFont="1" applyBorder="1"/>
    <xf numFmtId="6" fontId="5" fillId="0" borderId="63" xfId="0" applyNumberFormat="1" applyFont="1" applyBorder="1"/>
    <xf numFmtId="6" fontId="5" fillId="0" borderId="56" xfId="0" applyNumberFormat="1" applyFont="1" applyBorder="1"/>
    <xf numFmtId="6" fontId="5" fillId="0" borderId="61" xfId="0" applyNumberFormat="1" applyFont="1" applyBorder="1"/>
    <xf numFmtId="6" fontId="5" fillId="0" borderId="62" xfId="0" applyNumberFormat="1" applyFont="1" applyBorder="1"/>
    <xf numFmtId="6" fontId="5" fillId="0" borderId="73" xfId="0" applyNumberFormat="1" applyFont="1" applyBorder="1"/>
    <xf numFmtId="6" fontId="4" fillId="0" borderId="61" xfId="0" applyNumberFormat="1" applyFont="1" applyBorder="1"/>
    <xf numFmtId="166" fontId="6" fillId="0" borderId="74" xfId="0" applyNumberFormat="1" applyFont="1" applyBorder="1"/>
    <xf numFmtId="166" fontId="6" fillId="0" borderId="37" xfId="0" applyNumberFormat="1" applyFont="1" applyBorder="1"/>
    <xf numFmtId="166" fontId="6" fillId="0" borderId="12" xfId="0" applyNumberFormat="1" applyFont="1" applyBorder="1"/>
    <xf numFmtId="166" fontId="6" fillId="0" borderId="11" xfId="0" applyNumberFormat="1" applyFont="1" applyBorder="1"/>
    <xf numFmtId="6" fontId="5" fillId="0" borderId="75" xfId="0" applyNumberFormat="1" applyFont="1" applyBorder="1"/>
    <xf numFmtId="6" fontId="5" fillId="0" borderId="76" xfId="0" applyNumberFormat="1" applyFont="1" applyBorder="1"/>
    <xf numFmtId="6" fontId="5" fillId="0" borderId="77" xfId="0" applyNumberFormat="1" applyFont="1" applyBorder="1"/>
    <xf numFmtId="6" fontId="5" fillId="0" borderId="78" xfId="0" applyNumberFormat="1" applyFont="1" applyBorder="1"/>
    <xf numFmtId="0" fontId="15" fillId="0" borderId="69" xfId="0" applyFont="1" applyBorder="1"/>
    <xf numFmtId="0" fontId="16" fillId="0" borderId="27" xfId="0" applyFont="1" applyBorder="1"/>
    <xf numFmtId="0" fontId="16" fillId="0" borderId="68" xfId="0" applyFont="1" applyBorder="1"/>
    <xf numFmtId="0" fontId="16" fillId="0" borderId="30" xfId="0" applyFont="1" applyBorder="1"/>
    <xf numFmtId="0" fontId="16" fillId="0" borderId="51" xfId="0" applyFont="1" applyBorder="1"/>
    <xf numFmtId="6" fontId="5" fillId="0" borderId="79" xfId="0" applyNumberFormat="1" applyFont="1" applyBorder="1"/>
    <xf numFmtId="166" fontId="7" fillId="0" borderId="11" xfId="0" applyNumberFormat="1" applyFont="1" applyBorder="1"/>
    <xf numFmtId="6" fontId="4" fillId="0" borderId="21" xfId="0" applyNumberFormat="1" applyFont="1" applyBorder="1"/>
    <xf numFmtId="166" fontId="7" fillId="0" borderId="37" xfId="0" applyNumberFormat="1" applyFont="1" applyBorder="1"/>
    <xf numFmtId="6" fontId="4" fillId="0" borderId="80" xfId="0" applyNumberFormat="1" applyFont="1" applyBorder="1"/>
    <xf numFmtId="166" fontId="7" fillId="0" borderId="81" xfId="0" applyNumberFormat="1" applyFont="1" applyBorder="1"/>
    <xf numFmtId="6" fontId="4" fillId="0" borderId="82" xfId="0" applyNumberFormat="1" applyFont="1" applyBorder="1"/>
    <xf numFmtId="166" fontId="7" fillId="0" borderId="83" xfId="0" applyNumberFormat="1" applyFont="1" applyBorder="1"/>
    <xf numFmtId="0" fontId="17" fillId="0" borderId="27" xfId="0" applyFont="1" applyBorder="1"/>
    <xf numFmtId="6" fontId="17" fillId="0" borderId="0" xfId="0" applyNumberFormat="1" applyFont="1"/>
    <xf numFmtId="166" fontId="17" fillId="0" borderId="15" xfId="0" applyNumberFormat="1" applyFont="1" applyBorder="1"/>
    <xf numFmtId="6" fontId="17" fillId="0" borderId="21" xfId="0" applyNumberFormat="1" applyFont="1" applyBorder="1"/>
    <xf numFmtId="166" fontId="17" fillId="0" borderId="17" xfId="0" applyNumberFormat="1" applyFont="1" applyBorder="1"/>
    <xf numFmtId="6" fontId="17" fillId="0" borderId="11" xfId="0" applyNumberFormat="1" applyFont="1" applyBorder="1"/>
    <xf numFmtId="166" fontId="17" fillId="0" borderId="19" xfId="0" applyNumberFormat="1" applyFont="1" applyBorder="1"/>
    <xf numFmtId="0" fontId="17" fillId="0" borderId="0" xfId="0" applyFont="1"/>
    <xf numFmtId="0" fontId="17" fillId="0" borderId="68" xfId="0" applyFont="1" applyBorder="1"/>
    <xf numFmtId="6" fontId="17" fillId="0" borderId="8" xfId="0" applyNumberFormat="1" applyFont="1" applyBorder="1"/>
    <xf numFmtId="6" fontId="17" fillId="0" borderId="29" xfId="0" applyNumberFormat="1" applyFont="1" applyBorder="1"/>
    <xf numFmtId="6" fontId="17" fillId="0" borderId="9" xfId="0" applyNumberFormat="1" applyFont="1" applyBorder="1"/>
    <xf numFmtId="166" fontId="17" fillId="0" borderId="24" xfId="0" applyNumberFormat="1" applyFont="1" applyBorder="1"/>
    <xf numFmtId="0" fontId="17" fillId="0" borderId="30" xfId="0" applyFont="1" applyBorder="1"/>
    <xf numFmtId="0" fontId="17" fillId="0" borderId="51" xfId="0" applyFont="1" applyBorder="1"/>
    <xf numFmtId="0" fontId="10" fillId="2" borderId="0" xfId="0" applyFont="1" applyFill="1" applyAlignment="1">
      <alignment horizontal="center"/>
    </xf>
  </cellXfs>
  <cellStyles count="3">
    <cellStyle name="Comma 7" xfId="1" xr:uid="{00000000-0005-0000-0000-000000000000}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BD229A7-4F89-41DC-80FB-42D418BB17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FY14-15BOR1-6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Temp\Temp1_Southeasterns%20%20FY%2015%20Total%20Budget%20Request%20BOR.zip\4%20-%20Southeastern%20FY%2015%20BOR%201,2,3,4,6,ATH1,ATH2%20(Fin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ULM%20BOR%20FY14-15%20workbook%20%20Aug%201%202014%20BOR1-6%20for%20BOR%20x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%20-%20SUSLA%20FY14%20Operating%20Budget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N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Nicholls State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Southeastern Louisiana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3-14 Bgt."/>
      <sheetName val="ATH 2 13-14 Budg"/>
      <sheetName val="ATH-1 14-1 Bgt"/>
      <sheetName val="ATH-2 14-15 Bgt"/>
    </sheetNames>
    <sheetDataSet>
      <sheetData sheetId="0">
        <row r="2">
          <cell r="B2" t="str">
            <v>University of Louisiana at Monroe (ULM)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Nunez Community College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/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197" t="s">
        <v>172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2:13" ht="15.75" thickBot="1" x14ac:dyDescent="0.3"/>
    <row r="4" spans="2:13" ht="15.75" thickBot="1" x14ac:dyDescent="0.3">
      <c r="B4" s="98" t="s">
        <v>121</v>
      </c>
      <c r="C4" s="99"/>
      <c r="D4" s="98" t="s">
        <v>122</v>
      </c>
      <c r="E4" s="99"/>
      <c r="F4" s="98" t="s">
        <v>123</v>
      </c>
      <c r="G4" s="99"/>
      <c r="H4" s="98" t="s">
        <v>124</v>
      </c>
      <c r="I4" s="99"/>
      <c r="J4" s="98" t="s">
        <v>125</v>
      </c>
      <c r="K4" s="99"/>
      <c r="L4" s="98" t="s">
        <v>126</v>
      </c>
      <c r="M4" s="99"/>
    </row>
    <row r="5" spans="2:13" x14ac:dyDescent="0.25">
      <c r="B5" s="100" t="s">
        <v>127</v>
      </c>
      <c r="C5" s="101"/>
      <c r="D5" s="102" t="s">
        <v>128</v>
      </c>
      <c r="E5" s="101"/>
      <c r="F5" s="102" t="s">
        <v>129</v>
      </c>
      <c r="G5" s="101"/>
      <c r="H5" s="102" t="s">
        <v>130</v>
      </c>
      <c r="I5" s="101"/>
      <c r="J5" s="102" t="s">
        <v>131</v>
      </c>
      <c r="K5" s="101"/>
      <c r="L5" s="102" t="s">
        <v>132</v>
      </c>
      <c r="M5" s="101"/>
    </row>
    <row r="6" spans="2:13" x14ac:dyDescent="0.25">
      <c r="B6" s="100" t="s">
        <v>133</v>
      </c>
      <c r="C6" s="101"/>
      <c r="D6" s="102" t="s">
        <v>134</v>
      </c>
      <c r="E6" s="101"/>
      <c r="F6" s="102" t="s">
        <v>135</v>
      </c>
      <c r="G6" s="101"/>
      <c r="H6" s="102" t="s">
        <v>136</v>
      </c>
      <c r="I6" s="101"/>
      <c r="J6" s="102" t="s">
        <v>137</v>
      </c>
      <c r="K6" s="101"/>
      <c r="L6" s="102" t="s">
        <v>138</v>
      </c>
      <c r="M6" s="101"/>
    </row>
    <row r="7" spans="2:13" x14ac:dyDescent="0.25">
      <c r="B7" s="100" t="s">
        <v>139</v>
      </c>
      <c r="C7" s="101"/>
      <c r="D7" s="102" t="s">
        <v>140</v>
      </c>
      <c r="E7" s="101"/>
      <c r="F7" s="102" t="s">
        <v>177</v>
      </c>
      <c r="G7" s="101"/>
      <c r="H7" s="102" t="s">
        <v>142</v>
      </c>
      <c r="I7" s="101"/>
      <c r="J7" s="102" t="s">
        <v>143</v>
      </c>
      <c r="K7" s="101"/>
      <c r="L7" s="102" t="s">
        <v>144</v>
      </c>
      <c r="M7" s="101"/>
    </row>
    <row r="8" spans="2:13" x14ac:dyDescent="0.25">
      <c r="B8" s="100" t="s">
        <v>145</v>
      </c>
      <c r="C8" s="101"/>
      <c r="D8" s="101"/>
      <c r="E8" s="101"/>
      <c r="F8" s="102" t="s">
        <v>178</v>
      </c>
      <c r="G8" s="101"/>
      <c r="H8" s="102" t="s">
        <v>147</v>
      </c>
      <c r="I8" s="101"/>
      <c r="J8" s="102" t="s">
        <v>148</v>
      </c>
      <c r="K8" s="101"/>
      <c r="L8" s="102" t="s">
        <v>149</v>
      </c>
      <c r="M8" s="101"/>
    </row>
    <row r="9" spans="2:13" x14ac:dyDescent="0.25">
      <c r="B9" s="100" t="s">
        <v>150</v>
      </c>
      <c r="C9" s="101"/>
      <c r="D9" s="101"/>
      <c r="E9" s="101"/>
      <c r="F9" s="102" t="s">
        <v>141</v>
      </c>
      <c r="G9" s="101"/>
      <c r="H9" s="102" t="s">
        <v>152</v>
      </c>
      <c r="I9" s="101"/>
      <c r="J9" s="102" t="s">
        <v>153</v>
      </c>
      <c r="K9" s="101"/>
      <c r="L9" s="102" t="s">
        <v>154</v>
      </c>
      <c r="M9" s="101"/>
    </row>
    <row r="10" spans="2:13" x14ac:dyDescent="0.25">
      <c r="B10" s="101"/>
      <c r="C10" s="101"/>
      <c r="D10" s="101"/>
      <c r="E10" s="101"/>
      <c r="F10" s="102" t="s">
        <v>146</v>
      </c>
      <c r="G10" s="101"/>
      <c r="H10" s="102" t="s">
        <v>156</v>
      </c>
      <c r="I10" s="101"/>
      <c r="J10" s="102" t="s">
        <v>157</v>
      </c>
      <c r="K10" s="101"/>
      <c r="L10" s="102" t="s">
        <v>158</v>
      </c>
      <c r="M10" s="101"/>
    </row>
    <row r="11" spans="2:13" x14ac:dyDescent="0.25">
      <c r="B11" s="101"/>
      <c r="C11" s="101"/>
      <c r="D11" s="101"/>
      <c r="E11" s="101"/>
      <c r="F11" s="102" t="s">
        <v>151</v>
      </c>
      <c r="G11" s="101"/>
      <c r="H11" s="102" t="s">
        <v>160</v>
      </c>
      <c r="I11" s="101"/>
      <c r="J11" s="101"/>
      <c r="K11" s="101"/>
      <c r="L11" s="102" t="s">
        <v>161</v>
      </c>
      <c r="M11" s="101"/>
    </row>
    <row r="12" spans="2:13" x14ac:dyDescent="0.25">
      <c r="B12" s="101"/>
      <c r="C12" s="101"/>
      <c r="D12" s="101"/>
      <c r="E12" s="101"/>
      <c r="F12" s="102" t="s">
        <v>155</v>
      </c>
      <c r="G12" s="101"/>
      <c r="H12" s="102" t="s">
        <v>163</v>
      </c>
      <c r="I12" s="101"/>
      <c r="J12" s="101"/>
      <c r="K12" s="101"/>
      <c r="L12" s="102" t="s">
        <v>164</v>
      </c>
      <c r="M12" s="101"/>
    </row>
    <row r="13" spans="2:13" x14ac:dyDescent="0.25">
      <c r="B13" s="101"/>
      <c r="C13" s="101"/>
      <c r="D13" s="101"/>
      <c r="E13" s="101"/>
      <c r="F13" s="102" t="s">
        <v>159</v>
      </c>
      <c r="G13" s="101"/>
      <c r="H13" s="101"/>
      <c r="I13" s="101"/>
      <c r="J13" s="101"/>
      <c r="K13" s="101"/>
      <c r="L13" s="102" t="s">
        <v>166</v>
      </c>
      <c r="M13" s="101"/>
    </row>
    <row r="14" spans="2:13" x14ac:dyDescent="0.25">
      <c r="B14" s="101"/>
      <c r="C14" s="101"/>
      <c r="D14" s="101"/>
      <c r="E14" s="101"/>
      <c r="F14" s="102" t="s">
        <v>162</v>
      </c>
      <c r="G14" s="101"/>
      <c r="H14" s="101"/>
      <c r="I14" s="101"/>
      <c r="J14" s="101"/>
      <c r="K14" s="101"/>
      <c r="L14" s="102" t="s">
        <v>168</v>
      </c>
      <c r="M14" s="101"/>
    </row>
    <row r="15" spans="2:13" x14ac:dyDescent="0.25">
      <c r="B15" s="101"/>
      <c r="C15" s="101"/>
      <c r="D15" s="101"/>
      <c r="E15" s="101"/>
      <c r="F15" s="102" t="s">
        <v>165</v>
      </c>
      <c r="G15" s="101"/>
      <c r="H15" s="101"/>
      <c r="I15" s="101"/>
      <c r="J15" s="101"/>
      <c r="K15" s="101"/>
      <c r="L15" s="101"/>
      <c r="M15" s="101"/>
    </row>
    <row r="16" spans="2:13" x14ac:dyDescent="0.25">
      <c r="B16" s="101"/>
      <c r="C16" s="101"/>
      <c r="D16" s="101"/>
      <c r="E16" s="101"/>
      <c r="F16" s="102" t="s">
        <v>167</v>
      </c>
      <c r="G16" s="101"/>
      <c r="H16" s="101"/>
      <c r="I16" s="101"/>
      <c r="J16" s="101"/>
      <c r="K16" s="101"/>
      <c r="L16" s="101"/>
      <c r="M16" s="101"/>
    </row>
    <row r="17" spans="2:13" x14ac:dyDescent="0.25">
      <c r="B17" s="101"/>
      <c r="C17" s="101"/>
      <c r="D17" s="101"/>
      <c r="E17" s="101"/>
      <c r="F17" s="102" t="s">
        <v>169</v>
      </c>
      <c r="G17" s="101"/>
      <c r="H17" s="101"/>
      <c r="I17" s="101"/>
      <c r="J17" s="101"/>
      <c r="K17" s="101"/>
      <c r="L17" s="101"/>
      <c r="M17" s="101"/>
    </row>
    <row r="18" spans="2:13" x14ac:dyDescent="0.25">
      <c r="B18" s="101"/>
      <c r="C18" s="101"/>
      <c r="D18" s="101"/>
      <c r="E18" s="101"/>
      <c r="F18" s="102" t="s">
        <v>170</v>
      </c>
      <c r="G18" s="101"/>
      <c r="H18" s="101"/>
      <c r="I18" s="101"/>
      <c r="J18" s="101"/>
      <c r="K18" s="101"/>
      <c r="L18" s="101"/>
      <c r="M18" s="101"/>
    </row>
    <row r="19" spans="2:13" x14ac:dyDescent="0.25">
      <c r="F19" s="102" t="s">
        <v>180</v>
      </c>
    </row>
    <row r="20" spans="2:13" x14ac:dyDescent="0.25">
      <c r="F20" s="102" t="s">
        <v>173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S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!A1" tooltip="Louisiana Technical College" display="Northwest LA TCC" xr:uid="{00000000-0004-0000-0000-000033000000}"/>
    <hyperlink ref="F7" location="AE!A1" tooltip="Adult Basic Education" display="AE" xr:uid="{6B0BF726-C0CF-4EA8-AC99-E5837DC2CC84}"/>
    <hyperlink ref="F8" location="RR!A1" tooltip="Workforce Training Rapid Response" display="RR" xr:uid="{A33CB20D-78EF-4FB0-AEEF-2E17446016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94" t="s">
        <v>3</v>
      </c>
      <c r="B3" s="95"/>
      <c r="C3" s="96"/>
      <c r="D3" s="95"/>
      <c r="E3" s="96"/>
      <c r="F3" s="95"/>
      <c r="G3" s="96"/>
      <c r="H3" s="95"/>
      <c r="I3" s="96"/>
      <c r="J3" s="95"/>
      <c r="K3" s="96"/>
      <c r="L3" s="95"/>
      <c r="M3" s="97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/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4171692</v>
      </c>
      <c r="C13" s="35">
        <v>1</v>
      </c>
      <c r="D13" s="122">
        <v>0</v>
      </c>
      <c r="E13" s="36">
        <v>0</v>
      </c>
      <c r="F13" s="130">
        <f>D13+B13</f>
        <v>4171692</v>
      </c>
      <c r="G13" s="37">
        <f>IF(ISBLANK(F13),"  ",IF(F81&gt;0,F13/F81,IF(F13&gt;0,1,0)))</f>
        <v>0.35249099497934733</v>
      </c>
      <c r="H13" s="112">
        <v>8818302</v>
      </c>
      <c r="I13" s="35">
        <v>1</v>
      </c>
      <c r="J13" s="122">
        <v>0</v>
      </c>
      <c r="K13" s="36">
        <v>0</v>
      </c>
      <c r="L13" s="130">
        <f t="shared" ref="L13:L34" si="0">J13+H13</f>
        <v>8818302</v>
      </c>
      <c r="M13" s="38">
        <f>IF(ISBLANK(L13),"  ",IF(L81&gt;0,L13/L81,IF(L13&gt;0,1,0)))</f>
        <v>0.39429537005866072</v>
      </c>
    </row>
    <row r="14" spans="1:15" ht="15" customHeight="1" x14ac:dyDescent="0.2">
      <c r="A14" s="7" t="s">
        <v>13</v>
      </c>
      <c r="B14" s="112">
        <v>0</v>
      </c>
      <c r="C14" s="35">
        <v>0</v>
      </c>
      <c r="D14" s="122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12">
        <v>0</v>
      </c>
      <c r="I14" s="35">
        <v>0</v>
      </c>
      <c r="J14" s="122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9">
        <v>42343</v>
      </c>
      <c r="C15" s="164">
        <v>1</v>
      </c>
      <c r="D15" s="127">
        <v>0</v>
      </c>
      <c r="E15" s="162">
        <v>0</v>
      </c>
      <c r="F15" s="132">
        <f>D15+B15</f>
        <v>42343</v>
      </c>
      <c r="G15" s="44">
        <f>IF(ISBLANK(F15),"  ",IF(F81&gt;0,F15/F81,IF(F15&gt;0,1,0)))</f>
        <v>3.577811161612723E-3</v>
      </c>
      <c r="H15" s="112">
        <v>36742</v>
      </c>
      <c r="I15" s="35">
        <v>1</v>
      </c>
      <c r="J15" s="122">
        <v>0</v>
      </c>
      <c r="K15" s="36">
        <v>0</v>
      </c>
      <c r="L15" s="132">
        <f t="shared" si="0"/>
        <v>36742</v>
      </c>
      <c r="M15" s="44">
        <f>IF(ISBLANK(L15),"  ",IF(L81&gt;0,L15/L81,IF(L15&gt;0,1,0)))</f>
        <v>1.6428560154432578E-3</v>
      </c>
    </row>
    <row r="16" spans="1:15" ht="15" customHeight="1" x14ac:dyDescent="0.2">
      <c r="A16" s="170" t="s">
        <v>15</v>
      </c>
      <c r="B16" s="112">
        <v>0</v>
      </c>
      <c r="C16" s="35">
        <v>0</v>
      </c>
      <c r="D16" s="122">
        <v>0</v>
      </c>
      <c r="E16" s="36">
        <v>0</v>
      </c>
      <c r="F16" s="132">
        <f t="shared" ref="F16:F42" si="1">D16+B16</f>
        <v>0</v>
      </c>
      <c r="G16" s="37">
        <f>IF(ISBLANK(F16),"  ",IF(F81&gt;0,F16/F81,IF(F16&gt;0,1,0)))</f>
        <v>0</v>
      </c>
      <c r="H16" s="112">
        <v>0</v>
      </c>
      <c r="I16" s="35">
        <v>0</v>
      </c>
      <c r="J16" s="122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2">
        <v>42343</v>
      </c>
      <c r="C17" s="35">
        <v>1</v>
      </c>
      <c r="D17" s="122">
        <v>0</v>
      </c>
      <c r="E17" s="36">
        <v>0</v>
      </c>
      <c r="F17" s="133">
        <f t="shared" si="1"/>
        <v>42343</v>
      </c>
      <c r="G17" s="41">
        <f>IF(ISBLANK(F17),"  ",IF(F81&gt;0,F17/F81,IF(F17&gt;0,1,0)))</f>
        <v>3.577811161612723E-3</v>
      </c>
      <c r="H17" s="112">
        <v>36742</v>
      </c>
      <c r="I17" s="35">
        <v>1</v>
      </c>
      <c r="J17" s="122">
        <v>0</v>
      </c>
      <c r="K17" s="36">
        <v>0</v>
      </c>
      <c r="L17" s="133">
        <f t="shared" si="0"/>
        <v>36742</v>
      </c>
      <c r="M17" s="41">
        <f>IF(ISBLANK(L17),"  ",IF(L81&gt;0,L17/L81,IF(L17&gt;0,1,0)))</f>
        <v>1.6428560154432578E-3</v>
      </c>
    </row>
    <row r="18" spans="1:13" ht="15" customHeight="1" x14ac:dyDescent="0.2">
      <c r="A18" s="171" t="s">
        <v>17</v>
      </c>
      <c r="B18" s="112">
        <v>0</v>
      </c>
      <c r="C18" s="35">
        <v>0</v>
      </c>
      <c r="D18" s="122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2">
        <v>0</v>
      </c>
      <c r="I18" s="35">
        <v>0</v>
      </c>
      <c r="J18" s="122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2">
        <v>0</v>
      </c>
      <c r="C19" s="35">
        <v>0</v>
      </c>
      <c r="D19" s="122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2">
        <v>0</v>
      </c>
      <c r="I19" s="35">
        <v>0</v>
      </c>
      <c r="J19" s="122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2">
        <v>0</v>
      </c>
      <c r="C20" s="35">
        <v>0</v>
      </c>
      <c r="D20" s="122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2">
        <v>0</v>
      </c>
      <c r="I20" s="35">
        <v>0</v>
      </c>
      <c r="J20" s="122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2">
        <v>0</v>
      </c>
      <c r="C21" s="35">
        <v>0</v>
      </c>
      <c r="D21" s="122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2">
        <v>0</v>
      </c>
      <c r="I21" s="35">
        <v>0</v>
      </c>
      <c r="J21" s="122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2">
        <v>0</v>
      </c>
      <c r="C22" s="35">
        <v>0</v>
      </c>
      <c r="D22" s="122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2">
        <v>0</v>
      </c>
      <c r="I22" s="35">
        <v>0</v>
      </c>
      <c r="J22" s="122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2">
        <v>0</v>
      </c>
      <c r="C23" s="35">
        <v>0</v>
      </c>
      <c r="D23" s="122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2">
        <v>0</v>
      </c>
      <c r="I23" s="35">
        <v>0</v>
      </c>
      <c r="J23" s="122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2">
        <v>0</v>
      </c>
      <c r="C24" s="35">
        <v>0</v>
      </c>
      <c r="D24" s="122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2">
        <v>0</v>
      </c>
      <c r="I24" s="35">
        <v>0</v>
      </c>
      <c r="J24" s="122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v>0</v>
      </c>
      <c r="C25" s="35">
        <v>0</v>
      </c>
      <c r="D25" s="122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2">
        <v>0</v>
      </c>
      <c r="I25" s="35">
        <v>0</v>
      </c>
      <c r="J25" s="122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2">
        <v>0</v>
      </c>
      <c r="C26" s="35">
        <v>0</v>
      </c>
      <c r="D26" s="122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2">
        <v>0</v>
      </c>
      <c r="I26" s="35">
        <v>0</v>
      </c>
      <c r="J26" s="122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2">
        <v>0</v>
      </c>
      <c r="C27" s="35">
        <v>0</v>
      </c>
      <c r="D27" s="122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2">
        <v>0</v>
      </c>
      <c r="I27" s="35">
        <v>0</v>
      </c>
      <c r="J27" s="122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v>0</v>
      </c>
      <c r="C28" s="35">
        <v>0</v>
      </c>
      <c r="D28" s="122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2">
        <v>0</v>
      </c>
      <c r="I28" s="35">
        <v>0</v>
      </c>
      <c r="J28" s="122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2">
        <v>0</v>
      </c>
      <c r="C29" s="35">
        <v>0</v>
      </c>
      <c r="D29" s="122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2">
        <v>0</v>
      </c>
      <c r="I29" s="35">
        <v>0</v>
      </c>
      <c r="J29" s="122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v>0</v>
      </c>
      <c r="C30" s="35">
        <v>0</v>
      </c>
      <c r="D30" s="122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2">
        <v>0</v>
      </c>
      <c r="I30" s="35">
        <v>0</v>
      </c>
      <c r="J30" s="122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2">
        <v>0</v>
      </c>
      <c r="C31" s="35">
        <v>0</v>
      </c>
      <c r="D31" s="122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2">
        <v>0</v>
      </c>
      <c r="I31" s="35">
        <v>0</v>
      </c>
      <c r="J31" s="122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2">
        <v>0</v>
      </c>
      <c r="C32" s="35">
        <v>0</v>
      </c>
      <c r="D32" s="122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2">
        <v>0</v>
      </c>
      <c r="I32" s="35">
        <v>0</v>
      </c>
      <c r="J32" s="122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2">
        <v>0</v>
      </c>
      <c r="C33" s="35">
        <v>0</v>
      </c>
      <c r="D33" s="122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2">
        <v>0</v>
      </c>
      <c r="I33" s="35">
        <v>0</v>
      </c>
      <c r="J33" s="122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2">
        <v>0</v>
      </c>
      <c r="C34" s="35">
        <v>0</v>
      </c>
      <c r="D34" s="122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2">
        <v>0</v>
      </c>
      <c r="I34" s="35">
        <v>0</v>
      </c>
      <c r="J34" s="122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2">
        <v>0</v>
      </c>
      <c r="C35" s="35">
        <v>0</v>
      </c>
      <c r="D35" s="122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2">
        <v>0</v>
      </c>
      <c r="I35" s="35">
        <v>0</v>
      </c>
      <c r="J35" s="122">
        <v>0</v>
      </c>
      <c r="K35" s="36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v>0</v>
      </c>
      <c r="C36" s="35">
        <v>0</v>
      </c>
      <c r="D36" s="122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2">
        <v>0</v>
      </c>
      <c r="I36" s="35">
        <v>0</v>
      </c>
      <c r="J36" s="122">
        <v>0</v>
      </c>
      <c r="K36" s="36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2">
        <v>0</v>
      </c>
      <c r="C37" s="35">
        <v>0</v>
      </c>
      <c r="D37" s="122">
        <v>0</v>
      </c>
      <c r="E37" s="36">
        <v>0</v>
      </c>
      <c r="F37" s="133">
        <f t="shared" ref="F37" si="6">D37+B37</f>
        <v>0</v>
      </c>
      <c r="G37" s="41">
        <f>IF(ISBLANK(F37),"  ",IF(F84&gt;0,F37/F84,IF(F37&gt;0,1,0)))</f>
        <v>0</v>
      </c>
      <c r="H37" s="112">
        <v>0</v>
      </c>
      <c r="I37" s="35">
        <v>0</v>
      </c>
      <c r="J37" s="122">
        <v>0</v>
      </c>
      <c r="K37" s="36">
        <v>0</v>
      </c>
      <c r="L37" s="133">
        <f t="shared" ref="L37" si="7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2">
        <v>0</v>
      </c>
      <c r="C38" s="35">
        <v>0</v>
      </c>
      <c r="D38" s="122">
        <v>0</v>
      </c>
      <c r="E38" s="36">
        <v>0</v>
      </c>
      <c r="F38" s="133">
        <f t="shared" ref="F38" si="8">D38+B38</f>
        <v>0</v>
      </c>
      <c r="G38" s="41">
        <f>IF(ISBLANK(F38),"  ",IF(F85&gt;0,F38/F85,IF(F38&gt;0,1,0)))</f>
        <v>0</v>
      </c>
      <c r="H38" s="112">
        <v>0</v>
      </c>
      <c r="I38" s="35">
        <v>0</v>
      </c>
      <c r="J38" s="122">
        <v>0</v>
      </c>
      <c r="K38" s="36">
        <v>0</v>
      </c>
      <c r="L38" s="133">
        <f t="shared" ref="L38" si="9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65"/>
      <c r="C39" s="175" t="s">
        <v>4</v>
      </c>
      <c r="D39" s="176"/>
      <c r="E39" s="177"/>
      <c r="F39" s="133"/>
      <c r="G39" s="50" t="s">
        <v>4</v>
      </c>
      <c r="H39" s="119" t="s">
        <v>4</v>
      </c>
      <c r="I39" s="164" t="s">
        <v>4</v>
      </c>
      <c r="J39" s="127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v>0</v>
      </c>
      <c r="C40" s="35">
        <v>0</v>
      </c>
      <c r="D40" s="122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12">
        <v>0</v>
      </c>
      <c r="I40" s="35">
        <v>0</v>
      </c>
      <c r="J40" s="122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65"/>
      <c r="C41" s="164" t="s">
        <v>4</v>
      </c>
      <c r="D41" s="127"/>
      <c r="E41" s="162"/>
      <c r="F41" s="133"/>
      <c r="G41" s="50" t="s">
        <v>4</v>
      </c>
      <c r="H41" s="119"/>
      <c r="I41" s="164" t="s">
        <v>4</v>
      </c>
      <c r="J41" s="127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v>0</v>
      </c>
      <c r="C42" s="35">
        <v>0</v>
      </c>
      <c r="D42" s="122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12">
        <v>0</v>
      </c>
      <c r="I42" s="35">
        <v>0</v>
      </c>
      <c r="J42" s="122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2"/>
      <c r="C43" s="35" t="s">
        <v>10</v>
      </c>
      <c r="D43" s="122"/>
      <c r="E43" s="36"/>
      <c r="F43" s="133"/>
      <c r="G43" s="41"/>
      <c r="H43" s="112"/>
      <c r="I43" s="35" t="s">
        <v>10</v>
      </c>
      <c r="J43" s="122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8">
        <v>4214035</v>
      </c>
      <c r="C44" s="111">
        <v>1</v>
      </c>
      <c r="D44" s="126">
        <v>0</v>
      </c>
      <c r="E44" s="52">
        <v>0</v>
      </c>
      <c r="F44" s="115">
        <f>F43+F42+F40+F34+F29+F28+F26+F27+F25+F24+F23+F22+F21+F20+F19+F18+F17+F16+F14+F13+F30+F31+F32+F33</f>
        <v>4214035</v>
      </c>
      <c r="G44" s="53">
        <f>IF(ISBLANK(F44),"  ",IF(F81&gt;0,F44/F81,IF(F44&gt;0,1,0)))</f>
        <v>0.35606880614096004</v>
      </c>
      <c r="H44" s="118">
        <v>8855044</v>
      </c>
      <c r="I44" s="111">
        <v>1</v>
      </c>
      <c r="J44" s="126">
        <v>0</v>
      </c>
      <c r="K44" s="52">
        <v>0</v>
      </c>
      <c r="L44" s="115">
        <f>L43+L42+L40+L34+L29+L28+L26+L27+L25+L24+L23+L22+L21+L20+L19+L18+L17+L16+L14+L13+L30+L31+L32+L33</f>
        <v>8855044</v>
      </c>
      <c r="M44" s="53">
        <f>IF(ISBLANK(L44),"  ",IF(L81&gt;0,L44/L81,IF(L44&gt;0,1,0)))</f>
        <v>0.39593822607410395</v>
      </c>
    </row>
    <row r="45" spans="1:13" ht="15" customHeight="1" x14ac:dyDescent="0.25">
      <c r="A45" s="56" t="s">
        <v>34</v>
      </c>
      <c r="B45" s="113"/>
      <c r="C45" s="164" t="s">
        <v>4</v>
      </c>
      <c r="D45" s="127"/>
      <c r="E45" s="162" t="s">
        <v>4</v>
      </c>
      <c r="F45" s="133"/>
      <c r="G45" s="50" t="s">
        <v>4</v>
      </c>
      <c r="H45" s="119"/>
      <c r="I45" s="164" t="s">
        <v>4</v>
      </c>
      <c r="J45" s="127"/>
      <c r="K45" s="162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v>0</v>
      </c>
      <c r="C46" s="35">
        <v>0</v>
      </c>
      <c r="D46" s="122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12">
        <v>0</v>
      </c>
      <c r="I46" s="35">
        <v>0</v>
      </c>
      <c r="J46" s="122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v>0</v>
      </c>
      <c r="C47" s="35">
        <v>0</v>
      </c>
      <c r="D47" s="122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2">
        <v>0</v>
      </c>
      <c r="I47" s="35">
        <v>0</v>
      </c>
      <c r="J47" s="122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v>0</v>
      </c>
      <c r="C48" s="35">
        <v>0</v>
      </c>
      <c r="D48" s="122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2">
        <v>0</v>
      </c>
      <c r="I48" s="35">
        <v>0</v>
      </c>
      <c r="J48" s="122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v>0</v>
      </c>
      <c r="C49" s="35">
        <v>0</v>
      </c>
      <c r="D49" s="122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2">
        <v>0</v>
      </c>
      <c r="I49" s="35">
        <v>0</v>
      </c>
      <c r="J49" s="122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2">
        <v>374168.73</v>
      </c>
      <c r="C50" s="35">
        <v>1</v>
      </c>
      <c r="D50" s="122">
        <v>0</v>
      </c>
      <c r="E50" s="36">
        <v>0</v>
      </c>
      <c r="F50" s="133">
        <f>D50+B50</f>
        <v>374168.73</v>
      </c>
      <c r="G50" s="41">
        <f>IF(ISBLANK(F50),"  ",IF(F81&gt;0,F50/F81,IF(F50&gt;0,1,0)))</f>
        <v>3.1615734797261819E-2</v>
      </c>
      <c r="H50" s="112">
        <v>375000</v>
      </c>
      <c r="I50" s="35">
        <v>1</v>
      </c>
      <c r="J50" s="122">
        <v>0</v>
      </c>
      <c r="K50" s="36">
        <v>0</v>
      </c>
      <c r="L50" s="133">
        <f>J50+H50</f>
        <v>375000</v>
      </c>
      <c r="M50" s="41">
        <f>IF(ISBLANK(L50),"  ",IF(L81&gt;0,L50/L81,IF(L50&gt;0,1,0)))</f>
        <v>1.676748695746616E-2</v>
      </c>
    </row>
    <row r="51" spans="1:13" s="55" customFormat="1" ht="15" customHeight="1" x14ac:dyDescent="0.25">
      <c r="A51" s="56" t="s">
        <v>40</v>
      </c>
      <c r="B51" s="118">
        <v>374168.73</v>
      </c>
      <c r="C51" s="111">
        <v>1</v>
      </c>
      <c r="D51" s="126">
        <v>0</v>
      </c>
      <c r="E51" s="52">
        <v>0</v>
      </c>
      <c r="F51" s="134">
        <f>F50+F49+F48+F47+F46</f>
        <v>374168.73</v>
      </c>
      <c r="G51" s="53">
        <f>IF(ISBLANK(F51),"  ",IF(F81&gt;0,F51/F81,IF(F51&gt;0,1,0)))</f>
        <v>3.1615734797261819E-2</v>
      </c>
      <c r="H51" s="118">
        <v>375000</v>
      </c>
      <c r="I51" s="111">
        <v>1</v>
      </c>
      <c r="J51" s="126">
        <v>0</v>
      </c>
      <c r="K51" s="52">
        <v>0</v>
      </c>
      <c r="L51" s="134">
        <f>L50+L49+L48+L47+L46</f>
        <v>375000</v>
      </c>
      <c r="M51" s="53">
        <f>IF(ISBLANK(L51),"  ",IF(L81&gt;0,L51/L81,IF(L51&gt;0,1,0)))</f>
        <v>1.676748695746616E-2</v>
      </c>
    </row>
    <row r="52" spans="1:13" s="55" customFormat="1" ht="15" customHeight="1" x14ac:dyDescent="0.25">
      <c r="A52" s="60" t="s">
        <v>82</v>
      </c>
      <c r="B52" s="112">
        <v>0</v>
      </c>
      <c r="C52" s="111">
        <v>0</v>
      </c>
      <c r="D52" s="126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18">
        <v>0</v>
      </c>
      <c r="I52" s="111">
        <v>0</v>
      </c>
      <c r="J52" s="126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3"/>
      <c r="C53" s="164" t="s">
        <v>4</v>
      </c>
      <c r="D53" s="127"/>
      <c r="E53" s="162" t="s">
        <v>4</v>
      </c>
      <c r="F53" s="132"/>
      <c r="G53" s="63" t="s">
        <v>4</v>
      </c>
      <c r="H53" s="119"/>
      <c r="I53" s="164" t="s">
        <v>4</v>
      </c>
      <c r="J53" s="127"/>
      <c r="K53" s="1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v>0</v>
      </c>
      <c r="C54" s="35">
        <v>0</v>
      </c>
      <c r="D54" s="122">
        <v>0</v>
      </c>
      <c r="E54" s="36">
        <v>0</v>
      </c>
      <c r="F54" s="136">
        <f t="shared" ref="F54:F59" si="10">D54+B54</f>
        <v>0</v>
      </c>
      <c r="G54" s="37">
        <f>IF(ISBLANK(F54),"  ",IF(F81&gt;0,F54/F81,IF(F54&gt;0,1,0)))</f>
        <v>0</v>
      </c>
      <c r="H54" s="112">
        <v>0</v>
      </c>
      <c r="I54" s="35">
        <v>0</v>
      </c>
      <c r="J54" s="122">
        <v>0</v>
      </c>
      <c r="K54" s="36">
        <v>0</v>
      </c>
      <c r="L54" s="136">
        <f t="shared" ref="L54:L70" si="11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2">
        <v>0</v>
      </c>
      <c r="C55" s="35">
        <v>0</v>
      </c>
      <c r="D55" s="122">
        <v>0</v>
      </c>
      <c r="E55" s="36">
        <v>0</v>
      </c>
      <c r="F55" s="137">
        <f t="shared" si="10"/>
        <v>0</v>
      </c>
      <c r="G55" s="41">
        <f>IF(ISBLANK(F55),"  ",IF(F81&gt;0,F55/F81,IF(F55&gt;0,1,0)))</f>
        <v>0</v>
      </c>
      <c r="H55" s="112">
        <v>0</v>
      </c>
      <c r="I55" s="35">
        <v>0</v>
      </c>
      <c r="J55" s="122">
        <v>0</v>
      </c>
      <c r="K55" s="36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12">
        <v>0</v>
      </c>
      <c r="C56" s="35">
        <v>0</v>
      </c>
      <c r="D56" s="122">
        <v>0</v>
      </c>
      <c r="E56" s="36">
        <v>0</v>
      </c>
      <c r="F56" s="138">
        <f t="shared" si="10"/>
        <v>0</v>
      </c>
      <c r="G56" s="41">
        <f>IF(ISBLANK(F56),"  ",IF(F81&gt;0,F56/F81,IF(F56&gt;0,1,0)))</f>
        <v>0</v>
      </c>
      <c r="H56" s="112">
        <v>0</v>
      </c>
      <c r="I56" s="35">
        <v>0</v>
      </c>
      <c r="J56" s="122">
        <v>0</v>
      </c>
      <c r="K56" s="36">
        <v>0</v>
      </c>
      <c r="L56" s="138">
        <f t="shared" si="11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12">
        <v>0</v>
      </c>
      <c r="C57" s="35">
        <v>0</v>
      </c>
      <c r="D57" s="122">
        <v>0</v>
      </c>
      <c r="E57" s="36">
        <v>0</v>
      </c>
      <c r="F57" s="138">
        <f t="shared" si="10"/>
        <v>0</v>
      </c>
      <c r="G57" s="41">
        <f>IF(ISBLANK(F57),"  ",IF(F81&gt;0,F57/F81,IF(F57&gt;0,1,0)))</f>
        <v>0</v>
      </c>
      <c r="H57" s="112">
        <v>0</v>
      </c>
      <c r="I57" s="35">
        <v>0</v>
      </c>
      <c r="J57" s="122">
        <v>0</v>
      </c>
      <c r="K57" s="36">
        <v>0</v>
      </c>
      <c r="L57" s="138">
        <f t="shared" si="11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12">
        <v>0</v>
      </c>
      <c r="C58" s="35">
        <v>0</v>
      </c>
      <c r="D58" s="122">
        <v>0</v>
      </c>
      <c r="E58" s="36">
        <v>0</v>
      </c>
      <c r="F58" s="138">
        <f t="shared" si="10"/>
        <v>0</v>
      </c>
      <c r="G58" s="41">
        <f>IF(ISBLANK(F58),"  ",IF(F81&gt;0,F58/F81,IF(F58&gt;0,1,0)))</f>
        <v>0</v>
      </c>
      <c r="H58" s="112">
        <v>0</v>
      </c>
      <c r="I58" s="35">
        <v>0</v>
      </c>
      <c r="J58" s="122">
        <v>0</v>
      </c>
      <c r="K58" s="36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2">
        <v>0</v>
      </c>
      <c r="C59" s="35">
        <v>0</v>
      </c>
      <c r="D59" s="122">
        <v>0</v>
      </c>
      <c r="E59" s="36">
        <v>0</v>
      </c>
      <c r="F59" s="137">
        <f t="shared" si="10"/>
        <v>0</v>
      </c>
      <c r="G59" s="41">
        <f>IF(ISBLANK(F59),"  ",IF(F81&gt;0,F59/F81,IF(F59&gt;0,1,0)))</f>
        <v>0</v>
      </c>
      <c r="H59" s="112">
        <v>0</v>
      </c>
      <c r="I59" s="35">
        <v>0</v>
      </c>
      <c r="J59" s="122">
        <v>0</v>
      </c>
      <c r="K59" s="36">
        <v>0</v>
      </c>
      <c r="L59" s="137">
        <f t="shared" si="11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12">
        <v>0</v>
      </c>
      <c r="C60" s="111">
        <v>0</v>
      </c>
      <c r="D60" s="126">
        <v>0</v>
      </c>
      <c r="E60" s="52">
        <v>0</v>
      </c>
      <c r="F60" s="139">
        <f>F59+F57+F56+F55+F54+F58</f>
        <v>0</v>
      </c>
      <c r="G60" s="53">
        <f>IF(ISBLANK(F60),"  ",IF(F81&gt;0,F60/F81,IF(F60&gt;0,1,0)))</f>
        <v>0</v>
      </c>
      <c r="H60" s="118">
        <v>0</v>
      </c>
      <c r="I60" s="111">
        <v>0</v>
      </c>
      <c r="J60" s="126">
        <v>0</v>
      </c>
      <c r="K60" s="52">
        <v>0</v>
      </c>
      <c r="L60" s="149">
        <f t="shared" si="11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12">
        <v>0</v>
      </c>
      <c r="C61" s="35">
        <v>0</v>
      </c>
      <c r="D61" s="122">
        <v>0</v>
      </c>
      <c r="E61" s="36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12">
        <v>0</v>
      </c>
      <c r="I61" s="35">
        <v>0</v>
      </c>
      <c r="J61" s="122">
        <v>0</v>
      </c>
      <c r="K61" s="36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v>0</v>
      </c>
      <c r="C62" s="35">
        <v>0</v>
      </c>
      <c r="D62" s="122">
        <v>0</v>
      </c>
      <c r="E62" s="36">
        <v>0</v>
      </c>
      <c r="F62" s="133">
        <f t="shared" si="12"/>
        <v>0</v>
      </c>
      <c r="G62" s="41">
        <f>IF(ISBLANK(F62),"  ",IF(F81&gt;0,F62/F81,IF(F62&gt;0,1,0)))</f>
        <v>0</v>
      </c>
      <c r="H62" s="112">
        <v>0</v>
      </c>
      <c r="I62" s="35">
        <v>0</v>
      </c>
      <c r="J62" s="122">
        <v>0</v>
      </c>
      <c r="K62" s="36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2">
        <v>0</v>
      </c>
      <c r="C63" s="35">
        <v>0</v>
      </c>
      <c r="D63" s="122">
        <v>0</v>
      </c>
      <c r="E63" s="36">
        <v>0</v>
      </c>
      <c r="F63" s="133">
        <f t="shared" si="12"/>
        <v>0</v>
      </c>
      <c r="G63" s="41">
        <f>IF(ISBLANK(F63),"  ",IF(F81&gt;0,F63/F81,IF(F63&gt;0,1,0)))</f>
        <v>0</v>
      </c>
      <c r="H63" s="112">
        <v>0</v>
      </c>
      <c r="I63" s="35">
        <v>0</v>
      </c>
      <c r="J63" s="122">
        <v>0</v>
      </c>
      <c r="K63" s="36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2">
        <v>0</v>
      </c>
      <c r="C64" s="35">
        <v>0</v>
      </c>
      <c r="D64" s="122">
        <v>0</v>
      </c>
      <c r="E64" s="36">
        <v>0</v>
      </c>
      <c r="F64" s="133">
        <f t="shared" si="12"/>
        <v>0</v>
      </c>
      <c r="G64" s="41">
        <f>IF(ISBLANK(F64),"  ",IF(F81&gt;0,F64/F81,IF(F64&gt;0,1,0)))</f>
        <v>0</v>
      </c>
      <c r="H64" s="112">
        <v>0</v>
      </c>
      <c r="I64" s="35">
        <v>0</v>
      </c>
      <c r="J64" s="122">
        <v>0</v>
      </c>
      <c r="K64" s="36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2">
        <v>0</v>
      </c>
      <c r="C65" s="35">
        <v>0</v>
      </c>
      <c r="D65" s="122">
        <v>0</v>
      </c>
      <c r="E65" s="36">
        <v>0</v>
      </c>
      <c r="F65" s="133">
        <f t="shared" si="12"/>
        <v>0</v>
      </c>
      <c r="G65" s="41">
        <f>IF(ISBLANK(F65),"  ",IF(F81&gt;0,F65/F81,IF(F65&gt;0,1,0)))</f>
        <v>0</v>
      </c>
      <c r="H65" s="112">
        <v>0</v>
      </c>
      <c r="I65" s="35">
        <v>0</v>
      </c>
      <c r="J65" s="122">
        <v>0</v>
      </c>
      <c r="K65" s="36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2">
        <v>0</v>
      </c>
      <c r="C66" s="35">
        <v>0</v>
      </c>
      <c r="D66" s="122">
        <v>0</v>
      </c>
      <c r="E66" s="36">
        <v>0</v>
      </c>
      <c r="F66" s="133">
        <f t="shared" si="12"/>
        <v>0</v>
      </c>
      <c r="G66" s="41">
        <f>IF(ISBLANK(F66),"  ",IF(F81&gt;0,F66/F81,IF(F66&gt;0,1,0)))</f>
        <v>0</v>
      </c>
      <c r="H66" s="112">
        <v>0</v>
      </c>
      <c r="I66" s="35">
        <v>0</v>
      </c>
      <c r="J66" s="122">
        <v>0</v>
      </c>
      <c r="K66" s="36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2">
        <v>0</v>
      </c>
      <c r="C67" s="35">
        <v>0</v>
      </c>
      <c r="D67" s="122">
        <v>0</v>
      </c>
      <c r="E67" s="36">
        <v>0</v>
      </c>
      <c r="F67" s="133">
        <f t="shared" si="12"/>
        <v>0</v>
      </c>
      <c r="G67" s="41">
        <f>IF(ISBLANK(F67),"  ",IF(F81&gt;0,F67/F81,IF(F67&gt;0,1,0)))</f>
        <v>0</v>
      </c>
      <c r="H67" s="112">
        <v>0</v>
      </c>
      <c r="I67" s="35">
        <v>0</v>
      </c>
      <c r="J67" s="122">
        <v>0</v>
      </c>
      <c r="K67" s="36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2">
        <v>0</v>
      </c>
      <c r="C68" s="35">
        <v>0</v>
      </c>
      <c r="D68" s="122">
        <v>0</v>
      </c>
      <c r="E68" s="36">
        <v>0</v>
      </c>
      <c r="F68" s="133">
        <f t="shared" si="12"/>
        <v>0</v>
      </c>
      <c r="G68" s="41">
        <f>IF(ISBLANK(F68),"  ",IF(F81&gt;0,F68/F81,IF(F68&gt;0,1,0)))</f>
        <v>0</v>
      </c>
      <c r="H68" s="112">
        <v>0</v>
      </c>
      <c r="I68" s="35">
        <v>0</v>
      </c>
      <c r="J68" s="122">
        <v>0</v>
      </c>
      <c r="K68" s="36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2">
        <v>0</v>
      </c>
      <c r="C69" s="35">
        <v>0</v>
      </c>
      <c r="D69" s="122">
        <v>0</v>
      </c>
      <c r="E69" s="36">
        <v>0</v>
      </c>
      <c r="F69" s="133">
        <f t="shared" si="12"/>
        <v>0</v>
      </c>
      <c r="G69" s="41">
        <f>IF(ISBLANK(F69),"  ",IF(F81&gt;0,F69/F81,IF(F69&gt;0,1,0)))</f>
        <v>0</v>
      </c>
      <c r="H69" s="112">
        <v>0</v>
      </c>
      <c r="I69" s="35">
        <v>0</v>
      </c>
      <c r="J69" s="122">
        <v>0</v>
      </c>
      <c r="K69" s="36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2">
        <v>3145569.49</v>
      </c>
      <c r="C70" s="35">
        <v>1</v>
      </c>
      <c r="D70" s="122">
        <v>0</v>
      </c>
      <c r="E70" s="36">
        <v>0</v>
      </c>
      <c r="F70" s="133">
        <f t="shared" si="12"/>
        <v>3145569.49</v>
      </c>
      <c r="G70" s="41">
        <f>IF(ISBLANK(F70),"  ",IF(F81&gt;0,F70/F81,IF(F70&gt;0,1,0)))</f>
        <v>0.26578781926057299</v>
      </c>
      <c r="H70" s="112">
        <v>9100000</v>
      </c>
      <c r="I70" s="35">
        <v>1</v>
      </c>
      <c r="J70" s="122">
        <v>0</v>
      </c>
      <c r="K70" s="36">
        <v>0</v>
      </c>
      <c r="L70" s="133">
        <f t="shared" si="11"/>
        <v>9100000</v>
      </c>
      <c r="M70" s="41">
        <f>IF(ISBLANK(L70),"  ",IF(L81&gt;0,L70/L81,IF(L70&gt;0,1,0)))</f>
        <v>0.40689101683451218</v>
      </c>
    </row>
    <row r="71" spans="1:13" ht="15" customHeight="1" x14ac:dyDescent="0.2">
      <c r="A71" s="34" t="s">
        <v>186</v>
      </c>
      <c r="B71" s="112">
        <v>0</v>
      </c>
      <c r="C71" s="35">
        <v>0</v>
      </c>
      <c r="D71" s="122">
        <v>0</v>
      </c>
      <c r="E71" s="36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2">
        <v>0</v>
      </c>
      <c r="I71" s="35">
        <v>0</v>
      </c>
      <c r="J71" s="122">
        <v>0</v>
      </c>
      <c r="K71" s="36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8">
        <v>3145569.49</v>
      </c>
      <c r="C72" s="111">
        <v>1</v>
      </c>
      <c r="D72" s="126">
        <v>0</v>
      </c>
      <c r="E72" s="52">
        <v>0</v>
      </c>
      <c r="F72" s="115">
        <f>F71+F70+F69+F68+F67+F66+F65+F64+F63+F62+F61+F60</f>
        <v>3145569.49</v>
      </c>
      <c r="G72" s="53">
        <f>IF(ISBLANK(F72),"  ",IF(F81&gt;0,F72/F81,IF(F72&gt;0,1,0)))</f>
        <v>0.26578781926057299</v>
      </c>
      <c r="H72" s="118">
        <v>9100000</v>
      </c>
      <c r="I72" s="111">
        <v>1</v>
      </c>
      <c r="J72" s="126">
        <v>0</v>
      </c>
      <c r="K72" s="52">
        <v>0</v>
      </c>
      <c r="L72" s="115">
        <f>L71+L70+L69+L68+L67+L66+L65+L64+L63+L62+L61+L60</f>
        <v>9100000</v>
      </c>
      <c r="M72" s="53">
        <f>IF(ISBLANK(L72),"  ",IF(L81&gt;0,L72/L81,IF(L72&gt;0,1,0)))</f>
        <v>0.40689101683451218</v>
      </c>
    </row>
    <row r="73" spans="1:13" ht="15" customHeight="1" x14ac:dyDescent="0.25">
      <c r="A73" s="9" t="s">
        <v>61</v>
      </c>
      <c r="B73" s="113"/>
      <c r="C73" s="164" t="s">
        <v>4</v>
      </c>
      <c r="D73" s="127"/>
      <c r="E73" s="162" t="s">
        <v>10</v>
      </c>
      <c r="F73" s="133"/>
      <c r="G73" s="50" t="s">
        <v>4</v>
      </c>
      <c r="H73" s="119"/>
      <c r="I73" s="164" t="s">
        <v>4</v>
      </c>
      <c r="J73" s="127"/>
      <c r="K73" s="162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v>0</v>
      </c>
      <c r="C74" s="35">
        <v>0</v>
      </c>
      <c r="D74" s="122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12">
        <v>0</v>
      </c>
      <c r="I74" s="35">
        <v>0</v>
      </c>
      <c r="J74" s="122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2">
        <v>0</v>
      </c>
      <c r="C75" s="35">
        <v>0</v>
      </c>
      <c r="D75" s="122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2">
        <v>0</v>
      </c>
      <c r="I75" s="35">
        <v>0</v>
      </c>
      <c r="J75" s="122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3"/>
      <c r="C76" s="164" t="s">
        <v>4</v>
      </c>
      <c r="D76" s="127"/>
      <c r="E76" s="162" t="s">
        <v>10</v>
      </c>
      <c r="F76" s="133"/>
      <c r="G76" s="50" t="s">
        <v>4</v>
      </c>
      <c r="H76" s="119"/>
      <c r="I76" s="164" t="s">
        <v>4</v>
      </c>
      <c r="J76" s="127"/>
      <c r="K76" s="162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v>0</v>
      </c>
      <c r="C77" s="35">
        <v>0</v>
      </c>
      <c r="D77" s="122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12">
        <v>0</v>
      </c>
      <c r="I77" s="35">
        <v>0</v>
      </c>
      <c r="J77" s="122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2">
        <v>4101116.3499999996</v>
      </c>
      <c r="C78" s="35">
        <v>1</v>
      </c>
      <c r="D78" s="122">
        <v>0</v>
      </c>
      <c r="E78" s="36">
        <v>0</v>
      </c>
      <c r="F78" s="133">
        <f>D78+B78</f>
        <v>4101116.3499999996</v>
      </c>
      <c r="G78" s="41">
        <f>IF(ISBLANK(F78),"  ",IF(F81&gt;0,F78/F81,IF(F78&gt;0,1,0)))</f>
        <v>0.34652763980120516</v>
      </c>
      <c r="H78" s="112">
        <v>4034667</v>
      </c>
      <c r="I78" s="35">
        <v>1</v>
      </c>
      <c r="J78" s="122">
        <v>0</v>
      </c>
      <c r="K78" s="36">
        <v>0</v>
      </c>
      <c r="L78" s="133">
        <f>J78+H78</f>
        <v>4034667</v>
      </c>
      <c r="M78" s="41">
        <f>IF(ISBLANK(L78),"  ",IF(L81&gt;0,L78/L81,IF(L78&gt;0,1,0)))</f>
        <v>0.18040327013391766</v>
      </c>
    </row>
    <row r="79" spans="1:13" s="55" customFormat="1" ht="15" customHeight="1" x14ac:dyDescent="0.25">
      <c r="A79" s="56" t="s">
        <v>67</v>
      </c>
      <c r="B79" s="118">
        <v>4101116.3499999996</v>
      </c>
      <c r="C79" s="111">
        <v>1</v>
      </c>
      <c r="D79" s="126">
        <v>0</v>
      </c>
      <c r="E79" s="52">
        <v>0</v>
      </c>
      <c r="F79" s="134">
        <f>F78+F77+F76+F75+F74</f>
        <v>4101116.3499999996</v>
      </c>
      <c r="G79" s="53">
        <f>IF(ISBLANK(F79),"  ",IF(F81&gt;0,F79/F81,IF(F79&gt;0,1,0)))</f>
        <v>0.34652763980120516</v>
      </c>
      <c r="H79" s="118">
        <v>4034667</v>
      </c>
      <c r="I79" s="111">
        <v>1</v>
      </c>
      <c r="J79" s="126">
        <v>0</v>
      </c>
      <c r="K79" s="52">
        <v>0</v>
      </c>
      <c r="L79" s="134">
        <f>L78+L77+L76+L75+L74</f>
        <v>4034667</v>
      </c>
      <c r="M79" s="53">
        <f>IF(ISBLANK(L79),"  ",IF(L81&gt;0,L79/L81,IF(L79&gt;0,1,0)))</f>
        <v>0.18040327013391766</v>
      </c>
    </row>
    <row r="80" spans="1:13" s="55" customFormat="1" ht="15" customHeight="1" x14ac:dyDescent="0.25">
      <c r="A80" s="56" t="s">
        <v>68</v>
      </c>
      <c r="B80" s="118">
        <v>0</v>
      </c>
      <c r="C80" s="111">
        <v>0</v>
      </c>
      <c r="D80" s="126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18">
        <v>0</v>
      </c>
      <c r="I80" s="111">
        <v>0</v>
      </c>
      <c r="J80" s="126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78">
        <v>11834889.57</v>
      </c>
      <c r="C81" s="179">
        <v>1</v>
      </c>
      <c r="D81" s="180">
        <v>0</v>
      </c>
      <c r="E81" s="181">
        <v>0</v>
      </c>
      <c r="F81" s="121">
        <f>F79+F72+F51+F44+F52+F80</f>
        <v>11834889.57</v>
      </c>
      <c r="G81" s="70">
        <f>IF(ISBLANK(F81),"  ",IF(F81&gt;0,F81/F81,IF(F81&gt;0,1,0)))</f>
        <v>1</v>
      </c>
      <c r="H81" s="178">
        <v>22364711</v>
      </c>
      <c r="I81" s="179">
        <v>1</v>
      </c>
      <c r="J81" s="180">
        <v>0</v>
      </c>
      <c r="K81" s="181">
        <v>0</v>
      </c>
      <c r="L81" s="121">
        <f>L79+L72+L51+L44+L52+L80</f>
        <v>22364711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94" t="s">
        <v>3</v>
      </c>
      <c r="B3" s="95"/>
      <c r="C3" s="96"/>
      <c r="D3" s="95"/>
      <c r="E3" s="96"/>
      <c r="F3" s="95"/>
      <c r="G3" s="96"/>
      <c r="H3" s="95"/>
      <c r="I3" s="96"/>
      <c r="J3" s="95"/>
      <c r="K3" s="96"/>
      <c r="L3" s="95"/>
      <c r="M3" s="97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/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305326130</v>
      </c>
      <c r="C13" s="35">
        <v>1</v>
      </c>
      <c r="D13" s="122">
        <v>0</v>
      </c>
      <c r="E13" s="36">
        <v>0</v>
      </c>
      <c r="F13" s="130">
        <f>D13+B13</f>
        <v>305326130</v>
      </c>
      <c r="G13" s="37">
        <f>IF(ISBLANK(F13),"  ",IF(F81&gt;0,F13/F81,IF(F13&gt;0,1,0)))</f>
        <v>0.83068446777845206</v>
      </c>
      <c r="H13" s="112">
        <v>293631474</v>
      </c>
      <c r="I13" s="35">
        <v>1</v>
      </c>
      <c r="J13" s="122">
        <v>0</v>
      </c>
      <c r="K13" s="36">
        <v>0</v>
      </c>
      <c r="L13" s="130">
        <f t="shared" ref="L13:L34" si="0">J13+H13</f>
        <v>293631474</v>
      </c>
      <c r="M13" s="38">
        <f>IF(ISBLANK(L13),"  ",IF(L81&gt;0,L13/L81,IF(L13&gt;0,1,0)))</f>
        <v>0.69045229289124699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54803576.829999998</v>
      </c>
      <c r="C15" s="42">
        <v>1</v>
      </c>
      <c r="D15" s="124">
        <v>0</v>
      </c>
      <c r="E15" s="43">
        <v>0</v>
      </c>
      <c r="F15" s="132">
        <f>D15+B15</f>
        <v>54803576.829999998</v>
      </c>
      <c r="G15" s="44">
        <f>IF(ISBLANK(F15),"  ",IF(F81&gt;0,F15/F81,IF(F15&gt;0,1,0)))</f>
        <v>0.14910115963996942</v>
      </c>
      <c r="H15" s="116">
        <v>113563075</v>
      </c>
      <c r="I15" s="42">
        <v>1</v>
      </c>
      <c r="J15" s="124">
        <v>0</v>
      </c>
      <c r="K15" s="43">
        <v>0</v>
      </c>
      <c r="L15" s="132">
        <f t="shared" si="0"/>
        <v>113563075</v>
      </c>
      <c r="M15" s="44">
        <f>IF(ISBLANK(L15),"  ",IF(L81&gt;0,L15/L81,IF(L15&gt;0,1,0)))</f>
        <v>0.26703501655796835</v>
      </c>
    </row>
    <row r="16" spans="1:15" ht="15" customHeight="1" x14ac:dyDescent="0.2">
      <c r="A16" s="170" t="s">
        <v>15</v>
      </c>
      <c r="B16" s="142">
        <v>44200.43</v>
      </c>
      <c r="C16" s="35">
        <v>1</v>
      </c>
      <c r="D16" s="127">
        <v>0</v>
      </c>
      <c r="E16" s="36">
        <v>0</v>
      </c>
      <c r="F16" s="132">
        <f t="shared" ref="F16:F43" si="1">D16+B16</f>
        <v>44200.43</v>
      </c>
      <c r="G16" s="37">
        <f>IF(ISBLANK(F16),"  ",IF(F81&gt;0,F16/F81,IF(F16&gt;0,1,0)))</f>
        <v>1.2025374529893241E-4</v>
      </c>
      <c r="H16" s="142">
        <v>80000</v>
      </c>
      <c r="I16" s="35">
        <v>1</v>
      </c>
      <c r="J16" s="127">
        <v>0</v>
      </c>
      <c r="K16" s="36">
        <v>0</v>
      </c>
      <c r="L16" s="132">
        <f t="shared" si="0"/>
        <v>80000</v>
      </c>
      <c r="M16" s="37">
        <f>IF(ISBLANK(L16),"  ",IF(L81&gt;0,L16/L81,IF(L16&gt;0,1,0)))</f>
        <v>1.881139738831259E-4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60000</v>
      </c>
      <c r="C27" s="39">
        <v>1</v>
      </c>
      <c r="D27" s="124">
        <v>0</v>
      </c>
      <c r="E27" s="36">
        <v>0</v>
      </c>
      <c r="F27" s="133">
        <f t="shared" si="1"/>
        <v>60000</v>
      </c>
      <c r="G27" s="41">
        <f>IF(ISBLANK(F27),"  ",IF(F81&gt;0,F27/F81,IF(F27&gt;0,1,0)))</f>
        <v>1.6323879016416683E-4</v>
      </c>
      <c r="H27" s="114">
        <v>60000</v>
      </c>
      <c r="I27" s="39">
        <v>1</v>
      </c>
      <c r="J27" s="124">
        <v>0</v>
      </c>
      <c r="K27" s="40">
        <v>0</v>
      </c>
      <c r="L27" s="133">
        <f t="shared" si="0"/>
        <v>60000</v>
      </c>
      <c r="M27" s="41">
        <f>IF(ISBLANK(L27),"  ",IF(L81&gt;0,L27/L81,IF(L27&gt;0,1,0)))</f>
        <v>1.4108548041234442E-4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51659077.100000001</v>
      </c>
      <c r="C29" s="39">
        <v>1</v>
      </c>
      <c r="D29" s="124">
        <v>0</v>
      </c>
      <c r="E29" s="36">
        <v>0</v>
      </c>
      <c r="F29" s="133">
        <f t="shared" si="1"/>
        <v>51659077.100000001</v>
      </c>
      <c r="G29" s="41">
        <f>IF(ISBLANK(F29),"  ",IF(F81&gt;0,F29/F81,IF(F29&gt;0,1,0)))</f>
        <v>0.14054608744669028</v>
      </c>
      <c r="H29" s="114">
        <v>101673075</v>
      </c>
      <c r="I29" s="39">
        <v>1</v>
      </c>
      <c r="J29" s="124">
        <v>0</v>
      </c>
      <c r="K29" s="40">
        <v>0</v>
      </c>
      <c r="L29" s="133">
        <f t="shared" si="0"/>
        <v>101673075</v>
      </c>
      <c r="M29" s="41">
        <f>IF(ISBLANK(L29),"  ",IF(L81&gt;0,L29/L81,IF(L29&gt;0,1,0)))</f>
        <v>0.23907657718958875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3040299.3</v>
      </c>
      <c r="C35" s="39">
        <v>1</v>
      </c>
      <c r="D35" s="124">
        <v>0</v>
      </c>
      <c r="E35" s="36">
        <v>0</v>
      </c>
      <c r="F35" s="133">
        <f t="shared" ref="F35" si="2">D35+B35</f>
        <v>3040299.3</v>
      </c>
      <c r="G35" s="41">
        <f>IF(ISBLANK(F35),"  ",IF(F82&gt;0,F35/F82,IF(F35&gt;0,1,0)))</f>
        <v>1</v>
      </c>
      <c r="H35" s="114">
        <v>10500000</v>
      </c>
      <c r="I35" s="39">
        <v>1</v>
      </c>
      <c r="J35" s="124">
        <v>0</v>
      </c>
      <c r="K35" s="40">
        <v>0</v>
      </c>
      <c r="L35" s="133">
        <f t="shared" ref="L35" si="3">J35+H35</f>
        <v>10500000</v>
      </c>
      <c r="M35" s="41">
        <f>IF(ISBLANK(L35),"  ",IF(L82&gt;0,L35/L82,IF(L35&gt;0,1,0)))</f>
        <v>1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1250000</v>
      </c>
      <c r="I36" s="39">
        <v>1</v>
      </c>
      <c r="J36" s="124">
        <v>0</v>
      </c>
      <c r="K36" s="40">
        <v>0</v>
      </c>
      <c r="L36" s="133">
        <f t="shared" ref="L36" si="5">J36+H36</f>
        <v>1250000</v>
      </c>
      <c r="M36" s="41">
        <f>IF(ISBLANK(L36),"  ",IF(L83&gt;0,L36/L83,IF(L36&gt;0,1,0)))</f>
        <v>1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" si="6">D37+B37</f>
        <v>0</v>
      </c>
      <c r="G37" s="41">
        <f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" si="7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",IF(F85&gt;0,F38/F85,IF(F38&gt;0,1,0)))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360129706.82999998</v>
      </c>
      <c r="C44" s="59">
        <v>1</v>
      </c>
      <c r="D44" s="128">
        <v>0</v>
      </c>
      <c r="E44" s="52">
        <v>0</v>
      </c>
      <c r="F44" s="115">
        <f>B44+D44</f>
        <v>360129706.82999998</v>
      </c>
      <c r="G44" s="53">
        <f>IF(ISBLANK(F44),"  ",IF(F81&gt;0,F44/F81,IF(F44&gt;0,1,0)))</f>
        <v>0.97978562741842146</v>
      </c>
      <c r="H44" s="115">
        <v>407194549</v>
      </c>
      <c r="I44" s="59">
        <v>1</v>
      </c>
      <c r="J44" s="128">
        <v>0</v>
      </c>
      <c r="K44" s="54">
        <v>0</v>
      </c>
      <c r="L44" s="115">
        <f>H44+J44</f>
        <v>407194549</v>
      </c>
      <c r="M44" s="53">
        <f>IF(ISBLANK(L44),"  ",IF(L81&gt;0,L44/L81,IF(L44&gt;0,1,0)))</f>
        <v>0.95748730944921534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1125297.42</v>
      </c>
      <c r="C50" s="39">
        <v>1</v>
      </c>
      <c r="D50" s="124">
        <v>0</v>
      </c>
      <c r="E50" s="40">
        <v>0</v>
      </c>
      <c r="F50" s="133">
        <f>D50+B50</f>
        <v>1125297.42</v>
      </c>
      <c r="G50" s="41">
        <f>IF(ISBLANK(F50),"  ",IF(F81&gt;0,F50/F81,IF(F50&gt;0,1,0)))</f>
        <v>3.0615364902609717E-3</v>
      </c>
      <c r="H50" s="114">
        <v>773742</v>
      </c>
      <c r="I50" s="39">
        <v>1</v>
      </c>
      <c r="J50" s="124">
        <v>0</v>
      </c>
      <c r="K50" s="40">
        <v>0</v>
      </c>
      <c r="L50" s="133">
        <f>J50+H50</f>
        <v>773742</v>
      </c>
      <c r="M50" s="41">
        <f>IF(ISBLANK(L50),"  ",IF(L81&gt;0,L50/L81,IF(L50&gt;0,1,0)))</f>
        <v>1.8193960297534699E-3</v>
      </c>
    </row>
    <row r="51" spans="1:13" s="55" customFormat="1" ht="15" customHeight="1" x14ac:dyDescent="0.25">
      <c r="A51" s="56" t="s">
        <v>40</v>
      </c>
      <c r="B51" s="115">
        <v>1125297.42</v>
      </c>
      <c r="C51" s="59">
        <v>1</v>
      </c>
      <c r="D51" s="128">
        <v>0</v>
      </c>
      <c r="E51" s="54">
        <v>0</v>
      </c>
      <c r="F51" s="134">
        <f>F50+F49+F48+F47+F46</f>
        <v>1125297.42</v>
      </c>
      <c r="G51" s="53">
        <f>IF(ISBLANK(F51),"  ",IF(F81&gt;0,F51/F81,IF(F51&gt;0,1,0)))</f>
        <v>3.0615364902609717E-3</v>
      </c>
      <c r="H51" s="115">
        <v>773742</v>
      </c>
      <c r="I51" s="59">
        <v>1</v>
      </c>
      <c r="J51" s="128">
        <v>0</v>
      </c>
      <c r="K51" s="54">
        <v>0</v>
      </c>
      <c r="L51" s="134">
        <f>L50+L49+L48+L47+L46</f>
        <v>773742</v>
      </c>
      <c r="M51" s="53">
        <f>IF(ISBLANK(L51),"  ",IF(L81&gt;0,L51/L81,IF(L51&gt;0,1,0)))</f>
        <v>1.8193960297534699E-3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5">
        <v>0</v>
      </c>
      <c r="D54" s="127">
        <v>0</v>
      </c>
      <c r="E54" s="36">
        <v>0</v>
      </c>
      <c r="F54" s="136">
        <f t="shared" ref="F54:F59" si="10">D54+B54</f>
        <v>0</v>
      </c>
      <c r="G54" s="37">
        <f>IF(ISBLANK(F54),"  ",IF(F81&gt;0,F54/F81,IF(F54&gt;0,1,0)))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11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0</v>
      </c>
      <c r="E56" s="40">
        <v>0</v>
      </c>
      <c r="F56" s="138">
        <f t="shared" si="10"/>
        <v>0</v>
      </c>
      <c r="G56" s="41">
        <f>IF(ISBLANK(F56),"  ",IF(F81&gt;0,F56/F81,IF(F56&gt;0,1,0)))</f>
        <v>0</v>
      </c>
      <c r="H56" s="145">
        <v>0</v>
      </c>
      <c r="I56" s="39">
        <v>0</v>
      </c>
      <c r="J56" s="123">
        <v>0</v>
      </c>
      <c r="K56" s="40">
        <v>0</v>
      </c>
      <c r="L56" s="138">
        <f t="shared" si="11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0</v>
      </c>
      <c r="E57" s="40">
        <v>0</v>
      </c>
      <c r="F57" s="138">
        <f t="shared" si="10"/>
        <v>0</v>
      </c>
      <c r="G57" s="41">
        <f>IF(ISBLANK(F57),"  ",IF(F81&gt;0,F57/F81,IF(F57&gt;0,1,0)))</f>
        <v>0</v>
      </c>
      <c r="H57" s="145">
        <v>0</v>
      </c>
      <c r="I57" s="39">
        <v>0</v>
      </c>
      <c r="J57" s="123">
        <v>0</v>
      </c>
      <c r="K57" s="40">
        <v>0</v>
      </c>
      <c r="L57" s="138">
        <f t="shared" si="11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9">
        <v>0</v>
      </c>
      <c r="D59" s="124">
        <v>0</v>
      </c>
      <c r="E59" s="40">
        <v>0</v>
      </c>
      <c r="F59" s="137">
        <f t="shared" si="10"/>
        <v>0</v>
      </c>
      <c r="G59" s="41">
        <f>IF(ISBLANK(F59),"  ",IF(F81&gt;0,F59/F81,IF(F59&gt;0,1,0)))</f>
        <v>0</v>
      </c>
      <c r="H59" s="116">
        <v>0</v>
      </c>
      <c r="I59" s="39">
        <v>0</v>
      </c>
      <c r="J59" s="124">
        <v>0</v>
      </c>
      <c r="K59" s="40">
        <v>0</v>
      </c>
      <c r="L59" s="137">
        <f t="shared" si="11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59">
        <v>0</v>
      </c>
      <c r="D60" s="128">
        <v>0</v>
      </c>
      <c r="E60" s="54">
        <v>0</v>
      </c>
      <c r="F60" s="139">
        <f>F59+F57+F56+F55+F54+F58</f>
        <v>0</v>
      </c>
      <c r="G60" s="53">
        <f>IF(ISBLANK(F60),"  ",IF(F81&gt;0,F60/F81,IF(F60&gt;0,1,0)))</f>
        <v>0</v>
      </c>
      <c r="H60" s="146">
        <v>0</v>
      </c>
      <c r="I60" s="59">
        <v>0</v>
      </c>
      <c r="J60" s="128">
        <v>0</v>
      </c>
      <c r="K60" s="54">
        <v>0</v>
      </c>
      <c r="L60" s="137">
        <f t="shared" si="11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0</v>
      </c>
      <c r="E64" s="40">
        <v>0</v>
      </c>
      <c r="F64" s="133">
        <f t="shared" si="12"/>
        <v>0</v>
      </c>
      <c r="G64" s="41">
        <f>IF(ISBLANK(F64),"  ",IF(F81&gt;0,F64/F81,IF(F64&gt;0,1,0)))</f>
        <v>0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2"/>
        <v>0</v>
      </c>
      <c r="G70" s="41">
        <f>IF(ISBLANK(F70),"  ",IF(F81&gt;0,F70/F81,IF(F70&gt;0,1,0)))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1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0</v>
      </c>
      <c r="C72" s="59">
        <v>0</v>
      </c>
      <c r="D72" s="128">
        <v>0</v>
      </c>
      <c r="E72" s="54">
        <v>0</v>
      </c>
      <c r="F72" s="115">
        <f>F71+F70+F69+F68+F67+F66+F65+F64+F63+F62+F61+F60</f>
        <v>0</v>
      </c>
      <c r="G72" s="53">
        <f>IF(ISBLANK(F72),"  ",IF(F81&gt;0,F72/F81,IF(F72&gt;0,1,0)))</f>
        <v>0</v>
      </c>
      <c r="H72" s="115">
        <v>0</v>
      </c>
      <c r="I72" s="59">
        <v>0</v>
      </c>
      <c r="J72" s="128">
        <v>0</v>
      </c>
      <c r="K72" s="54">
        <v>0</v>
      </c>
      <c r="L72" s="115">
        <f>L71+L70+L69+L68+L67+L66+L65+L64+L63+L62+L61+L60</f>
        <v>0</v>
      </c>
      <c r="M72" s="53">
        <f>IF(ISBLANK(L72),"  ",IF(L81&gt;0,L72/L81,IF(L72&gt;0,1,0)))</f>
        <v>0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6304691.21</v>
      </c>
      <c r="C74" s="35">
        <v>1</v>
      </c>
      <c r="D74" s="127">
        <v>0</v>
      </c>
      <c r="E74" s="36">
        <v>0</v>
      </c>
      <c r="F74" s="132">
        <f>D74+B74</f>
        <v>6304691.21</v>
      </c>
      <c r="G74" s="37">
        <f>IF(ISBLANK(F74),"  ",IF(F81&gt;0,F74/F81,IF(F74&gt;0,1,0)))</f>
        <v>1.7152836091317618E-2</v>
      </c>
      <c r="H74" s="142">
        <v>17305804</v>
      </c>
      <c r="I74" s="35">
        <v>1</v>
      </c>
      <c r="J74" s="127">
        <v>0</v>
      </c>
      <c r="K74" s="36">
        <v>0</v>
      </c>
      <c r="L74" s="132">
        <f>J74+H74</f>
        <v>17305804</v>
      </c>
      <c r="M74" s="37">
        <f>IF(ISBLANK(L74),"  ",IF(L81&gt;0,L74/L81,IF(L74&gt;0,1,0)))</f>
        <v>4.0693294521031195E-2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",IF(F81&gt;0,F78/F81,IF(F78&gt;0,1,0)))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",IF(L81&gt;0,L78/L81,IF(L78&gt;0,1,0)))</f>
        <v>0</v>
      </c>
    </row>
    <row r="79" spans="1:13" s="55" customFormat="1" ht="15" customHeight="1" x14ac:dyDescent="0.25">
      <c r="A79" s="56" t="s">
        <v>67</v>
      </c>
      <c r="B79" s="120">
        <v>6304691.21</v>
      </c>
      <c r="C79" s="59">
        <v>1</v>
      </c>
      <c r="D79" s="129">
        <v>0</v>
      </c>
      <c r="E79" s="54">
        <v>0</v>
      </c>
      <c r="F79" s="134">
        <f>F78+F77+F76+F75+F74</f>
        <v>6304691.21</v>
      </c>
      <c r="G79" s="53">
        <f>IF(ISBLANK(F79),"  ",IF(F81&gt;0,F79/F81,IF(F79&gt;0,1,0)))</f>
        <v>1.7152836091317618E-2</v>
      </c>
      <c r="H79" s="120">
        <v>17305804</v>
      </c>
      <c r="I79" s="59">
        <v>1</v>
      </c>
      <c r="J79" s="129">
        <v>0</v>
      </c>
      <c r="K79" s="54">
        <v>0</v>
      </c>
      <c r="L79" s="134">
        <f>L78+L77+L76+L75+L74</f>
        <v>17305804</v>
      </c>
      <c r="M79" s="53">
        <f>IF(ISBLANK(L79),"  ",IF(L81&gt;0,L79/L81,IF(L79&gt;0,1,0)))</f>
        <v>4.0693294521031195E-2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367559695.45999998</v>
      </c>
      <c r="C81" s="68">
        <v>1</v>
      </c>
      <c r="D81" s="121">
        <v>0</v>
      </c>
      <c r="E81" s="69">
        <v>0</v>
      </c>
      <c r="F81" s="121">
        <f>F79+F72+F51+F44+F52+F80</f>
        <v>367559695.45999998</v>
      </c>
      <c r="G81" s="70">
        <f>IF(ISBLANK(F81),"  ",IF(F81&gt;0,F81/F81,IF(F81&gt;0,1,0)))</f>
        <v>1</v>
      </c>
      <c r="H81" s="121">
        <v>425274095</v>
      </c>
      <c r="I81" s="68">
        <v>1</v>
      </c>
      <c r="J81" s="121">
        <v>0</v>
      </c>
      <c r="K81" s="69">
        <v>0</v>
      </c>
      <c r="L81" s="121">
        <f>L79+L72+L51+L44+L52+L80</f>
        <v>425274095</v>
      </c>
      <c r="M81" s="70">
        <f>IF(ISBLANK(L81),"  ",IF(L81&gt;0,L81/L81,IF(L81&gt;0,1,0)))</f>
        <v>1</v>
      </c>
    </row>
    <row r="82" spans="1:13" ht="10.9" customHeight="1" thickTop="1" x14ac:dyDescent="0.2"/>
    <row r="83" spans="1:13" ht="40.15" customHeight="1" x14ac:dyDescent="0.2">
      <c r="A83" s="2" t="s">
        <v>4</v>
      </c>
      <c r="B83" s="77">
        <v>0</v>
      </c>
      <c r="F83" s="77"/>
      <c r="H83" s="77">
        <v>0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Q56" sqref="Q5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ULSBoard!B13+Grambling!B13+LATech!B13+McNeese!B13+Nicholls!B13+NwSU!B13+SLU!B13+ULL!B13+ULM!B13+UNO!B13</f>
        <v>268380059.34999999</v>
      </c>
      <c r="C13" s="35">
        <f t="shared" ref="C13:C81" si="0">IF(ISBLANK(B13),"  ",IF(F13&gt;0,B13/F13,IF(B13&gt;0,1,0)))</f>
        <v>1</v>
      </c>
      <c r="D13" s="122">
        <f>ULSBoard!D13+Grambling!D13+LATech!D13+McNeese!D13+Nicholls!D13+NwSU!D13+SLU!D13+ULL!D13+ULM!D13+UNO!D13</f>
        <v>0</v>
      </c>
      <c r="E13" s="36">
        <f>IF(ISBLANK(D13),"  ",IF(F13&gt;0,D13/F13,IF(D13&gt;0,1,0)))</f>
        <v>0</v>
      </c>
      <c r="F13" s="130">
        <f>D13+B13</f>
        <v>268380059.34999999</v>
      </c>
      <c r="G13" s="37">
        <f>IF(ISBLANK(F13),"  ",IF(F81&gt;0,F13/F81,IF(F13&gt;0,1,0)))</f>
        <v>0.14985230621831389</v>
      </c>
      <c r="H13" s="112">
        <f>ULSBoard!H13+Grambling!H13+LATech!H13+McNeese!H13+Nicholls!H13+NwSU!H13+SLU!H13+ULL!H13+ULM!H13+UNO!H13</f>
        <v>317720729</v>
      </c>
      <c r="I13" s="35">
        <f>IF(ISBLANK(H13),"  ",IF(L13&gt;0,H13/L13,IF(H13&gt;0,1,0)))</f>
        <v>1</v>
      </c>
      <c r="J13" s="122">
        <f>ULSBoard!J13+Grambling!J13+LATech!J13+McNeese!J13+Nicholls!J13+NwSU!J13+SLU!J13+ULL!J13+ULM!J13+UNO!J13</f>
        <v>0</v>
      </c>
      <c r="K13" s="36">
        <f>IF(ISBLANK(J13),"  ",IF(L13&gt;0,J13/L13,IF(J13&gt;0,1,0)))</f>
        <v>0</v>
      </c>
      <c r="L13" s="130">
        <f t="shared" ref="L13:L34" si="1">J13+H13</f>
        <v>317720729</v>
      </c>
      <c r="M13" s="38">
        <f>IF(ISBLANK(L13),"  ",IF(L81&gt;0,L13/L81,IF(L13&gt;0,1,0)))</f>
        <v>0.17220621645170228</v>
      </c>
    </row>
    <row r="14" spans="1:15" ht="15" customHeight="1" x14ac:dyDescent="0.2">
      <c r="A14" s="7" t="s">
        <v>13</v>
      </c>
      <c r="B14" s="112">
        <f>ULSBoard!B14+Grambling!B14+LATech!B14+McNeese!B14+Nicholls!B14+NwSU!B14+SLU!B14+ULL!B14+ULM!B14+UNO!B14</f>
        <v>0</v>
      </c>
      <c r="C14" s="39">
        <f t="shared" si="0"/>
        <v>0</v>
      </c>
      <c r="D14" s="122">
        <f>ULSBoard!D14+Grambling!D14+LATech!D14+McNeese!D14+Nicholls!D14+NwSU!D14+SLU!D14+ULL!D14+ULM!D14+UNO!D14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ULSBoard!H14+Grambling!H14+LATech!H14+McNeese!H14+Nicholls!H14+NwSU!H14+SLU!H14+ULL!H14+ULM!H14+UNO!H14</f>
        <v>0</v>
      </c>
      <c r="I14" s="39">
        <f>IF(ISBLANK(H14),"  ",IF(L14&gt;0,H14/L14,IF(H14&gt;0,1,0)))</f>
        <v>0</v>
      </c>
      <c r="J14" s="122">
        <f>ULSBoard!J14+Grambling!J14+LATech!J14+McNeese!J14+Nicholls!J14+NwSU!J14+SLU!J14+ULL!J14+ULM!J14+UNO!J14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56">
        <f>ULSBoard!B15+Grambling!B15+LATech!B15+McNeese!B15+Nicholls!B15+NwSU!B15+SLU!B15+ULL!B15+ULM!B15+UNO!B15</f>
        <v>20014404.23</v>
      </c>
      <c r="C15" s="42">
        <f t="shared" si="0"/>
        <v>1</v>
      </c>
      <c r="D15" s="123">
        <f>ULSBoard!D15+Grambling!D15+LATech!D15+McNeese!D15+Nicholls!D15+NwSU!D15+SLU!D15+ULL!D15+ULM!D15+UNO!D15</f>
        <v>0</v>
      </c>
      <c r="E15" s="43">
        <f>IF(ISBLANK(D15),"  ",IF(F15&gt;0,D15/F15,IF(D15&gt;0,1,0)))</f>
        <v>0</v>
      </c>
      <c r="F15" s="132">
        <f>D15+B15</f>
        <v>20014404.23</v>
      </c>
      <c r="G15" s="44">
        <f>IF(ISBLANK(F15),"  ",IF(F81&gt;0,F15/F81,IF(F15&gt;0,1,0)))</f>
        <v>1.1175214129972869E-2</v>
      </c>
      <c r="H15" s="156">
        <f>ULSBoard!H15+Grambling!H15+LATech!H15+McNeese!H15+Nicholls!H15+NwSU!H15+SLU!H15+ULL!H15+ULM!H15+UNO!H15</f>
        <v>20277218</v>
      </c>
      <c r="I15" s="42">
        <f>IF(ISBLANK(H15),"  ",IF(L15&gt;0,H15/L15,IF(H15&gt;0,1,0)))</f>
        <v>1</v>
      </c>
      <c r="J15" s="123">
        <f>ULSBoard!J15+Grambling!J15+LATech!J15+McNeese!J15+Nicholls!J15+NwSU!J15+SLU!J15+ULL!J15+ULM!J15+UNO!J15</f>
        <v>0</v>
      </c>
      <c r="K15" s="43">
        <f>IF(ISBLANK(J15),"  ",IF(L15&gt;0,J15/L15,IF(J15&gt;0,1,0)))</f>
        <v>0</v>
      </c>
      <c r="L15" s="132">
        <f t="shared" si="1"/>
        <v>20277218</v>
      </c>
      <c r="M15" s="44">
        <f>IF(ISBLANK(L15),"  ",IF(L81&gt;0,L15/L81,IF(L15&gt;0,1,0)))</f>
        <v>1.0990353078115826E-2</v>
      </c>
    </row>
    <row r="16" spans="1:15" ht="15" customHeight="1" x14ac:dyDescent="0.2">
      <c r="A16" s="170" t="s">
        <v>15</v>
      </c>
      <c r="B16" s="112">
        <f>ULSBoard!B16+Grambling!B16+LATech!B16+McNeese!B16+Nicholls!B16+NwSU!B16+SLU!B16+ULL!B16+ULM!B16+UNO!B16</f>
        <v>2255946.23</v>
      </c>
      <c r="C16" s="35">
        <f t="shared" si="0"/>
        <v>1</v>
      </c>
      <c r="D16" s="122">
        <f>ULSBoard!D16+Grambling!D16+LATech!D16+McNeese!D16+Nicholls!D16+NwSU!D16+SLU!D16+ULL!D16+ULM!D16+UNO!D16</f>
        <v>0</v>
      </c>
      <c r="E16" s="36">
        <f>IF(ISBLANK(D16),"  ",IF(F16&gt;0,D16/F16,IF(D16&gt;0,1,0)))</f>
        <v>0</v>
      </c>
      <c r="F16" s="132">
        <f t="shared" ref="F16:F43" si="2">D16+B16</f>
        <v>2255946.23</v>
      </c>
      <c r="G16" s="37">
        <f>IF(ISBLANK(F16),"  ",IF(F81&gt;0,F16/F81,IF(F16&gt;0,1,0)))</f>
        <v>1.2596269115103718E-3</v>
      </c>
      <c r="H16" s="112">
        <f>ULSBoard!H16+Grambling!H16+LATech!H16+McNeese!H16+Nicholls!H16+NwSU!H16+SLU!H16+ULL!H16+ULM!H16+UNO!H16</f>
        <v>4960187</v>
      </c>
      <c r="I16" s="35">
        <f t="shared" ref="I16:I34" si="3">IF(ISBLANK(H16),"  ",IF(L16&gt;0,H16/L16,IF(H16&gt;0,1,0)))</f>
        <v>1</v>
      </c>
      <c r="J16" s="122">
        <f>ULSBoard!J16+Grambling!J16+LATech!J16+McNeese!J16+Nicholls!J16+NwSU!J16+SLU!J16+ULL!J16+ULM!J16+UNO!J16</f>
        <v>0</v>
      </c>
      <c r="K16" s="36">
        <f t="shared" ref="K16:K34" si="4">IF(ISBLANK(J16),"  ",IF(L16&gt;0,J16/L16,IF(J16&gt;0,1,0)))</f>
        <v>0</v>
      </c>
      <c r="L16" s="132">
        <f t="shared" si="1"/>
        <v>4960187</v>
      </c>
      <c r="M16" s="37">
        <f>IF(ISBLANK(L16),"  ",IF(L81&gt;0,L16/L81,IF(L16&gt;0,1,0)))</f>
        <v>2.6884460414382336E-3</v>
      </c>
    </row>
    <row r="17" spans="1:13" ht="15" customHeight="1" x14ac:dyDescent="0.2">
      <c r="A17" s="171" t="s">
        <v>16</v>
      </c>
      <c r="B17" s="112">
        <f>ULSBoard!B17+Grambling!B17+LATech!B17+McNeese!B17+Nicholls!B17+NwSU!B17+SLU!B17+ULL!B17+ULM!B17+UNO!B17</f>
        <v>15103353</v>
      </c>
      <c r="C17" s="39">
        <f t="shared" si="0"/>
        <v>1</v>
      </c>
      <c r="D17" s="122">
        <f>ULSBoard!D17+Grambling!D17+LATech!D17+McNeese!D17+Nicholls!D17+NwSU!D17+SLU!D17+ULL!D17+ULM!D17+UNO!D17</f>
        <v>0</v>
      </c>
      <c r="E17" s="36">
        <f t="shared" ref="E17:E34" si="5">IF(ISBLANK(D17),"  ",IF(F17&gt;0,D17/F17,IF(D17&gt;0,1,0)))</f>
        <v>0</v>
      </c>
      <c r="F17" s="133">
        <f t="shared" si="2"/>
        <v>15103353</v>
      </c>
      <c r="G17" s="41">
        <f>IF(ISBLANK(F17),"  ",IF(F81&gt;0,F17/F81,IF(F17&gt;0,1,0)))</f>
        <v>8.4330865868380688E-3</v>
      </c>
      <c r="H17" s="112">
        <f>ULSBoard!H17+Grambling!H17+LATech!H17+McNeese!H17+Nicholls!H17+NwSU!H17+SLU!H17+ULL!H17+ULM!H17+UNO!H17</f>
        <v>13102423</v>
      </c>
      <c r="I17" s="39">
        <f t="shared" si="3"/>
        <v>1</v>
      </c>
      <c r="J17" s="122">
        <f>ULSBoard!J17+Grambling!J17+LATech!J17+McNeese!J17+Nicholls!J17+NwSU!J17+SLU!J17+ULL!J17+ULM!J17+UNO!J17</f>
        <v>0</v>
      </c>
      <c r="K17" s="40">
        <f t="shared" si="4"/>
        <v>0</v>
      </c>
      <c r="L17" s="133">
        <f t="shared" si="1"/>
        <v>13102423</v>
      </c>
      <c r="M17" s="41">
        <f>IF(ISBLANK(L17),"  ",IF(L81&gt;0,L17/L81,IF(L17&gt;0,1,0)))</f>
        <v>7.1015784783112551E-3</v>
      </c>
    </row>
    <row r="18" spans="1:13" ht="15" customHeight="1" x14ac:dyDescent="0.2">
      <c r="A18" s="171" t="s">
        <v>17</v>
      </c>
      <c r="B18" s="112">
        <f>ULSBoard!B18+Grambling!B18+LATech!B18+McNeese!B18+Nicholls!B18+NwSU!B18+SLU!B18+ULL!B18+ULM!B18+UNO!B18</f>
        <v>0</v>
      </c>
      <c r="C18" s="39">
        <f t="shared" si="0"/>
        <v>0</v>
      </c>
      <c r="D18" s="122">
        <f>ULSBoard!D18+Grambling!D18+LATech!D18+McNeese!D18+Nicholls!D18+NwSU!D18+SLU!D18+ULL!D18+ULM!D18+UNO!D18</f>
        <v>0</v>
      </c>
      <c r="E18" s="36">
        <f t="shared" si="5"/>
        <v>0</v>
      </c>
      <c r="F18" s="133">
        <f t="shared" si="2"/>
        <v>0</v>
      </c>
      <c r="G18" s="41">
        <f>IF(ISBLANK(F18),"  ",IF(F81&gt;0,F18/F81,IF(F18&gt;0,1,0)))</f>
        <v>0</v>
      </c>
      <c r="H18" s="112">
        <f>ULSBoard!H18+Grambling!H18+LATech!H18+McNeese!H18+Nicholls!H18+NwSU!H18+SLU!H18+ULL!H18+ULM!H18+UNO!H18</f>
        <v>0</v>
      </c>
      <c r="I18" s="39">
        <f t="shared" si="3"/>
        <v>0</v>
      </c>
      <c r="J18" s="122">
        <f>ULSBoard!J18+Grambling!J18+LATech!J18+McNeese!J18+Nicholls!J18+NwSU!J18+SLU!J18+ULL!J18+ULM!J18+UNO!J18</f>
        <v>0</v>
      </c>
      <c r="K18" s="40">
        <f t="shared" si="4"/>
        <v>0</v>
      </c>
      <c r="L18" s="133">
        <f t="shared" si="1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2">
        <f>ULSBoard!B19+Grambling!B19+LATech!B19+McNeese!B19+Nicholls!B19+NwSU!B19+SLU!B19+ULL!B19+ULM!B19+UNO!B19</f>
        <v>774807</v>
      </c>
      <c r="C19" s="39">
        <f t="shared" si="0"/>
        <v>1</v>
      </c>
      <c r="D19" s="122">
        <f>ULSBoard!D19+Grambling!D19+LATech!D19+McNeese!D19+Nicholls!D19+NwSU!D19+SLU!D19+ULL!D19+ULM!D19+UNO!D19</f>
        <v>0</v>
      </c>
      <c r="E19" s="36">
        <f t="shared" si="5"/>
        <v>0</v>
      </c>
      <c r="F19" s="133">
        <f t="shared" si="2"/>
        <v>774807</v>
      </c>
      <c r="G19" s="41">
        <f>IF(ISBLANK(F19),"  ",IF(F81&gt;0,F19/F81,IF(F19&gt;0,1,0)))</f>
        <v>4.3262012872825282E-4</v>
      </c>
      <c r="H19" s="112">
        <f>ULSBoard!H19+Grambling!H19+LATech!H19+McNeese!H19+Nicholls!H19+NwSU!H19+SLU!H19+ULL!H19+ULM!H19+UNO!H19</f>
        <v>343620</v>
      </c>
      <c r="I19" s="39">
        <f t="shared" si="3"/>
        <v>1</v>
      </c>
      <c r="J19" s="122">
        <f>ULSBoard!J19+Grambling!J19+LATech!J19+McNeese!J19+Nicholls!J19+NwSU!J19+SLU!J19+ULL!J19+ULM!J19+UNO!J19</f>
        <v>0</v>
      </c>
      <c r="K19" s="40">
        <f t="shared" si="4"/>
        <v>0</v>
      </c>
      <c r="L19" s="133">
        <f t="shared" si="1"/>
        <v>343620</v>
      </c>
      <c r="M19" s="41">
        <f>IF(ISBLANK(L19),"  ",IF(L81&gt;0,L19/L81,IF(L19&gt;0,1,0)))</f>
        <v>1.8624375023744183E-4</v>
      </c>
    </row>
    <row r="20" spans="1:13" ht="15" customHeight="1" x14ac:dyDescent="0.2">
      <c r="A20" s="171" t="s">
        <v>19</v>
      </c>
      <c r="B20" s="112">
        <f>ULSBoard!B20+Grambling!B20+LATech!B20+McNeese!B20+Nicholls!B20+NwSU!B20+SLU!B20+ULL!B20+ULM!B20+UNO!B20</f>
        <v>1880298</v>
      </c>
      <c r="C20" s="39">
        <f t="shared" si="0"/>
        <v>1</v>
      </c>
      <c r="D20" s="122">
        <f>ULSBoard!D20+Grambling!D20+LATech!D20+McNeese!D20+Nicholls!D20+NwSU!D20+SLU!D20+ULL!D20+ULM!D20+UNO!D20</f>
        <v>0</v>
      </c>
      <c r="E20" s="36">
        <f t="shared" si="5"/>
        <v>0</v>
      </c>
      <c r="F20" s="133">
        <f>D20+B20</f>
        <v>1880298</v>
      </c>
      <c r="G20" s="41">
        <f>IF(ISBLANK(F20),"  ",IF(F81&gt;0,F20/F81,IF(F20&gt;0,1,0)))</f>
        <v>1.0498805028961746E-3</v>
      </c>
      <c r="H20" s="112">
        <f>ULSBoard!H20+Grambling!H20+LATech!H20+McNeese!H20+Nicholls!H20+NwSU!H20+SLU!H20+ULL!H20+ULM!H20+UNO!H20</f>
        <v>1870988</v>
      </c>
      <c r="I20" s="39">
        <f t="shared" si="3"/>
        <v>1</v>
      </c>
      <c r="J20" s="122">
        <f>ULSBoard!J20+Grambling!J20+LATech!J20+McNeese!J20+Nicholls!J20+NwSU!J20+SLU!J20+ULL!J20+ULM!J20+UNO!J20</f>
        <v>0</v>
      </c>
      <c r="K20" s="40">
        <f t="shared" si="4"/>
        <v>0</v>
      </c>
      <c r="L20" s="133">
        <f t="shared" si="1"/>
        <v>1870988</v>
      </c>
      <c r="M20" s="41">
        <f>IF(ISBLANK(L20),"  ",IF(L81&gt;0,L20/L81,IF(L20&gt;0,1,0)))</f>
        <v>1.0140848081288947E-3</v>
      </c>
    </row>
    <row r="21" spans="1:13" ht="15" customHeight="1" x14ac:dyDescent="0.2">
      <c r="A21" s="171" t="s">
        <v>20</v>
      </c>
      <c r="B21" s="112">
        <f>ULSBoard!B21+Grambling!B21+LATech!B21+McNeese!B21+Nicholls!B21+NwSU!B21+SLU!B21+ULL!B21+ULM!B21+UNO!B21</f>
        <v>0</v>
      </c>
      <c r="C21" s="39">
        <f t="shared" si="0"/>
        <v>0</v>
      </c>
      <c r="D21" s="122">
        <f>ULSBoard!D21+Grambling!D21+LATech!D21+McNeese!D21+Nicholls!D21+NwSU!D21+SLU!D21+ULL!D21+ULM!D21+UNO!D21</f>
        <v>0</v>
      </c>
      <c r="E21" s="36">
        <f t="shared" si="5"/>
        <v>0</v>
      </c>
      <c r="F21" s="133">
        <f t="shared" si="2"/>
        <v>0</v>
      </c>
      <c r="G21" s="41">
        <f>IF(ISBLANK(F21),"  ",IF(F81&gt;0,F21/F81,IF(F21&gt;0,1,0)))</f>
        <v>0</v>
      </c>
      <c r="H21" s="112">
        <f>ULSBoard!H21+Grambling!H21+LATech!H21+McNeese!H21+Nicholls!H21+NwSU!H21+SLU!H21+ULL!H21+ULM!H21+UNO!H21</f>
        <v>0</v>
      </c>
      <c r="I21" s="39">
        <f t="shared" si="3"/>
        <v>0</v>
      </c>
      <c r="J21" s="122">
        <f>ULSBoard!J21+Grambling!J21+LATech!J21+McNeese!J21+Nicholls!J21+NwSU!J21+SLU!J21+ULL!J21+ULM!J21+UNO!J21</f>
        <v>0</v>
      </c>
      <c r="K21" s="40">
        <f t="shared" si="4"/>
        <v>0</v>
      </c>
      <c r="L21" s="133">
        <f t="shared" si="1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2">
        <f>ULSBoard!B22+Grambling!B22+LATech!B22+McNeese!B22+Nicholls!B22+NwSU!B22+SLU!B22+ULL!B22+ULM!B22+UNO!B22</f>
        <v>0</v>
      </c>
      <c r="C22" s="39">
        <f t="shared" si="0"/>
        <v>0</v>
      </c>
      <c r="D22" s="122">
        <f>ULSBoard!D22+Grambling!D22+LATech!D22+McNeese!D22+Nicholls!D22+NwSU!D22+SLU!D22+ULL!D22+ULM!D22+UNO!D22</f>
        <v>0</v>
      </c>
      <c r="E22" s="36">
        <f t="shared" si="5"/>
        <v>0</v>
      </c>
      <c r="F22" s="133">
        <f t="shared" si="2"/>
        <v>0</v>
      </c>
      <c r="G22" s="41">
        <f>IF(ISBLANK(F22),"  ",IF(F81&gt;0,F22/F81,IF(F22&gt;0,1,0)))</f>
        <v>0</v>
      </c>
      <c r="H22" s="112">
        <f>ULSBoard!H22+Grambling!H22+LATech!H22+McNeese!H22+Nicholls!H22+NwSU!H22+SLU!H22+ULL!H22+ULM!H22+UNO!H22</f>
        <v>0</v>
      </c>
      <c r="I22" s="39">
        <f t="shared" si="3"/>
        <v>0</v>
      </c>
      <c r="J22" s="122">
        <f>ULSBoard!J22+Grambling!J22+LATech!J22+McNeese!J22+Nicholls!J22+NwSU!J22+SLU!J22+ULL!J22+ULM!J22+UNO!J22</f>
        <v>0</v>
      </c>
      <c r="K22" s="40">
        <f t="shared" si="4"/>
        <v>0</v>
      </c>
      <c r="L22" s="133">
        <f t="shared" si="1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2">
        <f>ULSBoard!B23+Grambling!B23+LATech!B23+McNeese!B23+Nicholls!B23+NwSU!B23+SLU!B23+ULL!B23+ULM!B23+UNO!B23</f>
        <v>0</v>
      </c>
      <c r="C23" s="39">
        <f t="shared" si="0"/>
        <v>0</v>
      </c>
      <c r="D23" s="122">
        <f>ULSBoard!D23+Grambling!D23+LATech!D23+McNeese!D23+Nicholls!D23+NwSU!D23+SLU!D23+ULL!D23+ULM!D23+UNO!D23</f>
        <v>0</v>
      </c>
      <c r="E23" s="36">
        <f t="shared" si="5"/>
        <v>0</v>
      </c>
      <c r="F23" s="133">
        <f t="shared" si="2"/>
        <v>0</v>
      </c>
      <c r="G23" s="41">
        <f>IF(ISBLANK(F23),"  ",IF(F81&gt;0,F23/F81,IF(F23&gt;0,1,0)))</f>
        <v>0</v>
      </c>
      <c r="H23" s="112">
        <f>ULSBoard!H23+Grambling!H23+LATech!H23+McNeese!H23+Nicholls!H23+NwSU!H23+SLU!H23+ULL!H23+ULM!H23+UNO!H23</f>
        <v>0</v>
      </c>
      <c r="I23" s="39">
        <f t="shared" si="3"/>
        <v>0</v>
      </c>
      <c r="J23" s="122">
        <f>ULSBoard!J23+Grambling!J23+LATech!J23+McNeese!J23+Nicholls!J23+NwSU!J23+SLU!J23+ULL!J23+ULM!J23+UNO!J23</f>
        <v>0</v>
      </c>
      <c r="K23" s="40">
        <f t="shared" si="4"/>
        <v>0</v>
      </c>
      <c r="L23" s="133">
        <f t="shared" si="1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2">
        <f>ULSBoard!B24+Grambling!B24+LATech!B24+McNeese!B24+Nicholls!B24+NwSU!B24+SLU!B24+ULL!B24+ULM!B24+UNO!B24</f>
        <v>0</v>
      </c>
      <c r="C24" s="39">
        <f t="shared" si="0"/>
        <v>0</v>
      </c>
      <c r="D24" s="122">
        <f>ULSBoard!D24+Grambling!D24+LATech!D24+McNeese!D24+Nicholls!D24+NwSU!D24+SLU!D24+ULL!D24+ULM!D24+UNO!D24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12">
        <f>ULSBoard!H24+Grambling!H24+LATech!H24+McNeese!H24+Nicholls!H24+NwSU!H24+SLU!H24+ULL!H24+ULM!H24+UNO!H24</f>
        <v>0</v>
      </c>
      <c r="I24" s="39">
        <f t="shared" si="3"/>
        <v>0</v>
      </c>
      <c r="J24" s="122">
        <f>ULSBoard!J24+Grambling!J24+LATech!J24+McNeese!J24+Nicholls!J24+NwSU!J24+SLU!J24+ULL!J24+ULM!J24+UNO!J24</f>
        <v>0</v>
      </c>
      <c r="K24" s="40">
        <f t="shared" si="4"/>
        <v>0</v>
      </c>
      <c r="L24" s="133">
        <f t="shared" si="1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ULSBoard!B25+Grambling!B25+LATech!B25+McNeese!B25+Nicholls!B25+NwSU!B25+SLU!B25+ULL!B25+ULM!B25+UNO!B25</f>
        <v>0</v>
      </c>
      <c r="C25" s="39">
        <f t="shared" si="0"/>
        <v>0</v>
      </c>
      <c r="D25" s="122">
        <f>ULSBoard!D25+Grambling!D25+LATech!D25+McNeese!D25+Nicholls!D25+NwSU!D25+SLU!D25+ULL!D25+ULM!D25+UNO!D25</f>
        <v>0</v>
      </c>
      <c r="E25" s="36">
        <f t="shared" si="5"/>
        <v>0</v>
      </c>
      <c r="F25" s="133">
        <f t="shared" si="2"/>
        <v>0</v>
      </c>
      <c r="G25" s="41">
        <f>IF(ISBLANK(F25),"  ",IF(F81&gt;0,F25/F81,IF(F25&gt;0,1,0)))</f>
        <v>0</v>
      </c>
      <c r="H25" s="112">
        <f>ULSBoard!H25+Grambling!H25+LATech!H25+McNeese!H25+Nicholls!H25+NwSU!H25+SLU!H25+ULL!H25+ULM!H25+UNO!H25</f>
        <v>0</v>
      </c>
      <c r="I25" s="39">
        <f t="shared" si="3"/>
        <v>0</v>
      </c>
      <c r="J25" s="122">
        <f>ULSBoard!J25+Grambling!J25+LATech!J25+McNeese!J25+Nicholls!J25+NwSU!J25+SLU!J25+ULL!J25+ULM!J25+UNO!J25</f>
        <v>0</v>
      </c>
      <c r="K25" s="40">
        <f t="shared" si="4"/>
        <v>0</v>
      </c>
      <c r="L25" s="133">
        <f t="shared" si="1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2">
        <f>ULSBoard!B26+Grambling!B26+LATech!B26+McNeese!B26+Nicholls!B26+NwSU!B26+SLU!B26+ULL!B26+ULM!B26+UNO!B26</f>
        <v>0</v>
      </c>
      <c r="C26" s="39">
        <f t="shared" si="0"/>
        <v>0</v>
      </c>
      <c r="D26" s="122">
        <f>ULSBoard!D26+Grambling!D26+LATech!D26+McNeese!D26+Nicholls!D26+NwSU!D26+SLU!D26+ULL!D26+ULM!D26+UNO!D26</f>
        <v>0</v>
      </c>
      <c r="E26" s="36">
        <f t="shared" si="5"/>
        <v>0</v>
      </c>
      <c r="F26" s="133">
        <f t="shared" si="2"/>
        <v>0</v>
      </c>
      <c r="G26" s="41">
        <f>IF(ISBLANK(F26),"  ",IF(F81&gt;0,F26/F81,IF(F26&gt;0,1,0)))</f>
        <v>0</v>
      </c>
      <c r="H26" s="112">
        <f>ULSBoard!H26+Grambling!H26+LATech!H26+McNeese!H26+Nicholls!H26+NwSU!H26+SLU!H26+ULL!H26+ULM!H26+UNO!H26</f>
        <v>0</v>
      </c>
      <c r="I26" s="39">
        <f t="shared" si="3"/>
        <v>0</v>
      </c>
      <c r="J26" s="122">
        <f>ULSBoard!J26+Grambling!J26+LATech!J26+McNeese!J26+Nicholls!J26+NwSU!J26+SLU!J26+ULL!J26+ULM!J26+UNO!J26</f>
        <v>0</v>
      </c>
      <c r="K26" s="40">
        <f t="shared" si="4"/>
        <v>0</v>
      </c>
      <c r="L26" s="133">
        <f t="shared" si="1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2">
        <f>ULSBoard!B27+Grambling!B27+LATech!B27+McNeese!B27+Nicholls!B27+NwSU!B27+SLU!B27+ULL!B27+ULM!B27+UNO!B27</f>
        <v>0</v>
      </c>
      <c r="C27" s="39">
        <f t="shared" si="0"/>
        <v>0</v>
      </c>
      <c r="D27" s="122">
        <f>ULSBoard!D27+Grambling!D27+LATech!D27+McNeese!D27+Nicholls!D27+NwSU!D27+SLU!D27+ULL!D27+ULM!D27+UNO!D27</f>
        <v>0</v>
      </c>
      <c r="E27" s="36">
        <f t="shared" si="5"/>
        <v>0</v>
      </c>
      <c r="F27" s="133">
        <f t="shared" si="2"/>
        <v>0</v>
      </c>
      <c r="G27" s="41">
        <f>IF(ISBLANK(F27),"  ",IF(F81&gt;0,F27/F81,IF(F27&gt;0,1,0)))</f>
        <v>0</v>
      </c>
      <c r="H27" s="112">
        <f>ULSBoard!H27+Grambling!H27+LATech!H27+McNeese!H27+Nicholls!H27+NwSU!H27+SLU!H27+ULL!H27+ULM!H27+UNO!H27</f>
        <v>0</v>
      </c>
      <c r="I27" s="39">
        <f t="shared" si="3"/>
        <v>0</v>
      </c>
      <c r="J27" s="122">
        <f>ULSBoard!J27+Grambling!J27+LATech!J27+McNeese!J27+Nicholls!J27+NwSU!J27+SLU!J27+ULL!J27+ULM!J27+UNO!J27</f>
        <v>0</v>
      </c>
      <c r="K27" s="40">
        <f t="shared" si="4"/>
        <v>0</v>
      </c>
      <c r="L27" s="133">
        <f t="shared" si="1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f>ULSBoard!B28+Grambling!B28+LATech!B28+McNeese!B28+Nicholls!B28+NwSU!B28+SLU!B28+ULL!B28+ULM!B28+UNO!B28</f>
        <v>0</v>
      </c>
      <c r="C28" s="39">
        <f t="shared" si="0"/>
        <v>0</v>
      </c>
      <c r="D28" s="122">
        <f>ULSBoard!D28+Grambling!D28+LATech!D28+McNeese!D28+Nicholls!D28+NwSU!D28+SLU!D28+ULL!D28+ULM!D28+UNO!D28</f>
        <v>0</v>
      </c>
      <c r="E28" s="36">
        <f t="shared" si="5"/>
        <v>0</v>
      </c>
      <c r="F28" s="133">
        <f t="shared" si="2"/>
        <v>0</v>
      </c>
      <c r="G28" s="41">
        <f>IF(ISBLANK(F28),"  ",IF(F81&gt;0,F28/F81,IF(F28&gt;0,1,0)))</f>
        <v>0</v>
      </c>
      <c r="H28" s="112">
        <f>ULSBoard!H28+Grambling!H28+LATech!H28+McNeese!H28+Nicholls!H28+NwSU!H28+SLU!H28+ULL!H28+ULM!H28+UNO!H28</f>
        <v>0</v>
      </c>
      <c r="I28" s="39">
        <f t="shared" si="3"/>
        <v>0</v>
      </c>
      <c r="J28" s="122">
        <f>ULSBoard!J28+Grambling!J28+LATech!J28+McNeese!J28+Nicholls!J28+NwSU!J28+SLU!J28+ULL!J28+ULM!J28+UNO!J28</f>
        <v>0</v>
      </c>
      <c r="K28" s="40">
        <f t="shared" si="4"/>
        <v>0</v>
      </c>
      <c r="L28" s="133">
        <f t="shared" si="1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2">
        <f>ULSBoard!B29+Grambling!B29+LATech!B29+McNeese!B29+Nicholls!B29+NwSU!B29+SLU!B29+ULL!B29+ULM!B29+UNO!B29</f>
        <v>0</v>
      </c>
      <c r="C29" s="39">
        <f t="shared" si="0"/>
        <v>0</v>
      </c>
      <c r="D29" s="122">
        <f>ULSBoard!D29+Grambling!D29+LATech!D29+McNeese!D29+Nicholls!D29+NwSU!D29+SLU!D29+ULL!D29+ULM!D29+UNO!D29</f>
        <v>0</v>
      </c>
      <c r="E29" s="36">
        <f t="shared" si="5"/>
        <v>0</v>
      </c>
      <c r="F29" s="133">
        <f t="shared" si="2"/>
        <v>0</v>
      </c>
      <c r="G29" s="41">
        <f>IF(ISBLANK(F29),"  ",IF(F81&gt;0,F29/F81,IF(F29&gt;0,1,0)))</f>
        <v>0</v>
      </c>
      <c r="H29" s="112">
        <f>ULSBoard!H29+Grambling!H29+LATech!H29+McNeese!H29+Nicholls!H29+NwSU!H29+SLU!H29+ULL!H29+ULM!H29+UNO!H29</f>
        <v>0</v>
      </c>
      <c r="I29" s="39">
        <f t="shared" si="3"/>
        <v>0</v>
      </c>
      <c r="J29" s="122">
        <f>ULSBoard!J29+Grambling!J29+LATech!J29+McNeese!J29+Nicholls!J29+NwSU!J29+SLU!J29+ULL!J29+ULM!J29+UNO!J29</f>
        <v>0</v>
      </c>
      <c r="K29" s="40">
        <f t="shared" si="4"/>
        <v>0</v>
      </c>
      <c r="L29" s="133">
        <f t="shared" si="1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f>ULSBoard!B30+Grambling!B30+LATech!B30+McNeese!B30+Nicholls!B30+NwSU!B30+SLU!B30+ULL!B30+ULM!B30+UNO!B30</f>
        <v>0</v>
      </c>
      <c r="C30" s="39">
        <f t="shared" si="0"/>
        <v>0</v>
      </c>
      <c r="D30" s="122">
        <f>ULSBoard!D30+Grambling!D30+LATech!D30+McNeese!D30+Nicholls!D30+NwSU!D30+SLU!D30+ULL!D30+ULM!D30+UNO!D30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",IF(F81&gt;0,F30/F81,IF(F30&gt;0,1,0)))</f>
        <v>0</v>
      </c>
      <c r="H30" s="112">
        <f>ULSBoard!H30+Grambling!H30+LATech!H30+McNeese!H30+Nicholls!H30+NwSU!H30+SLU!H30+ULL!H30+ULM!H30+UNO!H30</f>
        <v>0</v>
      </c>
      <c r="I30" s="39">
        <f t="shared" si="3"/>
        <v>0</v>
      </c>
      <c r="J30" s="122">
        <f>ULSBoard!J30+Grambling!J30+LATech!J30+McNeese!J30+Nicholls!J30+NwSU!J30+SLU!J30+ULL!J30+ULM!J30+UNO!J30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2">
        <f>ULSBoard!B31+Grambling!B31+LATech!B31+McNeese!B31+Nicholls!B31+NwSU!B31+SLU!B31+ULL!B31+ULM!B31+UNO!B31</f>
        <v>0</v>
      </c>
      <c r="C31" s="39">
        <f t="shared" si="0"/>
        <v>0</v>
      </c>
      <c r="D31" s="122">
        <f>ULSBoard!D31+Grambling!D31+LATech!D31+McNeese!D31+Nicholls!D31+NwSU!D31+SLU!D31+ULL!D31+ULM!D31+UNO!D31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",IF(F81&gt;0,F31/F81,IF(F31&gt;0,1,0)))</f>
        <v>0</v>
      </c>
      <c r="H31" s="112">
        <f>ULSBoard!H31+Grambling!H31+LATech!H31+McNeese!H31+Nicholls!H31+NwSU!H31+SLU!H31+ULL!H31+ULM!H31+UNO!H31</f>
        <v>0</v>
      </c>
      <c r="I31" s="39">
        <f t="shared" si="3"/>
        <v>0</v>
      </c>
      <c r="J31" s="122">
        <f>ULSBoard!J31+Grambling!J31+LATech!J31+McNeese!J31+Nicholls!J31+NwSU!J31+SLU!J31+ULL!J31+ULM!J31+UNO!J31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2">
        <f>ULSBoard!B32+Grambling!B32+LATech!B32+McNeese!B32+Nicholls!B32+NwSU!B32+SLU!B32+ULL!B32+ULM!B32+UNO!B32</f>
        <v>0</v>
      </c>
      <c r="C32" s="39">
        <f t="shared" si="0"/>
        <v>0</v>
      </c>
      <c r="D32" s="122">
        <f>ULSBoard!D32+Grambling!D32+LATech!D32+McNeese!D32+Nicholls!D32+NwSU!D32+SLU!D32+ULL!D32+ULM!D32+UNO!D32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12">
        <f>ULSBoard!H32+Grambling!H32+LATech!H32+McNeese!H32+Nicholls!H32+NwSU!H32+SLU!H32+ULL!H32+ULM!H32+UNO!H32</f>
        <v>0</v>
      </c>
      <c r="I32" s="39">
        <f t="shared" si="3"/>
        <v>0</v>
      </c>
      <c r="J32" s="122">
        <f>ULSBoard!J32+Grambling!J32+LATech!J32+McNeese!J32+Nicholls!J32+NwSU!J32+SLU!J32+ULL!J32+ULM!J32+UNO!J32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2">
        <f>ULSBoard!B33+Grambling!B33+LATech!B33+McNeese!B33+Nicholls!B33+NwSU!B33+SLU!B33+ULL!B33+ULM!B33+UNO!B33</f>
        <v>0</v>
      </c>
      <c r="C33" s="39">
        <f>IF(ISBLANK(B33),"  ",IF(F33&gt;0,B33/F33,IF(B33&gt;0,1,0)))</f>
        <v>0</v>
      </c>
      <c r="D33" s="122">
        <f>ULSBoard!D33+Grambling!D33+LATech!D33+McNeese!D33+Nicholls!D33+NwSU!D33+SLU!D33+ULL!D33+ULM!D33+UNO!D33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",IF(F81&gt;0,F33/F81,IF(F33&gt;0,1,0)))</f>
        <v>0</v>
      </c>
      <c r="H33" s="112">
        <f>ULSBoard!H33+Grambling!H33+LATech!H33+McNeese!H33+Nicholls!H33+NwSU!H33+SLU!H33+ULL!H33+ULM!H33+UNO!H33</f>
        <v>0</v>
      </c>
      <c r="I33" s="39">
        <f>IF(ISBLANK(H33),"  ",IF(L33&gt;0,H33/L33,IF(H33&gt;0,1,0)))</f>
        <v>0</v>
      </c>
      <c r="J33" s="122">
        <f>ULSBoard!J33+Grambling!J33+LATech!J33+McNeese!J33+Nicholls!J33+NwSU!J33+SLU!J33+ULL!J33+ULM!J33+UNO!J33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2">
        <f>ULSBoard!B34+Grambling!B34+LATech!B34+McNeese!B34+Nicholls!B34+NwSU!B34+SLU!B34+ULL!B34+ULM!B34+UNO!B34</f>
        <v>0</v>
      </c>
      <c r="C34" s="39">
        <f t="shared" si="0"/>
        <v>0</v>
      </c>
      <c r="D34" s="122">
        <f>ULSBoard!D34+Grambling!D34+LATech!D34+McNeese!D34+Nicholls!D34+NwSU!D34+SLU!D34+ULL!D34+ULM!D34+UNO!D34</f>
        <v>0</v>
      </c>
      <c r="E34" s="36">
        <f t="shared" si="5"/>
        <v>0</v>
      </c>
      <c r="F34" s="133">
        <f t="shared" si="2"/>
        <v>0</v>
      </c>
      <c r="G34" s="41">
        <f>IF(ISBLANK(F34),"  ",IF(F81&gt;0,F34/F81,IF(F34&gt;0,1,0)))</f>
        <v>0</v>
      </c>
      <c r="H34" s="112">
        <f>ULSBoard!H34+Grambling!H34+LATech!H34+McNeese!H34+Nicholls!H34+NwSU!H34+SLU!H34+ULL!H34+ULM!H34+UNO!H34</f>
        <v>0</v>
      </c>
      <c r="I34" s="39">
        <f t="shared" si="3"/>
        <v>0</v>
      </c>
      <c r="J34" s="122">
        <f>ULSBoard!J34+Grambling!J34+LATech!J34+McNeese!J34+Nicholls!J34+NwSU!J34+SLU!J34+ULL!J34+ULM!J34+UNO!J34</f>
        <v>0</v>
      </c>
      <c r="K34" s="40">
        <f t="shared" si="4"/>
        <v>0</v>
      </c>
      <c r="L34" s="133">
        <f t="shared" si="1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2">
        <f>ULSBoard!B35+Grambling!B35+LATech!B35+McNeese!B35+Nicholls!B35+NwSU!B35+SLU!B35+ULL!B35+ULM!B35+UNO!B35</f>
        <v>0</v>
      </c>
      <c r="C35" s="39">
        <f t="shared" ref="C35:C36" si="6">IF(ISBLANK(B35),"  ",IF(F35&gt;0,B35/F35,IF(B35&gt;0,1,0)))</f>
        <v>0</v>
      </c>
      <c r="D35" s="122">
        <f>ULSBoard!D35+Grambling!D35+LATech!D35+McNeese!D35+Nicholls!D35+NwSU!D35+SLU!D35+ULL!D35+ULM!D35+UNO!D35</f>
        <v>0</v>
      </c>
      <c r="E35" s="36">
        <f t="shared" ref="E35:E36" si="7">IF(ISBLANK(D35),"  ",IF(F35&gt;0,D35/F35,IF(D35&gt;0,1,0)))</f>
        <v>0</v>
      </c>
      <c r="F35" s="133">
        <f t="shared" ref="F35" si="8">D35+B35</f>
        <v>0</v>
      </c>
      <c r="G35" s="41">
        <f>IF(ISBLANK(F35),"  ",IF(F82&gt;0,F35/F82,IF(F35&gt;0,1,0)))</f>
        <v>0</v>
      </c>
      <c r="H35" s="112">
        <f>ULSBoard!H35+Grambling!H35+LATech!H35+McNeese!H35+Nicholls!H35+NwSU!H35+SLU!H35+ULL!H35+ULM!H35+UNO!H35</f>
        <v>0</v>
      </c>
      <c r="I35" s="39">
        <f t="shared" ref="I35" si="9">IF(ISBLANK(H35),"  ",IF(L35&gt;0,H35/L35,IF(H35&gt;0,1,0)))</f>
        <v>0</v>
      </c>
      <c r="J35" s="122">
        <f>ULSBoard!J35+Grambling!J35+LATech!J35+McNeese!J35+Nicholls!J35+NwSU!J35+SLU!J35+ULL!J35+ULM!J35+UNO!J35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f>ULSBoard!B36+Grambling!B36+LATech!B36+McNeese!B36+Nicholls!B36+NwSU!B36+SLU!B36+ULL!B36+ULM!B36+UNO!B36</f>
        <v>0</v>
      </c>
      <c r="C36" s="39">
        <f t="shared" si="6"/>
        <v>0</v>
      </c>
      <c r="D36" s="122">
        <f>ULSBoard!D36+Grambling!D36+LATech!D36+McNeese!D36+Nicholls!D36+NwSU!D36+SLU!D36+ULL!D36+ULM!D36+UNO!D36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12">
        <f>ULSBoard!H36+Grambling!H36+LATech!H36+McNeese!H36+Nicholls!H36+NwSU!H36+SLU!H36+ULL!H36+ULM!H36+UNO!H36</f>
        <v>0</v>
      </c>
      <c r="I36" s="39">
        <f t="shared" ref="I36" si="13">IF(ISBLANK(H36),"  ",IF(L36&gt;0,H36/L36,IF(H36&gt;0,1,0)))</f>
        <v>0</v>
      </c>
      <c r="J36" s="122">
        <f>ULSBoard!J36+Grambling!J36+LATech!J36+McNeese!J36+Nicholls!J36+NwSU!J36+SLU!J36+ULL!J36+ULM!J36+UNO!J36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2">
        <f>ULSBoard!B37+Grambling!B37+LATech!B37+McNeese!B37+Nicholls!B37+NwSU!B37+SLU!B37+ULL!B37+ULM!B37+UNO!B37</f>
        <v>0</v>
      </c>
      <c r="C37" s="39">
        <f t="shared" ref="C37" si="16">IF(ISBLANK(B37),"  ",IF(F37&gt;0,B37/F37,IF(B37&gt;0,1,0)))</f>
        <v>0</v>
      </c>
      <c r="D37" s="122">
        <f>ULSBoard!D37+Grambling!D37+LATech!D37+McNeese!D37+Nicholls!D37+NwSU!D37+SLU!D37+ULL!D37+ULM!D37+UNO!D37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12">
        <f>ULSBoard!H37+Grambling!H37+LATech!H37+McNeese!H37+Nicholls!H37+NwSU!H37+SLU!H37+ULL!H37+ULM!H37+UNO!H37</f>
        <v>0</v>
      </c>
      <c r="I37" s="39">
        <f t="shared" ref="I37" si="19">IF(ISBLANK(H37),"  ",IF(L37&gt;0,H37/L37,IF(H37&gt;0,1,0)))</f>
        <v>0</v>
      </c>
      <c r="J37" s="122">
        <f>ULSBoard!J37+Grambling!J37+LATech!J37+McNeese!J37+Nicholls!J37+NwSU!J37+SLU!J37+ULL!J37+ULM!J37+UNO!J37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2">
        <f>ULSBoard!B38+Grambling!B38+LATech!B38+McNeese!B38+Nicholls!B38+NwSU!B38+SLU!B38+ULL!B38+ULM!B38+UNO!B38</f>
        <v>0</v>
      </c>
      <c r="C38" s="39">
        <f t="shared" ref="C38" si="22">IF(ISBLANK(B38),"  ",IF(F38&gt;0,B38/F38,IF(B38&gt;0,1,0)))</f>
        <v>0</v>
      </c>
      <c r="D38" s="122">
        <f>ULSBoard!D38+Grambling!D38+LATech!D38+McNeese!D38+Nicholls!D38+NwSU!D38+SLU!D38+ULL!D38+ULM!D38+UNO!D38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12">
        <f>ULSBoard!H38+Grambling!H38+LATech!H38+McNeese!H38+Nicholls!H38+NwSU!H38+SLU!H38+ULL!H38+ULM!H38+UNO!H38</f>
        <v>0</v>
      </c>
      <c r="I38" s="39">
        <f t="shared" ref="I38" si="25">IF(ISBLANK(H38),"  ",IF(L38&gt;0,H38/L38,IF(H38&gt;0,1,0)))</f>
        <v>0</v>
      </c>
      <c r="J38" s="122">
        <f>ULSBoard!J38+Grambling!J38+LATech!J38+McNeese!J38+Nicholls!J38+NwSU!J38+SLU!J38+ULL!J38+ULM!J38+UNO!J38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65"/>
      <c r="C39" s="48" t="s">
        <v>4</v>
      </c>
      <c r="D39" s="123"/>
      <c r="E39" s="49" t="s">
        <v>4</v>
      </c>
      <c r="F39" s="133"/>
      <c r="G39" s="50" t="s">
        <v>4</v>
      </c>
      <c r="H39" s="165"/>
      <c r="I39" s="48" t="s">
        <v>4</v>
      </c>
      <c r="J39" s="123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ULSBoard!B40+Grambling!B40+LATech!B40+McNeese!B40+Nicholls!B40+NwSU!B40+SLU!B40+ULL!B40+ULM!B40+UNO!B40</f>
        <v>0</v>
      </c>
      <c r="C40" s="35">
        <f t="shared" si="0"/>
        <v>0</v>
      </c>
      <c r="D40" s="122">
        <f>ULSBoard!D40+Grambling!D40+LATech!D40+McNeese!D40+Nicholls!D40+NwSU!D40+SLU!D40+ULL!D40+ULM!D40+UNO!D40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12">
        <f>ULSBoard!H40+Grambling!H40+LATech!H40+McNeese!H40+Nicholls!H40+NwSU!H40+SLU!H40+ULL!H40+ULM!H40+UNO!H40</f>
        <v>0</v>
      </c>
      <c r="I40" s="35">
        <f>IF(ISBLANK(H40),"  ",IF(L40&gt;0,H40/L40,IF(H40&gt;0,1,0)))</f>
        <v>0</v>
      </c>
      <c r="J40" s="122">
        <f>ULSBoard!J40+Grambling!J40+LATech!J40+McNeese!J40+Nicholls!J40+NwSU!J40+SLU!J40+ULL!J40+ULM!J40+UNO!J40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65"/>
      <c r="C41" s="48" t="s">
        <v>4</v>
      </c>
      <c r="D41" s="123"/>
      <c r="E41" s="49" t="s">
        <v>4</v>
      </c>
      <c r="F41" s="133"/>
      <c r="G41" s="50" t="s">
        <v>4</v>
      </c>
      <c r="H41" s="165"/>
      <c r="I41" s="48" t="s">
        <v>4</v>
      </c>
      <c r="J41" s="123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f>ULSBoard!B42+Grambling!B42+LATech!B42+McNeese!B42+Nicholls!B42+NwSU!B42+SLU!B42+ULL!B42+ULM!B42+UNO!B42</f>
        <v>0</v>
      </c>
      <c r="C42" s="35">
        <f t="shared" si="0"/>
        <v>0</v>
      </c>
      <c r="D42" s="122">
        <f>ULSBoard!D42+Grambling!D42+LATech!D42+McNeese!D42+Nicholls!D42+NwSU!D42+SLU!D42+ULL!D42+ULM!D42+UNO!D42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12">
        <f>ULSBoard!H42+Grambling!H42+LATech!H42+McNeese!H42+Nicholls!H42+NwSU!H42+SLU!H42+ULL!H42+ULM!H42+UNO!H42</f>
        <v>0</v>
      </c>
      <c r="I42" s="35">
        <f>IF(ISBLANK(H42),"  ",IF(L42&gt;0,H42/L42,IF(H42&gt;0,1,0)))</f>
        <v>0</v>
      </c>
      <c r="J42" s="122">
        <f>ULSBoard!J42+Grambling!J42+LATech!J42+McNeese!J42+Nicholls!J42+NwSU!J42+SLU!J42+ULL!J42+ULM!J42+UNO!J42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tr">
        <f t="shared" si="0"/>
        <v xml:space="preserve">  </v>
      </c>
      <c r="D43" s="124"/>
      <c r="E43" s="36" t="str">
        <f>IF(ISBLANK(D43),"  ",IF(F43&gt;0,D43/F43,IF(D43&gt;0,1,0)))</f>
        <v xml:space="preserve">  </v>
      </c>
      <c r="F43" s="133">
        <f t="shared" si="2"/>
        <v>0</v>
      </c>
      <c r="G43" s="41">
        <f>IF(ISBLANK(F43),"  ",IF(F81&gt;0,F43/F81,IF(F43&gt;0,1,0)))</f>
        <v>0</v>
      </c>
      <c r="H43" s="114"/>
      <c r="I43" s="39" t="str">
        <f>IF(ISBLANK(H43),"  ",IF(L43&gt;0,H43/L43,IF(H43&gt;0,1,0)))</f>
        <v xml:space="preserve">  </v>
      </c>
      <c r="J43" s="124"/>
      <c r="K43" s="40" t="str">
        <f>IF(ISBLANK(J43),"  ",IF(L43&gt;0,J43/L43,IF(J43&gt;0,1,0)))</f>
        <v xml:space="preserve">  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288394463.57999998</v>
      </c>
      <c r="C44" s="59">
        <f t="shared" si="0"/>
        <v>1</v>
      </c>
      <c r="D44" s="128">
        <f>SUM(D13:D15,D40,D42,D43)</f>
        <v>0</v>
      </c>
      <c r="E44" s="52">
        <f>IF(ISBLANK(D44),"  ",IF(F44&gt;0,D44/F44,IF(D44&gt;0,1,0)))</f>
        <v>0</v>
      </c>
      <c r="F44" s="115">
        <f>SUM(F13:F15,F40,F42:F43)</f>
        <v>288394463.57999998</v>
      </c>
      <c r="G44" s="53">
        <f>IF(ISBLANK(F44),"  ",IF(F81&gt;0,F44/F81,IF(F44&gt;0,1,0)))</f>
        <v>0.16102752034828674</v>
      </c>
      <c r="H44" s="115">
        <f>SUM(H13:H15,H40,H42:H43)</f>
        <v>337997947</v>
      </c>
      <c r="I44" s="59">
        <f>IF(ISBLANK(H44),"  ",IF(L44&gt;0,H44/L44,IF(H44&gt;0,1,0)))</f>
        <v>1</v>
      </c>
      <c r="J44" s="128">
        <f>SUM(J13:J15,J40,J42:J43)</f>
        <v>0</v>
      </c>
      <c r="K44" s="54">
        <f>IF(ISBLANK(J44),"  ",IF(L44&gt;0,J44/L44,IF(J44&gt;0,1,0)))</f>
        <v>0</v>
      </c>
      <c r="L44" s="115">
        <f>SUM(L13:L15,L40,L42:L43)</f>
        <v>337997947</v>
      </c>
      <c r="M44" s="53">
        <f>IF(ISBLANK(L44),"  ",IF(L81&gt;0,L44/L81,IF(L44&gt;0,1,0)))</f>
        <v>0.18319656952981811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ULSBoard!B46+Grambling!B46+LATech!B46+McNeese!B46+Nicholls!B46+NwSU!B46+SLU!B46+ULL!B46+ULM!B46+UNO!B46</f>
        <v>0</v>
      </c>
      <c r="C46" s="35">
        <f t="shared" si="0"/>
        <v>0</v>
      </c>
      <c r="D46" s="122">
        <f>ULSBoard!D46+Grambling!D46+LATech!D46+McNeese!D46+Nicholls!D46+NwSU!D46+SLU!D46+ULL!D46+ULM!D46+UNO!D46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ULSBoard!H46+Grambling!H46+LATech!H46+McNeese!H46+Nicholls!H46+NwSU!H46+SLU!H46+ULL!H46+ULM!H46+UNO!H46</f>
        <v>0</v>
      </c>
      <c r="I46" s="35">
        <f t="shared" ref="I46:I52" si="29">IF(ISBLANK(H46),"  ",IF(L46&gt;0,H46/L46,IF(H46&gt;0,1,0)))</f>
        <v>0</v>
      </c>
      <c r="J46" s="122">
        <f>ULSBoard!J46+Grambling!J46+LATech!J46+McNeese!J46+Nicholls!J46+NwSU!J46+SLU!J46+ULL!J46+ULM!J46+UNO!J46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ULSBoard!B47+Grambling!B47+LATech!B47+McNeese!B47+Nicholls!B47+NwSU!B47+SLU!B47+ULL!B47+ULM!B47+UNO!B47</f>
        <v>0</v>
      </c>
      <c r="C47" s="39">
        <f t="shared" si="0"/>
        <v>0</v>
      </c>
      <c r="D47" s="122">
        <f>ULSBoard!D47+Grambling!D47+LATech!D47+McNeese!D47+Nicholls!D47+NwSU!D47+SLU!D47+ULL!D47+ULM!D47+UNO!D47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ULSBoard!H47+Grambling!H47+LATech!H47+McNeese!H47+Nicholls!H47+NwSU!H47+SLU!H47+ULL!H47+ULM!H47+UNO!H47</f>
        <v>0</v>
      </c>
      <c r="I47" s="39">
        <f t="shared" si="29"/>
        <v>0</v>
      </c>
      <c r="J47" s="122">
        <f>ULSBoard!J47+Grambling!J47+LATech!J47+McNeese!J47+Nicholls!J47+NwSU!J47+SLU!J47+ULL!J47+ULM!J47+UNO!J47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ULSBoard!B48+Grambling!B48+LATech!B48+McNeese!B48+Nicholls!B48+NwSU!B48+SLU!B48+ULL!B48+ULM!B48+UNO!B48</f>
        <v>0</v>
      </c>
      <c r="C48" s="39">
        <f t="shared" si="0"/>
        <v>0</v>
      </c>
      <c r="D48" s="122">
        <f>ULSBoard!D48+Grambling!D48+LATech!D48+McNeese!D48+Nicholls!D48+NwSU!D48+SLU!D48+ULL!D48+ULM!D48+UNO!D48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ULSBoard!H48+Grambling!H48+LATech!H48+McNeese!H48+Nicholls!H48+NwSU!H48+SLU!H48+ULL!H48+ULM!H48+UNO!H48</f>
        <v>0</v>
      </c>
      <c r="I48" s="39">
        <f t="shared" si="29"/>
        <v>0</v>
      </c>
      <c r="J48" s="122">
        <f>ULSBoard!J48+Grambling!J48+LATech!J48+McNeese!J48+Nicholls!J48+NwSU!J48+SLU!J48+ULL!J48+ULM!J48+UNO!J48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ULSBoard!B49+Grambling!B49+LATech!B49+McNeese!B49+Nicholls!B49+NwSU!B49+SLU!B49+ULL!B49+ULM!B49+UNO!B49</f>
        <v>0</v>
      </c>
      <c r="C49" s="39">
        <f t="shared" si="0"/>
        <v>0</v>
      </c>
      <c r="D49" s="122">
        <f>ULSBoard!D49+Grambling!D49+LATech!D49+McNeese!D49+Nicholls!D49+NwSU!D49+SLU!D49+ULL!D49+ULM!D49+UNO!D49</f>
        <v>1753283</v>
      </c>
      <c r="E49" s="40">
        <f t="shared" si="28"/>
        <v>1</v>
      </c>
      <c r="F49" s="133">
        <f>D49+B49</f>
        <v>1753283</v>
      </c>
      <c r="G49" s="41">
        <f>IF(ISBLANK(F49),"  ",IF(D81&gt;0,F49/D81,IF(F49&gt;0,1,0)))</f>
        <v>1.9740791802581484E-3</v>
      </c>
      <c r="H49" s="112">
        <f>ULSBoard!H49+Grambling!H49+LATech!H49+McNeese!H49+Nicholls!H49+NwSU!H49+SLU!H49+ULL!H49+ULM!H49+UNO!H49</f>
        <v>0</v>
      </c>
      <c r="I49" s="39">
        <f t="shared" si="29"/>
        <v>0</v>
      </c>
      <c r="J49" s="122">
        <f>ULSBoard!J49+Grambling!J49+LATech!J49+McNeese!J49+Nicholls!J49+NwSU!J49+SLU!J49+ULL!J49+ULM!J49+UNO!J49</f>
        <v>1750000</v>
      </c>
      <c r="K49" s="40">
        <f t="shared" si="30"/>
        <v>1</v>
      </c>
      <c r="L49" s="133">
        <f>J49+H49</f>
        <v>1750000</v>
      </c>
      <c r="M49" s="41">
        <f>IF(ISBLANK(L49),"  ",IF(J81&gt;0,L49/J81,IF(L49&gt;0,1,0)))</f>
        <v>2.1143350765481547E-3</v>
      </c>
    </row>
    <row r="50" spans="1:13" ht="15" customHeight="1" x14ac:dyDescent="0.2">
      <c r="A50" s="58" t="s">
        <v>39</v>
      </c>
      <c r="B50" s="112">
        <f>ULSBoard!B50+Grambling!B50+LATech!B50+McNeese!B50+Nicholls!B50+NwSU!B50+SLU!B50+ULL!B50+ULM!B50+UNO!B50</f>
        <v>942000</v>
      </c>
      <c r="C50" s="39">
        <f t="shared" si="0"/>
        <v>1</v>
      </c>
      <c r="D50" s="122">
        <f>ULSBoard!D50+Grambling!D50+LATech!D50+McNeese!D50+Nicholls!D50+NwSU!D50+SLU!D50+ULL!D50+ULM!D50+UNO!D50</f>
        <v>0</v>
      </c>
      <c r="E50" s="40">
        <f t="shared" si="28"/>
        <v>0</v>
      </c>
      <c r="F50" s="133">
        <f>D50+B50</f>
        <v>942000</v>
      </c>
      <c r="G50" s="41">
        <f>IF(ISBLANK(F50),"  ",IF(F81&gt;0,F50/F81,IF(F50&gt;0,1,0)))</f>
        <v>5.2597377316159269E-4</v>
      </c>
      <c r="H50" s="112">
        <f>ULSBoard!H50+Grambling!H50+LATech!H50+McNeese!H50+Nicholls!H50+NwSU!H50+SLU!H50+ULL!H50+ULM!H50+UNO!H50</f>
        <v>259923</v>
      </c>
      <c r="I50" s="39">
        <f t="shared" si="29"/>
        <v>1</v>
      </c>
      <c r="J50" s="122">
        <f>ULSBoard!J50+Grambling!J50+LATech!J50+McNeese!J50+Nicholls!J50+NwSU!J50+SLU!J50+ULL!J50+ULM!J50+UNO!J50</f>
        <v>0</v>
      </c>
      <c r="K50" s="40">
        <f t="shared" si="30"/>
        <v>0</v>
      </c>
      <c r="L50" s="133">
        <f>J50+H50</f>
        <v>259923</v>
      </c>
      <c r="M50" s="41">
        <f>IF(ISBLANK(L50),"  ",IF(L81&gt;0,L50/L81,IF(L50&gt;0,1,0)))</f>
        <v>1.4087955966755891E-4</v>
      </c>
    </row>
    <row r="51" spans="1:13" s="55" customFormat="1" ht="15" customHeight="1" x14ac:dyDescent="0.25">
      <c r="A51" s="56" t="s">
        <v>40</v>
      </c>
      <c r="B51" s="117">
        <f>B50+B49+B48+B47+B46</f>
        <v>942000</v>
      </c>
      <c r="C51" s="59">
        <f t="shared" si="0"/>
        <v>0.34949947742036735</v>
      </c>
      <c r="D51" s="125">
        <f>D50+D49+D48+D47+D46</f>
        <v>1753283</v>
      </c>
      <c r="E51" s="54">
        <f t="shared" si="28"/>
        <v>0.65050052257963265</v>
      </c>
      <c r="F51" s="134">
        <f>F50+F49+F48+F47+F46</f>
        <v>2695283</v>
      </c>
      <c r="G51" s="53">
        <f>IF(ISBLANK(F51),"  ",IF(F81&gt;0,F51/F81,IF(F51&gt;0,1,0)))</f>
        <v>1.5049343622593387E-3</v>
      </c>
      <c r="H51" s="117">
        <f>H50+H49+H48+H47+H46</f>
        <v>259923</v>
      </c>
      <c r="I51" s="59">
        <f t="shared" si="29"/>
        <v>0.12931987941826628</v>
      </c>
      <c r="J51" s="125">
        <f>J50+J49+J48+J47+J46</f>
        <v>1750000</v>
      </c>
      <c r="K51" s="54">
        <f t="shared" si="30"/>
        <v>0.87068012058173372</v>
      </c>
      <c r="L51" s="134">
        <f>L50+L49+L48+L47+L46</f>
        <v>2009923</v>
      </c>
      <c r="M51" s="53">
        <f>IF(ISBLANK(L51),"  ",IF(L81&gt;0,L51/L81,IF(L51&gt;0,1,0)))</f>
        <v>1.0893882696248467E-3</v>
      </c>
    </row>
    <row r="52" spans="1:13" s="55" customFormat="1" ht="15" customHeight="1" x14ac:dyDescent="0.25">
      <c r="A52" s="60" t="s">
        <v>41</v>
      </c>
      <c r="B52" s="118">
        <f>ULSBoard!B52+Grambling!B52+LATech!B52+McNeese!B52+Nicholls!B52+NwSU!B52+SLU!B52+ULL!B52+ULM!B52+UNO!B52</f>
        <v>0</v>
      </c>
      <c r="C52" s="59">
        <f t="shared" si="0"/>
        <v>0</v>
      </c>
      <c r="D52" s="126">
        <f>ULSBoard!D52+Grambling!D52+LATech!D52+McNeese!D52+Nicholls!D52+NwSU!D52+SLU!D52+ULL!D52+ULM!D52+UNO!D52</f>
        <v>0</v>
      </c>
      <c r="E52" s="54">
        <f t="shared" si="28"/>
        <v>0</v>
      </c>
      <c r="F52" s="135">
        <f>D52+B52</f>
        <v>0</v>
      </c>
      <c r="G52" s="53">
        <f>IF(ISBLANK(F52),"  ",IF(F81&gt;0,F52/F81,IF(F52&gt;0,1,0)))</f>
        <v>0</v>
      </c>
      <c r="H52" s="118">
        <f>ULSBoard!H52+Grambling!H52+LATech!H52+McNeese!H52+Nicholls!H52+NwSU!H52+SLU!H52+ULL!H52+ULM!H52+UNO!H52</f>
        <v>0</v>
      </c>
      <c r="I52" s="59">
        <f t="shared" si="29"/>
        <v>0</v>
      </c>
      <c r="J52" s="126">
        <f>ULSBoard!J52+Grambling!J52+LATech!J52+McNeese!J52+Nicholls!J52+NwSU!J52+SLU!J52+ULL!J52+ULM!J52+UNO!J52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ULSBoard!B54+Grambling!B54+LATech!B54+McNeese!B54+Nicholls!B54+NwSU!B54+SLU!B54+ULL!B54+ULM!B54+UNO!B54</f>
        <v>441046654.56999999</v>
      </c>
      <c r="C54" s="35">
        <f t="shared" si="0"/>
        <v>0.98682291607606654</v>
      </c>
      <c r="D54" s="122">
        <f>ULSBoard!D54+Grambling!D54+LATech!D54+McNeese!D54+Nicholls!D54+NwSU!D54+SLU!D54+ULL!D54+ULM!D54+UNO!D54</f>
        <v>5889312.75</v>
      </c>
      <c r="E54" s="36">
        <f t="shared" ref="E54:E72" si="31">IF(ISBLANK(D54),"  ",IF(F54&gt;0,D54/F54,IF(D54&gt;0,1,0)))</f>
        <v>1.317708392393341E-2</v>
      </c>
      <c r="F54" s="136">
        <f t="shared" ref="F54:F59" si="32">D54+B54</f>
        <v>446935967.31999999</v>
      </c>
      <c r="G54" s="37">
        <f>IF(ISBLANK(F54),"  ",IF(F81&gt;0,F54/F81,IF(F54&gt;0,1,0)))</f>
        <v>0.24955052769949754</v>
      </c>
      <c r="H54" s="112">
        <f>ULSBoard!H54+Grambling!H54+LATech!H54+McNeese!H54+Nicholls!H54+NwSU!H54+SLU!H54+ULL!H54+ULM!H54+UNO!H54</f>
        <v>456641514</v>
      </c>
      <c r="I54" s="35">
        <f t="shared" ref="I54:I72" si="33">IF(ISBLANK(H54),"  ",IF(L54&gt;0,H54/L54,IF(H54&gt;0,1,0)))</f>
        <v>0.98757225623479861</v>
      </c>
      <c r="J54" s="122">
        <f>ULSBoard!J54+Grambling!J54+LATech!J54+McNeese!J54+Nicholls!J54+NwSU!J54+SLU!J54+ULL!J54+ULM!J54+UNO!J54</f>
        <v>5746439</v>
      </c>
      <c r="K54" s="36">
        <f t="shared" ref="K54:K72" si="34">IF(ISBLANK(J54),"  ",IF(L54&gt;0,J54/L54,IF(J54&gt;0,1,0)))</f>
        <v>1.2427743765201426E-2</v>
      </c>
      <c r="L54" s="136">
        <f t="shared" ref="L54:L70" si="35">J54+H54</f>
        <v>462387953</v>
      </c>
      <c r="M54" s="37">
        <f>IF(ISBLANK(L54),"  ",IF(L81&gt;0,L54/L81,IF(L54&gt;0,1,0)))</f>
        <v>0.25061657188561198</v>
      </c>
    </row>
    <row r="55" spans="1:13" ht="15" customHeight="1" x14ac:dyDescent="0.2">
      <c r="A55" s="25" t="s">
        <v>44</v>
      </c>
      <c r="B55" s="112">
        <f>ULSBoard!B55+Grambling!B55+LATech!B55+McNeese!B55+Nicholls!B55+NwSU!B55+SLU!B55+ULL!B55+ULM!B55+UNO!B55</f>
        <v>21233810.400000002</v>
      </c>
      <c r="C55" s="39">
        <f t="shared" si="0"/>
        <v>1</v>
      </c>
      <c r="D55" s="122">
        <f>ULSBoard!D55+Grambling!D55+LATech!D55+McNeese!D55+Nicholls!D55+NwSU!D55+SLU!D55+ULL!D55+ULM!D55+UNO!D55</f>
        <v>0</v>
      </c>
      <c r="E55" s="40">
        <f t="shared" si="31"/>
        <v>0</v>
      </c>
      <c r="F55" s="137">
        <f t="shared" si="32"/>
        <v>21233810.400000002</v>
      </c>
      <c r="G55" s="41">
        <f>IF(ISBLANK(F55),"  ",IF(F81&gt;0,F55/F81,IF(F55&gt;0,1,0)))</f>
        <v>1.1856080015590095E-2</v>
      </c>
      <c r="H55" s="112">
        <f>ULSBoard!H55+Grambling!H55+LATech!H55+McNeese!H55+Nicholls!H55+NwSU!H55+SLU!H55+ULL!H55+ULM!H55+UNO!H55</f>
        <v>21583343</v>
      </c>
      <c r="I55" s="39">
        <f t="shared" si="33"/>
        <v>1</v>
      </c>
      <c r="J55" s="122">
        <f>ULSBoard!J55+Grambling!J55+LATech!J55+McNeese!J55+Nicholls!J55+NwSU!J55+SLU!J55+ULL!J55+ULM!J55+UNO!J55</f>
        <v>0</v>
      </c>
      <c r="K55" s="40">
        <f t="shared" si="34"/>
        <v>0</v>
      </c>
      <c r="L55" s="137">
        <f t="shared" si="35"/>
        <v>21583343</v>
      </c>
      <c r="M55" s="41">
        <f>IF(ISBLANK(L55),"  ",IF(L81&gt;0,L55/L81,IF(L55&gt;0,1,0)))</f>
        <v>1.1698279328854661E-2</v>
      </c>
    </row>
    <row r="56" spans="1:13" ht="15" customHeight="1" x14ac:dyDescent="0.2">
      <c r="A56" s="64" t="s">
        <v>45</v>
      </c>
      <c r="B56" s="112">
        <f>ULSBoard!B56+Grambling!B56+LATech!B56+McNeese!B56+Nicholls!B56+NwSU!B56+SLU!B56+ULL!B56+ULM!B56+UNO!B56</f>
        <v>14584498.5</v>
      </c>
      <c r="C56" s="39">
        <f t="shared" si="0"/>
        <v>0.91767519240459716</v>
      </c>
      <c r="D56" s="122">
        <f>ULSBoard!D56+Grambling!D56+LATech!D56+McNeese!D56+Nicholls!D56+NwSU!D56+SLU!D56+ULL!D56+ULM!D56+UNO!D56</f>
        <v>1308378</v>
      </c>
      <c r="E56" s="40">
        <f t="shared" si="31"/>
        <v>8.232480759540288E-2</v>
      </c>
      <c r="F56" s="138">
        <f t="shared" si="32"/>
        <v>15892876.5</v>
      </c>
      <c r="G56" s="41">
        <f>IF(ISBLANK(F56),"  ",IF(F81&gt;0,F56/F81,IF(F56&gt;0,1,0)))</f>
        <v>8.8739237994651891E-3</v>
      </c>
      <c r="H56" s="112">
        <f>ULSBoard!H56+Grambling!H56+LATech!H56+McNeese!H56+Nicholls!H56+NwSU!H56+SLU!H56+ULL!H56+ULM!H56+UNO!H56</f>
        <v>15782143</v>
      </c>
      <c r="I56" s="39">
        <f t="shared" si="33"/>
        <v>1</v>
      </c>
      <c r="J56" s="122">
        <f>ULSBoard!J56+Grambling!J56+LATech!J56+McNeese!J56+Nicholls!J56+NwSU!J56+SLU!J56+ULL!J56+ULM!J56+UNO!J56</f>
        <v>0</v>
      </c>
      <c r="K56" s="40">
        <f t="shared" si="34"/>
        <v>0</v>
      </c>
      <c r="L56" s="138">
        <f t="shared" si="35"/>
        <v>15782143</v>
      </c>
      <c r="M56" s="41">
        <f>IF(ISBLANK(L56),"  ",IF(L81&gt;0,L56/L81,IF(L56&gt;0,1,0)))</f>
        <v>8.5540000555951075E-3</v>
      </c>
    </row>
    <row r="57" spans="1:13" ht="15" customHeight="1" x14ac:dyDescent="0.2">
      <c r="A57" s="64" t="s">
        <v>46</v>
      </c>
      <c r="B57" s="112">
        <f>ULSBoard!B57+Grambling!B57+LATech!B57+McNeese!B57+Nicholls!B57+NwSU!B57+SLU!B57+ULL!B57+ULM!B57+UNO!B57</f>
        <v>8309732.71</v>
      </c>
      <c r="C57" s="39">
        <f t="shared" si="0"/>
        <v>1</v>
      </c>
      <c r="D57" s="122">
        <f>ULSBoard!D57+Grambling!D57+LATech!D57+McNeese!D57+Nicholls!D57+NwSU!D57+SLU!D57+ULL!D57+ULM!D57+UNO!D57</f>
        <v>0</v>
      </c>
      <c r="E57" s="40">
        <f t="shared" si="31"/>
        <v>0</v>
      </c>
      <c r="F57" s="138">
        <f t="shared" si="32"/>
        <v>8309732.71</v>
      </c>
      <c r="G57" s="41">
        <f>IF(ISBLANK(F57),"  ",IF(F81&gt;0,F57/F81,IF(F57&gt;0,1,0)))</f>
        <v>4.6398104749925768E-3</v>
      </c>
      <c r="H57" s="112">
        <f>ULSBoard!H57+Grambling!H57+LATech!H57+McNeese!H57+Nicholls!H57+NwSU!H57+SLU!H57+ULL!H57+ULM!H57+UNO!H57</f>
        <v>8040921</v>
      </c>
      <c r="I57" s="39">
        <f t="shared" si="33"/>
        <v>1</v>
      </c>
      <c r="J57" s="122">
        <f>ULSBoard!J57+Grambling!J57+LATech!J57+McNeese!J57+Nicholls!J57+NwSU!J57+SLU!J57+ULL!J57+ULM!J57+UNO!J57</f>
        <v>0</v>
      </c>
      <c r="K57" s="40">
        <f t="shared" si="34"/>
        <v>0</v>
      </c>
      <c r="L57" s="138">
        <f t="shared" si="35"/>
        <v>8040921</v>
      </c>
      <c r="M57" s="41">
        <f>IF(ISBLANK(L57),"  ",IF(L81&gt;0,L57/L81,IF(L57&gt;0,1,0)))</f>
        <v>4.3582192026162649E-3</v>
      </c>
    </row>
    <row r="58" spans="1:13" ht="15" customHeight="1" x14ac:dyDescent="0.2">
      <c r="A58" s="64" t="s">
        <v>47</v>
      </c>
      <c r="B58" s="112">
        <f>ULSBoard!B58+Grambling!B58+LATech!B58+McNeese!B58+Nicholls!B58+NwSU!B58+SLU!B58+ULL!B58+ULM!B58+UNO!B58</f>
        <v>0</v>
      </c>
      <c r="C58" s="39">
        <f>IF(ISBLANK(B58),"  ",IF(F58&gt;0,B58/F58,IF(B58&gt;0,1,0)))</f>
        <v>0</v>
      </c>
      <c r="D58" s="122">
        <f>ULSBoard!D58+Grambling!D58+LATech!D58+McNeese!D58+Nicholls!D58+NwSU!D58+SLU!D58+ULL!D58+ULM!D58+UNO!D58</f>
        <v>8264916.2000000002</v>
      </c>
      <c r="E58" s="40">
        <f>IF(ISBLANK(D58),"  ",IF(F58&gt;0,D58/F58,IF(D58&gt;0,1,0)))</f>
        <v>1</v>
      </c>
      <c r="F58" s="138">
        <f t="shared" si="32"/>
        <v>8264916.2000000002</v>
      </c>
      <c r="G58" s="41">
        <f>IF(ISBLANK(F58),"  ",IF(F81&gt;0,F58/F81,IF(F58&gt;0,1,0)))</f>
        <v>4.6147867925460436E-3</v>
      </c>
      <c r="H58" s="112">
        <f>ULSBoard!H58+Grambling!H58+LATech!H58+McNeese!H58+Nicholls!H58+NwSU!H58+SLU!H58+ULL!H58+ULM!H58+UNO!H58</f>
        <v>0</v>
      </c>
      <c r="I58" s="39">
        <f>IF(ISBLANK(H58),"  ",IF(L58&gt;0,H58/L58,IF(H58&gt;0,1,0)))</f>
        <v>0</v>
      </c>
      <c r="J58" s="122">
        <f>ULSBoard!J58+Grambling!J58+LATech!J58+McNeese!J58+Nicholls!J58+NwSU!J58+SLU!J58+ULL!J58+ULM!J58+UNO!J58</f>
        <v>7624243</v>
      </c>
      <c r="K58" s="40">
        <f>IF(ISBLANK(J58),"  ",IF(L58&gt;0,J58/L58,IF(J58&gt;0,1,0)))</f>
        <v>1</v>
      </c>
      <c r="L58" s="138">
        <f t="shared" si="35"/>
        <v>7624243</v>
      </c>
      <c r="M58" s="41">
        <f>IF(ISBLANK(L58),"  ",IF(L81&gt;0,L58/L81,IF(L58&gt;0,1,0)))</f>
        <v>4.1323776527605032E-3</v>
      </c>
    </row>
    <row r="59" spans="1:13" ht="15" customHeight="1" x14ac:dyDescent="0.2">
      <c r="A59" s="25" t="s">
        <v>48</v>
      </c>
      <c r="B59" s="112">
        <f>ULSBoard!B59+Grambling!B59+LATech!B59+McNeese!B59+Nicholls!B59+NwSU!B59+SLU!B59+ULL!B59+ULM!B59+UNO!B59</f>
        <v>53262355.710000001</v>
      </c>
      <c r="C59" s="39">
        <f t="shared" si="0"/>
        <v>0.31725368017163091</v>
      </c>
      <c r="D59" s="122">
        <f>ULSBoard!D59+Grambling!D59+LATech!D59+McNeese!D59+Nicholls!D59+NwSU!D59+SLU!D59+ULL!D59+ULM!D59+UNO!D59</f>
        <v>114623342.83</v>
      </c>
      <c r="E59" s="40">
        <f t="shared" si="31"/>
        <v>0.68274631982836909</v>
      </c>
      <c r="F59" s="137">
        <f t="shared" si="32"/>
        <v>167885698.53999999</v>
      </c>
      <c r="G59" s="41">
        <f>IF(ISBLANK(F59),"  ",IF(F81&gt;0,F59/F81,IF(F59&gt;0,1,0)))</f>
        <v>9.374041859973832E-2</v>
      </c>
      <c r="H59" s="112">
        <f>ULSBoard!H59+Grambling!H59+LATech!H59+McNeese!H59+Nicholls!H59+NwSU!H59+SLU!H59+ULL!H59+ULM!H59+UNO!H59</f>
        <v>76787330</v>
      </c>
      <c r="I59" s="39">
        <f t="shared" si="33"/>
        <v>0.45825555593109002</v>
      </c>
      <c r="J59" s="122">
        <f>ULSBoard!J59+Grambling!J59+LATech!J59+McNeese!J59+Nicholls!J59+NwSU!J59+SLU!J59+ULL!J59+ULM!J59+UNO!J59</f>
        <v>90777097.765599996</v>
      </c>
      <c r="K59" s="40">
        <f t="shared" si="34"/>
        <v>0.54174444406890998</v>
      </c>
      <c r="L59" s="137">
        <f t="shared" si="35"/>
        <v>167564427.7656</v>
      </c>
      <c r="M59" s="41">
        <f>IF(ISBLANK(L59),"  ",IF(L81&gt;0,L59/L81,IF(L59&gt;0,1,0)))</f>
        <v>9.0820753836960214E-2</v>
      </c>
    </row>
    <row r="60" spans="1:13" s="55" customFormat="1" ht="15" customHeight="1" x14ac:dyDescent="0.25">
      <c r="A60" s="60" t="s">
        <v>49</v>
      </c>
      <c r="B60" s="117">
        <f>B59+B57+B56+B55+B54</f>
        <v>538437051.88999999</v>
      </c>
      <c r="C60" s="59">
        <f t="shared" si="0"/>
        <v>0.80541290358740147</v>
      </c>
      <c r="D60" s="125">
        <f>D59+D57+D56+D55+D54+D58</f>
        <v>130085949.78</v>
      </c>
      <c r="E60" s="54">
        <f t="shared" si="31"/>
        <v>0.19458709641259841</v>
      </c>
      <c r="F60" s="139">
        <f>F59+F57+F56+F55+F54+F58</f>
        <v>668523001.67000008</v>
      </c>
      <c r="G60" s="53">
        <f>IF(ISBLANK(F60),"  ",IF(F81&gt;0,F60/F81,IF(F60&gt;0,1,0)))</f>
        <v>0.37327554738182983</v>
      </c>
      <c r="H60" s="117">
        <f>H59+H57+H56+H55+H54</f>
        <v>578835251</v>
      </c>
      <c r="I60" s="59">
        <f t="shared" si="33"/>
        <v>0.8475104430503142</v>
      </c>
      <c r="J60" s="125">
        <f>J59+J57+J56+J55+J54+J58</f>
        <v>104147779.7656</v>
      </c>
      <c r="K60" s="54">
        <f t="shared" si="34"/>
        <v>0.15248955694968586</v>
      </c>
      <c r="L60" s="137">
        <f t="shared" si="35"/>
        <v>682983030.76559997</v>
      </c>
      <c r="M60" s="53">
        <f>IF(ISBLANK(L60),"  ",IF(L81&gt;0,L60/L81,IF(L60&gt;0,1,0)))</f>
        <v>0.37018020196239876</v>
      </c>
    </row>
    <row r="61" spans="1:13" ht="15" customHeight="1" x14ac:dyDescent="0.2">
      <c r="A61" s="34" t="s">
        <v>50</v>
      </c>
      <c r="B61" s="112">
        <f>ULSBoard!B61+Grambling!B61+LATech!B61+McNeese!B61+Nicholls!B61+NwSU!B61+SLU!B61+ULL!B61+ULM!B61+UNO!B61</f>
        <v>0</v>
      </c>
      <c r="C61" s="39">
        <f t="shared" si="0"/>
        <v>0</v>
      </c>
      <c r="D61" s="122">
        <f>ULSBoard!D61+Grambling!D61+LATech!D61+McNeese!D61+Nicholls!D61+NwSU!D61+SLU!D61+ULL!D61+ULM!D61+UNO!D61</f>
        <v>0</v>
      </c>
      <c r="E61" s="40">
        <f t="shared" si="31"/>
        <v>0</v>
      </c>
      <c r="F61" s="140">
        <f t="shared" ref="F61:F71" si="36">D61+B61</f>
        <v>0</v>
      </c>
      <c r="G61" s="41">
        <f>IF(ISBLANK(F61),"  ",IF(F81&gt;0,F61/F81,IF(F61&gt;0,1,0)))</f>
        <v>0</v>
      </c>
      <c r="H61" s="112">
        <f>ULSBoard!H61+Grambling!H61+LATech!H61+McNeese!H61+Nicholls!H61+NwSU!H61+SLU!H61+ULL!H61+ULM!H61+UNO!H61</f>
        <v>0</v>
      </c>
      <c r="I61" s="39">
        <f t="shared" si="33"/>
        <v>0</v>
      </c>
      <c r="J61" s="122">
        <f>ULSBoard!J61+Grambling!J61+LATech!J61+McNeese!J61+Nicholls!J61+NwSU!J61+SLU!J61+ULL!J61+ULM!J61+UNO!J61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ULSBoard!B62+Grambling!B62+LATech!B62+McNeese!B62+Nicholls!B62+NwSU!B62+SLU!B62+ULL!B62+ULM!B62+UNO!B62</f>
        <v>0</v>
      </c>
      <c r="C62" s="39">
        <f t="shared" si="0"/>
        <v>0</v>
      </c>
      <c r="D62" s="122">
        <f>ULSBoard!D62+Grambling!D62+LATech!D62+McNeese!D62+Nicholls!D62+NwSU!D62+SLU!D62+ULL!D62+ULM!D62+UNO!D62</f>
        <v>0</v>
      </c>
      <c r="E62" s="40">
        <f t="shared" si="31"/>
        <v>0</v>
      </c>
      <c r="F62" s="133">
        <f t="shared" si="36"/>
        <v>0</v>
      </c>
      <c r="G62" s="41">
        <f>IF(ISBLANK(F62),"  ",IF(F81&gt;0,F62/F81,IF(F62&gt;0,1,0)))</f>
        <v>0</v>
      </c>
      <c r="H62" s="112">
        <f>ULSBoard!H62+Grambling!H62+LATech!H62+McNeese!H62+Nicholls!H62+NwSU!H62+SLU!H62+ULL!H62+ULM!H62+UNO!H62</f>
        <v>0</v>
      </c>
      <c r="I62" s="39">
        <f t="shared" si="33"/>
        <v>0</v>
      </c>
      <c r="J62" s="122">
        <f>ULSBoard!J62+Grambling!J62+LATech!J62+McNeese!J62+Nicholls!J62+NwSU!J62+SLU!J62+ULL!J62+ULM!J62+UNO!J62</f>
        <v>0</v>
      </c>
      <c r="K62" s="40">
        <f t="shared" si="34"/>
        <v>0</v>
      </c>
      <c r="L62" s="133">
        <f t="shared" si="35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2">
        <f>ULSBoard!B63+Grambling!B63+LATech!B63+McNeese!B63+Nicholls!B63+NwSU!B63+SLU!B63+ULL!B63+ULM!B63+UNO!B63</f>
        <v>996857.54</v>
      </c>
      <c r="C63" s="39">
        <f t="shared" si="0"/>
        <v>0.27423155636516933</v>
      </c>
      <c r="D63" s="122">
        <f>ULSBoard!D63+Grambling!D63+LATech!D63+McNeese!D63+Nicholls!D63+NwSU!D63+SLU!D63+ULL!D63+ULM!D63+UNO!D63</f>
        <v>2638236.6599999997</v>
      </c>
      <c r="E63" s="40">
        <f t="shared" si="31"/>
        <v>0.72576844363483062</v>
      </c>
      <c r="F63" s="133">
        <f t="shared" si="36"/>
        <v>3635094.1999999997</v>
      </c>
      <c r="G63" s="41">
        <f>IF(ISBLANK(F63),"  ",IF(F81&gt;0,F63/F81,IF(F63&gt;0,1,0)))</f>
        <v>2.0296860001824003E-3</v>
      </c>
      <c r="H63" s="112">
        <f>ULSBoard!H63+Grambling!H63+LATech!H63+McNeese!H63+Nicholls!H63+NwSU!H63+SLU!H63+ULL!H63+ULM!H63+UNO!H63</f>
        <v>990301</v>
      </c>
      <c r="I63" s="39">
        <f t="shared" si="33"/>
        <v>0.2780423680774104</v>
      </c>
      <c r="J63" s="122">
        <f>ULSBoard!J63+Grambling!J63+LATech!J63+McNeese!J63+Nicholls!J63+NwSU!J63+SLU!J63+ULL!J63+ULM!J63+UNO!J63</f>
        <v>2571390</v>
      </c>
      <c r="K63" s="40">
        <f t="shared" si="34"/>
        <v>0.72195763192258955</v>
      </c>
      <c r="L63" s="133">
        <f t="shared" si="35"/>
        <v>3561691</v>
      </c>
      <c r="M63" s="41">
        <f>IF(ISBLANK(L63),"  ",IF(L81&gt;0,L63/L81,IF(L63&gt;0,1,0)))</f>
        <v>1.9304542489579897E-3</v>
      </c>
    </row>
    <row r="64" spans="1:13" ht="15" customHeight="1" x14ac:dyDescent="0.2">
      <c r="A64" s="58" t="s">
        <v>53</v>
      </c>
      <c r="B64" s="112">
        <f>ULSBoard!B64+Grambling!B64+LATech!B64+McNeese!B64+Nicholls!B64+NwSU!B64+SLU!B64+ULL!B64+ULM!B64+UNO!B64</f>
        <v>1345930</v>
      </c>
      <c r="C64" s="39">
        <f t="shared" si="0"/>
        <v>1.5120059149476372E-2</v>
      </c>
      <c r="D64" s="122">
        <f>ULSBoard!D64+Grambling!D64+LATech!D64+McNeese!D64+Nicholls!D64+NwSU!D64+SLU!D64+ULL!D64+ULM!D64+UNO!D64</f>
        <v>87670256.159999996</v>
      </c>
      <c r="E64" s="40">
        <f t="shared" si="31"/>
        <v>0.98487994085052366</v>
      </c>
      <c r="F64" s="133">
        <f t="shared" si="36"/>
        <v>89016186.159999996</v>
      </c>
      <c r="G64" s="41">
        <f>IF(ISBLANK(F64),"  ",IF(F81&gt;0,F64/F81,IF(F64&gt;0,1,0)))</f>
        <v>4.970295043209124E-2</v>
      </c>
      <c r="H64" s="112">
        <f>ULSBoard!H64+Grambling!H64+LATech!H64+McNeese!H64+Nicholls!H64+NwSU!H64+SLU!H64+ULL!H64+ULM!H64+UNO!H64</f>
        <v>1253386</v>
      </c>
      <c r="I64" s="39">
        <f t="shared" si="33"/>
        <v>1.5881945270362411E-2</v>
      </c>
      <c r="J64" s="122">
        <f>ULSBoard!J64+Grambling!J64+LATech!J64+McNeese!J64+Nicholls!J64+NwSU!J64+SLU!J64+ULL!J64+ULM!J64+UNO!J64</f>
        <v>77665536</v>
      </c>
      <c r="K64" s="40">
        <f t="shared" si="34"/>
        <v>0.98411805472963754</v>
      </c>
      <c r="L64" s="133">
        <f t="shared" si="35"/>
        <v>78918922</v>
      </c>
      <c r="M64" s="41">
        <f>IF(ISBLANK(L64),"  ",IF(L81&gt;0,L64/L81,IF(L64&gt;0,1,0)))</f>
        <v>4.2774448512822749E-2</v>
      </c>
    </row>
    <row r="65" spans="1:13" ht="15" customHeight="1" x14ac:dyDescent="0.2">
      <c r="A65" s="65" t="s">
        <v>54</v>
      </c>
      <c r="B65" s="112">
        <f>ULSBoard!B65+Grambling!B65+LATech!B65+McNeese!B65+Nicholls!B65+NwSU!B65+SLU!B65+ULL!B65+ULM!B65+UNO!B65</f>
        <v>224343</v>
      </c>
      <c r="C65" s="39">
        <f t="shared" si="0"/>
        <v>1</v>
      </c>
      <c r="D65" s="122">
        <f>ULSBoard!D65+Grambling!D65+LATech!D65+McNeese!D65+Nicholls!D65+NwSU!D65+SLU!D65+ULL!D65+ULM!D65+UNO!D65</f>
        <v>0</v>
      </c>
      <c r="E65" s="40">
        <f t="shared" si="31"/>
        <v>0</v>
      </c>
      <c r="F65" s="133">
        <f t="shared" si="36"/>
        <v>224343</v>
      </c>
      <c r="G65" s="41">
        <f>IF(ISBLANK(F65),"  ",IF(F81&gt;0,F65/F81,IF(F65&gt;0,1,0)))</f>
        <v>1.2526383672228363E-4</v>
      </c>
      <c r="H65" s="112">
        <f>ULSBoard!H65+Grambling!H65+LATech!H65+McNeese!H65+Nicholls!H65+NwSU!H65+SLU!H65+ULL!H65+ULM!H65+UNO!H65</f>
        <v>218000</v>
      </c>
      <c r="I65" s="39">
        <f t="shared" si="33"/>
        <v>1</v>
      </c>
      <c r="J65" s="122">
        <f>ULSBoard!J65+Grambling!J65+LATech!J65+McNeese!J65+Nicholls!J65+NwSU!J65+SLU!J65+ULL!J65+ULM!J65+UNO!J65</f>
        <v>0</v>
      </c>
      <c r="K65" s="40">
        <f t="shared" si="34"/>
        <v>0</v>
      </c>
      <c r="L65" s="133">
        <f t="shared" si="35"/>
        <v>218000</v>
      </c>
      <c r="M65" s="41">
        <f>IF(ISBLANK(L65),"  ",IF(L81&gt;0,L65/L81,IF(L65&gt;0,1,0)))</f>
        <v>1.1815708501182213E-4</v>
      </c>
    </row>
    <row r="66" spans="1:13" ht="15" customHeight="1" x14ac:dyDescent="0.2">
      <c r="A66" s="65" t="s">
        <v>55</v>
      </c>
      <c r="B66" s="112">
        <f>ULSBoard!B66+Grambling!B66+LATech!B66+McNeese!B66+Nicholls!B66+NwSU!B66+SLU!B66+ULL!B66+ULM!B66+UNO!B66</f>
        <v>0</v>
      </c>
      <c r="C66" s="39">
        <f t="shared" si="0"/>
        <v>0</v>
      </c>
      <c r="D66" s="122">
        <f>ULSBoard!D66+Grambling!D66+LATech!D66+McNeese!D66+Nicholls!D66+NwSU!D66+SLU!D66+ULL!D66+ULM!D66+UNO!D66</f>
        <v>82647860.129999995</v>
      </c>
      <c r="E66" s="40">
        <f t="shared" si="31"/>
        <v>1</v>
      </c>
      <c r="F66" s="133">
        <f t="shared" si="36"/>
        <v>82647860.129999995</v>
      </c>
      <c r="G66" s="41">
        <f>IF(ISBLANK(F66),"  ",IF(F81&gt;0,F66/F81,IF(F66&gt;0,1,0)))</f>
        <v>4.6147141015188596E-2</v>
      </c>
      <c r="H66" s="112">
        <f>ULSBoard!H66+Grambling!H66+LATech!H66+McNeese!H66+Nicholls!H66+NwSU!H66+SLU!H66+ULL!H66+ULM!H66+UNO!H66</f>
        <v>0</v>
      </c>
      <c r="I66" s="39">
        <f t="shared" si="33"/>
        <v>0</v>
      </c>
      <c r="J66" s="122">
        <f>ULSBoard!J66+Grambling!J66+LATech!J66+McNeese!J66+Nicholls!J66+NwSU!J66+SLU!J66+ULL!J66+ULM!J66+UNO!J66</f>
        <v>85116784</v>
      </c>
      <c r="K66" s="40">
        <f t="shared" si="34"/>
        <v>1</v>
      </c>
      <c r="L66" s="133">
        <f t="shared" si="35"/>
        <v>85116784</v>
      </c>
      <c r="M66" s="41">
        <f>IF(ISBLANK(L66),"  ",IF(L81&gt;0,L66/L81,IF(L66&gt;0,1,0)))</f>
        <v>4.6133720564316062E-2</v>
      </c>
    </row>
    <row r="67" spans="1:13" ht="15" customHeight="1" x14ac:dyDescent="0.2">
      <c r="A67" s="34" t="s">
        <v>56</v>
      </c>
      <c r="B67" s="112">
        <f>ULSBoard!B67+Grambling!B67+LATech!B67+McNeese!B67+Nicholls!B67+NwSU!B67+SLU!B67+ULL!B67+ULM!B67+UNO!B67</f>
        <v>0</v>
      </c>
      <c r="C67" s="39">
        <f t="shared" si="0"/>
        <v>0</v>
      </c>
      <c r="D67" s="122">
        <f>ULSBoard!D67+Grambling!D67+LATech!D67+McNeese!D67+Nicholls!D67+NwSU!D67+SLU!D67+ULL!D67+ULM!D67+UNO!D67</f>
        <v>201384864.35999998</v>
      </c>
      <c r="E67" s="40">
        <f t="shared" si="31"/>
        <v>1</v>
      </c>
      <c r="F67" s="133">
        <f t="shared" si="36"/>
        <v>201384864.35999998</v>
      </c>
      <c r="G67" s="41">
        <f>IF(ISBLANK(F67),"  ",IF(F81&gt;0,F67/F81,IF(F67&gt;0,1,0)))</f>
        <v>0.11244496493106661</v>
      </c>
      <c r="H67" s="112">
        <f>ULSBoard!H67+Grambling!H67+LATech!H67+McNeese!H67+Nicholls!H67+NwSU!H67+SLU!H67+ULL!H67+ULM!H67+UNO!H67</f>
        <v>0</v>
      </c>
      <c r="I67" s="39">
        <f t="shared" si="33"/>
        <v>0</v>
      </c>
      <c r="J67" s="122">
        <f>ULSBoard!J67+Grambling!J67+LATech!J67+McNeese!J67+Nicholls!J67+NwSU!J67+SLU!J67+ULL!J67+ULM!J67+UNO!J67</f>
        <v>183935312</v>
      </c>
      <c r="K67" s="40">
        <f t="shared" si="34"/>
        <v>1</v>
      </c>
      <c r="L67" s="133">
        <f t="shared" si="35"/>
        <v>183935312</v>
      </c>
      <c r="M67" s="41">
        <f>IF(ISBLANK(L67),"  ",IF(L81&gt;0,L67/L81,IF(L67&gt;0,1,0)))</f>
        <v>9.9693854571834981E-2</v>
      </c>
    </row>
    <row r="68" spans="1:13" ht="15" customHeight="1" x14ac:dyDescent="0.2">
      <c r="A68" s="34" t="s">
        <v>57</v>
      </c>
      <c r="B68" s="112">
        <f>ULSBoard!B68+Grambling!B68+LATech!B68+McNeese!B68+Nicholls!B68+NwSU!B68+SLU!B68+ULL!B68+ULM!B68+UNO!B68</f>
        <v>0</v>
      </c>
      <c r="C68" s="39">
        <f t="shared" si="0"/>
        <v>0</v>
      </c>
      <c r="D68" s="122">
        <f>ULSBoard!D68+Grambling!D68+LATech!D68+McNeese!D68+Nicholls!D68+NwSU!D68+SLU!D68+ULL!D68+ULM!D68+UNO!D68</f>
        <v>3515796</v>
      </c>
      <c r="E68" s="40">
        <f t="shared" si="31"/>
        <v>1</v>
      </c>
      <c r="F68" s="133">
        <f t="shared" si="36"/>
        <v>3515796</v>
      </c>
      <c r="G68" s="41">
        <f>IF(ISBLANK(F68),"  ",IF(F81&gt;0,F68/F81,IF(F68&gt;0,1,0)))</f>
        <v>1.9630748277987631E-3</v>
      </c>
      <c r="H68" s="112">
        <f>ULSBoard!H68+Grambling!H68+LATech!H68+McNeese!H68+Nicholls!H68+NwSU!H68+SLU!H68+ULL!H68+ULM!H68+UNO!H68</f>
        <v>0</v>
      </c>
      <c r="I68" s="39">
        <f t="shared" si="33"/>
        <v>0</v>
      </c>
      <c r="J68" s="122">
        <f>ULSBoard!J68+Grambling!J68+LATech!J68+McNeese!J68+Nicholls!J68+NwSU!J68+SLU!J68+ULL!J68+ULM!J68+UNO!J68</f>
        <v>4271812</v>
      </c>
      <c r="K68" s="40">
        <f t="shared" si="34"/>
        <v>1</v>
      </c>
      <c r="L68" s="133">
        <f t="shared" si="35"/>
        <v>4271812</v>
      </c>
      <c r="M68" s="41">
        <f>IF(ISBLANK(L68),"  ",IF(L81&gt;0,L68/L81,IF(L68&gt;0,1,0)))</f>
        <v>2.3153433653143205E-3</v>
      </c>
    </row>
    <row r="69" spans="1:13" ht="15" customHeight="1" x14ac:dyDescent="0.2">
      <c r="A69" s="7" t="s">
        <v>58</v>
      </c>
      <c r="B69" s="112">
        <f>ULSBoard!B69+Grambling!B69+LATech!B69+McNeese!B69+Nicholls!B69+NwSU!B69+SLU!B69+ULL!B69+ULM!B69+UNO!B69</f>
        <v>0</v>
      </c>
      <c r="C69" s="39">
        <f t="shared" si="0"/>
        <v>0</v>
      </c>
      <c r="D69" s="122">
        <f>ULSBoard!D69+Grambling!D69+LATech!D69+McNeese!D69+Nicholls!D69+NwSU!D69+SLU!D69+ULL!D69+ULM!D69+UNO!D69</f>
        <v>61888695.079999998</v>
      </c>
      <c r="E69" s="40">
        <f t="shared" si="31"/>
        <v>1</v>
      </c>
      <c r="F69" s="133">
        <f t="shared" si="36"/>
        <v>61888695.079999998</v>
      </c>
      <c r="G69" s="41">
        <f>IF(ISBLANK(F69),"  ",IF(F81&gt;0,F69/F81,IF(F69&gt;0,1,0)))</f>
        <v>3.4556083298593311E-2</v>
      </c>
      <c r="H69" s="112">
        <f>ULSBoard!H69+Grambling!H69+LATech!H69+McNeese!H69+Nicholls!H69+NwSU!H69+SLU!H69+ULL!H69+ULM!H69+UNO!H69</f>
        <v>0</v>
      </c>
      <c r="I69" s="39">
        <f t="shared" si="33"/>
        <v>0</v>
      </c>
      <c r="J69" s="122">
        <f>ULSBoard!J69+Grambling!J69+LATech!J69+McNeese!J69+Nicholls!J69+NwSU!J69+SLU!J69+ULL!J69+ULM!J69+UNO!J69</f>
        <v>54893201</v>
      </c>
      <c r="K69" s="40">
        <f t="shared" si="34"/>
        <v>1</v>
      </c>
      <c r="L69" s="133">
        <f t="shared" si="35"/>
        <v>54893201</v>
      </c>
      <c r="M69" s="41">
        <f>IF(ISBLANK(L69),"  ",IF(L81&gt;0,L69/L81,IF(L69&gt;0,1,0)))</f>
        <v>2.9752388151963485E-2</v>
      </c>
    </row>
    <row r="70" spans="1:13" ht="15" customHeight="1" x14ac:dyDescent="0.2">
      <c r="A70" s="58" t="s">
        <v>59</v>
      </c>
      <c r="B70" s="112">
        <f>ULSBoard!B70+Grambling!B70+LATech!B70+McNeese!B70+Nicholls!B70+NwSU!B70+SLU!B70+ULL!B70+ULM!B70+UNO!B70</f>
        <v>69652793.719999999</v>
      </c>
      <c r="C70" s="39">
        <f t="shared" si="0"/>
        <v>0.5310520252769293</v>
      </c>
      <c r="D70" s="122">
        <f>ULSBoard!D70+Grambling!D70+LATech!D70+McNeese!D70+Nicholls!D70+NwSU!D70+SLU!D70+ULL!D70+ULM!D70+UNO!D70</f>
        <v>61507225.269999996</v>
      </c>
      <c r="E70" s="40">
        <f t="shared" si="31"/>
        <v>0.46894797472307076</v>
      </c>
      <c r="F70" s="133">
        <f t="shared" si="36"/>
        <v>131160018.98999999</v>
      </c>
      <c r="G70" s="41">
        <f>IF(ISBLANK(F70),"  ",IF(F81&gt;0,F70/F81,IF(F70&gt;0,1,0)))</f>
        <v>7.3234320675282849E-2</v>
      </c>
      <c r="H70" s="112">
        <f>ULSBoard!H70+Grambling!H70+LATech!H70+McNeese!H70+Nicholls!H70+NwSU!H70+SLU!H70+ULL!H70+ULM!H70+UNO!H70</f>
        <v>97763321</v>
      </c>
      <c r="I70" s="39">
        <f t="shared" si="33"/>
        <v>0.69121490467766056</v>
      </c>
      <c r="J70" s="122">
        <f>ULSBoard!J70+Grambling!J70+LATech!J70+McNeese!J70+Nicholls!J70+NwSU!J70+SLU!J70+ULL!J70+ULM!J70+UNO!J70</f>
        <v>43673619</v>
      </c>
      <c r="K70" s="40">
        <f t="shared" si="34"/>
        <v>0.30878509532233939</v>
      </c>
      <c r="L70" s="133">
        <f t="shared" si="35"/>
        <v>141436940</v>
      </c>
      <c r="M70" s="41">
        <f>IF(ISBLANK(L70),"  ",IF(L81&gt;0,L70/L81,IF(L70&gt;0,1,0)))</f>
        <v>7.665952542840361E-2</v>
      </c>
    </row>
    <row r="71" spans="1:13" ht="15" customHeight="1" x14ac:dyDescent="0.2">
      <c r="A71" s="34" t="s">
        <v>186</v>
      </c>
      <c r="B71" s="112">
        <f>ULSBoard!B71+Grambling!B71+LATech!B71+McNeese!B71+Nicholls!B71+NwSU!B71+SLU!B71+ULL!B71+ULM!B71+UNO!B71</f>
        <v>2818066</v>
      </c>
      <c r="C71" s="39">
        <f t="shared" si="0"/>
        <v>1</v>
      </c>
      <c r="D71" s="122">
        <f>ULSBoard!D71+Grambling!D71+LATech!D71+McNeese!D71+Nicholls!D71+NwSU!D71+SLU!D71+ULL!D71+ULM!D71+UNO!D71</f>
        <v>0</v>
      </c>
      <c r="E71" s="40">
        <f t="shared" si="31"/>
        <v>0</v>
      </c>
      <c r="F71" s="133">
        <f t="shared" si="36"/>
        <v>2818066</v>
      </c>
      <c r="G71" s="41">
        <f>IF(ISBLANK(F71),"  ",IF(F82&gt;0,F71/F82,IF(F71&gt;0,1,0)))</f>
        <v>1</v>
      </c>
      <c r="H71" s="112">
        <f>ULSBoard!H71+Grambling!H71+LATech!H71+McNeese!H71+Nicholls!H71+NwSU!H71+SLU!H71+ULL!H71+ULM!H71+UNO!H71</f>
        <v>3422500</v>
      </c>
      <c r="I71" s="39">
        <f t="shared" si="33"/>
        <v>1</v>
      </c>
      <c r="J71" s="127"/>
      <c r="K71" s="40" t="str">
        <f t="shared" si="34"/>
        <v xml:space="preserve">  </v>
      </c>
      <c r="L71" s="114"/>
      <c r="M71" s="41" t="str">
        <f>IF(ISBLANK(L71),"  ",IF(L82&gt;0,L71/L82,IF(L71&gt;0,1,0)))</f>
        <v xml:space="preserve">  </v>
      </c>
    </row>
    <row r="72" spans="1:13" s="55" customFormat="1" ht="15" customHeight="1" x14ac:dyDescent="0.25">
      <c r="A72" s="66" t="s">
        <v>60</v>
      </c>
      <c r="B72" s="115">
        <f>B71+B70+B69+B68+B67+B66+B65+B64+B63+B62+B61+B60-1</f>
        <v>613475041.14999998</v>
      </c>
      <c r="C72" s="59">
        <f>IF(ISBLANK(B72),"  ",IF(F72&gt;0,B72/F72,IF(B72&gt;0,1,0)))</f>
        <v>0.49282469334461643</v>
      </c>
      <c r="D72" s="128">
        <f>D71+D70+D69+D68+D67+D66+D65+D64+D63+D62+D61+D60</f>
        <v>631338883.44000006</v>
      </c>
      <c r="E72" s="54">
        <f t="shared" si="31"/>
        <v>0.50717530585205062</v>
      </c>
      <c r="F72" s="115">
        <f>F71+F70+F69+F68+F67+F66+F65+F64+F63+F62+F61+F60</f>
        <v>1244813925.5900002</v>
      </c>
      <c r="G72" s="53">
        <f>IF(ISBLANK(F72),"  ",IF(F81&gt;0,F72/F81,IF(F72&gt;0,1,0)))</f>
        <v>0.69505252370134452</v>
      </c>
      <c r="H72" s="115">
        <f>H71+H70+H69+H68+H67+H66+H65+H64+H63+H62+H61+H60</f>
        <v>682482759</v>
      </c>
      <c r="I72" s="59">
        <f t="shared" si="33"/>
        <v>0.55246744912882428</v>
      </c>
      <c r="J72" s="128">
        <f>J71+J70+J69+J68+J67+J66+J65+J64+J63+J62+J61+J60</f>
        <v>556275433.76559997</v>
      </c>
      <c r="K72" s="54">
        <f t="shared" si="34"/>
        <v>0.4503030528651219</v>
      </c>
      <c r="L72" s="115">
        <f>L71+L70+L69+L68+L67+L66+L65+L64+L63+L62+L61+L60</f>
        <v>1235335692.7656</v>
      </c>
      <c r="M72" s="53">
        <f>IF(ISBLANK(L72),"  ",IF(L81&gt;0,L72/L81,IF(L72&gt;0,1,0)))</f>
        <v>0.66955809389102372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ULSBoard!B74+Grambling!B74+LATech!B74+McNeese!B74+Nicholls!B74+NwSU!B74+SLU!B74+ULL!B74+ULM!B74+UNO!B74</f>
        <v>0</v>
      </c>
      <c r="C74" s="35">
        <f t="shared" si="0"/>
        <v>0</v>
      </c>
      <c r="D74" s="122">
        <f>ULSBoard!D74+Grambling!D74+LATech!D74+McNeese!D74+Nicholls!D74+NwSU!D74+SLU!D74+ULL!D74+ULM!D74+UNO!D74</f>
        <v>657746.36</v>
      </c>
      <c r="E74" s="36">
        <f>IF(ISBLANK(D74),"  ",IF(F74&gt;0,D74/F74,IF(D74&gt;0,1,0)))</f>
        <v>1</v>
      </c>
      <c r="F74" s="132">
        <f>D74+B74</f>
        <v>657746.36</v>
      </c>
      <c r="G74" s="37">
        <f>IF(ISBLANK(F74),"  ",IF(F81&gt;0,F74/F81,IF(F74&gt;0,1,0)))</f>
        <v>3.672583171470311E-4</v>
      </c>
      <c r="H74" s="112">
        <f>ULSBoard!H74+Grambling!H74+LATech!H74+McNeese!H74+Nicholls!H74+NwSU!H74+SLU!H74+ULL!H74+ULM!H74+UNO!H74</f>
        <v>0</v>
      </c>
      <c r="I74" s="35">
        <f>IF(ISBLANK(H74),"  ",IF(L74&gt;0,H74/L74,IF(H74&gt;0,1,0)))</f>
        <v>0</v>
      </c>
      <c r="J74" s="122">
        <f>ULSBoard!J74+Grambling!J74+LATech!J74+McNeese!J74+Nicholls!J74+NwSU!J74+SLU!J74+ULL!J74+ULM!J74+UNO!J74</f>
        <v>612000</v>
      </c>
      <c r="K74" s="36">
        <f>IF(ISBLANK(J74),"  ",IF(L74&gt;0,J74/L74,IF(J74&gt;0,1,0)))</f>
        <v>1</v>
      </c>
      <c r="L74" s="132">
        <f>J74+H74</f>
        <v>612000</v>
      </c>
      <c r="M74" s="37">
        <f>IF(ISBLANK(L74),"  ",IF(L81&gt;0,L74/L81,IF(L74&gt;0,1,0)))</f>
        <v>3.3170704599649149E-4</v>
      </c>
    </row>
    <row r="75" spans="1:13" ht="15" customHeight="1" x14ac:dyDescent="0.2">
      <c r="A75" s="25" t="s">
        <v>63</v>
      </c>
      <c r="B75" s="112">
        <f>ULSBoard!B75+Grambling!B75+LATech!B75+McNeese!B75+Nicholls!B75+NwSU!B75+SLU!B75+ULL!B75+ULM!B75+UNO!B75</f>
        <v>0</v>
      </c>
      <c r="C75" s="39">
        <f t="shared" si="0"/>
        <v>0</v>
      </c>
      <c r="D75" s="122">
        <f>ULSBoard!D75+Grambling!D75+LATech!D75+McNeese!D75+Nicholls!D75+NwSU!D75+SLU!D75+ULL!D75+ULM!D75+UNO!D75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12">
        <f>ULSBoard!H75+Grambling!H75+LATech!H75+McNeese!H75+Nicholls!H75+NwSU!H75+SLU!H75+ULL!H75+ULM!H75+UNO!H75</f>
        <v>0</v>
      </c>
      <c r="I75" s="39">
        <f>IF(ISBLANK(H75),"  ",IF(L75&gt;0,H75/L75,IF(H75&gt;0,1,0)))</f>
        <v>0</v>
      </c>
      <c r="J75" s="122">
        <f>ULSBoard!J75+Grambling!J75+LATech!J75+McNeese!J75+Nicholls!J75+NwSU!J75+SLU!J75+ULL!J75+ULM!J75+UNO!J75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ULSBoard!B77+Grambling!B77+LATech!B77+McNeese!B77+Nicholls!B77+NwSU!B77+SLU!B77+ULL!B77+ULM!B77+UNO!B77</f>
        <v>0</v>
      </c>
      <c r="C77" s="35">
        <f t="shared" si="0"/>
        <v>0</v>
      </c>
      <c r="D77" s="122">
        <f>ULSBoard!D77+Grambling!D77+LATech!D77+McNeese!D77+Nicholls!D77+NwSU!D77+SLU!D77+ULL!D77+ULM!D77+UNO!D77</f>
        <v>138168907.49000001</v>
      </c>
      <c r="E77" s="36">
        <f>IF(ISBLANK(D77),"  ",IF(F77&gt;0,D77/F77,IF(D77&gt;0,1,0)))</f>
        <v>1</v>
      </c>
      <c r="F77" s="132">
        <f>D77+B77</f>
        <v>138168907.49000001</v>
      </c>
      <c r="G77" s="37">
        <f>IF(ISBLANK(F77),"  ",IF(F81&gt;0,F77/F81,IF(F77&gt;0,1,0)))</f>
        <v>7.7147793637081061E-2</v>
      </c>
      <c r="H77" s="112">
        <f>ULSBoard!H77+Grambling!H77+LATech!H77+McNeese!H77+Nicholls!H77+NwSU!H77+SLU!H77+ULL!H77+ULM!H77+UNO!H77</f>
        <v>0</v>
      </c>
      <c r="I77" s="35">
        <f>IF(ISBLANK(H77),"  ",IF(L77&gt;0,H77/L77,IF(H77&gt;0,1,0)))</f>
        <v>0</v>
      </c>
      <c r="J77" s="122">
        <f>ULSBoard!J77+Grambling!J77+LATech!J77+McNeese!J77+Nicholls!J77+NwSU!J77+SLU!J77+ULL!J77+ULM!J77+UNO!J77</f>
        <v>142239761</v>
      </c>
      <c r="K77" s="36">
        <f>IF(ISBLANK(J77),"  ",IF(L77&gt;0,J77/L77,IF(J77&gt;0,1,0)))</f>
        <v>1</v>
      </c>
      <c r="L77" s="132">
        <f>J77+H77</f>
        <v>142239761</v>
      </c>
      <c r="M77" s="37">
        <f>IF(ISBLANK(L77),"  ",IF(L81&gt;0,L77/L81,IF(L77&gt;0,1,0)))</f>
        <v>7.7094658406138813E-2</v>
      </c>
    </row>
    <row r="78" spans="1:13" ht="15" customHeight="1" x14ac:dyDescent="0.2">
      <c r="A78" s="25" t="s">
        <v>66</v>
      </c>
      <c r="B78" s="112">
        <f>ULSBoard!B78+Grambling!B78+LATech!B78+McNeese!B78+Nicholls!B78+NwSU!B78+SLU!B78+ULL!B78+ULM!B78+UNO!B78</f>
        <v>0</v>
      </c>
      <c r="C78" s="39">
        <f t="shared" si="0"/>
        <v>0</v>
      </c>
      <c r="D78" s="122">
        <f>ULSBoard!D78+Grambling!D78+LATech!D78+McNeese!D78+Nicholls!D78+NwSU!D78+SLU!D78+ULL!D78+ULM!D78+UNO!D78</f>
        <v>116233497.78</v>
      </c>
      <c r="E78" s="40">
        <f>IF(ISBLANK(D78),"  ",IF(F78&gt;0,D78/F78,IF(D78&gt;0,1,0)))</f>
        <v>1</v>
      </c>
      <c r="F78" s="133">
        <f>D78+B78</f>
        <v>116233497.78</v>
      </c>
      <c r="G78" s="41">
        <f>IF(ISBLANK(F78),"  ",IF(F81&gt;0,F78/F81,IF(F78&gt;0,1,0)))</f>
        <v>6.4899969633881324E-2</v>
      </c>
      <c r="H78" s="112">
        <f>ULSBoard!H78+Grambling!H78+LATech!H78+McNeese!H78+Nicholls!H78+NwSU!H78+SLU!H78+ULL!H78+ULM!H78+UNO!H78</f>
        <v>0</v>
      </c>
      <c r="I78" s="39">
        <f>IF(ISBLANK(H78),"  ",IF(L78&gt;0,H78/L78,IF(H78&gt;0,1,0)))</f>
        <v>0</v>
      </c>
      <c r="J78" s="122">
        <f>ULSBoard!J78+Grambling!J78+LATech!J78+McNeese!J78+Nicholls!J78+NwSU!J78+SLU!J78+ULL!J78+ULM!J78+UNO!J78</f>
        <v>126806184</v>
      </c>
      <c r="K78" s="40">
        <f>IF(ISBLANK(J78),"  ",IF(L78&gt;0,J78/L78,IF(J78&gt;0,1,0)))</f>
        <v>1</v>
      </c>
      <c r="L78" s="133">
        <f>J78+H78</f>
        <v>126806184</v>
      </c>
      <c r="M78" s="41">
        <f>IF(ISBLANK(L78),"  ",IF(L81&gt;0,L78/L81,IF(L78&gt;0,1,0)))</f>
        <v>6.8729582857397983E-2</v>
      </c>
    </row>
    <row r="79" spans="1:13" s="55" customFormat="1" ht="15" customHeight="1" x14ac:dyDescent="0.25">
      <c r="A79" s="56" t="s">
        <v>67</v>
      </c>
      <c r="B79" s="120">
        <f>B78+B77+B75+B74</f>
        <v>0</v>
      </c>
      <c r="C79" s="59">
        <f t="shared" si="0"/>
        <v>0</v>
      </c>
      <c r="D79" s="129">
        <f>D78+D77+D75+D74</f>
        <v>255060151.63000003</v>
      </c>
      <c r="E79" s="54">
        <f>IF(ISBLANK(D79),"  ",IF(F79&gt;0,D79/F79,IF(D79&gt;0,1,0)))</f>
        <v>1</v>
      </c>
      <c r="F79" s="134">
        <f>F78+F77+F76+F75+F74</f>
        <v>255060151.63000003</v>
      </c>
      <c r="G79" s="53">
        <f>IF(ISBLANK(F79),"  ",IF(F81&gt;0,F79/F81,IF(F79&gt;0,1,0)))</f>
        <v>0.14241502158810943</v>
      </c>
      <c r="H79" s="120">
        <f>H78+H77+H75+H74</f>
        <v>0</v>
      </c>
      <c r="I79" s="59">
        <f>IF(ISBLANK(H79),"  ",IF(L79&gt;0,H79/L79,IF(H79&gt;0,1,0)))</f>
        <v>0</v>
      </c>
      <c r="J79" s="129">
        <f>J78+J77+J75+J74</f>
        <v>269657945</v>
      </c>
      <c r="K79" s="54">
        <f>IF(ISBLANK(J79),"  ",IF(L79&gt;0,J79/L79,IF(J79&gt;0,1,0)))</f>
        <v>1</v>
      </c>
      <c r="L79" s="134">
        <f>L78+L77+L76+L75+L74</f>
        <v>269657945</v>
      </c>
      <c r="M79" s="53">
        <f>IF(ISBLANK(L79),"  ",IF(L81&gt;0,L79/L81,IF(L79&gt;0,1,0)))</f>
        <v>0.1461559483095333</v>
      </c>
    </row>
    <row r="80" spans="1:13" s="55" customFormat="1" ht="15" customHeight="1" x14ac:dyDescent="0.25">
      <c r="A80" s="56" t="s">
        <v>68</v>
      </c>
      <c r="B80" s="118">
        <f>ULSBoard!B80+Grambling!B80+LATech!B80+McNeese!B80+Nicholls!B80+NwSU!B80+SLU!B80+ULL!B80+ULM!B80+UNO!B80</f>
        <v>0</v>
      </c>
      <c r="C80" s="59">
        <f>IF(ISBLANK(B80),"  ",IF(F80&gt;0,B80/F80,IF(B80&gt;0,1,0)))</f>
        <v>0</v>
      </c>
      <c r="D80" s="126">
        <f>ULSBoard!D80+Grambling!D80+LATech!D80+McNeese!D80+Nicholls!D80+NwSU!D80+SLU!D80+ULL!D80+ULM!D80+UNO!D80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ULSBoard!H80+Grambling!H80+LATech!H80+McNeese!H80+Nicholls!H80+NwSU!H80+SLU!H80+ULL!H80+ULM!H80+UNO!H80</f>
        <v>0</v>
      </c>
      <c r="I80" s="59">
        <f>IF(ISBLANK(H80),"  ",IF(L80&gt;0,H80/L80,IF(H80&gt;0,1,0)))</f>
        <v>0</v>
      </c>
      <c r="J80" s="126">
        <f>ULSBoard!J80+Grambling!J80+LATech!J80+McNeese!J80+Nicholls!J80+NwSU!J80+SLU!J80+ULL!J80+ULM!J80+UNO!J80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902811504.73000002</v>
      </c>
      <c r="C81" s="68">
        <f t="shared" si="0"/>
        <v>0.50409254097296519</v>
      </c>
      <c r="D81" s="121">
        <f>D79+D72+D51+D44+D52+D80</f>
        <v>888152318.07000005</v>
      </c>
      <c r="E81" s="69">
        <f>IF(ISBLANK(D81),"  ",IF(F81&gt;0,D81/F81,IF(D81&gt;0,1,0)))</f>
        <v>0.49590745846867618</v>
      </c>
      <c r="F81" s="121">
        <f>F79+F72+F51+F44+F52+F80</f>
        <v>1790963823.8000002</v>
      </c>
      <c r="G81" s="70">
        <f>IF(ISBLANK(F81),"  ",IF(F81&gt;0,F81/F81,IF(F81&gt;0,1,0)))</f>
        <v>1</v>
      </c>
      <c r="H81" s="121">
        <f>H79+H72+H51+H44+H52+H80</f>
        <v>1020740629</v>
      </c>
      <c r="I81" s="68">
        <f>IF(ISBLANK(H81),"  ",IF(L81&gt;0,H81/L81,IF(H81&gt;0,1,0)))</f>
        <v>0.5532465012650174</v>
      </c>
      <c r="J81" s="121">
        <f>J79+J72+J51+J44+J52+J80</f>
        <v>827683378.76559997</v>
      </c>
      <c r="K81" s="69">
        <f>IF(ISBLANK(J81),"  ",IF(L81&gt;0,J81/L81,IF(J81&gt;0,1,0)))</f>
        <v>0.44860851076917052</v>
      </c>
      <c r="L81" s="121">
        <f>L79+L72+L51+L44+L52+L80</f>
        <v>1845001507.7656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1843705</v>
      </c>
      <c r="C13" s="35">
        <v>1</v>
      </c>
      <c r="D13" s="122">
        <v>0</v>
      </c>
      <c r="E13" s="36">
        <v>0</v>
      </c>
      <c r="F13" s="130">
        <f>D13+B13</f>
        <v>1843705</v>
      </c>
      <c r="G13" s="37">
        <f>IF(ISBLANK(F13),"  ",IF(F81&gt;0,F13/F81,IF(F13&gt;0,1,0)))</f>
        <v>0.34271068415365635</v>
      </c>
      <c r="H13" s="112">
        <v>1372588</v>
      </c>
      <c r="I13" s="35">
        <v>1</v>
      </c>
      <c r="J13" s="122">
        <v>0</v>
      </c>
      <c r="K13" s="36">
        <v>0</v>
      </c>
      <c r="L13" s="130">
        <f t="shared" ref="L13:L34" si="0">J13+H13</f>
        <v>1372588</v>
      </c>
      <c r="M13" s="38">
        <f>IF(ISBLANK(L13),"  ",IF(L81&gt;0,L13/L81,IF(L13&gt;0,1,0)))</f>
        <v>0.1760837080992543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0</v>
      </c>
      <c r="C15" s="109">
        <v>0</v>
      </c>
      <c r="D15" s="124">
        <v>0</v>
      </c>
      <c r="E15" s="36">
        <v>0</v>
      </c>
      <c r="F15" s="132">
        <f>D15+B15</f>
        <v>0</v>
      </c>
      <c r="G15" s="44">
        <f>IF(ISBLANK(F15),"  ",IF(F81&gt;0,F15/F81,IF(F15&gt;0,1,0)))</f>
        <v>0</v>
      </c>
      <c r="H15" s="116">
        <v>3000000</v>
      </c>
      <c r="I15" s="35">
        <v>1</v>
      </c>
      <c r="J15" s="124">
        <v>0</v>
      </c>
      <c r="K15" s="36">
        <v>0</v>
      </c>
      <c r="L15" s="132">
        <f t="shared" si="0"/>
        <v>3000000</v>
      </c>
      <c r="M15" s="44">
        <f>IF(ISBLANK(L15),"  ",IF(L81&gt;0,L15/L81,IF(L15&gt;0,1,0)))</f>
        <v>0.38485774631408909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3000000</v>
      </c>
      <c r="I16" s="35">
        <v>1</v>
      </c>
      <c r="J16" s="127">
        <v>0</v>
      </c>
      <c r="K16" s="36">
        <v>0</v>
      </c>
      <c r="L16" s="132">
        <f t="shared" si="0"/>
        <v>3000000</v>
      </c>
      <c r="M16" s="37">
        <f>IF(ISBLANK(L16),"  ",IF(L81&gt;0,L16/L81,IF(L16&gt;0,1,0)))</f>
        <v>0.38485774631408909</v>
      </c>
    </row>
    <row r="17" spans="1:13" ht="15" customHeight="1" x14ac:dyDescent="0.2">
      <c r="A17" s="171" t="s">
        <v>16</v>
      </c>
      <c r="B17" s="114">
        <v>0</v>
      </c>
      <c r="C17" s="35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5">
        <v>0</v>
      </c>
      <c r="J17" s="124">
        <v>0</v>
      </c>
      <c r="K17" s="36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5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5">
        <v>0</v>
      </c>
      <c r="J37" s="124">
        <v>0</v>
      </c>
      <c r="K37" s="36">
        <v>0</v>
      </c>
      <c r="L37" s="133">
        <v>0</v>
      </c>
      <c r="M37" s="41">
        <v>0</v>
      </c>
    </row>
    <row r="38" spans="1:13" ht="15" customHeight="1" x14ac:dyDescent="0.2">
      <c r="A38" s="171" t="s">
        <v>191</v>
      </c>
      <c r="B38" s="114">
        <v>0</v>
      </c>
      <c r="C38" s="35">
        <v>0</v>
      </c>
      <c r="D38" s="124">
        <v>0</v>
      </c>
      <c r="E38" s="36"/>
      <c r="F38" s="133">
        <f t="shared" si="6"/>
        <v>0</v>
      </c>
      <c r="G38" s="41">
        <f t="shared" si="7"/>
        <v>0</v>
      </c>
      <c r="H38" s="114">
        <v>0</v>
      </c>
      <c r="I38" s="35">
        <v>0</v>
      </c>
      <c r="J38" s="124">
        <v>0</v>
      </c>
      <c r="K38" s="36"/>
      <c r="L38" s="133">
        <v>1</v>
      </c>
      <c r="M38" s="41">
        <v>1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 t="s">
        <v>4</v>
      </c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 t="s">
        <v>4</v>
      </c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5" t="s">
        <v>10</v>
      </c>
      <c r="D43" s="124"/>
      <c r="E43" s="36" t="s">
        <v>10</v>
      </c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1843705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1843705</v>
      </c>
      <c r="G44" s="53">
        <f>IF(ISBLANK(F44),"  ",IF(F81&gt;0,F44/F81,IF(F44&gt;0,1,0)))</f>
        <v>0.34271068415365635</v>
      </c>
      <c r="H44" s="115">
        <v>4372588</v>
      </c>
      <c r="I44" s="111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4372588</v>
      </c>
      <c r="M44" s="53">
        <f>IF(ISBLANK(L44),"  ",IF(L81&gt;0,L44/L81,IF(L44&gt;0,1,0)))</f>
        <v>0.56094145441334342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718000</v>
      </c>
      <c r="C50" s="35">
        <v>1</v>
      </c>
      <c r="D50" s="124">
        <v>0</v>
      </c>
      <c r="E50" s="36">
        <v>0</v>
      </c>
      <c r="F50" s="133">
        <f>D50+B50</f>
        <v>718000</v>
      </c>
      <c r="G50" s="41">
        <f>IF(ISBLANK(F50),"  ",IF(F81&gt;0,F50/F81,IF(F50&gt;0,1,0)))</f>
        <v>0.13346292992768652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718000</v>
      </c>
      <c r="C51" s="111">
        <v>1</v>
      </c>
      <c r="D51" s="128">
        <v>0</v>
      </c>
      <c r="E51" s="52">
        <v>0</v>
      </c>
      <c r="F51" s="134">
        <f>F50+F49+F48+F47+F46</f>
        <v>718000</v>
      </c>
      <c r="G51" s="53">
        <f>IF(ISBLANK(F51),"  ",IF(F81&gt;0,F51/F81,IF(F51&gt;0,1,0)))</f>
        <v>0.13346292992768652</v>
      </c>
      <c r="H51" s="115">
        <v>0</v>
      </c>
      <c r="I51" s="111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>
        <v>0</v>
      </c>
      <c r="C53" s="109">
        <v>0</v>
      </c>
      <c r="D53" s="127">
        <v>0</v>
      </c>
      <c r="E53" s="43">
        <v>0</v>
      </c>
      <c r="F53" s="132"/>
      <c r="G53" s="63" t="s">
        <v>4</v>
      </c>
      <c r="H53" s="119">
        <v>0</v>
      </c>
      <c r="I53" s="42">
        <v>0</v>
      </c>
      <c r="J53" s="127">
        <v>0</v>
      </c>
      <c r="K53" s="43">
        <v>0</v>
      </c>
      <c r="L53" s="132"/>
      <c r="M53" s="63" t="s">
        <v>4</v>
      </c>
    </row>
    <row r="54" spans="1:13" ht="15" customHeight="1" x14ac:dyDescent="0.2">
      <c r="A54" s="7" t="s">
        <v>43</v>
      </c>
      <c r="B54" s="119"/>
      <c r="C54" s="35" t="s">
        <v>4</v>
      </c>
      <c r="D54" s="127"/>
      <c r="E54" s="36" t="s">
        <v>4</v>
      </c>
      <c r="F54" s="136">
        <f t="shared" ref="F54:F59" si="8">D54+B54</f>
        <v>0</v>
      </c>
      <c r="G54" s="37">
        <f>IF(ISBLANK(F54),"  ",IF(F81&gt;0,F54/F81,IF(F54&gt;0,1,0)))</f>
        <v>0</v>
      </c>
      <c r="H54" s="119"/>
      <c r="I54" s="35" t="s">
        <v>4</v>
      </c>
      <c r="J54" s="127"/>
      <c r="K54" s="36" t="s">
        <v>4</v>
      </c>
      <c r="L54" s="136">
        <f t="shared" ref="L54:L70" si="9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5">
        <v>0</v>
      </c>
      <c r="D55" s="124">
        <v>0</v>
      </c>
      <c r="E55" s="36">
        <v>0</v>
      </c>
      <c r="F55" s="137">
        <f t="shared" si="8"/>
        <v>0</v>
      </c>
      <c r="G55" s="41">
        <f>IF(ISBLANK(F55),"  ",IF(F81&gt;0,F55/F81,IF(F55&gt;0,1,0)))</f>
        <v>0</v>
      </c>
      <c r="H55" s="116">
        <v>0</v>
      </c>
      <c r="I55" s="35">
        <v>0</v>
      </c>
      <c r="J55" s="124">
        <v>0</v>
      </c>
      <c r="K55" s="36">
        <v>0</v>
      </c>
      <c r="L55" s="137">
        <f t="shared" si="9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5">
        <v>0</v>
      </c>
      <c r="D56" s="123">
        <v>0</v>
      </c>
      <c r="E56" s="36">
        <v>0</v>
      </c>
      <c r="F56" s="138">
        <f t="shared" si="8"/>
        <v>0</v>
      </c>
      <c r="G56" s="41">
        <f>IF(ISBLANK(F56),"  ",IF(F81&gt;0,F56/F81,IF(F56&gt;0,1,0)))</f>
        <v>0</v>
      </c>
      <c r="H56" s="145">
        <v>0</v>
      </c>
      <c r="I56" s="35">
        <v>0</v>
      </c>
      <c r="J56" s="123">
        <v>0</v>
      </c>
      <c r="K56" s="36">
        <v>0</v>
      </c>
      <c r="L56" s="138">
        <f t="shared" si="9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5">
        <v>0</v>
      </c>
      <c r="D57" s="123">
        <v>0</v>
      </c>
      <c r="E57" s="36">
        <v>0</v>
      </c>
      <c r="F57" s="138">
        <f t="shared" si="8"/>
        <v>0</v>
      </c>
      <c r="G57" s="41">
        <f>IF(ISBLANK(F57),"  ",IF(F81&gt;0,F57/F81,IF(F57&gt;0,1,0)))</f>
        <v>0</v>
      </c>
      <c r="H57" s="145">
        <v>0</v>
      </c>
      <c r="I57" s="35">
        <v>0</v>
      </c>
      <c r="J57" s="123">
        <v>0</v>
      </c>
      <c r="K57" s="36">
        <v>0</v>
      </c>
      <c r="L57" s="138">
        <f t="shared" si="9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0</v>
      </c>
      <c r="E58" s="36">
        <v>0</v>
      </c>
      <c r="F58" s="138">
        <f t="shared" si="8"/>
        <v>0</v>
      </c>
      <c r="G58" s="41">
        <f>IF(ISBLANK(F58),"  ",IF(F81&gt;0,F58/F81,IF(F58&gt;0,1,0)))</f>
        <v>0</v>
      </c>
      <c r="H58" s="145">
        <v>0</v>
      </c>
      <c r="I58" s="35">
        <v>0</v>
      </c>
      <c r="J58" s="123">
        <v>0</v>
      </c>
      <c r="K58" s="36">
        <v>0</v>
      </c>
      <c r="L58" s="138">
        <f t="shared" si="9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5">
        <v>0</v>
      </c>
      <c r="D59" s="124">
        <v>0</v>
      </c>
      <c r="E59" s="36">
        <v>0</v>
      </c>
      <c r="F59" s="137">
        <f t="shared" si="8"/>
        <v>0</v>
      </c>
      <c r="G59" s="41">
        <f>IF(ISBLANK(F59),"  ",IF(F81&gt;0,F59/F81,IF(F59&gt;0,1,0)))</f>
        <v>0</v>
      </c>
      <c r="H59" s="116">
        <v>0</v>
      </c>
      <c r="I59" s="35">
        <v>0</v>
      </c>
      <c r="J59" s="124">
        <v>0</v>
      </c>
      <c r="K59" s="36">
        <v>0</v>
      </c>
      <c r="L59" s="137">
        <f t="shared" si="9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111">
        <v>0</v>
      </c>
      <c r="D60" s="128">
        <v>0</v>
      </c>
      <c r="E60" s="52">
        <v>0</v>
      </c>
      <c r="F60" s="139">
        <f>F59+F57+F56+F55+F54+F58</f>
        <v>0</v>
      </c>
      <c r="G60" s="53">
        <f>IF(ISBLANK(F60),"  ",IF(F81&gt;0,F60/F81,IF(F60&gt;0,1,0)))</f>
        <v>0</v>
      </c>
      <c r="H60" s="146">
        <v>0</v>
      </c>
      <c r="I60" s="111">
        <v>0</v>
      </c>
      <c r="J60" s="128">
        <v>0</v>
      </c>
      <c r="K60" s="52">
        <v>0</v>
      </c>
      <c r="L60" s="149">
        <f t="shared" si="9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10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9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10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9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5">
        <v>0</v>
      </c>
      <c r="D63" s="124">
        <v>0</v>
      </c>
      <c r="E63" s="36">
        <v>0</v>
      </c>
      <c r="F63" s="133">
        <f t="shared" si="10"/>
        <v>0</v>
      </c>
      <c r="G63" s="41">
        <f>IF(ISBLANK(F63),"  ",IF(F81&gt;0,F63/F81,IF(F63&gt;0,1,0)))</f>
        <v>0</v>
      </c>
      <c r="H63" s="114">
        <v>0</v>
      </c>
      <c r="I63" s="35">
        <v>0</v>
      </c>
      <c r="J63" s="124">
        <v>0</v>
      </c>
      <c r="K63" s="36">
        <v>0</v>
      </c>
      <c r="L63" s="133">
        <f t="shared" si="9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5">
        <v>0</v>
      </c>
      <c r="D64" s="124">
        <v>0</v>
      </c>
      <c r="E64" s="36">
        <v>0</v>
      </c>
      <c r="F64" s="133">
        <f t="shared" si="10"/>
        <v>0</v>
      </c>
      <c r="G64" s="41">
        <f>IF(ISBLANK(F64),"  ",IF(F81&gt;0,F64/F81,IF(F64&gt;0,1,0)))</f>
        <v>0</v>
      </c>
      <c r="H64" s="114">
        <v>0</v>
      </c>
      <c r="I64" s="35">
        <v>0</v>
      </c>
      <c r="J64" s="124">
        <v>0</v>
      </c>
      <c r="K64" s="36">
        <v>0</v>
      </c>
      <c r="L64" s="133">
        <f t="shared" si="9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0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9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0</v>
      </c>
      <c r="E66" s="36">
        <v>0</v>
      </c>
      <c r="F66" s="133">
        <f t="shared" si="10"/>
        <v>0</v>
      </c>
      <c r="G66" s="41">
        <f>IF(ISBLANK(F66),"  ",IF(F81&gt;0,F66/F81,IF(F66&gt;0,1,0)))</f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9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0</v>
      </c>
      <c r="E67" s="36">
        <v>0</v>
      </c>
      <c r="F67" s="133">
        <f t="shared" si="10"/>
        <v>0</v>
      </c>
      <c r="G67" s="41">
        <f>IF(ISBLANK(F67),"  ",IF(F81&gt;0,F67/F81,IF(F67&gt;0,1,0)))</f>
        <v>0</v>
      </c>
      <c r="H67" s="114">
        <v>0</v>
      </c>
      <c r="I67" s="35">
        <v>0</v>
      </c>
      <c r="J67" s="124">
        <v>0</v>
      </c>
      <c r="K67" s="36">
        <v>0</v>
      </c>
      <c r="L67" s="133">
        <f t="shared" si="9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0"/>
        <v>0</v>
      </c>
      <c r="G68" s="41">
        <f>IF(ISBLANK(F68),"  ",IF(F81&gt;0,F68/F81,IF(F68&gt;0,1,0)))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9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0</v>
      </c>
      <c r="E69" s="36">
        <v>0</v>
      </c>
      <c r="F69" s="133">
        <f t="shared" si="10"/>
        <v>0</v>
      </c>
      <c r="G69" s="41">
        <f>IF(ISBLANK(F69),"  ",IF(F81&gt;0,F69/F81,IF(F69&gt;0,1,0)))</f>
        <v>0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9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0</v>
      </c>
      <c r="C70" s="35">
        <v>0</v>
      </c>
      <c r="D70" s="124">
        <v>0</v>
      </c>
      <c r="E70" s="36">
        <v>0</v>
      </c>
      <c r="F70" s="133">
        <f t="shared" si="10"/>
        <v>0</v>
      </c>
      <c r="G70" s="41">
        <f>IF(ISBLANK(F70),"  ",IF(F81&gt;0,F70/F81,IF(F70&gt;0,1,0)))</f>
        <v>0</v>
      </c>
      <c r="H70" s="114">
        <v>0</v>
      </c>
      <c r="I70" s="35">
        <v>0</v>
      </c>
      <c r="J70" s="124">
        <v>0</v>
      </c>
      <c r="K70" s="36">
        <v>0</v>
      </c>
      <c r="L70" s="133">
        <f t="shared" si="9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2818066</v>
      </c>
      <c r="C71" s="35">
        <v>1</v>
      </c>
      <c r="D71" s="124">
        <v>0</v>
      </c>
      <c r="E71" s="36">
        <v>0</v>
      </c>
      <c r="F71" s="133">
        <f t="shared" ref="F71" si="11">D71+B71</f>
        <v>2818066</v>
      </c>
      <c r="G71" s="41">
        <f>IF(ISBLANK(F71),"  ",IF(F82&gt;0,F71/F82,IF(F71&gt;0,1,0)))</f>
        <v>1</v>
      </c>
      <c r="H71" s="114">
        <v>3422500</v>
      </c>
      <c r="I71" s="35">
        <v>1</v>
      </c>
      <c r="J71" s="124">
        <v>0</v>
      </c>
      <c r="K71" s="36">
        <v>0</v>
      </c>
      <c r="L71" s="133">
        <f t="shared" ref="L71" si="12">J71+H71</f>
        <v>3422500</v>
      </c>
      <c r="M71" s="41">
        <f>IF(ISBLANK(L71),"  ",IF(L82&gt;0,L71/L82,IF(L71&gt;0,1,0)))</f>
        <v>1</v>
      </c>
    </row>
    <row r="72" spans="1:13" s="55" customFormat="1" ht="15" customHeight="1" x14ac:dyDescent="0.25">
      <c r="A72" s="66" t="s">
        <v>60</v>
      </c>
      <c r="B72" s="115">
        <v>2818066</v>
      </c>
      <c r="C72" s="111">
        <v>1</v>
      </c>
      <c r="D72" s="128">
        <v>0</v>
      </c>
      <c r="E72" s="52">
        <v>0</v>
      </c>
      <c r="F72" s="115">
        <f>F71+F70+F69+F68+F67+F66+F65+F64+F63+F62+F61+F60</f>
        <v>2818066</v>
      </c>
      <c r="G72" s="53">
        <f>IF(ISBLANK(F72),"  ",IF(F81&gt;0,F72/F81,IF(F72&gt;0,1,0)))</f>
        <v>0.52382638591865716</v>
      </c>
      <c r="H72" s="115">
        <v>3422500</v>
      </c>
      <c r="I72" s="111">
        <v>1</v>
      </c>
      <c r="J72" s="128">
        <v>0</v>
      </c>
      <c r="K72" s="52">
        <v>0</v>
      </c>
      <c r="L72" s="115">
        <f>L71+L70+L69+L68+L67+L66+L65+L64+L63+L62+L61+L60</f>
        <v>3422500</v>
      </c>
      <c r="M72" s="53">
        <f>IF(ISBLANK(L72),"  ",IF(L81&gt;0,L72/L81,IF(L72&gt;0,1,0)))</f>
        <v>0.43905854558665663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4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4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",IF(F81&gt;0,F78/F81,IF(F78&gt;0,1,0)))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",IF(L81&gt;0,L78/L81,IF(L78&gt;0,1,0)))</f>
        <v>0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0</v>
      </c>
      <c r="E79" s="52">
        <v>0</v>
      </c>
      <c r="F79" s="134">
        <f>F78+F77+F76+F75+F74</f>
        <v>0</v>
      </c>
      <c r="G79" s="53">
        <f>IF(ISBLANK(F79),"  ",IF(F81&gt;0,F79/F81,IF(F79&gt;0,1,0)))</f>
        <v>0</v>
      </c>
      <c r="H79" s="120">
        <v>0</v>
      </c>
      <c r="I79" s="111">
        <v>0</v>
      </c>
      <c r="J79" s="129">
        <v>0</v>
      </c>
      <c r="K79" s="52">
        <v>0</v>
      </c>
      <c r="L79" s="134">
        <f>L78+L77+L76+L75+L74</f>
        <v>0</v>
      </c>
      <c r="M79" s="53">
        <f>IF(ISBLANK(L79),"  ",IF(L81&gt;0,L79/L81,IF(L79&gt;0,1,0)))</f>
        <v>0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5379771</v>
      </c>
      <c r="C81" s="69">
        <v>1</v>
      </c>
      <c r="D81" s="121">
        <v>0</v>
      </c>
      <c r="E81" s="69">
        <v>0</v>
      </c>
      <c r="F81" s="121">
        <f>F79+F72+F51+F44+F52+F80</f>
        <v>5379771</v>
      </c>
      <c r="G81" s="70">
        <f>IF(ISBLANK(F81),"  ",IF(F81&gt;0,F81/F81,IF(F81&gt;0,1,0)))</f>
        <v>1</v>
      </c>
      <c r="H81" s="121">
        <v>7795088</v>
      </c>
      <c r="I81" s="69">
        <v>1</v>
      </c>
      <c r="J81" s="121">
        <v>0</v>
      </c>
      <c r="K81" s="69">
        <v>0</v>
      </c>
      <c r="L81" s="121">
        <f>L79+L72+L51+L44+L52+L80</f>
        <v>7795088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16563835</v>
      </c>
      <c r="C13" s="35">
        <v>1</v>
      </c>
      <c r="D13" s="122">
        <v>0</v>
      </c>
      <c r="E13" s="36">
        <v>0</v>
      </c>
      <c r="F13" s="130">
        <f>D13+B13</f>
        <v>16563835</v>
      </c>
      <c r="G13" s="37">
        <f>IF(ISBLANK(F13),"  ",IF(F81&gt;0,F13/F81,IF(F13&gt;0,1,0)))</f>
        <v>0.12980241732865183</v>
      </c>
      <c r="H13" s="112">
        <v>16891501</v>
      </c>
      <c r="I13" s="35">
        <v>1</v>
      </c>
      <c r="J13" s="122">
        <v>0</v>
      </c>
      <c r="K13" s="36">
        <v>0</v>
      </c>
      <c r="L13" s="130">
        <f t="shared" ref="L13:L34" si="0">J13+H13</f>
        <v>16891501</v>
      </c>
      <c r="M13" s="38">
        <f>IF(ISBLANK(L13),"  ",IF(L81&gt;0,L13/L81,IF(L13&gt;0,1,0)))</f>
        <v>0.11200286675337044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1143688</v>
      </c>
      <c r="C15" s="109">
        <v>1</v>
      </c>
      <c r="D15" s="124">
        <v>0</v>
      </c>
      <c r="E15" s="43">
        <v>0</v>
      </c>
      <c r="F15" s="132">
        <f>D15+B15</f>
        <v>1143688</v>
      </c>
      <c r="G15" s="44">
        <f>IF(ISBLANK(F15),"  ",IF(F81&gt;0,F15/F81,IF(F15&gt;0,1,0)))</f>
        <v>8.9625057886516708E-3</v>
      </c>
      <c r="H15" s="116">
        <v>989423</v>
      </c>
      <c r="I15" s="42">
        <v>1</v>
      </c>
      <c r="J15" s="124">
        <v>0</v>
      </c>
      <c r="K15" s="43">
        <v>0</v>
      </c>
      <c r="L15" s="132">
        <f t="shared" si="0"/>
        <v>989423</v>
      </c>
      <c r="M15" s="44">
        <f>IF(ISBLANK(L15),"  ",IF(L81&gt;0,L15/L81,IF(L15&gt;0,1,0)))</f>
        <v>6.560589993258743E-3</v>
      </c>
    </row>
    <row r="16" spans="1:15" s="189" customFormat="1" ht="15" customHeight="1" x14ac:dyDescent="0.2">
      <c r="A16" s="182" t="s">
        <v>15</v>
      </c>
      <c r="B16" s="183">
        <v>0</v>
      </c>
      <c r="C16" s="184">
        <v>0</v>
      </c>
      <c r="D16" s="185">
        <v>0</v>
      </c>
      <c r="E16" s="186">
        <v>0</v>
      </c>
      <c r="F16" s="187">
        <f t="shared" ref="F16:F43" si="1">D16+B16</f>
        <v>0</v>
      </c>
      <c r="G16" s="188">
        <f>IF(ISBLANK(F16),"  ",IF(F81&gt;0,F16/F81,IF(F16&gt;0,1,0)))</f>
        <v>0</v>
      </c>
      <c r="H16" s="183">
        <v>0</v>
      </c>
      <c r="I16" s="184">
        <v>0</v>
      </c>
      <c r="J16" s="185">
        <v>0</v>
      </c>
      <c r="K16" s="186">
        <v>0</v>
      </c>
      <c r="L16" s="187">
        <f t="shared" si="0"/>
        <v>0</v>
      </c>
      <c r="M16" s="188">
        <f>IF(ISBLANK(L16),"  ",IF(L81&gt;0,L16/L81,IF(L16&gt;0,1,0)))</f>
        <v>0</v>
      </c>
    </row>
    <row r="17" spans="1:13" s="189" customFormat="1" ht="15" customHeight="1" x14ac:dyDescent="0.2">
      <c r="A17" s="190" t="s">
        <v>16</v>
      </c>
      <c r="B17" s="191">
        <v>1143688</v>
      </c>
      <c r="C17" s="184">
        <v>1</v>
      </c>
      <c r="D17" s="192">
        <v>0</v>
      </c>
      <c r="E17" s="186">
        <v>0</v>
      </c>
      <c r="F17" s="193">
        <f t="shared" si="1"/>
        <v>1143688</v>
      </c>
      <c r="G17" s="194">
        <f>IF(ISBLANK(F17),"  ",IF(F81&gt;0,F17/F81,IF(F17&gt;0,1,0)))</f>
        <v>8.9625057886516708E-3</v>
      </c>
      <c r="H17" s="191">
        <v>989423</v>
      </c>
      <c r="I17" s="184">
        <v>1</v>
      </c>
      <c r="J17" s="192">
        <v>0</v>
      </c>
      <c r="K17" s="186">
        <v>0</v>
      </c>
      <c r="L17" s="193">
        <f t="shared" si="0"/>
        <v>989423</v>
      </c>
      <c r="M17" s="194">
        <f>IF(ISBLANK(L17),"  ",IF(L81&gt;0,L17/L81,IF(L17&gt;0,1,0)))</f>
        <v>6.560589993258743E-3</v>
      </c>
    </row>
    <row r="18" spans="1:13" s="189" customFormat="1" ht="15" customHeight="1" x14ac:dyDescent="0.2">
      <c r="A18" s="190" t="s">
        <v>17</v>
      </c>
      <c r="B18" s="191">
        <v>0</v>
      </c>
      <c r="C18" s="184">
        <v>0</v>
      </c>
      <c r="D18" s="192">
        <v>0</v>
      </c>
      <c r="E18" s="186">
        <v>0</v>
      </c>
      <c r="F18" s="193">
        <f t="shared" si="1"/>
        <v>0</v>
      </c>
      <c r="G18" s="194">
        <f>IF(ISBLANK(F18),"  ",IF(F81&gt;0,F18/F81,IF(F18&gt;0,1,0)))</f>
        <v>0</v>
      </c>
      <c r="H18" s="191">
        <v>0</v>
      </c>
      <c r="I18" s="184">
        <v>0</v>
      </c>
      <c r="J18" s="192">
        <v>0</v>
      </c>
      <c r="K18" s="186">
        <v>0</v>
      </c>
      <c r="L18" s="193">
        <f t="shared" si="0"/>
        <v>0</v>
      </c>
      <c r="M18" s="194">
        <f>IF(ISBLANK(L18),"  ",IF(L81&gt;0,L18/L81,IF(L18&gt;0,1,0)))</f>
        <v>0</v>
      </c>
    </row>
    <row r="19" spans="1:13" s="189" customFormat="1" ht="15" customHeight="1" x14ac:dyDescent="0.2">
      <c r="A19" s="190" t="s">
        <v>18</v>
      </c>
      <c r="B19" s="191">
        <v>0</v>
      </c>
      <c r="C19" s="184">
        <v>0</v>
      </c>
      <c r="D19" s="192">
        <v>0</v>
      </c>
      <c r="E19" s="186">
        <v>0</v>
      </c>
      <c r="F19" s="193">
        <f t="shared" si="1"/>
        <v>0</v>
      </c>
      <c r="G19" s="194">
        <f>IF(ISBLANK(F19),"  ",IF(F81&gt;0,F19/F81,IF(F19&gt;0,1,0)))</f>
        <v>0</v>
      </c>
      <c r="H19" s="191">
        <v>0</v>
      </c>
      <c r="I19" s="184">
        <v>0</v>
      </c>
      <c r="J19" s="192">
        <v>0</v>
      </c>
      <c r="K19" s="186">
        <v>0</v>
      </c>
      <c r="L19" s="193">
        <f t="shared" si="0"/>
        <v>0</v>
      </c>
      <c r="M19" s="194">
        <f>IF(ISBLANK(L19),"  ",IF(L81&gt;0,L19/L81,IF(L19&gt;0,1,0)))</f>
        <v>0</v>
      </c>
    </row>
    <row r="20" spans="1:13" s="189" customFormat="1" ht="15" customHeight="1" x14ac:dyDescent="0.2">
      <c r="A20" s="190" t="s">
        <v>19</v>
      </c>
      <c r="B20" s="191">
        <v>0</v>
      </c>
      <c r="C20" s="184">
        <v>0</v>
      </c>
      <c r="D20" s="192">
        <v>0</v>
      </c>
      <c r="E20" s="186">
        <v>0</v>
      </c>
      <c r="F20" s="193">
        <f>D20+B20</f>
        <v>0</v>
      </c>
      <c r="G20" s="194">
        <f>IF(ISBLANK(F20),"  ",IF(F81&gt;0,F20/F81,IF(F20&gt;0,1,0)))</f>
        <v>0</v>
      </c>
      <c r="H20" s="191">
        <v>0</v>
      </c>
      <c r="I20" s="184">
        <v>0</v>
      </c>
      <c r="J20" s="192">
        <v>0</v>
      </c>
      <c r="K20" s="186">
        <v>0</v>
      </c>
      <c r="L20" s="193">
        <f t="shared" si="0"/>
        <v>0</v>
      </c>
      <c r="M20" s="194">
        <f>IF(ISBLANK(L20),"  ",IF(L81&gt;0,L20/L81,IF(L20&gt;0,1,0)))</f>
        <v>0</v>
      </c>
    </row>
    <row r="21" spans="1:13" s="189" customFormat="1" ht="15" customHeight="1" x14ac:dyDescent="0.2">
      <c r="A21" s="190" t="s">
        <v>20</v>
      </c>
      <c r="B21" s="191">
        <v>0</v>
      </c>
      <c r="C21" s="184">
        <v>0</v>
      </c>
      <c r="D21" s="192">
        <v>0</v>
      </c>
      <c r="E21" s="186">
        <v>0</v>
      </c>
      <c r="F21" s="193">
        <f t="shared" si="1"/>
        <v>0</v>
      </c>
      <c r="G21" s="194">
        <f>IF(ISBLANK(F21),"  ",IF(F81&gt;0,F21/F81,IF(F21&gt;0,1,0)))</f>
        <v>0</v>
      </c>
      <c r="H21" s="191">
        <v>0</v>
      </c>
      <c r="I21" s="184">
        <v>0</v>
      </c>
      <c r="J21" s="192">
        <v>0</v>
      </c>
      <c r="K21" s="186">
        <v>0</v>
      </c>
      <c r="L21" s="193">
        <f t="shared" si="0"/>
        <v>0</v>
      </c>
      <c r="M21" s="194">
        <f>IF(ISBLANK(L21),"  ",IF(L81&gt;0,L21/L81,IF(L21&gt;0,1,0)))</f>
        <v>0</v>
      </c>
    </row>
    <row r="22" spans="1:13" s="189" customFormat="1" ht="15" customHeight="1" x14ac:dyDescent="0.2">
      <c r="A22" s="190" t="s">
        <v>21</v>
      </c>
      <c r="B22" s="191">
        <v>0</v>
      </c>
      <c r="C22" s="184">
        <v>0</v>
      </c>
      <c r="D22" s="192">
        <v>0</v>
      </c>
      <c r="E22" s="186">
        <v>0</v>
      </c>
      <c r="F22" s="193">
        <f t="shared" si="1"/>
        <v>0</v>
      </c>
      <c r="G22" s="194">
        <f>IF(ISBLANK(F22),"  ",IF(F81&gt;0,F22/F81,IF(F22&gt;0,1,0)))</f>
        <v>0</v>
      </c>
      <c r="H22" s="191">
        <v>0</v>
      </c>
      <c r="I22" s="184">
        <v>0</v>
      </c>
      <c r="J22" s="192">
        <v>0</v>
      </c>
      <c r="K22" s="186">
        <v>0</v>
      </c>
      <c r="L22" s="193">
        <f t="shared" si="0"/>
        <v>0</v>
      </c>
      <c r="M22" s="194">
        <f>IF(ISBLANK(L22),"  ",IF(L81&gt;0,L22/L81,IF(L22&gt;0,1,0)))</f>
        <v>0</v>
      </c>
    </row>
    <row r="23" spans="1:13" s="189" customFormat="1" ht="15" customHeight="1" x14ac:dyDescent="0.2">
      <c r="A23" s="190" t="s">
        <v>22</v>
      </c>
      <c r="B23" s="191">
        <v>0</v>
      </c>
      <c r="C23" s="184">
        <v>0</v>
      </c>
      <c r="D23" s="192">
        <v>0</v>
      </c>
      <c r="E23" s="186">
        <v>0</v>
      </c>
      <c r="F23" s="193">
        <f t="shared" si="1"/>
        <v>0</v>
      </c>
      <c r="G23" s="194">
        <f>IF(ISBLANK(F23),"  ",IF(F81&gt;0,F23/F81,IF(F23&gt;0,1,0)))</f>
        <v>0</v>
      </c>
      <c r="H23" s="191">
        <v>0</v>
      </c>
      <c r="I23" s="184">
        <v>0</v>
      </c>
      <c r="J23" s="192">
        <v>0</v>
      </c>
      <c r="K23" s="186">
        <v>0</v>
      </c>
      <c r="L23" s="193">
        <f t="shared" si="0"/>
        <v>0</v>
      </c>
      <c r="M23" s="194">
        <f>IF(ISBLANK(L23),"  ",IF(L81&gt;0,L23/L81,IF(L23&gt;0,1,0)))</f>
        <v>0</v>
      </c>
    </row>
    <row r="24" spans="1:13" s="189" customFormat="1" ht="15" customHeight="1" x14ac:dyDescent="0.2">
      <c r="A24" s="190" t="s">
        <v>23</v>
      </c>
      <c r="B24" s="191">
        <v>0</v>
      </c>
      <c r="C24" s="184">
        <v>0</v>
      </c>
      <c r="D24" s="192">
        <v>0</v>
      </c>
      <c r="E24" s="186">
        <v>0</v>
      </c>
      <c r="F24" s="193">
        <f t="shared" si="1"/>
        <v>0</v>
      </c>
      <c r="G24" s="194">
        <f>IF(ISBLANK(F24),"  ",IF(F81&gt;0,F24/F81,IF(F24&gt;0,1,0)))</f>
        <v>0</v>
      </c>
      <c r="H24" s="191">
        <v>0</v>
      </c>
      <c r="I24" s="184">
        <v>0</v>
      </c>
      <c r="J24" s="192">
        <v>0</v>
      </c>
      <c r="K24" s="186">
        <v>0</v>
      </c>
      <c r="L24" s="193">
        <f t="shared" si="0"/>
        <v>0</v>
      </c>
      <c r="M24" s="194">
        <f>IF(ISBLANK(L24),"  ",IF(L81&gt;0,L24/L81,IF(L24&gt;0,1,0)))</f>
        <v>0</v>
      </c>
    </row>
    <row r="25" spans="1:13" s="189" customFormat="1" ht="15" customHeight="1" x14ac:dyDescent="0.2">
      <c r="A25" s="190" t="s">
        <v>24</v>
      </c>
      <c r="B25" s="191">
        <v>0</v>
      </c>
      <c r="C25" s="184">
        <v>0</v>
      </c>
      <c r="D25" s="192">
        <v>0</v>
      </c>
      <c r="E25" s="186">
        <v>0</v>
      </c>
      <c r="F25" s="193">
        <f t="shared" si="1"/>
        <v>0</v>
      </c>
      <c r="G25" s="194">
        <f>IF(ISBLANK(F25),"  ",IF(F81&gt;0,F25/F81,IF(F25&gt;0,1,0)))</f>
        <v>0</v>
      </c>
      <c r="H25" s="191">
        <v>0</v>
      </c>
      <c r="I25" s="184">
        <v>0</v>
      </c>
      <c r="J25" s="192">
        <v>0</v>
      </c>
      <c r="K25" s="186">
        <v>0</v>
      </c>
      <c r="L25" s="193">
        <f t="shared" si="0"/>
        <v>0</v>
      </c>
      <c r="M25" s="194">
        <f>IF(ISBLANK(L25),"  ",IF(L81&gt;0,L25/L81,IF(L25&gt;0,1,0)))</f>
        <v>0</v>
      </c>
    </row>
    <row r="26" spans="1:13" s="189" customFormat="1" ht="15" customHeight="1" x14ac:dyDescent="0.2">
      <c r="A26" s="190" t="s">
        <v>25</v>
      </c>
      <c r="B26" s="191">
        <v>0</v>
      </c>
      <c r="C26" s="184">
        <v>0</v>
      </c>
      <c r="D26" s="192">
        <v>0</v>
      </c>
      <c r="E26" s="186">
        <v>0</v>
      </c>
      <c r="F26" s="193">
        <f t="shared" si="1"/>
        <v>0</v>
      </c>
      <c r="G26" s="194">
        <f>IF(ISBLANK(F26),"  ",IF(F81&gt;0,F26/F81,IF(F26&gt;0,1,0)))</f>
        <v>0</v>
      </c>
      <c r="H26" s="191">
        <v>0</v>
      </c>
      <c r="I26" s="184">
        <v>0</v>
      </c>
      <c r="J26" s="192">
        <v>0</v>
      </c>
      <c r="K26" s="186">
        <v>0</v>
      </c>
      <c r="L26" s="193">
        <f t="shared" si="0"/>
        <v>0</v>
      </c>
      <c r="M26" s="194">
        <f>IF(ISBLANK(L26),"  ",IF(L81&gt;0,L26/L81,IF(L26&gt;0,1,0)))</f>
        <v>0</v>
      </c>
    </row>
    <row r="27" spans="1:13" s="189" customFormat="1" ht="15" customHeight="1" x14ac:dyDescent="0.2">
      <c r="A27" s="190" t="s">
        <v>26</v>
      </c>
      <c r="B27" s="191">
        <v>0</v>
      </c>
      <c r="C27" s="184">
        <v>0</v>
      </c>
      <c r="D27" s="192">
        <v>0</v>
      </c>
      <c r="E27" s="186">
        <v>0</v>
      </c>
      <c r="F27" s="193">
        <f t="shared" si="1"/>
        <v>0</v>
      </c>
      <c r="G27" s="194">
        <f>IF(ISBLANK(F27),"  ",IF(F81&gt;0,F27/F81,IF(F27&gt;0,1,0)))</f>
        <v>0</v>
      </c>
      <c r="H27" s="191">
        <v>0</v>
      </c>
      <c r="I27" s="184">
        <v>0</v>
      </c>
      <c r="J27" s="192">
        <v>0</v>
      </c>
      <c r="K27" s="186">
        <v>0</v>
      </c>
      <c r="L27" s="193">
        <f t="shared" si="0"/>
        <v>0</v>
      </c>
      <c r="M27" s="194">
        <f>IF(ISBLANK(L27),"  ",IF(L81&gt;0,L27/L81,IF(L27&gt;0,1,0)))</f>
        <v>0</v>
      </c>
    </row>
    <row r="28" spans="1:13" s="189" customFormat="1" ht="15" customHeight="1" x14ac:dyDescent="0.2">
      <c r="A28" s="195" t="s">
        <v>27</v>
      </c>
      <c r="B28" s="191">
        <v>0</v>
      </c>
      <c r="C28" s="184">
        <v>0</v>
      </c>
      <c r="D28" s="192">
        <v>0</v>
      </c>
      <c r="E28" s="186">
        <v>0</v>
      </c>
      <c r="F28" s="193">
        <f t="shared" si="1"/>
        <v>0</v>
      </c>
      <c r="G28" s="194">
        <f>IF(ISBLANK(F28),"  ",IF(F81&gt;0,F28/F81,IF(F28&gt;0,1,0)))</f>
        <v>0</v>
      </c>
      <c r="H28" s="191">
        <v>0</v>
      </c>
      <c r="I28" s="184">
        <v>0</v>
      </c>
      <c r="J28" s="192">
        <v>0</v>
      </c>
      <c r="K28" s="186">
        <v>0</v>
      </c>
      <c r="L28" s="193">
        <f t="shared" si="0"/>
        <v>0</v>
      </c>
      <c r="M28" s="194">
        <f>IF(ISBLANK(L28),"  ",IF(L81&gt;0,L28/L81,IF(L28&gt;0,1,0)))</f>
        <v>0</v>
      </c>
    </row>
    <row r="29" spans="1:13" s="189" customFormat="1" ht="15" customHeight="1" x14ac:dyDescent="0.2">
      <c r="A29" s="195" t="s">
        <v>28</v>
      </c>
      <c r="B29" s="191">
        <v>0</v>
      </c>
      <c r="C29" s="184">
        <v>0</v>
      </c>
      <c r="D29" s="192">
        <v>0</v>
      </c>
      <c r="E29" s="186">
        <v>0</v>
      </c>
      <c r="F29" s="193">
        <f t="shared" si="1"/>
        <v>0</v>
      </c>
      <c r="G29" s="194">
        <f>IF(ISBLANK(F29),"  ",IF(F81&gt;0,F29/F81,IF(F29&gt;0,1,0)))</f>
        <v>0</v>
      </c>
      <c r="H29" s="191">
        <v>0</v>
      </c>
      <c r="I29" s="184">
        <v>0</v>
      </c>
      <c r="J29" s="192">
        <v>0</v>
      </c>
      <c r="K29" s="186">
        <v>0</v>
      </c>
      <c r="L29" s="193">
        <f t="shared" si="0"/>
        <v>0</v>
      </c>
      <c r="M29" s="194">
        <f>IF(ISBLANK(L29),"  ",IF(L81&gt;0,L29/L81,IF(L29&gt;0,1,0)))</f>
        <v>0</v>
      </c>
    </row>
    <row r="30" spans="1:13" s="189" customFormat="1" ht="15" customHeight="1" x14ac:dyDescent="0.2">
      <c r="A30" s="195" t="s">
        <v>71</v>
      </c>
      <c r="B30" s="191">
        <v>0</v>
      </c>
      <c r="C30" s="184">
        <v>0</v>
      </c>
      <c r="D30" s="192">
        <v>0</v>
      </c>
      <c r="E30" s="186">
        <v>0</v>
      </c>
      <c r="F30" s="193">
        <f t="shared" si="1"/>
        <v>0</v>
      </c>
      <c r="G30" s="194">
        <f>IF(ISBLANK(F30),"  ",IF(F81&gt;0,F30/F81,IF(F30&gt;0,1,0)))</f>
        <v>0</v>
      </c>
      <c r="H30" s="191">
        <v>0</v>
      </c>
      <c r="I30" s="184">
        <v>0</v>
      </c>
      <c r="J30" s="192">
        <v>0</v>
      </c>
      <c r="K30" s="186">
        <v>0</v>
      </c>
      <c r="L30" s="193">
        <f t="shared" si="0"/>
        <v>0</v>
      </c>
      <c r="M30" s="194">
        <f>IF(ISBLANK(L30),"  ",IF(L81&gt;0,L30/L81,IF(L30&gt;0,1,0)))</f>
        <v>0</v>
      </c>
    </row>
    <row r="31" spans="1:13" s="189" customFormat="1" ht="15" customHeight="1" x14ac:dyDescent="0.2">
      <c r="A31" s="195" t="s">
        <v>182</v>
      </c>
      <c r="B31" s="191">
        <v>0</v>
      </c>
      <c r="C31" s="184">
        <v>0</v>
      </c>
      <c r="D31" s="192">
        <v>0</v>
      </c>
      <c r="E31" s="186">
        <v>0</v>
      </c>
      <c r="F31" s="193">
        <f t="shared" si="1"/>
        <v>0</v>
      </c>
      <c r="G31" s="194">
        <f>IF(ISBLANK(F31),"  ",IF(F81&gt;0,F31/F81,IF(F31&gt;0,1,0)))</f>
        <v>0</v>
      </c>
      <c r="H31" s="191">
        <v>0</v>
      </c>
      <c r="I31" s="184">
        <v>0</v>
      </c>
      <c r="J31" s="192">
        <v>0</v>
      </c>
      <c r="K31" s="186">
        <v>0</v>
      </c>
      <c r="L31" s="193">
        <f t="shared" si="0"/>
        <v>0</v>
      </c>
      <c r="M31" s="194">
        <f>IF(ISBLANK(L31),"  ",IF(L81&gt;0,L31/L81,IF(L31&gt;0,1,0)))</f>
        <v>0</v>
      </c>
    </row>
    <row r="32" spans="1:13" s="189" customFormat="1" ht="15" customHeight="1" x14ac:dyDescent="0.2">
      <c r="A32" s="196" t="s">
        <v>183</v>
      </c>
      <c r="B32" s="191">
        <v>0</v>
      </c>
      <c r="C32" s="184">
        <v>0</v>
      </c>
      <c r="D32" s="192">
        <v>0</v>
      </c>
      <c r="E32" s="186">
        <v>0</v>
      </c>
      <c r="F32" s="193">
        <f t="shared" si="1"/>
        <v>0</v>
      </c>
      <c r="G32" s="194">
        <f>IF(ISBLANK(F32),"  ",IF(F81&gt;0,F32/F81,IF(F32&gt;0,1,0)))</f>
        <v>0</v>
      </c>
      <c r="H32" s="191">
        <v>0</v>
      </c>
      <c r="I32" s="184">
        <v>0</v>
      </c>
      <c r="J32" s="192">
        <v>0</v>
      </c>
      <c r="K32" s="186">
        <v>0</v>
      </c>
      <c r="L32" s="193">
        <f t="shared" si="0"/>
        <v>0</v>
      </c>
      <c r="M32" s="194">
        <f>IF(ISBLANK(L32),"  ",IF(L81&gt;0,L32/L81,IF(L32&gt;0,1,0)))</f>
        <v>0</v>
      </c>
    </row>
    <row r="33" spans="1:13" s="189" customFormat="1" ht="15" customHeight="1" x14ac:dyDescent="0.2">
      <c r="A33" s="195" t="s">
        <v>175</v>
      </c>
      <c r="B33" s="191">
        <v>0</v>
      </c>
      <c r="C33" s="184">
        <v>0</v>
      </c>
      <c r="D33" s="192">
        <v>0</v>
      </c>
      <c r="E33" s="186">
        <v>0</v>
      </c>
      <c r="F33" s="193">
        <f t="shared" si="1"/>
        <v>0</v>
      </c>
      <c r="G33" s="194">
        <f>IF(ISBLANK(F33),"  ",IF(F81&gt;0,F33/F81,IF(F33&gt;0,1,0)))</f>
        <v>0</v>
      </c>
      <c r="H33" s="191">
        <v>0</v>
      </c>
      <c r="I33" s="184">
        <v>0</v>
      </c>
      <c r="J33" s="192">
        <v>0</v>
      </c>
      <c r="K33" s="186">
        <v>0</v>
      </c>
      <c r="L33" s="193">
        <f t="shared" si="0"/>
        <v>0</v>
      </c>
      <c r="M33" s="194">
        <f>IF(ISBLANK(L33),"  ",IF(L81&gt;0,L33/L81,IF(L33&gt;0,1,0)))</f>
        <v>0</v>
      </c>
    </row>
    <row r="34" spans="1:13" s="189" customFormat="1" ht="15" customHeight="1" x14ac:dyDescent="0.2">
      <c r="A34" s="190" t="s">
        <v>184</v>
      </c>
      <c r="B34" s="191">
        <v>0</v>
      </c>
      <c r="C34" s="184">
        <v>0</v>
      </c>
      <c r="D34" s="192">
        <v>0</v>
      </c>
      <c r="E34" s="186">
        <v>0</v>
      </c>
      <c r="F34" s="193">
        <f t="shared" si="1"/>
        <v>0</v>
      </c>
      <c r="G34" s="194">
        <f>IF(ISBLANK(F34),"  ",IF(F81&gt;0,F34/F81,IF(F34&gt;0,1,0)))</f>
        <v>0</v>
      </c>
      <c r="H34" s="191">
        <v>0</v>
      </c>
      <c r="I34" s="184">
        <v>0</v>
      </c>
      <c r="J34" s="192">
        <v>0</v>
      </c>
      <c r="K34" s="186">
        <v>0</v>
      </c>
      <c r="L34" s="193">
        <f t="shared" si="0"/>
        <v>0</v>
      </c>
      <c r="M34" s="194">
        <f>IF(ISBLANK(L34),"  ",IF(L81&gt;0,L34/L81,IF(L34&gt;0,1,0)))</f>
        <v>0</v>
      </c>
    </row>
    <row r="35" spans="1:13" s="189" customFormat="1" ht="15" customHeight="1" x14ac:dyDescent="0.2">
      <c r="A35" s="190" t="s">
        <v>185</v>
      </c>
      <c r="B35" s="191">
        <v>0</v>
      </c>
      <c r="C35" s="184">
        <v>0</v>
      </c>
      <c r="D35" s="192">
        <v>0</v>
      </c>
      <c r="E35" s="186">
        <v>0</v>
      </c>
      <c r="F35" s="193">
        <f t="shared" ref="F35" si="2">D35+B35</f>
        <v>0</v>
      </c>
      <c r="G35" s="194">
        <f>IF(ISBLANK(F35),"  ",IF(F82&gt;0,F35/F82,IF(F35&gt;0,1,0)))</f>
        <v>0</v>
      </c>
      <c r="H35" s="191">
        <v>0</v>
      </c>
      <c r="I35" s="184">
        <v>0</v>
      </c>
      <c r="J35" s="192">
        <v>0</v>
      </c>
      <c r="K35" s="186">
        <v>0</v>
      </c>
      <c r="L35" s="193">
        <f t="shared" ref="L35" si="3">J35+H35</f>
        <v>0</v>
      </c>
      <c r="M35" s="194">
        <f>IF(ISBLANK(L35),"  ",IF(L82&gt;0,L35/L82,IF(L35&gt;0,1,0)))</f>
        <v>0</v>
      </c>
    </row>
    <row r="36" spans="1:13" s="189" customFormat="1" ht="15" customHeight="1" x14ac:dyDescent="0.2">
      <c r="A36" s="190" t="s">
        <v>189</v>
      </c>
      <c r="B36" s="191">
        <v>0</v>
      </c>
      <c r="C36" s="184">
        <v>0</v>
      </c>
      <c r="D36" s="192">
        <v>0</v>
      </c>
      <c r="E36" s="186">
        <v>0</v>
      </c>
      <c r="F36" s="193">
        <f t="shared" ref="F36:F38" si="4">D36+B36</f>
        <v>0</v>
      </c>
      <c r="G36" s="194">
        <f>IF(ISBLANK(F36),"  ",IF(F83&gt;0,F36/F83,IF(F36&gt;0,1,0)))</f>
        <v>0</v>
      </c>
      <c r="H36" s="191">
        <v>0</v>
      </c>
      <c r="I36" s="184">
        <v>0</v>
      </c>
      <c r="J36" s="192">
        <v>0</v>
      </c>
      <c r="K36" s="186">
        <v>0</v>
      </c>
      <c r="L36" s="193">
        <f t="shared" ref="L36" si="5">J36+H36</f>
        <v>0</v>
      </c>
      <c r="M36" s="194">
        <f>IF(ISBLANK(L36),"  ",IF(L83&gt;0,L36/L83,IF(L36&gt;0,1,0)))</f>
        <v>0</v>
      </c>
    </row>
    <row r="37" spans="1:13" s="189" customFormat="1" ht="15" customHeight="1" x14ac:dyDescent="0.2">
      <c r="A37" s="190" t="s">
        <v>190</v>
      </c>
      <c r="B37" s="191">
        <v>0</v>
      </c>
      <c r="C37" s="184">
        <v>0</v>
      </c>
      <c r="D37" s="192">
        <v>0</v>
      </c>
      <c r="E37" s="186">
        <v>0</v>
      </c>
      <c r="F37" s="193">
        <f t="shared" si="4"/>
        <v>0</v>
      </c>
      <c r="G37" s="194">
        <f t="shared" ref="G37:G38" si="6">IF(ISBLANK(F37),"  ",IF(F84&gt;0,F37/F84,IF(F37&gt;0,1,0)))</f>
        <v>0</v>
      </c>
      <c r="H37" s="191">
        <v>0</v>
      </c>
      <c r="I37" s="184">
        <v>0</v>
      </c>
      <c r="J37" s="192">
        <v>0</v>
      </c>
      <c r="K37" s="186">
        <v>0</v>
      </c>
      <c r="L37" s="193">
        <v>0</v>
      </c>
      <c r="M37" s="194">
        <v>0</v>
      </c>
    </row>
    <row r="38" spans="1:13" s="189" customFormat="1" ht="15" customHeight="1" x14ac:dyDescent="0.2">
      <c r="A38" s="190" t="s">
        <v>191</v>
      </c>
      <c r="B38" s="191">
        <v>0</v>
      </c>
      <c r="C38" s="184">
        <v>0</v>
      </c>
      <c r="D38" s="192">
        <v>0</v>
      </c>
      <c r="E38" s="186">
        <v>0</v>
      </c>
      <c r="F38" s="193">
        <f t="shared" si="4"/>
        <v>0</v>
      </c>
      <c r="G38" s="194">
        <f t="shared" si="6"/>
        <v>0</v>
      </c>
      <c r="H38" s="191">
        <v>0</v>
      </c>
      <c r="I38" s="184">
        <v>0</v>
      </c>
      <c r="J38" s="192">
        <v>0</v>
      </c>
      <c r="K38" s="186">
        <v>0</v>
      </c>
      <c r="L38" s="193">
        <v>1</v>
      </c>
      <c r="M38" s="194">
        <v>1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/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/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5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17707523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17707523</v>
      </c>
      <c r="G44" s="53">
        <f>IF(ISBLANK(F44),"  ",IF(F81&gt;0,F44/F81,IF(F44&gt;0,1,0)))</f>
        <v>0.13876492311730351</v>
      </c>
      <c r="H44" s="115">
        <v>17880924</v>
      </c>
      <c r="I44" s="111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17880924</v>
      </c>
      <c r="M44" s="53">
        <f>IF(ISBLANK(L44),"  ",IF(L81&gt;0,L44/L81,IF(L44&gt;0,1,0)))</f>
        <v>0.11856345674662919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111">
        <v>0</v>
      </c>
      <c r="D51" s="128">
        <v>0</v>
      </c>
      <c r="E51" s="52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111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26408256.68</v>
      </c>
      <c r="C54" s="35">
        <v>1</v>
      </c>
      <c r="D54" s="127">
        <v>0</v>
      </c>
      <c r="E54" s="36">
        <v>0</v>
      </c>
      <c r="F54" s="136">
        <f t="shared" ref="F54:F59" si="7">D54+B54</f>
        <v>26408256.68</v>
      </c>
      <c r="G54" s="37">
        <f>IF(ISBLANK(F54),"  ",IF(F81&gt;0,F54/F81,IF(F54&gt;0,1,0)))</f>
        <v>0.20694818286342007</v>
      </c>
      <c r="H54" s="119">
        <v>29875091</v>
      </c>
      <c r="I54" s="35">
        <v>1</v>
      </c>
      <c r="J54" s="127">
        <v>0</v>
      </c>
      <c r="K54" s="36">
        <v>0</v>
      </c>
      <c r="L54" s="136">
        <f t="shared" ref="L54:L70" si="8">J54+H54</f>
        <v>29875091</v>
      </c>
      <c r="M54" s="37">
        <f>IF(ISBLANK(L54),"  ",IF(L81&gt;0,L54/L81,IF(L54&gt;0,1,0)))</f>
        <v>0.1980934575629375</v>
      </c>
    </row>
    <row r="55" spans="1:13" ht="15" customHeight="1" x14ac:dyDescent="0.2">
      <c r="A55" s="25" t="s">
        <v>44</v>
      </c>
      <c r="B55" s="116">
        <v>2235816.6</v>
      </c>
      <c r="C55" s="35">
        <v>1</v>
      </c>
      <c r="D55" s="124">
        <v>0</v>
      </c>
      <c r="E55" s="36">
        <v>0</v>
      </c>
      <c r="F55" s="137">
        <f t="shared" si="7"/>
        <v>2235816.6</v>
      </c>
      <c r="G55" s="41">
        <f>IF(ISBLANK(F55),"  ",IF(F81&gt;0,F55/F81,IF(F55&gt;0,1,0)))</f>
        <v>1.7520966574680771E-2</v>
      </c>
      <c r="H55" s="116">
        <v>2515452</v>
      </c>
      <c r="I55" s="35">
        <v>1</v>
      </c>
      <c r="J55" s="124">
        <v>0</v>
      </c>
      <c r="K55" s="36">
        <v>0</v>
      </c>
      <c r="L55" s="137">
        <f t="shared" si="8"/>
        <v>2515452</v>
      </c>
      <c r="M55" s="41">
        <f>IF(ISBLANK(L55),"  ",IF(L81&gt;0,L55/L81,IF(L55&gt;0,1,0)))</f>
        <v>1.6679265814239907E-2</v>
      </c>
    </row>
    <row r="56" spans="1:13" ht="15" customHeight="1" x14ac:dyDescent="0.2">
      <c r="A56" s="64" t="s">
        <v>45</v>
      </c>
      <c r="B56" s="145">
        <v>1154950</v>
      </c>
      <c r="C56" s="35">
        <v>1</v>
      </c>
      <c r="D56" s="123">
        <v>0</v>
      </c>
      <c r="E56" s="36">
        <v>0</v>
      </c>
      <c r="F56" s="138">
        <f t="shared" si="7"/>
        <v>1154950</v>
      </c>
      <c r="G56" s="41">
        <f>IF(ISBLANK(F56),"  ",IF(F81&gt;0,F56/F81,IF(F56&gt;0,1,0)))</f>
        <v>9.0507604002168836E-3</v>
      </c>
      <c r="H56" s="145">
        <v>1150000</v>
      </c>
      <c r="I56" s="35">
        <v>1</v>
      </c>
      <c r="J56" s="123">
        <v>0</v>
      </c>
      <c r="K56" s="36">
        <v>0</v>
      </c>
      <c r="L56" s="138">
        <f t="shared" si="8"/>
        <v>1150000</v>
      </c>
      <c r="M56" s="41">
        <f>IF(ISBLANK(L56),"  ",IF(L81&gt;0,L56/L81,IF(L56&gt;0,1,0)))</f>
        <v>7.6253316248435241E-3</v>
      </c>
    </row>
    <row r="57" spans="1:13" ht="15" customHeight="1" x14ac:dyDescent="0.2">
      <c r="A57" s="64" t="s">
        <v>46</v>
      </c>
      <c r="B57" s="145">
        <v>635222.5</v>
      </c>
      <c r="C57" s="35">
        <v>1</v>
      </c>
      <c r="D57" s="123">
        <v>0</v>
      </c>
      <c r="E57" s="36">
        <v>0</v>
      </c>
      <c r="F57" s="138">
        <f t="shared" si="7"/>
        <v>635222.5</v>
      </c>
      <c r="G57" s="41">
        <f>IF(ISBLANK(F57),"  ",IF(F81&gt;0,F57/F81,IF(F57&gt;0,1,0)))</f>
        <v>4.9779182201192861E-3</v>
      </c>
      <c r="H57" s="145">
        <v>630000</v>
      </c>
      <c r="I57" s="35">
        <v>1</v>
      </c>
      <c r="J57" s="123">
        <v>0</v>
      </c>
      <c r="K57" s="36">
        <v>0</v>
      </c>
      <c r="L57" s="138">
        <f t="shared" si="8"/>
        <v>630000</v>
      </c>
      <c r="M57" s="41">
        <f>IF(ISBLANK(L57),"  ",IF(L81&gt;0,L57/L81,IF(L57&gt;0,1,0)))</f>
        <v>4.177355585783844E-3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1078950</v>
      </c>
      <c r="E58" s="36">
        <v>1</v>
      </c>
      <c r="F58" s="138">
        <f t="shared" si="7"/>
        <v>1078950</v>
      </c>
      <c r="G58" s="41">
        <f>IF(ISBLANK(F58),"  ",IF(F81&gt;0,F58/F81,IF(F58&gt;0,1,0)))</f>
        <v>8.4551867473172063E-3</v>
      </c>
      <c r="H58" s="145">
        <v>0</v>
      </c>
      <c r="I58" s="35">
        <v>0</v>
      </c>
      <c r="J58" s="123">
        <v>1148484</v>
      </c>
      <c r="K58" s="36">
        <v>1</v>
      </c>
      <c r="L58" s="138">
        <f t="shared" si="8"/>
        <v>1148484</v>
      </c>
      <c r="M58" s="41">
        <f>IF(ISBLANK(L58),"  ",IF(L81&gt;0,L58/L81,IF(L58&gt;0,1,0)))</f>
        <v>7.6152794485450344E-3</v>
      </c>
    </row>
    <row r="59" spans="1:13" ht="15" customHeight="1" x14ac:dyDescent="0.2">
      <c r="A59" s="25" t="s">
        <v>48</v>
      </c>
      <c r="B59" s="116">
        <v>1918881.7799999998</v>
      </c>
      <c r="C59" s="35">
        <v>0.25742739278578536</v>
      </c>
      <c r="D59" s="124">
        <v>5535188.1200000001</v>
      </c>
      <c r="E59" s="36">
        <v>0.74257260721421459</v>
      </c>
      <c r="F59" s="137">
        <f t="shared" si="7"/>
        <v>7454069.9000000004</v>
      </c>
      <c r="G59" s="41">
        <f>IF(ISBLANK(F59),"  ",IF(F81&gt;0,F59/F81,IF(F59&gt;0,1,0)))</f>
        <v>5.8413784727796556E-2</v>
      </c>
      <c r="H59" s="116">
        <v>1583000</v>
      </c>
      <c r="I59" s="35">
        <v>0.22264256613630479</v>
      </c>
      <c r="J59" s="124">
        <v>5527051</v>
      </c>
      <c r="K59" s="36">
        <v>0.77735743386369516</v>
      </c>
      <c r="L59" s="137">
        <f t="shared" si="8"/>
        <v>7110051</v>
      </c>
      <c r="M59" s="41">
        <f>IF(ISBLANK(L59),"  ",IF(L81&gt;0,L59/L81,IF(L59&gt;0,1,0)))</f>
        <v>4.7144779777869843E-2</v>
      </c>
    </row>
    <row r="60" spans="1:13" s="55" customFormat="1" ht="15" customHeight="1" x14ac:dyDescent="0.25">
      <c r="A60" s="60" t="s">
        <v>49</v>
      </c>
      <c r="B60" s="146">
        <v>32353127.559999999</v>
      </c>
      <c r="C60" s="111">
        <v>0.83026424860508707</v>
      </c>
      <c r="D60" s="128">
        <v>6614138.1200000001</v>
      </c>
      <c r="E60" s="52">
        <v>0.16973575139491287</v>
      </c>
      <c r="F60" s="139">
        <f>F59+F57+F56+F55+F54+F58</f>
        <v>38967265.68</v>
      </c>
      <c r="G60" s="53">
        <f>IF(ISBLANK(F60),"  ",IF(F81&gt;0,F60/F81,IF(F60&gt;0,1,0)))</f>
        <v>0.30536679953355078</v>
      </c>
      <c r="H60" s="146">
        <v>35753543</v>
      </c>
      <c r="I60" s="111">
        <v>0.8426660367213259</v>
      </c>
      <c r="J60" s="128">
        <v>6675535</v>
      </c>
      <c r="K60" s="52">
        <v>0.15733396327867413</v>
      </c>
      <c r="L60" s="149">
        <f>J60+H60</f>
        <v>42429078</v>
      </c>
      <c r="M60" s="53">
        <f>IF(ISBLANK(L60),"  ",IF(L81&gt;0,L60/L81,IF(L60&gt;0,1,0)))</f>
        <v>0.2813354698142197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9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8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9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8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5">
        <v>0</v>
      </c>
      <c r="D63" s="124">
        <v>0</v>
      </c>
      <c r="E63" s="36">
        <v>0</v>
      </c>
      <c r="F63" s="133">
        <f t="shared" si="9"/>
        <v>0</v>
      </c>
      <c r="G63" s="41">
        <f>IF(ISBLANK(F63),"  ",IF(F81&gt;0,F63/F81,IF(F63&gt;0,1,0)))</f>
        <v>0</v>
      </c>
      <c r="H63" s="114">
        <v>0</v>
      </c>
      <c r="I63" s="35">
        <v>0</v>
      </c>
      <c r="J63" s="124">
        <v>0</v>
      </c>
      <c r="K63" s="36">
        <v>0</v>
      </c>
      <c r="L63" s="133">
        <f t="shared" si="8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5">
        <v>0</v>
      </c>
      <c r="D64" s="124">
        <v>1974475</v>
      </c>
      <c r="E64" s="36">
        <v>1</v>
      </c>
      <c r="F64" s="133">
        <f t="shared" si="9"/>
        <v>1974475</v>
      </c>
      <c r="G64" s="41">
        <f>IF(ISBLANK(F64),"  ",IF(F81&gt;0,F64/F81,IF(F64&gt;0,1,0)))</f>
        <v>1.5472964319856472E-2</v>
      </c>
      <c r="H64" s="114">
        <v>0</v>
      </c>
      <c r="I64" s="35">
        <v>0</v>
      </c>
      <c r="J64" s="124">
        <v>1000000</v>
      </c>
      <c r="K64" s="36">
        <v>1</v>
      </c>
      <c r="L64" s="133">
        <f t="shared" si="8"/>
        <v>1000000</v>
      </c>
      <c r="M64" s="41">
        <f>IF(ISBLANK(L64),"  ",IF(L81&gt;0,L64/L81,IF(L64&gt;0,1,0)))</f>
        <v>6.6307231520378474E-3</v>
      </c>
    </row>
    <row r="65" spans="1:13" ht="15" customHeight="1" x14ac:dyDescent="0.2">
      <c r="A65" s="65" t="s">
        <v>54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9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8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7544822.8200000003</v>
      </c>
      <c r="E66" s="36">
        <v>1</v>
      </c>
      <c r="F66" s="133">
        <f t="shared" si="9"/>
        <v>7544822.8200000003</v>
      </c>
      <c r="G66" s="41">
        <f>IF(ISBLANK(F66),"  ",IF(F81&gt;0,F66/F81,IF(F66&gt;0,1,0)))</f>
        <v>5.9124969570898037E-2</v>
      </c>
      <c r="H66" s="114">
        <v>0</v>
      </c>
      <c r="I66" s="35">
        <v>0</v>
      </c>
      <c r="J66" s="124">
        <v>6522866</v>
      </c>
      <c r="K66" s="36">
        <v>1</v>
      </c>
      <c r="L66" s="133">
        <f t="shared" si="8"/>
        <v>6522866</v>
      </c>
      <c r="M66" s="41">
        <f>IF(ISBLANK(L66),"  ",IF(L81&gt;0,L66/L81,IF(L66&gt;0,1,0)))</f>
        <v>4.3251318603840502E-2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25073416.16</v>
      </c>
      <c r="E67" s="36">
        <v>1</v>
      </c>
      <c r="F67" s="133">
        <f t="shared" si="9"/>
        <v>25073416.16</v>
      </c>
      <c r="G67" s="41">
        <f>IF(ISBLANK(F67),"  ",IF(F81&gt;0,F67/F81,IF(F67&gt;0,1,0)))</f>
        <v>0.19648771122480288</v>
      </c>
      <c r="H67" s="114">
        <v>0</v>
      </c>
      <c r="I67" s="35">
        <v>0</v>
      </c>
      <c r="J67" s="124">
        <v>25013745</v>
      </c>
      <c r="K67" s="36">
        <v>1</v>
      </c>
      <c r="L67" s="133">
        <f t="shared" si="8"/>
        <v>25013745</v>
      </c>
      <c r="M67" s="41">
        <f>IF(ISBLANK(L67),"  ",IF(L81&gt;0,L67/L81,IF(L67&gt;0,1,0)))</f>
        <v>0.16585921809067095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9"/>
        <v>0</v>
      </c>
      <c r="G68" s="41">
        <f>IF(ISBLANK(F68),"  ",IF(F81&gt;0,F68/F81,IF(F68&gt;0,1,0)))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8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207552</v>
      </c>
      <c r="E69" s="36">
        <v>1</v>
      </c>
      <c r="F69" s="133">
        <f t="shared" si="9"/>
        <v>207552</v>
      </c>
      <c r="G69" s="41">
        <f>IF(ISBLANK(F69),"  ",IF(F81&gt;0,F69/F81,IF(F69&gt;0,1,0)))</f>
        <v>1.6264803000872892E-3</v>
      </c>
      <c r="H69" s="114">
        <v>0</v>
      </c>
      <c r="I69" s="35">
        <v>0</v>
      </c>
      <c r="J69" s="124">
        <v>250000</v>
      </c>
      <c r="K69" s="36">
        <v>1</v>
      </c>
      <c r="L69" s="133">
        <f t="shared" si="8"/>
        <v>250000</v>
      </c>
      <c r="M69" s="41">
        <f>IF(ISBLANK(L69),"  ",IF(L81&gt;0,L69/L81,IF(L69&gt;0,1,0)))</f>
        <v>1.6576807880094619E-3</v>
      </c>
    </row>
    <row r="70" spans="1:13" ht="15" customHeight="1" x14ac:dyDescent="0.2">
      <c r="A70" s="58" t="s">
        <v>59</v>
      </c>
      <c r="B70" s="114">
        <v>758154.97</v>
      </c>
      <c r="C70" s="35">
        <v>1</v>
      </c>
      <c r="D70" s="124">
        <v>0</v>
      </c>
      <c r="E70" s="36">
        <v>0</v>
      </c>
      <c r="F70" s="133">
        <f t="shared" si="9"/>
        <v>758154.97</v>
      </c>
      <c r="G70" s="41">
        <f>IF(ISBLANK(F70),"  ",IF(F81&gt;0,F70/F81,IF(F70&gt;0,1,0)))</f>
        <v>5.9412779598282351E-3</v>
      </c>
      <c r="H70" s="114">
        <v>716500</v>
      </c>
      <c r="I70" s="35">
        <v>1</v>
      </c>
      <c r="J70" s="124">
        <v>0</v>
      </c>
      <c r="K70" s="36">
        <v>0</v>
      </c>
      <c r="L70" s="133">
        <f t="shared" si="8"/>
        <v>716500</v>
      </c>
      <c r="M70" s="41">
        <f>IF(ISBLANK(L70),"  ",IF(L81&gt;0,L70/L81,IF(L70&gt;0,1,0)))</f>
        <v>4.7509131384351174E-3</v>
      </c>
    </row>
    <row r="71" spans="1:13" ht="15" customHeight="1" x14ac:dyDescent="0.2">
      <c r="A71" s="34" t="s">
        <v>186</v>
      </c>
      <c r="B71" s="114">
        <v>0</v>
      </c>
      <c r="C71" s="35">
        <v>0</v>
      </c>
      <c r="D71" s="124">
        <v>0</v>
      </c>
      <c r="E71" s="36">
        <v>0</v>
      </c>
      <c r="F71" s="133">
        <f t="shared" ref="F71" si="10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1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33111282.529999997</v>
      </c>
      <c r="C72" s="111">
        <v>0.4442935587348375</v>
      </c>
      <c r="D72" s="128">
        <v>41414404.100000001</v>
      </c>
      <c r="E72" s="52">
        <v>0.55570644126516255</v>
      </c>
      <c r="F72" s="115">
        <f>F71+F70+F69+F68+F67+F66+F65+F64+F63+F62+F61+F60</f>
        <v>74525686.629999995</v>
      </c>
      <c r="G72" s="53">
        <f>IF(ISBLANK(F72),"  ",IF(F81&gt;0,F72/F81,IF(F72&gt;0,1,0)))</f>
        <v>0.58402020290902368</v>
      </c>
      <c r="H72" s="115">
        <v>36470043</v>
      </c>
      <c r="I72" s="111">
        <v>0.48029753231531358</v>
      </c>
      <c r="J72" s="128">
        <v>39462146</v>
      </c>
      <c r="K72" s="52">
        <v>0.51970246768468642</v>
      </c>
      <c r="L72" s="115">
        <f>L71+L70+L69+L68+L67+L66+L65+L64+L63+L62+L61+L60</f>
        <v>75932189</v>
      </c>
      <c r="M72" s="53">
        <f>IF(ISBLANK(L72),"  ",IF(L81&gt;0,L72/L81,IF(L72&gt;0,1,0)))</f>
        <v>0.50348532358721354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18942929</v>
      </c>
      <c r="E77" s="36">
        <v>1</v>
      </c>
      <c r="F77" s="132">
        <f>D77+B77</f>
        <v>18942929</v>
      </c>
      <c r="G77" s="37">
        <f>IF(ISBLANK(F77),"  ",IF(F81&gt;0,F77/F81,IF(F77&gt;0,1,0)))</f>
        <v>0.14844617659406903</v>
      </c>
      <c r="H77" s="142">
        <v>0</v>
      </c>
      <c r="I77" s="35">
        <v>0</v>
      </c>
      <c r="J77" s="127">
        <v>19000000</v>
      </c>
      <c r="K77" s="36">
        <v>1</v>
      </c>
      <c r="L77" s="132">
        <f>J77+H77</f>
        <v>19000000</v>
      </c>
      <c r="M77" s="37">
        <f>IF(ISBLANK(L77),"  ",IF(L81&gt;0,L77/L81,IF(L77&gt;0,1,0)))</f>
        <v>0.12598373988871908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16431924</v>
      </c>
      <c r="E78" s="36">
        <v>1</v>
      </c>
      <c r="F78" s="133">
        <f>D78+B78</f>
        <v>16431924</v>
      </c>
      <c r="G78" s="41">
        <f>IF(ISBLANK(F78),"  ",IF(F81&gt;0,F78/F81,IF(F78&gt;0,1,0)))</f>
        <v>0.12876869737960381</v>
      </c>
      <c r="H78" s="114">
        <v>0</v>
      </c>
      <c r="I78" s="35">
        <v>0</v>
      </c>
      <c r="J78" s="124">
        <v>38000000</v>
      </c>
      <c r="K78" s="36">
        <v>1</v>
      </c>
      <c r="L78" s="133">
        <f>J78+H78</f>
        <v>38000000</v>
      </c>
      <c r="M78" s="41">
        <f>IF(ISBLANK(L78),"  ",IF(L81&gt;0,L78/L81,IF(L78&gt;0,1,0)))</f>
        <v>0.25196747977743816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35374853</v>
      </c>
      <c r="E79" s="52">
        <v>1</v>
      </c>
      <c r="F79" s="134">
        <f>F78+F77+F76+F75+F74</f>
        <v>35374853</v>
      </c>
      <c r="G79" s="53">
        <f>IF(ISBLANK(F79),"  ",IF(F81&gt;0,F79/F81,IF(F79&gt;0,1,0)))</f>
        <v>0.27721487397367284</v>
      </c>
      <c r="H79" s="120">
        <v>0</v>
      </c>
      <c r="I79" s="111">
        <v>0</v>
      </c>
      <c r="J79" s="129">
        <v>57000000</v>
      </c>
      <c r="K79" s="52">
        <v>1</v>
      </c>
      <c r="L79" s="134">
        <f>L78+L77+L76+L75+L74</f>
        <v>57000000</v>
      </c>
      <c r="M79" s="53">
        <f>IF(ISBLANK(L79),"  ",IF(L81&gt;0,L79/L81,IF(L79&gt;0,1,0)))</f>
        <v>0.3779512196661573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50818805.530000001</v>
      </c>
      <c r="C81" s="69">
        <v>0.39824133744079554</v>
      </c>
      <c r="D81" s="121">
        <v>76789257.099999994</v>
      </c>
      <c r="E81" s="69">
        <v>0.6017586625592044</v>
      </c>
      <c r="F81" s="121">
        <f>F79+F72+F51+F44+F52+F80</f>
        <v>127608062.63</v>
      </c>
      <c r="G81" s="70">
        <f>IF(ISBLANK(F81),"  ",IF(F81&gt;0,F81/F81,IF(F81&gt;0,1,0)))</f>
        <v>1</v>
      </c>
      <c r="H81" s="121">
        <v>54350967</v>
      </c>
      <c r="I81" s="69">
        <v>0.36038621522254499</v>
      </c>
      <c r="J81" s="121">
        <v>96462146</v>
      </c>
      <c r="K81" s="69">
        <v>0.63961378477745501</v>
      </c>
      <c r="L81" s="121">
        <f>L79+L72+L51+L44+L52+L80</f>
        <v>150813113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H40" sqref="H40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33718704</v>
      </c>
      <c r="C13" s="35">
        <v>1</v>
      </c>
      <c r="D13" s="122">
        <v>0</v>
      </c>
      <c r="E13" s="36">
        <v>0</v>
      </c>
      <c r="F13" s="130">
        <f>D13+B13</f>
        <v>33718704</v>
      </c>
      <c r="G13" s="37">
        <f>IF(ISBLANK(F13),"  ",IF(F81&gt;0,F13/F81,IF(F13&gt;0,1,0)))</f>
        <v>0.14341071516118806</v>
      </c>
      <c r="H13" s="112">
        <v>37070376</v>
      </c>
      <c r="I13" s="35">
        <v>1</v>
      </c>
      <c r="J13" s="122">
        <v>0</v>
      </c>
      <c r="K13" s="36">
        <v>0</v>
      </c>
      <c r="L13" s="130">
        <f t="shared" ref="L13:L34" si="0">J13+H13</f>
        <v>37070376</v>
      </c>
      <c r="M13" s="38">
        <f>IF(ISBLANK(L13),"  ",IF(L81&gt;0,L13/L81,IF(L13&gt;0,1,0)))</f>
        <v>0.15058668007988918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2164667</v>
      </c>
      <c r="C15" s="109">
        <v>1</v>
      </c>
      <c r="D15" s="124">
        <v>0</v>
      </c>
      <c r="E15" s="43">
        <v>0</v>
      </c>
      <c r="F15" s="132">
        <f>D15+B15</f>
        <v>2164667</v>
      </c>
      <c r="G15" s="44">
        <f>IF(ISBLANK(F15),"  ",IF(F81&gt;0,F15/F81,IF(F15&gt;0,1,0)))</f>
        <v>9.2066540444681235E-3</v>
      </c>
      <c r="H15" s="116">
        <v>1872687</v>
      </c>
      <c r="I15" s="42">
        <v>1</v>
      </c>
      <c r="J15" s="114">
        <v>0</v>
      </c>
      <c r="K15" s="36">
        <v>0</v>
      </c>
      <c r="L15" s="132">
        <f t="shared" si="0"/>
        <v>1872687</v>
      </c>
      <c r="M15" s="44">
        <f>IF(ISBLANK(L15),"  ",IF(L81&gt;0,L15/L81,IF(L15&gt;0,1,0)))</f>
        <v>7.6071987551129079E-3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2164667</v>
      </c>
      <c r="C17" s="35">
        <v>1</v>
      </c>
      <c r="D17" s="124">
        <v>0</v>
      </c>
      <c r="E17" s="36">
        <v>0</v>
      </c>
      <c r="F17" s="133">
        <f t="shared" si="1"/>
        <v>2164667</v>
      </c>
      <c r="G17" s="41">
        <f>IF(ISBLANK(F17),"  ",IF(F81&gt;0,F17/F81,IF(F17&gt;0,1,0)))</f>
        <v>9.2066540444681235E-3</v>
      </c>
      <c r="H17" s="114">
        <v>1872687</v>
      </c>
      <c r="I17" s="35">
        <v>1</v>
      </c>
      <c r="J17" s="124">
        <v>0</v>
      </c>
      <c r="K17" s="36">
        <v>0</v>
      </c>
      <c r="L17" s="133">
        <f t="shared" si="0"/>
        <v>1872687</v>
      </c>
      <c r="M17" s="41">
        <f>IF(ISBLANK(L17),"  ",IF(L81&gt;0,L17/L81,IF(L17&gt;0,1,0)))</f>
        <v>7.6071987551129079E-3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8" si="4">D36+B36</f>
        <v>0</v>
      </c>
      <c r="G36" s="41">
        <f t="shared" ref="G36:G38" si="5">IF(ISBLANK(F36),"  ",IF(F83&gt;0,F36/F83,IF(F36&gt;0,1,0)))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ref="L37:L38" si="7">J37+H37</f>
        <v>0</v>
      </c>
      <c r="M37" s="41">
        <f t="shared" ref="M37:M38" si="8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5">
        <v>0</v>
      </c>
      <c r="D38" s="124">
        <v>0</v>
      </c>
      <c r="E38" s="36">
        <v>0</v>
      </c>
      <c r="F38" s="133">
        <f t="shared" si="4"/>
        <v>0</v>
      </c>
      <c r="G38" s="41">
        <f t="shared" si="5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si="7"/>
        <v>0</v>
      </c>
      <c r="M38" s="41">
        <f t="shared" si="8"/>
        <v>0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/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/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5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35883371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35883371</v>
      </c>
      <c r="G44" s="53">
        <f>IF(ISBLANK(F44),"  ",IF(F81&gt;0,F44/F81,IF(F44&gt;0,1,0)))</f>
        <v>0.15261736920565619</v>
      </c>
      <c r="H44" s="115">
        <v>38943063</v>
      </c>
      <c r="I44" s="111">
        <v>1</v>
      </c>
      <c r="J44" s="115">
        <v>0</v>
      </c>
      <c r="K44" s="52">
        <v>0</v>
      </c>
      <c r="L44" s="115">
        <f>L43+L42+L40+L34+L29+L28+L26+L27+L25+L24+L23+L22+L21+L20+L19+L18+L17+L16+L14+L13+L30+L31+L32+L33</f>
        <v>38943063</v>
      </c>
      <c r="M44" s="53">
        <f>IF(ISBLANK(L44),"  ",IF(L81&gt;0,L44/L81,IF(L44&gt;0,1,0)))</f>
        <v>0.15819387883500208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1753283</v>
      </c>
      <c r="E49" s="36">
        <v>1</v>
      </c>
      <c r="F49" s="133">
        <f>D49+B49</f>
        <v>1753283</v>
      </c>
      <c r="G49" s="41">
        <f>IF(ISBLANK(F49),"  ",IF(D81&gt;0,F49/D81,IF(F49&gt;0,1,0)))</f>
        <v>1.5901403242190283E-2</v>
      </c>
      <c r="H49" s="114">
        <v>0</v>
      </c>
      <c r="I49" s="35">
        <v>0</v>
      </c>
      <c r="J49" s="124">
        <v>1750000</v>
      </c>
      <c r="K49" s="36">
        <v>1</v>
      </c>
      <c r="L49" s="133">
        <f>J49+H49</f>
        <v>1750000</v>
      </c>
      <c r="M49" s="41">
        <f>IF(ISBLANK(L49),"  ",IF(J81&gt;0,L49/J81,IF(L49&gt;0,1,0)))</f>
        <v>1.6847286100044555E-2</v>
      </c>
    </row>
    <row r="50" spans="1:13" ht="15" customHeight="1" x14ac:dyDescent="0.2">
      <c r="A50" s="58" t="s">
        <v>39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111">
        <v>0</v>
      </c>
      <c r="D51" s="128">
        <v>1753283</v>
      </c>
      <c r="E51" s="52">
        <v>1</v>
      </c>
      <c r="F51" s="134">
        <f>F50+F49+F48+F47+F46</f>
        <v>1753283</v>
      </c>
      <c r="G51" s="53">
        <f>IF(ISBLANK(F51),"  ",IF(F81&gt;0,F51/F81,IF(F51&gt;0,1,0)))</f>
        <v>7.4569760720920144E-3</v>
      </c>
      <c r="H51" s="115">
        <v>0</v>
      </c>
      <c r="I51" s="111">
        <v>0</v>
      </c>
      <c r="J51" s="128">
        <v>1750000</v>
      </c>
      <c r="K51" s="52">
        <v>1</v>
      </c>
      <c r="L51" s="134">
        <f>L50+L49+L48+L47+L46</f>
        <v>1750000</v>
      </c>
      <c r="M51" s="53">
        <f>IF(ISBLANK(L51),"  ",IF(L81&gt;0,L51/L81,IF(L51&gt;0,1,0)))</f>
        <v>7.1088216137814748E-3</v>
      </c>
    </row>
    <row r="52" spans="1:13" s="55" customFormat="1" ht="15" customHeight="1" x14ac:dyDescent="0.25">
      <c r="A52" s="60" t="s">
        <v>82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44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71209538</v>
      </c>
      <c r="C54" s="35">
        <v>1</v>
      </c>
      <c r="D54" s="127">
        <v>0</v>
      </c>
      <c r="E54" s="36">
        <v>0</v>
      </c>
      <c r="F54" s="136">
        <f t="shared" ref="F54:F59" si="9">D54+B54</f>
        <v>71209538</v>
      </c>
      <c r="G54" s="37">
        <f>IF(ISBLANK(F54),"  ",IF(F81&gt;0,F54/F81,IF(F54&gt;0,1,0)))</f>
        <v>0.30286486606596141</v>
      </c>
      <c r="H54" s="119">
        <v>73995000</v>
      </c>
      <c r="I54" s="35">
        <v>1</v>
      </c>
      <c r="J54" s="127">
        <v>0</v>
      </c>
      <c r="K54" s="36">
        <v>0</v>
      </c>
      <c r="L54" s="136">
        <f t="shared" ref="L54:L70" si="10">J54+H54</f>
        <v>73995000</v>
      </c>
      <c r="M54" s="37">
        <f>IF(ISBLANK(L54),"  ",IF(L81&gt;0,L54/L81,IF(L54&gt;0,1,0)))</f>
        <v>0.30058128874957729</v>
      </c>
    </row>
    <row r="55" spans="1:13" ht="15" customHeight="1" x14ac:dyDescent="0.2">
      <c r="A55" s="25" t="s">
        <v>44</v>
      </c>
      <c r="B55" s="116">
        <v>7337682</v>
      </c>
      <c r="C55" s="35">
        <v>1</v>
      </c>
      <c r="D55" s="124">
        <v>0</v>
      </c>
      <c r="E55" s="36">
        <v>0</v>
      </c>
      <c r="F55" s="137">
        <f t="shared" si="9"/>
        <v>7337682</v>
      </c>
      <c r="G55" s="41">
        <f>IF(ISBLANK(F55),"  ",IF(F81&gt;0,F55/F81,IF(F55&gt;0,1,0)))</f>
        <v>3.1208264209839638E-2</v>
      </c>
      <c r="H55" s="116">
        <v>8293000</v>
      </c>
      <c r="I55" s="35">
        <v>1</v>
      </c>
      <c r="J55" s="124">
        <v>0</v>
      </c>
      <c r="K55" s="36">
        <v>0</v>
      </c>
      <c r="L55" s="137">
        <f t="shared" si="10"/>
        <v>8293000</v>
      </c>
      <c r="M55" s="41">
        <f>IF(ISBLANK(L55),"  ",IF(L81&gt;0,L55/L81,IF(L55&gt;0,1,0)))</f>
        <v>3.3687690081765587E-2</v>
      </c>
    </row>
    <row r="56" spans="1:13" ht="15" customHeight="1" x14ac:dyDescent="0.2">
      <c r="A56" s="64" t="s">
        <v>45</v>
      </c>
      <c r="B56" s="145">
        <v>1880833</v>
      </c>
      <c r="C56" s="35">
        <v>1</v>
      </c>
      <c r="D56" s="123">
        <v>0</v>
      </c>
      <c r="E56" s="36">
        <v>0</v>
      </c>
      <c r="F56" s="138">
        <f t="shared" si="9"/>
        <v>1880833</v>
      </c>
      <c r="G56" s="41">
        <f>IF(ISBLANK(F56),"  ",IF(F81&gt;0,F56/F81,IF(F56&gt;0,1,0)))</f>
        <v>7.9994653895583533E-3</v>
      </c>
      <c r="H56" s="145">
        <v>1951000</v>
      </c>
      <c r="I56" s="35">
        <v>1</v>
      </c>
      <c r="J56" s="123">
        <v>0</v>
      </c>
      <c r="K56" s="36">
        <v>0</v>
      </c>
      <c r="L56" s="138">
        <f t="shared" si="10"/>
        <v>1951000</v>
      </c>
      <c r="M56" s="41">
        <f>IF(ISBLANK(L56),"  ",IF(L81&gt;0,L56/L81,IF(L56&gt;0,1,0)))</f>
        <v>7.9253205534215183E-3</v>
      </c>
    </row>
    <row r="57" spans="1:13" ht="15" customHeight="1" x14ac:dyDescent="0.2">
      <c r="A57" s="64" t="s">
        <v>46</v>
      </c>
      <c r="B57" s="145">
        <v>1083850</v>
      </c>
      <c r="C57" s="35">
        <v>1</v>
      </c>
      <c r="D57" s="123">
        <v>0</v>
      </c>
      <c r="E57" s="36">
        <v>0</v>
      </c>
      <c r="F57" s="138">
        <f t="shared" si="9"/>
        <v>1083850</v>
      </c>
      <c r="G57" s="41">
        <f>IF(ISBLANK(F57),"  ",IF(F81&gt;0,F57/F81,IF(F57&gt;0,1,0)))</f>
        <v>4.609776924624792E-3</v>
      </c>
      <c r="H57" s="145">
        <v>1123000</v>
      </c>
      <c r="I57" s="35">
        <v>1</v>
      </c>
      <c r="J57" s="123">
        <v>0</v>
      </c>
      <c r="K57" s="36">
        <v>0</v>
      </c>
      <c r="L57" s="138">
        <f t="shared" si="10"/>
        <v>1123000</v>
      </c>
      <c r="M57" s="41">
        <f>IF(ISBLANK(L57),"  ",IF(L81&gt;0,L57/L81,IF(L57&gt;0,1,0)))</f>
        <v>4.5618323841580552E-3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0</v>
      </c>
      <c r="E58" s="36">
        <v>0</v>
      </c>
      <c r="F58" s="138">
        <f t="shared" si="9"/>
        <v>0</v>
      </c>
      <c r="G58" s="41">
        <f>IF(ISBLANK(F58),"  ",IF(F81&gt;0,F58/F81,IF(F58&gt;0,1,0)))</f>
        <v>0</v>
      </c>
      <c r="H58" s="145">
        <v>0</v>
      </c>
      <c r="I58" s="35">
        <v>0</v>
      </c>
      <c r="J58" s="123">
        <v>0</v>
      </c>
      <c r="K58" s="36">
        <v>0</v>
      </c>
      <c r="L58" s="138">
        <f t="shared" si="10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2938798</v>
      </c>
      <c r="C59" s="35">
        <v>0.22130881192676682</v>
      </c>
      <c r="D59" s="124">
        <v>10340375</v>
      </c>
      <c r="E59" s="36">
        <v>0.77869118807323312</v>
      </c>
      <c r="F59" s="137">
        <f t="shared" si="9"/>
        <v>13279173</v>
      </c>
      <c r="G59" s="41">
        <f>IF(ISBLANK(F59),"  ",IF(F81&gt;0,F59/F81,IF(F59&gt;0,1,0)))</f>
        <v>5.6478318285279855E-2</v>
      </c>
      <c r="H59" s="116">
        <v>2995100</v>
      </c>
      <c r="I59" s="35">
        <v>0.2245858984260766</v>
      </c>
      <c r="J59" s="124">
        <v>10341000</v>
      </c>
      <c r="K59" s="36">
        <v>0.77541410157392343</v>
      </c>
      <c r="L59" s="137">
        <f t="shared" si="10"/>
        <v>13336100</v>
      </c>
      <c r="M59" s="41">
        <f>IF(ISBLANK(L59),"  ",IF(L81&gt;0,L59/L81,IF(L59&gt;0,1,0)))</f>
        <v>5.4173689099172077E-2</v>
      </c>
    </row>
    <row r="60" spans="1:13" s="55" customFormat="1" ht="15" customHeight="1" x14ac:dyDescent="0.25">
      <c r="A60" s="60" t="s">
        <v>49</v>
      </c>
      <c r="B60" s="146">
        <v>84450701</v>
      </c>
      <c r="C60" s="111">
        <v>0.89091404553736686</v>
      </c>
      <c r="D60" s="128">
        <v>10340375</v>
      </c>
      <c r="E60" s="52">
        <v>0.10908595446263317</v>
      </c>
      <c r="F60" s="139">
        <f>F59+F57+F56+F55+F54+F58</f>
        <v>94791076</v>
      </c>
      <c r="G60" s="53">
        <f>IF(ISBLANK(F60),"  ",IF(F81&gt;0,F60/F81,IF(F60&gt;0,1,0)))</f>
        <v>0.40316069087526407</v>
      </c>
      <c r="H60" s="146">
        <v>88357100</v>
      </c>
      <c r="I60" s="111">
        <v>0.89522594659876942</v>
      </c>
      <c r="J60" s="128">
        <v>10341000</v>
      </c>
      <c r="K60" s="52">
        <v>0.10477405340123062</v>
      </c>
      <c r="L60" s="149">
        <f t="shared" si="10"/>
        <v>98698100</v>
      </c>
      <c r="M60" s="53">
        <f>IF(ISBLANK(L60),"  ",IF(L81&gt;0,L60/L81,IF(L60&gt;0,1,0)))</f>
        <v>0.40092982086809453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11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11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0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5">
        <v>0</v>
      </c>
      <c r="D63" s="124">
        <v>941801</v>
      </c>
      <c r="E63" s="36">
        <v>1</v>
      </c>
      <c r="F63" s="133">
        <f t="shared" si="11"/>
        <v>941801</v>
      </c>
      <c r="G63" s="41">
        <f>IF(ISBLANK(F63),"  ",IF(F81&gt;0,F63/F81,IF(F63&gt;0,1,0)))</f>
        <v>4.0056211813337215E-3</v>
      </c>
      <c r="H63" s="114">
        <v>0</v>
      </c>
      <c r="I63" s="35">
        <v>0</v>
      </c>
      <c r="J63" s="124">
        <v>940000</v>
      </c>
      <c r="K63" s="36">
        <v>1</v>
      </c>
      <c r="L63" s="133">
        <f t="shared" si="10"/>
        <v>940000</v>
      </c>
      <c r="M63" s="41">
        <f>IF(ISBLANK(L63),"  ",IF(L81&gt;0,L63/L81,IF(L63&gt;0,1,0)))</f>
        <v>3.8184527525454781E-3</v>
      </c>
    </row>
    <row r="64" spans="1:13" ht="15" customHeight="1" x14ac:dyDescent="0.2">
      <c r="A64" s="58" t="s">
        <v>53</v>
      </c>
      <c r="B64" s="114">
        <v>0</v>
      </c>
      <c r="C64" s="35">
        <v>0</v>
      </c>
      <c r="D64" s="124">
        <v>3632991</v>
      </c>
      <c r="E64" s="36">
        <v>1</v>
      </c>
      <c r="F64" s="133">
        <f t="shared" si="11"/>
        <v>3632991</v>
      </c>
      <c r="G64" s="41">
        <f>IF(ISBLANK(F64),"  ",IF(F81&gt;0,F64/F81,IF(F64&gt;0,1,0)))</f>
        <v>1.5451656667591962E-2</v>
      </c>
      <c r="H64" s="114">
        <v>0</v>
      </c>
      <c r="I64" s="35">
        <v>0</v>
      </c>
      <c r="J64" s="124">
        <v>3633000</v>
      </c>
      <c r="K64" s="36">
        <v>1</v>
      </c>
      <c r="L64" s="133">
        <f t="shared" si="10"/>
        <v>3633000</v>
      </c>
      <c r="M64" s="41">
        <f>IF(ISBLANK(L64),"  ",IF(L81&gt;0,L64/L81,IF(L64&gt;0,1,0)))</f>
        <v>1.4757913670210343E-2</v>
      </c>
    </row>
    <row r="65" spans="1:13" ht="15" customHeight="1" x14ac:dyDescent="0.2">
      <c r="A65" s="65" t="s">
        <v>54</v>
      </c>
      <c r="B65" s="114">
        <v>224343</v>
      </c>
      <c r="C65" s="35">
        <v>1</v>
      </c>
      <c r="D65" s="124">
        <v>0</v>
      </c>
      <c r="E65" s="36">
        <v>0</v>
      </c>
      <c r="F65" s="133">
        <f t="shared" si="11"/>
        <v>224343</v>
      </c>
      <c r="G65" s="41">
        <f>IF(ISBLANK(F65),"  ",IF(F81&gt;0,F65/F81,IF(F65&gt;0,1,0)))</f>
        <v>9.5416449195100768E-4</v>
      </c>
      <c r="H65" s="114">
        <v>218000</v>
      </c>
      <c r="I65" s="35">
        <v>1</v>
      </c>
      <c r="J65" s="124">
        <v>0</v>
      </c>
      <c r="K65" s="36">
        <v>0</v>
      </c>
      <c r="L65" s="133">
        <f t="shared" si="10"/>
        <v>218000</v>
      </c>
      <c r="M65" s="41">
        <f>IF(ISBLANK(L65),"  ",IF(L81&gt;0,L65/L81,IF(L65&gt;0,1,0)))</f>
        <v>8.8555606388820659E-4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13445165.190000001</v>
      </c>
      <c r="E66" s="36">
        <v>1</v>
      </c>
      <c r="F66" s="133">
        <f t="shared" si="11"/>
        <v>13445165.190000001</v>
      </c>
      <c r="G66" s="41">
        <f>IF(ISBLANK(F66),"  ",IF(F81&gt;0,F66/F81,IF(F66&gt;0,1,0)))</f>
        <v>5.7184308013683183E-2</v>
      </c>
      <c r="H66" s="114">
        <v>0</v>
      </c>
      <c r="I66" s="35">
        <v>0</v>
      </c>
      <c r="J66" s="124">
        <v>12286482</v>
      </c>
      <c r="K66" s="36">
        <v>1</v>
      </c>
      <c r="L66" s="133">
        <f t="shared" si="10"/>
        <v>12286482</v>
      </c>
      <c r="M66" s="41">
        <f>IF(ISBLANK(L66),"  ",IF(L81&gt;0,L66/L81,IF(L66&gt;0,1,0)))</f>
        <v>4.9909947885106887E-2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48021364</v>
      </c>
      <c r="E67" s="36">
        <v>1</v>
      </c>
      <c r="F67" s="133">
        <f t="shared" si="11"/>
        <v>48021364</v>
      </c>
      <c r="G67" s="41">
        <f>IF(ISBLANK(F67),"  ",IF(F81&gt;0,F67/F81,IF(F67&gt;0,1,0)))</f>
        <v>0.20424207746109491</v>
      </c>
      <c r="H67" s="114">
        <v>0</v>
      </c>
      <c r="I67" s="35">
        <v>0</v>
      </c>
      <c r="J67" s="124">
        <v>45771815</v>
      </c>
      <c r="K67" s="36">
        <v>1</v>
      </c>
      <c r="L67" s="133">
        <f t="shared" si="10"/>
        <v>45771815</v>
      </c>
      <c r="M67" s="41">
        <f>IF(ISBLANK(L67),"  ",IF(L81&gt;0,L67/L81,IF(L67&gt;0,1,0)))</f>
        <v>0.18593352444228978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78738</v>
      </c>
      <c r="E68" s="36">
        <v>1</v>
      </c>
      <c r="F68" s="133">
        <f t="shared" si="11"/>
        <v>78738</v>
      </c>
      <c r="G68" s="41">
        <f>IF(ISBLANK(F68),"  ",IF(F81&gt;0,F68/F81,IF(F68&gt;0,1,0)))</f>
        <v>3.3488454628510117E-4</v>
      </c>
      <c r="H68" s="114">
        <v>0</v>
      </c>
      <c r="I68" s="35">
        <v>0</v>
      </c>
      <c r="J68" s="124">
        <v>50000</v>
      </c>
      <c r="K68" s="36">
        <v>1</v>
      </c>
      <c r="L68" s="133">
        <f t="shared" si="10"/>
        <v>50000</v>
      </c>
      <c r="M68" s="41">
        <f>IF(ISBLANK(L68),"  ",IF(L81&gt;0,L68/L81,IF(L68&gt;0,1,0)))</f>
        <v>2.0310918896518501E-4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9901704</v>
      </c>
      <c r="E69" s="36">
        <v>1</v>
      </c>
      <c r="F69" s="133">
        <f t="shared" si="11"/>
        <v>9901704</v>
      </c>
      <c r="G69" s="41">
        <f>IF(ISBLANK(F69),"  ",IF(F81&gt;0,F69/F81,IF(F69&gt;0,1,0)))</f>
        <v>4.2113435082036264E-2</v>
      </c>
      <c r="H69" s="114">
        <v>0</v>
      </c>
      <c r="I69" s="35">
        <v>0</v>
      </c>
      <c r="J69" s="124">
        <v>7000000</v>
      </c>
      <c r="K69" s="36">
        <v>1</v>
      </c>
      <c r="L69" s="133">
        <f t="shared" si="10"/>
        <v>7000000</v>
      </c>
      <c r="M69" s="41">
        <f>IF(ISBLANK(L69),"  ",IF(L81&gt;0,L69/L81,IF(L69&gt;0,1,0)))</f>
        <v>2.8435286455125899E-2</v>
      </c>
    </row>
    <row r="70" spans="1:13" ht="15" customHeight="1" x14ac:dyDescent="0.2">
      <c r="A70" s="58" t="s">
        <v>59</v>
      </c>
      <c r="B70" s="114">
        <v>4301782</v>
      </c>
      <c r="C70" s="35">
        <v>0.69178744613931842</v>
      </c>
      <c r="D70" s="124">
        <v>1916576</v>
      </c>
      <c r="E70" s="36">
        <v>0.30821255386068153</v>
      </c>
      <c r="F70" s="133">
        <f t="shared" si="11"/>
        <v>6218358</v>
      </c>
      <c r="G70" s="41">
        <f>IF(ISBLANK(F70),"  ",IF(F81&gt;0,F70/F81,IF(F70&gt;0,1,0)))</f>
        <v>2.6447611032390066E-2</v>
      </c>
      <c r="H70" s="114">
        <v>14780548</v>
      </c>
      <c r="I70" s="35">
        <v>0.88609486930525305</v>
      </c>
      <c r="J70" s="124">
        <v>1900000</v>
      </c>
      <c r="K70" s="36">
        <v>0.11390513069474696</v>
      </c>
      <c r="L70" s="133">
        <f t="shared" si="10"/>
        <v>16680548</v>
      </c>
      <c r="M70" s="41">
        <f>IF(ISBLANK(L70),"  ",IF(L81&gt;0,L70/L81,IF(L70&gt;0,1,0)))</f>
        <v>6.7759451515496782E-2</v>
      </c>
    </row>
    <row r="71" spans="1:13" ht="15" customHeight="1" x14ac:dyDescent="0.2">
      <c r="A71" s="34" t="s">
        <v>186</v>
      </c>
      <c r="B71" s="114">
        <v>0</v>
      </c>
      <c r="C71" s="35">
        <v>0</v>
      </c>
      <c r="D71" s="124">
        <v>0</v>
      </c>
      <c r="E71" s="36">
        <v>0</v>
      </c>
      <c r="F71" s="133">
        <f t="shared" ref="F71" si="12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88976826</v>
      </c>
      <c r="C72" s="111">
        <v>0.50196922423200907</v>
      </c>
      <c r="D72" s="128">
        <v>88278714.189999998</v>
      </c>
      <c r="E72" s="52">
        <v>0.49803077576799093</v>
      </c>
      <c r="F72" s="115">
        <f>F71+F70+F69+F68+F67+F66+F65+F64+F63+F62+F61+F60</f>
        <v>177255540.19</v>
      </c>
      <c r="G72" s="53">
        <f>IF(ISBLANK(F72),"  ",IF(F81&gt;0,F72/F81,IF(F72&gt;0,1,0)))</f>
        <v>0.75389444935163019</v>
      </c>
      <c r="H72" s="115">
        <v>103355648</v>
      </c>
      <c r="I72" s="111">
        <v>0.55784107493204327</v>
      </c>
      <c r="J72" s="128">
        <v>81922297</v>
      </c>
      <c r="K72" s="52">
        <v>0.44215892506795668</v>
      </c>
      <c r="L72" s="115">
        <f>L71+L70+L69+L68+L67+L66+L65+L64+L63+L62+L61+L60</f>
        <v>185277945</v>
      </c>
      <c r="M72" s="53">
        <f>IF(ISBLANK(L72),"  ",IF(L81&gt;0,L72/L81,IF(L72&gt;0,1,0)))</f>
        <v>0.75263306284172304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10537764</v>
      </c>
      <c r="E77" s="36">
        <v>1</v>
      </c>
      <c r="F77" s="132">
        <f>D77+B77</f>
        <v>10537764</v>
      </c>
      <c r="G77" s="37">
        <f>IF(ISBLANK(F77),"  ",IF(F81&gt;0,F77/F81,IF(F77&gt;0,1,0)))</f>
        <v>4.4818693845404663E-2</v>
      </c>
      <c r="H77" s="142">
        <v>0</v>
      </c>
      <c r="I77" s="35">
        <v>0</v>
      </c>
      <c r="J77" s="127">
        <v>10500000</v>
      </c>
      <c r="K77" s="36">
        <v>1</v>
      </c>
      <c r="L77" s="132">
        <f>J77+H77</f>
        <v>10500000</v>
      </c>
      <c r="M77" s="37">
        <f>IF(ISBLANK(L77),"  ",IF(L81&gt;0,L77/L81,IF(L77&gt;0,1,0)))</f>
        <v>4.2652929682688849E-2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9689879</v>
      </c>
      <c r="E78" s="36">
        <v>1</v>
      </c>
      <c r="F78" s="133">
        <f>D78+B78</f>
        <v>9689879</v>
      </c>
      <c r="G78" s="41">
        <f>IF(ISBLANK(F78),"  ",IF(F81&gt;0,F78/F81,IF(F78&gt;0,1,0)))</f>
        <v>4.1212511525216919E-2</v>
      </c>
      <c r="H78" s="114">
        <v>0</v>
      </c>
      <c r="I78" s="35">
        <v>0</v>
      </c>
      <c r="J78" s="124">
        <v>9702000</v>
      </c>
      <c r="K78" s="36">
        <v>1</v>
      </c>
      <c r="L78" s="133">
        <f>J78+H78</f>
        <v>9702000</v>
      </c>
      <c r="M78" s="41">
        <f>IF(ISBLANK(L78),"  ",IF(L81&gt;0,L78/L81,IF(L78&gt;0,1,0)))</f>
        <v>3.9411307026804496E-2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20227643</v>
      </c>
      <c r="E79" s="52">
        <v>1</v>
      </c>
      <c r="F79" s="134">
        <f>F78+F77+F76+F75+F74</f>
        <v>20227643</v>
      </c>
      <c r="G79" s="53">
        <f>IF(ISBLANK(F79),"  ",IF(F81&gt;0,F79/F81,IF(F79&gt;0,1,0)))</f>
        <v>8.6031205370621588E-2</v>
      </c>
      <c r="H79" s="120">
        <v>0</v>
      </c>
      <c r="I79" s="111">
        <v>0</v>
      </c>
      <c r="J79" s="129">
        <v>20202000</v>
      </c>
      <c r="K79" s="52">
        <v>1</v>
      </c>
      <c r="L79" s="134">
        <f>L78+L77+L76+L75+L74</f>
        <v>20202000</v>
      </c>
      <c r="M79" s="53">
        <f>IF(ISBLANK(L79),"  ",IF(L81&gt;0,L79/L81,IF(L79&gt;0,1,0)))</f>
        <v>8.2064236709493352E-2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44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124860197</v>
      </c>
      <c r="C81" s="69">
        <v>0.5310491810995116</v>
      </c>
      <c r="D81" s="121">
        <v>110259640.19</v>
      </c>
      <c r="E81" s="69">
        <v>0.46895081890048834</v>
      </c>
      <c r="F81" s="121">
        <f>F79+F72+F51+F44+F52+F80</f>
        <v>235119837.19</v>
      </c>
      <c r="G81" s="70">
        <f>IF(ISBLANK(F81),"  ",IF(F81&gt;0,F81/F81,IF(F81&gt;0,1,0)))</f>
        <v>1</v>
      </c>
      <c r="H81" s="121">
        <v>142298711</v>
      </c>
      <c r="I81" s="69">
        <v>0.57804351564002499</v>
      </c>
      <c r="J81" s="121">
        <v>103874297</v>
      </c>
      <c r="K81" s="69">
        <v>0.42195648435997501</v>
      </c>
      <c r="L81" s="121">
        <f>L79+L72+L51+L44+L52+L80</f>
        <v>246173008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84"/>
  <sheetViews>
    <sheetView zoomScale="75" zoomScaleNormal="75" workbookViewId="0">
      <pane xSplit="1" ySplit="10" topLeftCell="B11" activePane="bottomRight" state="frozen"/>
      <selection activeCell="M36" sqref="M36"/>
      <selection pane="topRight" activeCell="M36" sqref="M36"/>
      <selection pane="bottomLeft" activeCell="M36" sqref="M36"/>
      <selection pane="bottomRight" activeCell="H13" sqref="H13:K81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21069673.98</v>
      </c>
      <c r="C13" s="35">
        <v>1</v>
      </c>
      <c r="D13" s="122">
        <v>0</v>
      </c>
      <c r="E13" s="36">
        <v>0</v>
      </c>
      <c r="F13" s="130">
        <f>D13+B13</f>
        <v>21069673.98</v>
      </c>
      <c r="G13" s="37">
        <f>IF(ISBLANK(F13),"  ",IF(F81&gt;0,F13/F81,IF(F13&gt;0,1,0)))</f>
        <v>0.18323458205529891</v>
      </c>
      <c r="H13" s="112">
        <v>22776387</v>
      </c>
      <c r="I13" s="35">
        <v>1</v>
      </c>
      <c r="J13" s="122">
        <v>0</v>
      </c>
      <c r="K13" s="36">
        <v>0</v>
      </c>
      <c r="L13" s="130">
        <f t="shared" ref="L13:L34" si="0">J13+H13</f>
        <v>22776387</v>
      </c>
      <c r="M13" s="38">
        <f>IF(ISBLANK(L13),"  ",IF(L81&gt;0,L13/L81,IF(L13&gt;0,1,0)))</f>
        <v>0.1964439975314205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4051042</v>
      </c>
      <c r="C15" s="109">
        <v>1</v>
      </c>
      <c r="D15" s="124">
        <v>0</v>
      </c>
      <c r="E15" s="43">
        <v>0</v>
      </c>
      <c r="F15" s="132">
        <f>D15+B15</f>
        <v>4051042</v>
      </c>
      <c r="G15" s="44">
        <f>IF(ISBLANK(F15),"  ",IF(F81&gt;0,F15/F81,IF(F15&gt;0,1,0)))</f>
        <v>3.5230302493672573E-2</v>
      </c>
      <c r="H15" s="116">
        <v>3422255</v>
      </c>
      <c r="I15" s="42">
        <v>1</v>
      </c>
      <c r="J15" s="124">
        <v>0</v>
      </c>
      <c r="K15" s="43">
        <v>0</v>
      </c>
      <c r="L15" s="132">
        <f t="shared" si="0"/>
        <v>3422255</v>
      </c>
      <c r="M15" s="44">
        <f>IF(ISBLANK(L15),"  ",IF(L81&gt;0,L15/L81,IF(L15&gt;0,1,0)))</f>
        <v>2.9516597727808694E-2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1395937</v>
      </c>
      <c r="C17" s="35">
        <v>1</v>
      </c>
      <c r="D17" s="124">
        <v>0</v>
      </c>
      <c r="E17" s="36">
        <v>0</v>
      </c>
      <c r="F17" s="133">
        <f t="shared" si="1"/>
        <v>1395937</v>
      </c>
      <c r="G17" s="41">
        <f>IF(ISBLANK(F17),"  ",IF(F81&gt;0,F17/F81,IF(F17&gt;0,1,0)))</f>
        <v>1.2139909379391725E-2</v>
      </c>
      <c r="H17" s="114">
        <v>1207647</v>
      </c>
      <c r="I17" s="35">
        <v>1</v>
      </c>
      <c r="J17" s="124">
        <v>0</v>
      </c>
      <c r="K17" s="36">
        <v>0</v>
      </c>
      <c r="L17" s="133">
        <f t="shared" si="0"/>
        <v>1207647</v>
      </c>
      <c r="M17" s="41">
        <f>IF(ISBLANK(L17),"  ",IF(L81&gt;0,L17/L81,IF(L17&gt;0,1,0)))</f>
        <v>1.0415831285569013E-2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774807</v>
      </c>
      <c r="C19" s="35">
        <v>1</v>
      </c>
      <c r="D19" s="124">
        <v>0</v>
      </c>
      <c r="E19" s="36">
        <v>0</v>
      </c>
      <c r="F19" s="133">
        <f t="shared" si="1"/>
        <v>774807</v>
      </c>
      <c r="G19" s="41">
        <f>IF(ISBLANK(F19),"  ",IF(F81&gt;0,F19/F81,IF(F19&gt;0,1,0)))</f>
        <v>6.7381885905441041E-3</v>
      </c>
      <c r="H19" s="114">
        <v>343620</v>
      </c>
      <c r="I19" s="35">
        <v>1</v>
      </c>
      <c r="J19" s="124">
        <v>0</v>
      </c>
      <c r="K19" s="36">
        <v>0</v>
      </c>
      <c r="L19" s="133">
        <f t="shared" si="0"/>
        <v>343620</v>
      </c>
      <c r="M19" s="41">
        <f>IF(ISBLANK(L19),"  ",IF(L81&gt;0,L19/L81,IF(L19&gt;0,1,0)))</f>
        <v>2.9636871919917198E-3</v>
      </c>
    </row>
    <row r="20" spans="1:13" ht="15" customHeight="1" x14ac:dyDescent="0.2">
      <c r="A20" s="171" t="s">
        <v>19</v>
      </c>
      <c r="B20" s="114">
        <v>1880298</v>
      </c>
      <c r="C20" s="35">
        <v>1</v>
      </c>
      <c r="D20" s="124">
        <v>0</v>
      </c>
      <c r="E20" s="36">
        <v>0</v>
      </c>
      <c r="F20" s="133">
        <f>D20+B20</f>
        <v>1880298</v>
      </c>
      <c r="G20" s="41">
        <f>IF(ISBLANK(F20),"  ",IF(F81&gt;0,F20/F81,IF(F20&gt;0,1,0)))</f>
        <v>1.6352204523736747E-2</v>
      </c>
      <c r="H20" s="114">
        <v>1870988</v>
      </c>
      <c r="I20" s="35">
        <v>1</v>
      </c>
      <c r="J20" s="124">
        <v>0</v>
      </c>
      <c r="K20" s="36">
        <v>0</v>
      </c>
      <c r="L20" s="133">
        <f t="shared" si="0"/>
        <v>1870988</v>
      </c>
      <c r="M20" s="41">
        <f>IF(ISBLANK(L20),"  ",IF(L81&gt;0,L20/L81,IF(L20&gt;0,1,0)))</f>
        <v>1.613707925024796E-2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8" si="4">D36+B36</f>
        <v>0</v>
      </c>
      <c r="G36" s="41">
        <f t="shared" ref="G36:G38" si="5">IF(ISBLANK(F36),"  ",IF(F83&gt;0,F36/F83,IF(F36&gt;0,1,0)))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ref="L37:L38" si="7">J37+H37</f>
        <v>0</v>
      </c>
      <c r="M37" s="41">
        <f t="shared" ref="M37:M38" si="8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5">
        <v>0</v>
      </c>
      <c r="D38" s="124">
        <v>0</v>
      </c>
      <c r="E38" s="36">
        <v>0</v>
      </c>
      <c r="F38" s="133">
        <f t="shared" si="4"/>
        <v>0</v>
      </c>
      <c r="G38" s="41">
        <f t="shared" si="5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si="7"/>
        <v>0</v>
      </c>
      <c r="M38" s="41">
        <f t="shared" si="8"/>
        <v>0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/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/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5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25120715.98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25120715.98</v>
      </c>
      <c r="G44" s="53">
        <f>IF(ISBLANK(F44),"  ",IF(F81&gt;0,F44/F81,IF(F44&gt;0,1,0)))</f>
        <v>0.21846488454897148</v>
      </c>
      <c r="H44" s="115">
        <v>26198642</v>
      </c>
      <c r="I44" s="111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26198642</v>
      </c>
      <c r="M44" s="53">
        <f>IF(ISBLANK(L44),"  ",IF(L81&gt;0,L44/L81,IF(L44&gt;0,1,0)))</f>
        <v>0.22596059525922921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111">
        <v>0</v>
      </c>
      <c r="D51" s="128">
        <v>0</v>
      </c>
      <c r="E51" s="52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111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41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35775248.229999997</v>
      </c>
      <c r="C54" s="35">
        <v>1</v>
      </c>
      <c r="D54" s="127">
        <v>0</v>
      </c>
      <c r="E54" s="36">
        <v>0</v>
      </c>
      <c r="F54" s="136">
        <f t="shared" ref="F54:F59" si="9">D54+B54</f>
        <v>35775248.229999997</v>
      </c>
      <c r="G54" s="37">
        <f>IF(ISBLANK(F54),"  ",IF(F81&gt;0,F54/F81,IF(F54&gt;0,1,0)))</f>
        <v>0.31112311768901046</v>
      </c>
      <c r="H54" s="119">
        <v>43679052</v>
      </c>
      <c r="I54" s="35">
        <v>1</v>
      </c>
      <c r="J54" s="127">
        <v>0</v>
      </c>
      <c r="K54" s="36">
        <v>0</v>
      </c>
      <c r="L54" s="136">
        <f t="shared" ref="L54:L70" si="10">J54+H54</f>
        <v>43679052</v>
      </c>
      <c r="M54" s="37">
        <f>IF(ISBLANK(L54),"  ",IF(L81&gt;0,L54/L81,IF(L54&gt;0,1,0)))</f>
        <v>0.37672733534351993</v>
      </c>
    </row>
    <row r="55" spans="1:13" ht="15" customHeight="1" x14ac:dyDescent="0.2">
      <c r="A55" s="25" t="s">
        <v>44</v>
      </c>
      <c r="B55" s="116">
        <v>325329</v>
      </c>
      <c r="C55" s="35">
        <v>1</v>
      </c>
      <c r="D55" s="124">
        <v>0</v>
      </c>
      <c r="E55" s="36">
        <v>0</v>
      </c>
      <c r="F55" s="137">
        <f t="shared" si="9"/>
        <v>325329</v>
      </c>
      <c r="G55" s="41">
        <f>IF(ISBLANK(F55),"  ",IF(F81&gt;0,F55/F81,IF(F55&gt;0,1,0)))</f>
        <v>2.8292570355883759E-3</v>
      </c>
      <c r="H55" s="116">
        <v>312167</v>
      </c>
      <c r="I55" s="35">
        <v>1</v>
      </c>
      <c r="J55" s="124">
        <v>0</v>
      </c>
      <c r="K55" s="36">
        <v>0</v>
      </c>
      <c r="L55" s="137">
        <f t="shared" si="10"/>
        <v>312167</v>
      </c>
      <c r="M55" s="41">
        <f>IF(ISBLANK(L55),"  ",IF(L81&gt;0,L55/L81,IF(L55&gt;0,1,0)))</f>
        <v>2.6924082988838811E-3</v>
      </c>
    </row>
    <row r="56" spans="1:13" ht="15" customHeight="1" x14ac:dyDescent="0.2">
      <c r="A56" s="64" t="s">
        <v>45</v>
      </c>
      <c r="B56" s="145">
        <v>0</v>
      </c>
      <c r="C56" s="35">
        <v>0</v>
      </c>
      <c r="D56" s="123">
        <v>1308378</v>
      </c>
      <c r="E56" s="36">
        <v>1</v>
      </c>
      <c r="F56" s="138">
        <f t="shared" si="9"/>
        <v>1308378</v>
      </c>
      <c r="G56" s="41">
        <f>IF(ISBLANK(F56),"  ",IF(F81&gt;0,F56/F81,IF(F56&gt;0,1,0)))</f>
        <v>1.1378443550095589E-2</v>
      </c>
      <c r="H56" s="145">
        <v>1229875</v>
      </c>
      <c r="I56" s="35">
        <v>1</v>
      </c>
      <c r="J56" s="123">
        <v>0</v>
      </c>
      <c r="K56" s="36">
        <v>0</v>
      </c>
      <c r="L56" s="138">
        <f t="shared" si="10"/>
        <v>1229875</v>
      </c>
      <c r="M56" s="41">
        <f>IF(ISBLANK(L56),"  ",IF(L81&gt;0,L56/L81,IF(L56&gt;0,1,0)))</f>
        <v>1.0607545501573879E-2</v>
      </c>
    </row>
    <row r="57" spans="1:13" ht="15" customHeight="1" x14ac:dyDescent="0.2">
      <c r="A57" s="64" t="s">
        <v>46</v>
      </c>
      <c r="B57" s="145">
        <v>662870.76</v>
      </c>
      <c r="C57" s="35">
        <v>1</v>
      </c>
      <c r="D57" s="123">
        <v>0</v>
      </c>
      <c r="E57" s="36">
        <v>0</v>
      </c>
      <c r="F57" s="138">
        <f t="shared" si="9"/>
        <v>662870.76</v>
      </c>
      <c r="G57" s="41">
        <f>IF(ISBLANK(F57),"  ",IF(F81&gt;0,F57/F81,IF(F57&gt;0,1,0)))</f>
        <v>5.7647235918587454E-3</v>
      </c>
      <c r="H57" s="145">
        <v>623023</v>
      </c>
      <c r="I57" s="35">
        <v>1</v>
      </c>
      <c r="J57" s="123">
        <v>0</v>
      </c>
      <c r="K57" s="36">
        <v>0</v>
      </c>
      <c r="L57" s="138">
        <f t="shared" si="10"/>
        <v>623023</v>
      </c>
      <c r="M57" s="41">
        <f>IF(ISBLANK(L57),"  ",IF(L81&gt;0,L57/L81,IF(L57&gt;0,1,0)))</f>
        <v>5.3735093574770309E-3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578299.19999999995</v>
      </c>
      <c r="E58" s="36">
        <v>1</v>
      </c>
      <c r="F58" s="138">
        <f t="shared" si="9"/>
        <v>578299.19999999995</v>
      </c>
      <c r="G58" s="41">
        <f>IF(ISBLANK(F58),"  ",IF(F81&gt;0,F58/F81,IF(F58&gt;0,1,0)))</f>
        <v>5.0292383411104733E-3</v>
      </c>
      <c r="H58" s="145">
        <v>0</v>
      </c>
      <c r="I58" s="35">
        <v>0</v>
      </c>
      <c r="J58" s="123">
        <v>564000</v>
      </c>
      <c r="K58" s="36">
        <v>1</v>
      </c>
      <c r="L58" s="138">
        <f t="shared" si="10"/>
        <v>564000</v>
      </c>
      <c r="M58" s="41">
        <f>IF(ISBLANK(L58),"  ",IF(L81&gt;0,L58/L81,IF(L58&gt;0,1,0)))</f>
        <v>4.8644420472712009E-3</v>
      </c>
    </row>
    <row r="59" spans="1:13" ht="15" customHeight="1" x14ac:dyDescent="0.2">
      <c r="A59" s="25" t="s">
        <v>48</v>
      </c>
      <c r="B59" s="116">
        <v>702648.66</v>
      </c>
      <c r="C59" s="35">
        <v>6.5168283303507116E-2</v>
      </c>
      <c r="D59" s="124">
        <v>10079416.239999998</v>
      </c>
      <c r="E59" s="36">
        <v>0.9348317166964929</v>
      </c>
      <c r="F59" s="137">
        <f t="shared" si="9"/>
        <v>10782064.899999999</v>
      </c>
      <c r="G59" s="41">
        <f>IF(ISBLANK(F59),"  ",IF(F81&gt;0,F59/F81,IF(F59&gt;0,1,0)))</f>
        <v>9.3767333918880494E-2</v>
      </c>
      <c r="H59" s="116">
        <v>675802</v>
      </c>
      <c r="I59" s="35">
        <v>6.6578504655580323E-2</v>
      </c>
      <c r="J59" s="124">
        <v>9474651.2655999977</v>
      </c>
      <c r="K59" s="36">
        <v>0.93342149534441965</v>
      </c>
      <c r="L59" s="137">
        <f t="shared" si="10"/>
        <v>10150453.265599998</v>
      </c>
      <c r="M59" s="41">
        <f>IF(ISBLANK(L59),"  ",IF(L81&gt;0,L59/L81,IF(L59&gt;0,1,0)))</f>
        <v>8.7546616425613288E-2</v>
      </c>
    </row>
    <row r="60" spans="1:13" s="55" customFormat="1" ht="15" customHeight="1" x14ac:dyDescent="0.25">
      <c r="A60" s="60" t="s">
        <v>49</v>
      </c>
      <c r="B60" s="146">
        <v>37466096.649999999</v>
      </c>
      <c r="C60" s="111">
        <v>0.75792912638073251</v>
      </c>
      <c r="D60" s="128">
        <v>11966093.439999998</v>
      </c>
      <c r="E60" s="52">
        <v>0.24207087361926752</v>
      </c>
      <c r="F60" s="139">
        <f>F59+F57+F56+F55+F54+F58</f>
        <v>49432190.089999996</v>
      </c>
      <c r="G60" s="53">
        <f>IF(ISBLANK(F60),"  ",IF(F81&gt;0,F60/F81,IF(F60&gt;0,1,0)))</f>
        <v>0.42989211412654416</v>
      </c>
      <c r="H60" s="146">
        <v>46519919</v>
      </c>
      <c r="I60" s="111">
        <v>0.82250875122093214</v>
      </c>
      <c r="J60" s="128">
        <v>10038651.265599998</v>
      </c>
      <c r="K60" s="52">
        <v>0.17749124877906783</v>
      </c>
      <c r="L60" s="149">
        <f t="shared" si="10"/>
        <v>56558570.265599996</v>
      </c>
      <c r="M60" s="53">
        <f>IF(ISBLANK(L60),"  ",IF(L81&gt;0,L60/L81,IF(L60&gt;0,1,0)))</f>
        <v>0.48781185697433921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11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11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0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5">
        <v>0</v>
      </c>
      <c r="D63" s="124">
        <v>432874.36</v>
      </c>
      <c r="E63" s="36">
        <v>1</v>
      </c>
      <c r="F63" s="133">
        <f t="shared" si="11"/>
        <v>432874.36</v>
      </c>
      <c r="G63" s="41">
        <f>IF(ISBLANK(F63),"  ",IF(F81&gt;0,F63/F81,IF(F63&gt;0,1,0)))</f>
        <v>3.7645362957369781E-3</v>
      </c>
      <c r="H63" s="114">
        <v>0</v>
      </c>
      <c r="I63" s="35">
        <v>0</v>
      </c>
      <c r="J63" s="124">
        <v>432874</v>
      </c>
      <c r="K63" s="36">
        <v>1</v>
      </c>
      <c r="L63" s="133">
        <f t="shared" si="10"/>
        <v>432874</v>
      </c>
      <c r="M63" s="41">
        <f>IF(ISBLANK(L63),"  ",IF(L81&gt;0,L63/L81,IF(L63&gt;0,1,0)))</f>
        <v>3.7334937708696342E-3</v>
      </c>
    </row>
    <row r="64" spans="1:13" ht="15" customHeight="1" x14ac:dyDescent="0.2">
      <c r="A64" s="58" t="s">
        <v>53</v>
      </c>
      <c r="B64" s="114">
        <v>0</v>
      </c>
      <c r="C64" s="35">
        <v>0</v>
      </c>
      <c r="D64" s="124">
        <v>5643173.6799999997</v>
      </c>
      <c r="E64" s="36">
        <v>1</v>
      </c>
      <c r="F64" s="133">
        <f t="shared" si="11"/>
        <v>5643173.6799999997</v>
      </c>
      <c r="G64" s="41">
        <f>IF(ISBLANK(F64),"  ",IF(F81&gt;0,F64/F81,IF(F64&gt;0,1,0)))</f>
        <v>4.9076439042283794E-2</v>
      </c>
      <c r="H64" s="114">
        <v>0</v>
      </c>
      <c r="I64" s="35">
        <v>0</v>
      </c>
      <c r="J64" s="124">
        <v>3658964</v>
      </c>
      <c r="K64" s="36">
        <v>1</v>
      </c>
      <c r="L64" s="133">
        <f t="shared" si="10"/>
        <v>3658964</v>
      </c>
      <c r="M64" s="41">
        <f>IF(ISBLANK(L64),"  ",IF(L81&gt;0,L64/L81,IF(L64&gt;0,1,0)))</f>
        <v>3.1558188530233372E-2</v>
      </c>
    </row>
    <row r="65" spans="1:13" ht="15" customHeight="1" x14ac:dyDescent="0.2">
      <c r="A65" s="65" t="s">
        <v>54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1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0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4943402.1199999992</v>
      </c>
      <c r="E66" s="36">
        <v>1</v>
      </c>
      <c r="F66" s="133">
        <f t="shared" si="11"/>
        <v>4943402.1199999992</v>
      </c>
      <c r="G66" s="41">
        <f>IF(ISBLANK(F66),"  ",IF(F81&gt;0,F66/F81,IF(F66&gt;0,1,0)))</f>
        <v>4.2990803856257788E-2</v>
      </c>
      <c r="H66" s="114">
        <v>0</v>
      </c>
      <c r="I66" s="35">
        <v>0</v>
      </c>
      <c r="J66" s="124">
        <v>5206207</v>
      </c>
      <c r="K66" s="36">
        <v>1</v>
      </c>
      <c r="L66" s="133">
        <f t="shared" si="10"/>
        <v>5206207</v>
      </c>
      <c r="M66" s="41">
        <f>IF(ISBLANK(L66),"  ",IF(L81&gt;0,L66/L81,IF(L66&gt;0,1,0)))</f>
        <v>4.4903000421272439E-2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3718755.42</v>
      </c>
      <c r="E67" s="36">
        <v>1</v>
      </c>
      <c r="F67" s="133">
        <f t="shared" si="11"/>
        <v>3718755.42</v>
      </c>
      <c r="G67" s="41">
        <f>IF(ISBLANK(F67),"  ",IF(F81&gt;0,F67/F81,IF(F67&gt;0,1,0)))</f>
        <v>3.2340538149588281E-2</v>
      </c>
      <c r="H67" s="114">
        <v>0</v>
      </c>
      <c r="I67" s="35">
        <v>0</v>
      </c>
      <c r="J67" s="124">
        <v>3418952</v>
      </c>
      <c r="K67" s="36">
        <v>1</v>
      </c>
      <c r="L67" s="133">
        <f t="shared" si="10"/>
        <v>3418952</v>
      </c>
      <c r="M67" s="41">
        <f>IF(ISBLANK(L67),"  ",IF(L81&gt;0,L67/L81,IF(L67&gt;0,1,0)))</f>
        <v>2.9488109692202068E-2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700517</v>
      </c>
      <c r="E68" s="36">
        <v>1</v>
      </c>
      <c r="F68" s="133">
        <f t="shared" si="11"/>
        <v>700517</v>
      </c>
      <c r="G68" s="41">
        <f>IF(ISBLANK(F68),"  ",IF(F81&gt;0,F68/F81,IF(F68&gt;0,1,0)))</f>
        <v>6.0921179814872398E-3</v>
      </c>
      <c r="H68" s="114">
        <v>0</v>
      </c>
      <c r="I68" s="35">
        <v>0</v>
      </c>
      <c r="J68" s="124">
        <v>1000000</v>
      </c>
      <c r="K68" s="36">
        <v>1</v>
      </c>
      <c r="L68" s="133">
        <f t="shared" si="10"/>
        <v>1000000</v>
      </c>
      <c r="M68" s="41">
        <f>IF(ISBLANK(L68),"  ",IF(L81&gt;0,L68/L81,IF(L68&gt;0,1,0)))</f>
        <v>8.6248972469347533E-3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2526448.33</v>
      </c>
      <c r="E69" s="36">
        <v>1</v>
      </c>
      <c r="F69" s="133">
        <f t="shared" si="11"/>
        <v>2526448.33</v>
      </c>
      <c r="G69" s="41">
        <f>IF(ISBLANK(F69),"  ",IF(F81&gt;0,F69/F81,IF(F69&gt;0,1,0)))</f>
        <v>2.1971517180156098E-2</v>
      </c>
      <c r="H69" s="114">
        <v>0</v>
      </c>
      <c r="I69" s="35">
        <v>0</v>
      </c>
      <c r="J69" s="124">
        <v>2500000</v>
      </c>
      <c r="K69" s="36">
        <v>1</v>
      </c>
      <c r="L69" s="133">
        <f t="shared" si="10"/>
        <v>2500000</v>
      </c>
      <c r="M69" s="41">
        <f>IF(ISBLANK(L69),"  ",IF(L81&gt;0,L69/L81,IF(L69&gt;0,1,0)))</f>
        <v>2.1562243117336882E-2</v>
      </c>
    </row>
    <row r="70" spans="1:13" ht="15" customHeight="1" x14ac:dyDescent="0.2">
      <c r="A70" s="58" t="s">
        <v>59</v>
      </c>
      <c r="B70" s="114">
        <v>4198302.83</v>
      </c>
      <c r="C70" s="35">
        <v>0.4553059777795454</v>
      </c>
      <c r="D70" s="124">
        <v>5022535.54</v>
      </c>
      <c r="E70" s="36">
        <v>0.54469402222045449</v>
      </c>
      <c r="F70" s="133">
        <f t="shared" si="11"/>
        <v>9220838.370000001</v>
      </c>
      <c r="G70" s="41">
        <f>IF(ISBLANK(F70),"  ",IF(F81&gt;0,F70/F81,IF(F70&gt;0,1,0)))</f>
        <v>8.0189967178904295E-2</v>
      </c>
      <c r="H70" s="114">
        <v>2869201</v>
      </c>
      <c r="I70" s="35">
        <v>0.4888571715298215</v>
      </c>
      <c r="J70" s="124">
        <v>3000000</v>
      </c>
      <c r="K70" s="36">
        <v>0.51114282847017845</v>
      </c>
      <c r="L70" s="133">
        <f t="shared" si="10"/>
        <v>5869201</v>
      </c>
      <c r="M70" s="41">
        <f>IF(ISBLANK(L70),"  ",IF(L81&gt;0,L70/L81,IF(L70&gt;0,1,0)))</f>
        <v>5.0621255546606701E-2</v>
      </c>
    </row>
    <row r="71" spans="1:13" ht="15" customHeight="1" x14ac:dyDescent="0.2">
      <c r="A71" s="34" t="s">
        <v>186</v>
      </c>
      <c r="B71" s="114">
        <v>0</v>
      </c>
      <c r="C71" s="35">
        <v>0</v>
      </c>
      <c r="D71" s="124">
        <v>0</v>
      </c>
      <c r="E71" s="36">
        <v>0</v>
      </c>
      <c r="F71" s="133">
        <f t="shared" ref="F71" si="12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41664399.479999997</v>
      </c>
      <c r="C72" s="111">
        <v>0.54379246474844423</v>
      </c>
      <c r="D72" s="128">
        <v>34953799.890000001</v>
      </c>
      <c r="E72" s="52">
        <v>0.45620753525155572</v>
      </c>
      <c r="F72" s="115">
        <f>F71+F70+F69+F68+F67+F66+F65+F64+F63+F62+F61+F60</f>
        <v>76618199.370000005</v>
      </c>
      <c r="G72" s="53">
        <f>IF(ISBLANK(F72),"  ",IF(F81&gt;0,F72/F81,IF(F72&gt;0,1,0)))</f>
        <v>0.66631803381095867</v>
      </c>
      <c r="H72" s="115">
        <v>49389120</v>
      </c>
      <c r="I72" s="111">
        <v>0.62800261338684993</v>
      </c>
      <c r="J72" s="128">
        <v>29255648.265599996</v>
      </c>
      <c r="K72" s="52">
        <v>0.37199738661315007</v>
      </c>
      <c r="L72" s="115">
        <f>L71+L70+L69+L68+L67+L66+L65+L64+L63+L62+L61+L60</f>
        <v>78644768.265599996</v>
      </c>
      <c r="M72" s="53">
        <f>IF(ISBLANK(L72),"  ",IF(L81&gt;0,L72/L81,IF(L72&gt;0,1,0)))</f>
        <v>0.67830304529979502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645846.36</v>
      </c>
      <c r="E74" s="36">
        <v>1</v>
      </c>
      <c r="F74" s="132">
        <f>D74+B74</f>
        <v>645846.36</v>
      </c>
      <c r="G74" s="37">
        <f>IF(ISBLANK(F74),"  ",IF(F81&gt;0,F74/F81,IF(F74&gt;0,1,0)))</f>
        <v>5.616669150119242E-3</v>
      </c>
      <c r="H74" s="142">
        <v>0</v>
      </c>
      <c r="I74" s="35">
        <v>0</v>
      </c>
      <c r="J74" s="127">
        <v>600000</v>
      </c>
      <c r="K74" s="36">
        <v>1</v>
      </c>
      <c r="L74" s="132">
        <f>J74+H74</f>
        <v>600000</v>
      </c>
      <c r="M74" s="37">
        <f>IF(ISBLANK(L74),"  ",IF(L81&gt;0,L74/L81,IF(L74&gt;0,1,0)))</f>
        <v>5.1749383481608522E-3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9597160</v>
      </c>
      <c r="E77" s="36">
        <v>1</v>
      </c>
      <c r="F77" s="132">
        <f>D77+B77</f>
        <v>9597160</v>
      </c>
      <c r="G77" s="37">
        <f>IF(ISBLANK(F77),"  ",IF(F81&gt;0,F77/F81,IF(F77&gt;0,1,0)))</f>
        <v>8.3462686854437626E-2</v>
      </c>
      <c r="H77" s="142">
        <v>0</v>
      </c>
      <c r="I77" s="35">
        <v>0</v>
      </c>
      <c r="J77" s="127">
        <v>9500000</v>
      </c>
      <c r="K77" s="36">
        <v>1</v>
      </c>
      <c r="L77" s="132">
        <f>J77+H77</f>
        <v>9500000</v>
      </c>
      <c r="M77" s="37">
        <f>IF(ISBLANK(L77),"  ",IF(L81&gt;0,L77/L81,IF(L77&gt;0,1,0)))</f>
        <v>8.1936523845880155E-2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3005509.94</v>
      </c>
      <c r="E78" s="36">
        <v>1</v>
      </c>
      <c r="F78" s="133">
        <f>D78+B78</f>
        <v>3005509.94</v>
      </c>
      <c r="G78" s="41">
        <f>IF(ISBLANK(F78),"  ",IF(F81&gt;0,F78/F81,IF(F78&gt;0,1,0)))</f>
        <v>2.6137725635512966E-2</v>
      </c>
      <c r="H78" s="114">
        <v>0</v>
      </c>
      <c r="I78" s="35">
        <v>0</v>
      </c>
      <c r="J78" s="124">
        <v>1000000</v>
      </c>
      <c r="K78" s="36">
        <v>1</v>
      </c>
      <c r="L78" s="133">
        <f>J78+H78</f>
        <v>1000000</v>
      </c>
      <c r="M78" s="41">
        <f>IF(ISBLANK(L78),"  ",IF(L81&gt;0,L78/L81,IF(L78&gt;0,1,0)))</f>
        <v>8.6248972469347533E-3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13248516.299999999</v>
      </c>
      <c r="E79" s="52">
        <v>1</v>
      </c>
      <c r="F79" s="134">
        <f>F78+F77+F76+F75+F74</f>
        <v>13248516.299999999</v>
      </c>
      <c r="G79" s="53">
        <f>IF(ISBLANK(F79),"  ",IF(F81&gt;0,F79/F81,IF(F79&gt;0,1,0)))</f>
        <v>0.11521708164006982</v>
      </c>
      <c r="H79" s="120">
        <v>0</v>
      </c>
      <c r="I79" s="111">
        <v>0</v>
      </c>
      <c r="J79" s="129">
        <v>11100000</v>
      </c>
      <c r="K79" s="52">
        <v>1</v>
      </c>
      <c r="L79" s="134">
        <f>L78+L77+L76+L75+L74</f>
        <v>11100000</v>
      </c>
      <c r="M79" s="53">
        <f>IF(ISBLANK(L79),"  ",IF(L81&gt;0,L79/L81,IF(L79&gt;0,1,0)))</f>
        <v>9.5736359440975763E-2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66785115.459999993</v>
      </c>
      <c r="C81" s="69">
        <v>0.58080361046136986</v>
      </c>
      <c r="D81" s="121">
        <v>48202316.189999998</v>
      </c>
      <c r="E81" s="69">
        <v>0.41919638953863003</v>
      </c>
      <c r="F81" s="121">
        <f>F79+F72+F51+F44+F52+F80</f>
        <v>114987431.65000001</v>
      </c>
      <c r="G81" s="70">
        <f>IF(ISBLANK(F81),"  ",IF(F81&gt;0,F81/F81,IF(F81&gt;0,1,0)))</f>
        <v>1</v>
      </c>
      <c r="H81" s="121">
        <v>75587762</v>
      </c>
      <c r="I81" s="69">
        <v>0.65193668037575936</v>
      </c>
      <c r="J81" s="121">
        <v>40355648.265599996</v>
      </c>
      <c r="K81" s="69">
        <v>0.34806331962424064</v>
      </c>
      <c r="L81" s="121">
        <f>L79+L72+L51+L44+L52+L80</f>
        <v>115943410.2656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84"/>
  <sheetViews>
    <sheetView zoomScale="75" zoomScaleNormal="75" workbookViewId="0">
      <pane xSplit="1" ySplit="10" topLeftCell="B11" activePane="bottomRight" state="frozen"/>
      <selection activeCell="M36" sqref="M36"/>
      <selection pane="topRight" activeCell="M36" sqref="M36"/>
      <selection pane="bottomLeft" activeCell="M36" sqref="M36"/>
      <selection pane="bottomRight" activeCell="H31" sqref="H31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[1]Revenue!B2</f>
        <v>Nicholls State University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17503997</v>
      </c>
      <c r="C13" s="35">
        <v>1</v>
      </c>
      <c r="D13" s="122">
        <v>0</v>
      </c>
      <c r="E13" s="36">
        <v>0</v>
      </c>
      <c r="F13" s="130">
        <f>D13+B13</f>
        <v>17503997</v>
      </c>
      <c r="G13" s="37">
        <f>IF(ISBLANK(F13),"  ",IF(F81&gt;0,F13/F81,IF(F13&gt;0,1,0)))</f>
        <v>0.16946254910423625</v>
      </c>
      <c r="H13" s="112">
        <v>20224612</v>
      </c>
      <c r="I13" s="35">
        <v>1</v>
      </c>
      <c r="J13" s="122">
        <v>0</v>
      </c>
      <c r="K13" s="36">
        <v>0</v>
      </c>
      <c r="L13" s="130">
        <f t="shared" ref="L13:L34" si="0">J13+H13</f>
        <v>20224612</v>
      </c>
      <c r="M13" s="38">
        <f>IF(ISBLANK(L13),"  ",IF(L81&gt;0,L13/L81,IF(L13&gt;0,1,0)))</f>
        <v>0.1811247045259817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1225671</v>
      </c>
      <c r="C15" s="109">
        <v>1</v>
      </c>
      <c r="D15" s="124">
        <v>0</v>
      </c>
      <c r="E15" s="43">
        <v>0</v>
      </c>
      <c r="F15" s="132">
        <f>D15+B15</f>
        <v>1225671</v>
      </c>
      <c r="G15" s="44">
        <f>IF(ISBLANK(F15),"  ",IF(F81&gt;0,F15/F81,IF(F15&gt;0,1,0)))</f>
        <v>1.1866165883320155E-2</v>
      </c>
      <c r="H15" s="116">
        <v>1060347</v>
      </c>
      <c r="I15" s="42">
        <v>1</v>
      </c>
      <c r="J15" s="124">
        <v>0</v>
      </c>
      <c r="K15" s="43">
        <v>0</v>
      </c>
      <c r="L15" s="132">
        <f t="shared" si="0"/>
        <v>1060347</v>
      </c>
      <c r="M15" s="44">
        <f>IF(ISBLANK(L15),"  ",IF(L81&gt;0,L15/L81,IF(L15&gt;0,1,0)))</f>
        <v>9.4961048978349297E-3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1225671</v>
      </c>
      <c r="C17" s="35">
        <v>1</v>
      </c>
      <c r="D17" s="124">
        <v>0</v>
      </c>
      <c r="E17" s="36">
        <v>0</v>
      </c>
      <c r="F17" s="133">
        <f t="shared" si="1"/>
        <v>1225671</v>
      </c>
      <c r="G17" s="41">
        <f>IF(ISBLANK(F17),"  ",IF(F81&gt;0,F17/F81,IF(F17&gt;0,1,0)))</f>
        <v>1.1866165883320155E-2</v>
      </c>
      <c r="H17" s="114">
        <v>1060347</v>
      </c>
      <c r="I17" s="35">
        <v>1</v>
      </c>
      <c r="J17" s="124">
        <v>0</v>
      </c>
      <c r="K17" s="36">
        <v>0</v>
      </c>
      <c r="L17" s="133">
        <f t="shared" si="0"/>
        <v>1060347</v>
      </c>
      <c r="M17" s="41">
        <f>IF(ISBLANK(L17),"  ",IF(L81&gt;0,L17/L81,IF(L17&gt;0,1,0)))</f>
        <v>9.4961048978349297E-3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8" si="4">D36+B36</f>
        <v>0</v>
      </c>
      <c r="G36" s="41">
        <f t="shared" ref="G36:G38" si="5">IF(ISBLANK(F36),"  ",IF(F83&gt;0,F36/F83,IF(F36&gt;0,1,0)))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ref="L37:L38" si="7">J37+H37</f>
        <v>0</v>
      </c>
      <c r="M37" s="41">
        <f t="shared" ref="M37:M38" si="8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5">
        <v>0</v>
      </c>
      <c r="D38" s="124">
        <v>0</v>
      </c>
      <c r="E38" s="36">
        <v>0</v>
      </c>
      <c r="F38" s="133">
        <f t="shared" si="4"/>
        <v>0</v>
      </c>
      <c r="G38" s="41">
        <f t="shared" si="5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si="7"/>
        <v>0</v>
      </c>
      <c r="M38" s="41">
        <f t="shared" si="8"/>
        <v>0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/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/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5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18729668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18729668</v>
      </c>
      <c r="G44" s="53">
        <f>IF(ISBLANK(F44),"  ",IF(F81&gt;0,F44/F81,IF(F44&gt;0,1,0)))</f>
        <v>0.1813287149875564</v>
      </c>
      <c r="H44" s="115">
        <v>21284959</v>
      </c>
      <c r="I44" s="111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21284959</v>
      </c>
      <c r="M44" s="53">
        <f>IF(ISBLANK(L44),"  ",IF(L81&gt;0,L44/L81,IF(L44&gt;0,1,0)))</f>
        <v>0.19062080942381662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111">
        <v>0</v>
      </c>
      <c r="D51" s="128">
        <v>0</v>
      </c>
      <c r="E51" s="52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111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27812444</v>
      </c>
      <c r="C54" s="35">
        <v>1</v>
      </c>
      <c r="D54" s="127">
        <v>0</v>
      </c>
      <c r="E54" s="36">
        <v>0</v>
      </c>
      <c r="F54" s="136">
        <f t="shared" ref="F54:F59" si="9">D54+B54</f>
        <v>27812444</v>
      </c>
      <c r="G54" s="37">
        <f>IF(ISBLANK(F54),"  ",IF(F81&gt;0,F54/F81,IF(F54&gt;0,1,0)))</f>
        <v>0.26926236659311703</v>
      </c>
      <c r="H54" s="119">
        <v>33238766</v>
      </c>
      <c r="I54" s="35">
        <v>1</v>
      </c>
      <c r="J54" s="127">
        <v>0</v>
      </c>
      <c r="K54" s="36">
        <v>0</v>
      </c>
      <c r="L54" s="136">
        <f t="shared" ref="L54:L70" si="10">J54+H54</f>
        <v>33238766</v>
      </c>
      <c r="M54" s="37">
        <f>IF(ISBLANK(L54),"  ",IF(L81&gt;0,L54/L81,IF(L54&gt;0,1,0)))</f>
        <v>0.29767501450995681</v>
      </c>
    </row>
    <row r="55" spans="1:13" ht="15" customHeight="1" x14ac:dyDescent="0.2">
      <c r="A55" s="25" t="s">
        <v>44</v>
      </c>
      <c r="B55" s="116">
        <v>164026</v>
      </c>
      <c r="C55" s="35">
        <v>1</v>
      </c>
      <c r="D55" s="124">
        <v>0</v>
      </c>
      <c r="E55" s="36">
        <v>0</v>
      </c>
      <c r="F55" s="137">
        <f t="shared" si="9"/>
        <v>164026</v>
      </c>
      <c r="G55" s="41">
        <f>IF(ISBLANK(F55),"  ",IF(F81&gt;0,F55/F81,IF(F55&gt;0,1,0)))</f>
        <v>1.5879952492777196E-3</v>
      </c>
      <c r="H55" s="116">
        <v>157739</v>
      </c>
      <c r="I55" s="35">
        <v>1</v>
      </c>
      <c r="J55" s="124">
        <v>0</v>
      </c>
      <c r="K55" s="36">
        <v>0</v>
      </c>
      <c r="L55" s="137">
        <f t="shared" si="10"/>
        <v>157739</v>
      </c>
      <c r="M55" s="41">
        <f>IF(ISBLANK(L55),"  ",IF(L81&gt;0,L55/L81,IF(L55&gt;0,1,0)))</f>
        <v>1.4126565081804203E-3</v>
      </c>
    </row>
    <row r="56" spans="1:13" ht="15" customHeight="1" x14ac:dyDescent="0.2">
      <c r="A56" s="64" t="s">
        <v>45</v>
      </c>
      <c r="B56" s="145">
        <v>1222515</v>
      </c>
      <c r="C56" s="35">
        <v>1</v>
      </c>
      <c r="D56" s="123">
        <v>0</v>
      </c>
      <c r="E56" s="36">
        <v>0</v>
      </c>
      <c r="F56" s="138">
        <f t="shared" si="9"/>
        <v>1222515</v>
      </c>
      <c r="G56" s="41">
        <f>IF(ISBLANK(F56),"  ",IF(F81&gt;0,F56/F81,IF(F56&gt;0,1,0)))</f>
        <v>1.1835611501656757E-2</v>
      </c>
      <c r="H56" s="145">
        <v>1471900</v>
      </c>
      <c r="I56" s="35">
        <v>1</v>
      </c>
      <c r="J56" s="123">
        <v>0</v>
      </c>
      <c r="K56" s="36">
        <v>0</v>
      </c>
      <c r="L56" s="138">
        <f t="shared" si="10"/>
        <v>1471900</v>
      </c>
      <c r="M56" s="41">
        <f>IF(ISBLANK(L56),"  ",IF(L81&gt;0,L56/L81,IF(L56&gt;0,1,0)))</f>
        <v>1.3181832738832886E-2</v>
      </c>
    </row>
    <row r="57" spans="1:13" ht="15" customHeight="1" x14ac:dyDescent="0.2">
      <c r="A57" s="64" t="s">
        <v>46</v>
      </c>
      <c r="B57" s="145">
        <v>612040</v>
      </c>
      <c r="C57" s="35">
        <v>1</v>
      </c>
      <c r="D57" s="123">
        <v>0</v>
      </c>
      <c r="E57" s="36">
        <v>0</v>
      </c>
      <c r="F57" s="138">
        <f t="shared" si="9"/>
        <v>612040</v>
      </c>
      <c r="G57" s="41">
        <f>IF(ISBLANK(F57),"  ",IF(F81&gt;0,F57/F81,IF(F57&gt;0,1,0)))</f>
        <v>5.925381417384655E-3</v>
      </c>
      <c r="H57" s="145">
        <v>617981</v>
      </c>
      <c r="I57" s="35">
        <v>1</v>
      </c>
      <c r="J57" s="123">
        <v>0</v>
      </c>
      <c r="K57" s="36">
        <v>0</v>
      </c>
      <c r="L57" s="138">
        <f t="shared" si="10"/>
        <v>617981</v>
      </c>
      <c r="M57" s="41">
        <f>IF(ISBLANK(L57),"  ",IF(L81&gt;0,L57/L81,IF(L57&gt;0,1,0)))</f>
        <v>5.5344263725638195E-3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2488835</v>
      </c>
      <c r="E58" s="36">
        <v>1</v>
      </c>
      <c r="F58" s="138">
        <f t="shared" si="9"/>
        <v>2488835</v>
      </c>
      <c r="G58" s="41">
        <f>IF(ISBLANK(F58),"  ",IF(F81&gt;0,F58/F81,IF(F58&gt;0,1,0)))</f>
        <v>2.4095315110019833E-2</v>
      </c>
      <c r="H58" s="145">
        <v>0</v>
      </c>
      <c r="I58" s="35">
        <v>0</v>
      </c>
      <c r="J58" s="123">
        <v>2438302</v>
      </c>
      <c r="K58" s="36">
        <v>1</v>
      </c>
      <c r="L58" s="138">
        <f t="shared" si="10"/>
        <v>2438302</v>
      </c>
      <c r="M58" s="41">
        <f>IF(ISBLANK(L58),"  ",IF(L81&gt;0,L58/L81,IF(L58&gt;0,1,0)))</f>
        <v>2.1836598363178004E-2</v>
      </c>
    </row>
    <row r="59" spans="1:13" ht="15" customHeight="1" x14ac:dyDescent="0.2">
      <c r="A59" s="25" t="s">
        <v>48</v>
      </c>
      <c r="B59" s="116">
        <v>5836759</v>
      </c>
      <c r="C59" s="35">
        <v>0.50699260882484998</v>
      </c>
      <c r="D59" s="124">
        <v>5675754</v>
      </c>
      <c r="E59" s="36">
        <v>0.49300739117515002</v>
      </c>
      <c r="F59" s="137">
        <f t="shared" si="9"/>
        <v>11512513</v>
      </c>
      <c r="G59" s="41">
        <f>IF(ISBLANK(F59),"  ",IF(F81&gt;0,F59/F81,IF(F59&gt;0,1,0)))</f>
        <v>0.11145681752434362</v>
      </c>
      <c r="H59" s="116">
        <v>6489001</v>
      </c>
      <c r="I59" s="35">
        <v>0.53255293972624373</v>
      </c>
      <c r="J59" s="124">
        <v>5695705</v>
      </c>
      <c r="K59" s="36">
        <v>0.46744706027375632</v>
      </c>
      <c r="L59" s="137">
        <f t="shared" si="10"/>
        <v>12184706</v>
      </c>
      <c r="M59" s="41">
        <f>IF(ISBLANK(L59),"  ",IF(L81&gt;0,L59/L81,IF(L59&gt;0,1,0)))</f>
        <v>0.10912205752011243</v>
      </c>
    </row>
    <row r="60" spans="1:13" s="55" customFormat="1" ht="15" customHeight="1" x14ac:dyDescent="0.25">
      <c r="A60" s="60" t="s">
        <v>49</v>
      </c>
      <c r="B60" s="146">
        <v>35647784</v>
      </c>
      <c r="C60" s="111">
        <v>0.81364650118358117</v>
      </c>
      <c r="D60" s="128">
        <v>8164589</v>
      </c>
      <c r="E60" s="52">
        <v>0.18635349881641883</v>
      </c>
      <c r="F60" s="139">
        <f>F59+F57+F56+F55+F54+F58</f>
        <v>43812373</v>
      </c>
      <c r="G60" s="53">
        <f>IF(ISBLANK(F60),"  ",IF(F81&gt;0,F60/F81,IF(F60&gt;0,1,0)))</f>
        <v>0.42416348739579962</v>
      </c>
      <c r="H60" s="146">
        <v>41975387</v>
      </c>
      <c r="I60" s="111">
        <v>0.83767500760436253</v>
      </c>
      <c r="J60" s="128">
        <v>8134007</v>
      </c>
      <c r="K60" s="52">
        <v>0.16232499239563744</v>
      </c>
      <c r="L60" s="149">
        <f t="shared" si="10"/>
        <v>50109394</v>
      </c>
      <c r="M60" s="53">
        <f>IF(ISBLANK(L60),"  ",IF(L81&gt;0,L60/L81,IF(L60&gt;0,1,0)))</f>
        <v>0.44876258601282437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11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11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0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5515</v>
      </c>
      <c r="C63" s="35">
        <v>1</v>
      </c>
      <c r="D63" s="124">
        <v>0</v>
      </c>
      <c r="E63" s="36">
        <v>0</v>
      </c>
      <c r="F63" s="133">
        <f t="shared" si="11"/>
        <v>5515</v>
      </c>
      <c r="G63" s="41">
        <f>IF(ISBLANK(F63),"  ",IF(F81&gt;0,F63/F81,IF(F63&gt;0,1,0)))</f>
        <v>5.3392717006856374E-5</v>
      </c>
      <c r="H63" s="114">
        <v>11442</v>
      </c>
      <c r="I63" s="35">
        <v>1</v>
      </c>
      <c r="J63" s="124">
        <v>0</v>
      </c>
      <c r="K63" s="36">
        <v>0</v>
      </c>
      <c r="L63" s="133">
        <f t="shared" si="10"/>
        <v>11442</v>
      </c>
      <c r="M63" s="41">
        <f>IF(ISBLANK(L63),"  ",IF(L81&gt;0,L63/L81,IF(L63&gt;0,1,0)))</f>
        <v>1.0247063672649357E-4</v>
      </c>
    </row>
    <row r="64" spans="1:13" ht="15" customHeight="1" x14ac:dyDescent="0.2">
      <c r="A64" s="58" t="s">
        <v>53</v>
      </c>
      <c r="B64" s="114">
        <v>247544</v>
      </c>
      <c r="C64" s="35">
        <v>0.20019603593345131</v>
      </c>
      <c r="D64" s="124">
        <v>988964</v>
      </c>
      <c r="E64" s="36">
        <v>0.79980396406654874</v>
      </c>
      <c r="F64" s="133">
        <f t="shared" si="11"/>
        <v>1236508</v>
      </c>
      <c r="G64" s="41">
        <f>IF(ISBLANK(F64),"  ",IF(F81&gt;0,F64/F81,IF(F64&gt;0,1,0)))</f>
        <v>1.1971082814272702E-2</v>
      </c>
      <c r="H64" s="114">
        <v>155000</v>
      </c>
      <c r="I64" s="35">
        <v>0.20529801324503311</v>
      </c>
      <c r="J64" s="124">
        <v>600000</v>
      </c>
      <c r="K64" s="36">
        <v>0.79470198675496684</v>
      </c>
      <c r="L64" s="133">
        <f t="shared" si="10"/>
        <v>755000</v>
      </c>
      <c r="M64" s="41">
        <f>IF(ISBLANK(L64),"  ",IF(L81&gt;0,L64/L81,IF(L64&gt;0,1,0)))</f>
        <v>6.7615216508042858E-3</v>
      </c>
    </row>
    <row r="65" spans="1:13" ht="15" customHeight="1" x14ac:dyDescent="0.2">
      <c r="A65" s="65" t="s">
        <v>54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1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0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4347618</v>
      </c>
      <c r="E66" s="36">
        <v>1</v>
      </c>
      <c r="F66" s="133">
        <f t="shared" si="11"/>
        <v>4347618</v>
      </c>
      <c r="G66" s="41">
        <f>IF(ISBLANK(F66),"  ",IF(F81&gt;0,F66/F81,IF(F66&gt;0,1,0)))</f>
        <v>4.2090868092096986E-2</v>
      </c>
      <c r="H66" s="114">
        <v>0</v>
      </c>
      <c r="I66" s="35">
        <v>0</v>
      </c>
      <c r="J66" s="124">
        <v>6759673</v>
      </c>
      <c r="K66" s="36">
        <v>1</v>
      </c>
      <c r="L66" s="133">
        <f t="shared" si="10"/>
        <v>6759673</v>
      </c>
      <c r="M66" s="41">
        <f>IF(ISBLANK(L66),"  ",IF(L81&gt;0,L66/L81,IF(L66&gt;0,1,0)))</f>
        <v>6.0537318333585645E-2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15797775</v>
      </c>
      <c r="E67" s="36">
        <v>1</v>
      </c>
      <c r="F67" s="133">
        <f t="shared" si="11"/>
        <v>15797775</v>
      </c>
      <c r="G67" s="41">
        <f>IF(ISBLANK(F67),"  ",IF(F81&gt;0,F67/F81,IF(F67&gt;0,1,0)))</f>
        <v>0.15294399454451321</v>
      </c>
      <c r="H67" s="114">
        <v>0</v>
      </c>
      <c r="I67" s="35">
        <v>0</v>
      </c>
      <c r="J67" s="124">
        <v>15786997</v>
      </c>
      <c r="K67" s="36">
        <v>1</v>
      </c>
      <c r="L67" s="133">
        <f t="shared" si="10"/>
        <v>15786997</v>
      </c>
      <c r="M67" s="41">
        <f>IF(ISBLANK(L67),"  ",IF(L81&gt;0,L67/L81,IF(L67&gt;0,1,0)))</f>
        <v>0.14138294306845339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263886</v>
      </c>
      <c r="E68" s="36">
        <v>1</v>
      </c>
      <c r="F68" s="133">
        <f t="shared" si="11"/>
        <v>263886</v>
      </c>
      <c r="G68" s="41">
        <f>IF(ISBLANK(F68),"  ",IF(F81&gt;0,F68/F81,IF(F68&gt;0,1,0)))</f>
        <v>2.5547761595777515E-3</v>
      </c>
      <c r="H68" s="114">
        <v>0</v>
      </c>
      <c r="I68" s="35">
        <v>0</v>
      </c>
      <c r="J68" s="124">
        <v>263886</v>
      </c>
      <c r="K68" s="36">
        <v>1</v>
      </c>
      <c r="L68" s="133">
        <f t="shared" si="10"/>
        <v>263886</v>
      </c>
      <c r="M68" s="41">
        <f>IF(ISBLANK(L68),"  ",IF(L81&gt;0,L68/L81,IF(L68&gt;0,1,0)))</f>
        <v>2.363272718336609E-3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2235706</v>
      </c>
      <c r="E69" s="36">
        <v>1</v>
      </c>
      <c r="F69" s="133">
        <f t="shared" si="11"/>
        <v>2235706</v>
      </c>
      <c r="G69" s="41">
        <f>IF(ISBLANK(F69),"  ",IF(F81&gt;0,F69/F81,IF(F69&gt;0,1,0)))</f>
        <v>2.164468137235373E-2</v>
      </c>
      <c r="H69" s="114">
        <v>0</v>
      </c>
      <c r="I69" s="35">
        <v>0</v>
      </c>
      <c r="J69" s="124">
        <v>2230000</v>
      </c>
      <c r="K69" s="36">
        <v>1</v>
      </c>
      <c r="L69" s="133">
        <f t="shared" si="10"/>
        <v>2230000</v>
      </c>
      <c r="M69" s="41">
        <f>IF(ISBLANK(L69),"  ",IF(L81&gt;0,L69/L81,IF(L69&gt;0,1,0)))</f>
        <v>1.9971116928865641E-2</v>
      </c>
    </row>
    <row r="70" spans="1:13" ht="15" customHeight="1" x14ac:dyDescent="0.2">
      <c r="A70" s="58" t="s">
        <v>59</v>
      </c>
      <c r="B70" s="114">
        <v>5091748</v>
      </c>
      <c r="C70" s="35">
        <v>0.82601203649298038</v>
      </c>
      <c r="D70" s="124">
        <v>1072506</v>
      </c>
      <c r="E70" s="36">
        <v>0.17398796350701967</v>
      </c>
      <c r="F70" s="133">
        <f t="shared" si="11"/>
        <v>6164254</v>
      </c>
      <c r="G70" s="41">
        <f>IF(ISBLANK(F70),"  ",IF(F81&gt;0,F70/F81,IF(F70&gt;0,1,0)))</f>
        <v>5.9678380667340415E-2</v>
      </c>
      <c r="H70" s="114">
        <v>2925902</v>
      </c>
      <c r="I70" s="35">
        <v>0.73215182524857336</v>
      </c>
      <c r="J70" s="124">
        <v>1070403</v>
      </c>
      <c r="K70" s="36">
        <v>0.26784817475142664</v>
      </c>
      <c r="L70" s="133">
        <f t="shared" si="10"/>
        <v>3996305</v>
      </c>
      <c r="M70" s="41">
        <f>IF(ISBLANK(L70),"  ",IF(L81&gt;0,L70/L81,IF(L70&gt;0,1,0)))</f>
        <v>3.5789540106910496E-2</v>
      </c>
    </row>
    <row r="71" spans="1:13" ht="15" customHeight="1" x14ac:dyDescent="0.2">
      <c r="A71" s="34" t="s">
        <v>186</v>
      </c>
      <c r="B71" s="114">
        <v>0</v>
      </c>
      <c r="C71" s="35">
        <v>0</v>
      </c>
      <c r="D71" s="124">
        <v>0</v>
      </c>
      <c r="E71" s="36">
        <v>0</v>
      </c>
      <c r="F71" s="133">
        <f t="shared" ref="F71" si="12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40992591</v>
      </c>
      <c r="C72" s="111">
        <v>0.55497662686110694</v>
      </c>
      <c r="D72" s="128">
        <v>32871044</v>
      </c>
      <c r="E72" s="52">
        <v>0.44502337313889306</v>
      </c>
      <c r="F72" s="115">
        <f>F71+F70+F69+F68+F67+F66+F65+F64+F63+F62+F61+F60</f>
        <v>73863635</v>
      </c>
      <c r="G72" s="53">
        <f>IF(ISBLANK(F72),"  ",IF(F81&gt;0,F72/F81,IF(F72&gt;0,1,0)))</f>
        <v>0.71510066376296133</v>
      </c>
      <c r="H72" s="115">
        <v>45067731</v>
      </c>
      <c r="I72" s="111">
        <v>0.5639620822708562</v>
      </c>
      <c r="J72" s="128">
        <v>34844966</v>
      </c>
      <c r="K72" s="52">
        <v>0.43603791772914385</v>
      </c>
      <c r="L72" s="115">
        <f>L71+L70+L69+L68+L67+L66+L65+L64+L63+L62+L61+L60</f>
        <v>79912697</v>
      </c>
      <c r="M72" s="53">
        <f>IF(ISBLANK(L72),"  ",IF(L81&gt;0,L72/L81,IF(L72&gt;0,1,0)))</f>
        <v>0.71567076945650687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9845887</v>
      </c>
      <c r="E77" s="36">
        <v>1</v>
      </c>
      <c r="F77" s="132">
        <f>D77+B77</f>
        <v>9845887</v>
      </c>
      <c r="G77" s="37">
        <f>IF(ISBLANK(F77),"  ",IF(F81&gt;0,F77/F81,IF(F77&gt;0,1,0)))</f>
        <v>9.5321606214412699E-2</v>
      </c>
      <c r="H77" s="142">
        <v>0</v>
      </c>
      <c r="I77" s="35">
        <v>0</v>
      </c>
      <c r="J77" s="127">
        <v>9850000</v>
      </c>
      <c r="K77" s="36">
        <v>1</v>
      </c>
      <c r="L77" s="132">
        <f>J77+H77</f>
        <v>9850000</v>
      </c>
      <c r="M77" s="37">
        <f>IF(ISBLANK(L77),"  ",IF(L81&gt;0,L77/L81,IF(L77&gt;0,1,0)))</f>
        <v>8.8213229484002939E-2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852051</v>
      </c>
      <c r="E78" s="36">
        <v>1</v>
      </c>
      <c r="F78" s="133">
        <f>D78+B78</f>
        <v>852051</v>
      </c>
      <c r="G78" s="41">
        <f>IF(ISBLANK(F78),"  ",IF(F81&gt;0,F78/F81,IF(F78&gt;0,1,0)))</f>
        <v>8.2490150350696245E-3</v>
      </c>
      <c r="H78" s="114">
        <v>0</v>
      </c>
      <c r="I78" s="35">
        <v>0</v>
      </c>
      <c r="J78" s="124">
        <v>613600</v>
      </c>
      <c r="K78" s="36">
        <v>1</v>
      </c>
      <c r="L78" s="133">
        <f>J78+H78</f>
        <v>613600</v>
      </c>
      <c r="M78" s="41">
        <f>IF(ISBLANK(L78),"  ",IF(L81&gt;0,L78/L81,IF(L78&gt;0,1,0)))</f>
        <v>5.4951916356735233E-3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10697938</v>
      </c>
      <c r="E79" s="52">
        <v>1</v>
      </c>
      <c r="F79" s="134">
        <f>F78+F77+F76+F75+F74</f>
        <v>10697938</v>
      </c>
      <c r="G79" s="53">
        <f>IF(ISBLANK(F79),"  ",IF(F81&gt;0,F79/F81,IF(F79&gt;0,1,0)))</f>
        <v>0.10357062124948233</v>
      </c>
      <c r="H79" s="120">
        <v>0</v>
      </c>
      <c r="I79" s="111">
        <v>0</v>
      </c>
      <c r="J79" s="129">
        <v>10463600</v>
      </c>
      <c r="K79" s="52">
        <v>1</v>
      </c>
      <c r="L79" s="134">
        <f>L78+L77+L76+L75+L74</f>
        <v>10463600</v>
      </c>
      <c r="M79" s="53">
        <f>IF(ISBLANK(L79),"  ",IF(L81&gt;0,L79/L81,IF(L79&gt;0,1,0)))</f>
        <v>9.3708421119676463E-2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59722259</v>
      </c>
      <c r="C81" s="69">
        <v>0.57819286922886326</v>
      </c>
      <c r="D81" s="121">
        <v>43568982</v>
      </c>
      <c r="E81" s="69">
        <v>0.42180713077113674</v>
      </c>
      <c r="F81" s="121">
        <f>F79+F72+F51+F44+F52+F80</f>
        <v>103291241</v>
      </c>
      <c r="G81" s="70">
        <f>IF(ISBLANK(F81),"  ",IF(F81&gt;0,F81/F81,IF(F81&gt;0,1,0)))</f>
        <v>1</v>
      </c>
      <c r="H81" s="121">
        <v>66352690</v>
      </c>
      <c r="I81" s="69">
        <v>0.59423198678689415</v>
      </c>
      <c r="J81" s="121">
        <v>45308566</v>
      </c>
      <c r="K81" s="69">
        <v>0.4057680132131059</v>
      </c>
      <c r="L81" s="121">
        <f>L79+L72+L51+L44+L52+L80</f>
        <v>111661256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84"/>
  <sheetViews>
    <sheetView zoomScale="75" zoomScaleNormal="75" workbookViewId="0">
      <pane xSplit="1" ySplit="10" topLeftCell="B11" activePane="bottomRight" state="frozen"/>
      <selection activeCell="M36" sqref="M36"/>
      <selection pane="topRight" activeCell="M36" sqref="M36"/>
      <selection pane="bottomLeft" activeCell="M36" sqref="M36"/>
      <selection pane="bottomRight" activeCell="P24" sqref="P2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25471145</v>
      </c>
      <c r="C13" s="35">
        <v>1</v>
      </c>
      <c r="D13" s="122">
        <v>0</v>
      </c>
      <c r="E13" s="36">
        <v>0</v>
      </c>
      <c r="F13" s="130">
        <f>D13+B13</f>
        <v>25471145</v>
      </c>
      <c r="G13" s="37">
        <f>IF(ISBLANK(F13),"  ",IF(F81&gt;0,F13/F81,IF(F13&gt;0,1,0)))</f>
        <v>0.16661686701264375</v>
      </c>
      <c r="H13" s="155">
        <v>28349079</v>
      </c>
      <c r="I13" s="35">
        <v>1</v>
      </c>
      <c r="J13" s="122">
        <v>0</v>
      </c>
      <c r="K13" s="36">
        <v>0</v>
      </c>
      <c r="L13" s="130">
        <f t="shared" ref="L13:L34" si="0">J13+H13</f>
        <v>28349079</v>
      </c>
      <c r="M13" s="38">
        <f>IF(ISBLANK(L13),"  ",IF(L81&gt;0,L13/L81,IF(L13&gt;0,1,0)))</f>
        <v>0.19501828557040482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1429871</v>
      </c>
      <c r="C15" s="109">
        <v>1</v>
      </c>
      <c r="D15" s="124">
        <v>0</v>
      </c>
      <c r="E15" s="43">
        <v>0</v>
      </c>
      <c r="F15" s="132">
        <f>D15+B15</f>
        <v>1429871</v>
      </c>
      <c r="G15" s="44">
        <f>IF(ISBLANK(F15),"  ",IF(F81&gt;0,F15/F81,IF(F15&gt;0,1,0)))</f>
        <v>9.3533536184665419E-3</v>
      </c>
      <c r="H15" s="116">
        <v>1237004</v>
      </c>
      <c r="I15" s="109">
        <v>1</v>
      </c>
      <c r="J15" s="124">
        <v>0</v>
      </c>
      <c r="K15" s="43">
        <v>0</v>
      </c>
      <c r="L15" s="132">
        <f t="shared" si="0"/>
        <v>1237004</v>
      </c>
      <c r="M15" s="44">
        <f>IF(ISBLANK(L15),"  ",IF(L81&gt;0,L15/L81,IF(L15&gt;0,1,0)))</f>
        <v>8.5095674298178454E-3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1429871</v>
      </c>
      <c r="C17" s="35">
        <v>1</v>
      </c>
      <c r="D17" s="124">
        <v>0</v>
      </c>
      <c r="E17" s="36">
        <v>0</v>
      </c>
      <c r="F17" s="133">
        <f t="shared" si="1"/>
        <v>1429871</v>
      </c>
      <c r="G17" s="41">
        <f>IF(ISBLANK(F17),"  ",IF(F81&gt;0,F17/F81,IF(F17&gt;0,1,0)))</f>
        <v>9.3533536184665419E-3</v>
      </c>
      <c r="H17" s="114">
        <v>1237004</v>
      </c>
      <c r="I17" s="35">
        <v>1</v>
      </c>
      <c r="J17" s="124">
        <v>0</v>
      </c>
      <c r="K17" s="36">
        <v>0</v>
      </c>
      <c r="L17" s="133">
        <f t="shared" si="0"/>
        <v>1237004</v>
      </c>
      <c r="M17" s="41">
        <f>IF(ISBLANK(L17),"  ",IF(L81&gt;0,L17/L81,IF(L17&gt;0,1,0)))</f>
        <v>8.5095674298178454E-3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8" si="4">D36+B36</f>
        <v>0</v>
      </c>
      <c r="G36" s="41">
        <f t="shared" ref="G36:G38" si="5">IF(ISBLANK(F36),"  ",IF(F83&gt;0,F36/F83,IF(F36&gt;0,1,0)))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ref="L37:L38" si="7">J37+H37</f>
        <v>0</v>
      </c>
      <c r="M37" s="41">
        <f t="shared" ref="M37:M38" si="8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5">
        <v>0</v>
      </c>
      <c r="D38" s="124">
        <v>0</v>
      </c>
      <c r="E38" s="36">
        <v>0</v>
      </c>
      <c r="F38" s="133">
        <f t="shared" si="4"/>
        <v>0</v>
      </c>
      <c r="G38" s="41">
        <f t="shared" si="5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si="7"/>
        <v>0</v>
      </c>
      <c r="M38" s="41">
        <f t="shared" si="8"/>
        <v>0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/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/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5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26901016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26901016</v>
      </c>
      <c r="G44" s="53">
        <f>IF(ISBLANK(F44),"  ",IF(F81&gt;0,F44/F81,IF(F44&gt;0,1,0)))</f>
        <v>0.17597022063111031</v>
      </c>
      <c r="H44" s="115">
        <v>29586083</v>
      </c>
      <c r="I44" s="111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29586083</v>
      </c>
      <c r="M44" s="53">
        <f>IF(ISBLANK(L44),"  ",IF(L81&gt;0,L44/L81,IF(L44&gt;0,1,0)))</f>
        <v>0.20352785300022266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39000</v>
      </c>
      <c r="C50" s="35">
        <v>1</v>
      </c>
      <c r="D50" s="124">
        <v>0</v>
      </c>
      <c r="E50" s="36">
        <v>0</v>
      </c>
      <c r="F50" s="133">
        <f>D50+B50</f>
        <v>39000</v>
      </c>
      <c r="G50" s="41">
        <f>IF(ISBLANK(F50),"  ",IF(F81&gt;0,F50/F81,IF(F50&gt;0,1,0)))</f>
        <v>2.5511447614518732E-4</v>
      </c>
      <c r="H50" s="114">
        <v>74923</v>
      </c>
      <c r="I50" s="35">
        <v>1</v>
      </c>
      <c r="J50" s="124">
        <v>0</v>
      </c>
      <c r="K50" s="36">
        <v>0</v>
      </c>
      <c r="L50" s="133">
        <f>J50+H50</f>
        <v>74923</v>
      </c>
      <c r="M50" s="41">
        <f>IF(ISBLANK(L50),"  ",IF(L81&gt;0,L50/L81,IF(L50&gt;0,1,0)))</f>
        <v>5.1540845506097184E-4</v>
      </c>
    </row>
    <row r="51" spans="1:13" s="55" customFormat="1" ht="15" customHeight="1" x14ac:dyDescent="0.25">
      <c r="A51" s="56" t="s">
        <v>40</v>
      </c>
      <c r="B51" s="115">
        <v>39000</v>
      </c>
      <c r="C51" s="111">
        <v>1</v>
      </c>
      <c r="D51" s="128">
        <v>0</v>
      </c>
      <c r="E51" s="52">
        <v>0</v>
      </c>
      <c r="F51" s="134">
        <f>F50+F49+F48+F47+F46</f>
        <v>39000</v>
      </c>
      <c r="G51" s="53">
        <f>IF(ISBLANK(F51),"  ",IF(F81&gt;0,F51/F81,IF(F51&gt;0,1,0)))</f>
        <v>2.5511447614518732E-4</v>
      </c>
      <c r="H51" s="115">
        <v>74923</v>
      </c>
      <c r="I51" s="111">
        <v>1</v>
      </c>
      <c r="J51" s="128">
        <v>0</v>
      </c>
      <c r="K51" s="52">
        <v>0</v>
      </c>
      <c r="L51" s="134">
        <f>L50+L49+L48+L47+L46</f>
        <v>74923</v>
      </c>
      <c r="M51" s="53">
        <f>IF(ISBLANK(L51),"  ",IF(L81&gt;0,L51/L81,IF(L51&gt;0,1,0)))</f>
        <v>5.1540845506097184E-4</v>
      </c>
    </row>
    <row r="52" spans="1:13" s="55" customFormat="1" ht="15" customHeight="1" x14ac:dyDescent="0.25">
      <c r="A52" s="60" t="s">
        <v>41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45567758</v>
      </c>
      <c r="C54" s="35">
        <v>1</v>
      </c>
      <c r="D54" s="127">
        <v>0</v>
      </c>
      <c r="E54" s="36">
        <v>0</v>
      </c>
      <c r="F54" s="136">
        <f t="shared" ref="F54:F59" si="9">D54+B54</f>
        <v>45567758</v>
      </c>
      <c r="G54" s="37">
        <f>IF(ISBLANK(F54),"  ",IF(F81&gt;0,F54/F81,IF(F54&gt;0,1,0)))</f>
        <v>0.29807678746873506</v>
      </c>
      <c r="H54" s="119">
        <v>42190888</v>
      </c>
      <c r="I54" s="35">
        <v>1</v>
      </c>
      <c r="J54" s="127">
        <v>0</v>
      </c>
      <c r="K54" s="36">
        <v>0</v>
      </c>
      <c r="L54" s="136">
        <f t="shared" ref="L54:L70" si="10">J54+H54</f>
        <v>42190888</v>
      </c>
      <c r="M54" s="37">
        <f>IF(ISBLANK(L54),"  ",IF(L81&gt;0,L54/L81,IF(L54&gt;0,1,0)))</f>
        <v>0.29023851690042435</v>
      </c>
    </row>
    <row r="55" spans="1:13" ht="15" customHeight="1" x14ac:dyDescent="0.2">
      <c r="A55" s="25" t="s">
        <v>44</v>
      </c>
      <c r="B55" s="116">
        <v>489850</v>
      </c>
      <c r="C55" s="35">
        <v>1</v>
      </c>
      <c r="D55" s="124">
        <v>0</v>
      </c>
      <c r="E55" s="36">
        <v>0</v>
      </c>
      <c r="F55" s="137">
        <f t="shared" si="9"/>
        <v>489850</v>
      </c>
      <c r="G55" s="41">
        <f>IF(ISBLANK(F55),"  ",IF(F81&gt;0,F55/F81,IF(F55&gt;0,1,0)))</f>
        <v>3.2043032343517948E-3</v>
      </c>
      <c r="H55" s="116">
        <v>489800</v>
      </c>
      <c r="I55" s="35">
        <v>1</v>
      </c>
      <c r="J55" s="124">
        <v>0</v>
      </c>
      <c r="K55" s="36">
        <v>0</v>
      </c>
      <c r="L55" s="137">
        <f t="shared" si="10"/>
        <v>489800</v>
      </c>
      <c r="M55" s="41">
        <f>IF(ISBLANK(L55),"  ",IF(L81&gt;0,L55/L81,IF(L55&gt;0,1,0)))</f>
        <v>3.3694200884756883E-3</v>
      </c>
    </row>
    <row r="56" spans="1:13" ht="15" customHeight="1" x14ac:dyDescent="0.2">
      <c r="A56" s="64" t="s">
        <v>45</v>
      </c>
      <c r="B56" s="145">
        <v>1829900</v>
      </c>
      <c r="C56" s="35">
        <v>1</v>
      </c>
      <c r="D56" s="123">
        <v>0</v>
      </c>
      <c r="E56" s="36">
        <v>0</v>
      </c>
      <c r="F56" s="138">
        <f t="shared" si="9"/>
        <v>1829900</v>
      </c>
      <c r="G56" s="41">
        <f>IF(ISBLANK(F56),"  ",IF(F81&gt;0,F56/F81,IF(F56&gt;0,1,0)))</f>
        <v>1.1970102048668673E-2</v>
      </c>
      <c r="H56" s="145">
        <v>1591000</v>
      </c>
      <c r="I56" s="35">
        <v>1</v>
      </c>
      <c r="J56" s="123">
        <v>0</v>
      </c>
      <c r="K56" s="36">
        <v>0</v>
      </c>
      <c r="L56" s="138">
        <f t="shared" si="10"/>
        <v>1591000</v>
      </c>
      <c r="M56" s="41">
        <f>IF(ISBLANK(L56),"  ",IF(L81&gt;0,L56/L81,IF(L56&gt;0,1,0)))</f>
        <v>1.0944767988494936E-2</v>
      </c>
    </row>
    <row r="57" spans="1:13" ht="15" customHeight="1" x14ac:dyDescent="0.2">
      <c r="A57" s="64" t="s">
        <v>46</v>
      </c>
      <c r="B57" s="145">
        <v>947875</v>
      </c>
      <c r="C57" s="35">
        <v>1</v>
      </c>
      <c r="D57" s="123">
        <v>0</v>
      </c>
      <c r="E57" s="36">
        <v>0</v>
      </c>
      <c r="F57" s="138">
        <f t="shared" si="9"/>
        <v>947875</v>
      </c>
      <c r="G57" s="41">
        <f>IF(ISBLANK(F57),"  ",IF(F81&gt;0,F57/F81,IF(F57&gt;0,1,0)))</f>
        <v>6.2004265147722927E-3</v>
      </c>
      <c r="H57" s="145">
        <v>824000</v>
      </c>
      <c r="I57" s="35">
        <v>1</v>
      </c>
      <c r="J57" s="123">
        <v>0</v>
      </c>
      <c r="K57" s="36">
        <v>0</v>
      </c>
      <c r="L57" s="138">
        <f t="shared" si="10"/>
        <v>824000</v>
      </c>
      <c r="M57" s="41">
        <f>IF(ISBLANK(L57),"  ",IF(L81&gt;0,L57/L81,IF(L57&gt;0,1,0)))</f>
        <v>5.668440491841501E-3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0</v>
      </c>
      <c r="E58" s="36">
        <v>0</v>
      </c>
      <c r="F58" s="138">
        <f t="shared" si="9"/>
        <v>0</v>
      </c>
      <c r="G58" s="41">
        <f>IF(ISBLANK(F58),"  ",IF(F81&gt;0,F58/F81,IF(F58&gt;0,1,0)))</f>
        <v>0</v>
      </c>
      <c r="H58" s="145">
        <v>0</v>
      </c>
      <c r="I58" s="35">
        <v>0</v>
      </c>
      <c r="J58" s="123">
        <v>0</v>
      </c>
      <c r="K58" s="36">
        <v>0</v>
      </c>
      <c r="L58" s="138">
        <f t="shared" si="10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477503</v>
      </c>
      <c r="C59" s="35">
        <v>5.1931045140790978E-2</v>
      </c>
      <c r="D59" s="124">
        <v>8717440</v>
      </c>
      <c r="E59" s="36">
        <v>0.94806895485920906</v>
      </c>
      <c r="F59" s="137">
        <f t="shared" si="9"/>
        <v>9194943</v>
      </c>
      <c r="G59" s="41">
        <f>IF(ISBLANK(F59),"  ",IF(F81&gt;0,F59/F81,IF(F59&gt;0,1,0)))</f>
        <v>6.0147770939227102E-2</v>
      </c>
      <c r="H59" s="116">
        <v>431200</v>
      </c>
      <c r="I59" s="35">
        <v>4.4814172918687216E-2</v>
      </c>
      <c r="J59" s="124">
        <v>9190756</v>
      </c>
      <c r="K59" s="36">
        <v>0.95518582708131283</v>
      </c>
      <c r="L59" s="137">
        <f t="shared" si="10"/>
        <v>9621956</v>
      </c>
      <c r="M59" s="41">
        <f>IF(ISBLANK(L59),"  ",IF(L81&gt;0,L59/L81,IF(L59&gt;0,1,0)))</f>
        <v>6.6191122574171452E-2</v>
      </c>
    </row>
    <row r="60" spans="1:13" s="55" customFormat="1" ht="15" customHeight="1" x14ac:dyDescent="0.25">
      <c r="A60" s="60" t="s">
        <v>49</v>
      </c>
      <c r="B60" s="146">
        <v>49312886</v>
      </c>
      <c r="C60" s="111">
        <v>0.84977785580594534</v>
      </c>
      <c r="D60" s="128">
        <v>8717440</v>
      </c>
      <c r="E60" s="52">
        <v>0.15022214419405466</v>
      </c>
      <c r="F60" s="139">
        <f>F59+F57+F56+F55+F54+F58</f>
        <v>58030326</v>
      </c>
      <c r="G60" s="53">
        <f>IF(ISBLANK(F60),"  ",IF(F81&gt;0,F60/F81,IF(F60&gt;0,1,0)))</f>
        <v>0.37959939020575495</v>
      </c>
      <c r="H60" s="146">
        <v>45526888</v>
      </c>
      <c r="I60" s="111">
        <v>0.83203304586725257</v>
      </c>
      <c r="J60" s="128">
        <v>9190756</v>
      </c>
      <c r="K60" s="52">
        <v>0.16796695413274737</v>
      </c>
      <c r="L60" s="149">
        <f t="shared" si="10"/>
        <v>54717644</v>
      </c>
      <c r="M60" s="53">
        <f>IF(ISBLANK(L60),"  ",IF(L81&gt;0,L60/L81,IF(L60&gt;0,1,0)))</f>
        <v>0.37641226804340794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11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11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0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10971</v>
      </c>
      <c r="C63" s="35">
        <v>9.0945716076278015E-3</v>
      </c>
      <c r="D63" s="124">
        <v>1195353</v>
      </c>
      <c r="E63" s="36">
        <v>0.99090542839237217</v>
      </c>
      <c r="F63" s="133">
        <f t="shared" si="11"/>
        <v>1206324</v>
      </c>
      <c r="G63" s="41">
        <f>IF(ISBLANK(F63),"  ",IF(F81&gt;0,F63/F81,IF(F63&gt;0,1,0)))</f>
        <v>7.8910439825991517E-3</v>
      </c>
      <c r="H63" s="114">
        <v>15000</v>
      </c>
      <c r="I63" s="35">
        <v>1.3139453398738612E-2</v>
      </c>
      <c r="J63" s="124">
        <v>1126600</v>
      </c>
      <c r="K63" s="36">
        <v>0.98686054660126143</v>
      </c>
      <c r="L63" s="133">
        <f t="shared" si="10"/>
        <v>1141600</v>
      </c>
      <c r="M63" s="41">
        <f>IF(ISBLANK(L63),"  ",IF(L81&gt;0,L63/L81,IF(L63&gt;0,1,0)))</f>
        <v>7.8532665843279829E-3</v>
      </c>
    </row>
    <row r="64" spans="1:13" ht="15" customHeight="1" x14ac:dyDescent="0.2">
      <c r="A64" s="58" t="s">
        <v>53</v>
      </c>
      <c r="B64" s="114">
        <v>0</v>
      </c>
      <c r="C64" s="35">
        <v>0</v>
      </c>
      <c r="D64" s="124">
        <v>10715042</v>
      </c>
      <c r="E64" s="36">
        <v>1</v>
      </c>
      <c r="F64" s="133">
        <f t="shared" si="11"/>
        <v>10715042</v>
      </c>
      <c r="G64" s="41">
        <f>IF(ISBLANK(F64),"  ",IF(F81&gt;0,F64/F81,IF(F64&gt;0,1,0)))</f>
        <v>7.0091341710350766E-2</v>
      </c>
      <c r="H64" s="114">
        <v>0</v>
      </c>
      <c r="I64" s="35">
        <v>0</v>
      </c>
      <c r="J64" s="124">
        <v>9675892</v>
      </c>
      <c r="K64" s="36">
        <v>1</v>
      </c>
      <c r="L64" s="133">
        <f t="shared" si="10"/>
        <v>9675892</v>
      </c>
      <c r="M64" s="41">
        <f>IF(ISBLANK(L64),"  ",IF(L81&gt;0,L64/L81,IF(L64&gt;0,1,0)))</f>
        <v>6.6562157776074327E-2</v>
      </c>
    </row>
    <row r="65" spans="1:13" ht="15" customHeight="1" x14ac:dyDescent="0.2">
      <c r="A65" s="65" t="s">
        <v>54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1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0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3975655</v>
      </c>
      <c r="E66" s="36">
        <v>1</v>
      </c>
      <c r="F66" s="133">
        <f t="shared" si="11"/>
        <v>3975655</v>
      </c>
      <c r="G66" s="41">
        <f>IF(ISBLANK(F66),"  ",IF(F81&gt;0,F66/F81,IF(F66&gt;0,1,0)))</f>
        <v>2.6006336991256273E-2</v>
      </c>
      <c r="H66" s="114">
        <v>0</v>
      </c>
      <c r="I66" s="35">
        <v>0</v>
      </c>
      <c r="J66" s="124">
        <v>4518552</v>
      </c>
      <c r="K66" s="36">
        <v>1</v>
      </c>
      <c r="L66" s="133">
        <f t="shared" si="10"/>
        <v>4518552</v>
      </c>
      <c r="M66" s="41">
        <f>IF(ISBLANK(L66),"  ",IF(L81&gt;0,L66/L81,IF(L66&gt;0,1,0)))</f>
        <v>3.1083911554965288E-2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5345097</v>
      </c>
      <c r="E67" s="36">
        <v>1</v>
      </c>
      <c r="F67" s="133">
        <f t="shared" si="11"/>
        <v>5345097</v>
      </c>
      <c r="G67" s="41">
        <f>IF(ISBLANK(F67),"  ",IF(F81&gt;0,F67/F81,IF(F67&gt;0,1,0)))</f>
        <v>3.4964400541031081E-2</v>
      </c>
      <c r="H67" s="114">
        <v>0</v>
      </c>
      <c r="I67" s="35">
        <v>0</v>
      </c>
      <c r="J67" s="124">
        <v>2274605</v>
      </c>
      <c r="K67" s="36">
        <v>1</v>
      </c>
      <c r="L67" s="133">
        <f t="shared" si="10"/>
        <v>2274605</v>
      </c>
      <c r="M67" s="41">
        <f>IF(ISBLANK(L67),"  ",IF(L81&gt;0,L67/L81,IF(L67&gt;0,1,0)))</f>
        <v>1.5647406656486815E-2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1"/>
        <v>0</v>
      </c>
      <c r="G68" s="41">
        <f>IF(ISBLANK(F68),"  ",IF(F81&gt;0,F68/F81,IF(F68&gt;0,1,0)))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0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2567608</v>
      </c>
      <c r="E69" s="36">
        <v>1</v>
      </c>
      <c r="F69" s="133">
        <f t="shared" si="11"/>
        <v>2567608</v>
      </c>
      <c r="G69" s="41">
        <f>IF(ISBLANK(F69),"  ",IF(F81&gt;0,F69/F81,IF(F69&gt;0,1,0)))</f>
        <v>1.6795742817081849E-2</v>
      </c>
      <c r="H69" s="114">
        <v>0</v>
      </c>
      <c r="I69" s="35">
        <v>0</v>
      </c>
      <c r="J69" s="124">
        <v>1753837</v>
      </c>
      <c r="K69" s="36">
        <v>1</v>
      </c>
      <c r="L69" s="133">
        <f t="shared" si="10"/>
        <v>1753837</v>
      </c>
      <c r="M69" s="41">
        <f>IF(ISBLANK(L69),"  ",IF(L81&gt;0,L69/L81,IF(L69&gt;0,1,0)))</f>
        <v>1.2064952265642989E-2</v>
      </c>
    </row>
    <row r="70" spans="1:13" ht="15" customHeight="1" x14ac:dyDescent="0.2">
      <c r="A70" s="58" t="s">
        <v>59</v>
      </c>
      <c r="B70" s="114">
        <v>5050513</v>
      </c>
      <c r="C70" s="35">
        <v>0.1985652308202325</v>
      </c>
      <c r="D70" s="124">
        <v>20384519</v>
      </c>
      <c r="E70" s="36">
        <v>0.80143476917976753</v>
      </c>
      <c r="F70" s="133">
        <f t="shared" si="11"/>
        <v>25435032</v>
      </c>
      <c r="G70" s="41">
        <f>IF(ISBLANK(F70),"  ",IF(F81&gt;0,F70/F81,IF(F70&gt;0,1,0)))</f>
        <v>0.16638063754913016</v>
      </c>
      <c r="H70" s="114">
        <v>15009239</v>
      </c>
      <c r="I70" s="35">
        <v>0.69414464164156831</v>
      </c>
      <c r="J70" s="124">
        <v>6613400</v>
      </c>
      <c r="K70" s="36">
        <v>0.30585535835843164</v>
      </c>
      <c r="L70" s="133">
        <f t="shared" si="10"/>
        <v>21622639</v>
      </c>
      <c r="M70" s="41">
        <f>IF(ISBLANK(L70),"  ",IF(L81&gt;0,L70/L81,IF(L70&gt;0,1,0)))</f>
        <v>0.14874592530105732</v>
      </c>
    </row>
    <row r="71" spans="1:13" ht="15" customHeight="1" x14ac:dyDescent="0.2">
      <c r="A71" s="34" t="s">
        <v>186</v>
      </c>
      <c r="B71" s="114">
        <v>0</v>
      </c>
      <c r="C71" s="35">
        <v>0</v>
      </c>
      <c r="D71" s="124">
        <v>0</v>
      </c>
      <c r="E71" s="36">
        <v>0</v>
      </c>
      <c r="F71" s="133">
        <f t="shared" ref="F71" si="12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54374370</v>
      </c>
      <c r="C72" s="111">
        <v>0.50686858469390716</v>
      </c>
      <c r="D72" s="128">
        <v>52900714</v>
      </c>
      <c r="E72" s="52">
        <v>0.49313141530609289</v>
      </c>
      <c r="F72" s="115">
        <f>F71+F70+F69+F68+F67+F66+F65+F64+F63+F62+F61+F60</f>
        <v>107275084</v>
      </c>
      <c r="G72" s="53">
        <f>IF(ISBLANK(F72),"  ",IF(F81&gt;0,F72/F81,IF(F72&gt;0,1,0)))</f>
        <v>0.70172889379720416</v>
      </c>
      <c r="H72" s="115">
        <v>60551127</v>
      </c>
      <c r="I72" s="111">
        <v>0.63268662191745118</v>
      </c>
      <c r="J72" s="128">
        <v>35153642</v>
      </c>
      <c r="K72" s="52">
        <v>0.36731337808254882</v>
      </c>
      <c r="L72" s="115">
        <f>L71+L70+L69+L68+L67+L66+L65+L64+L63+L62+L61+L60</f>
        <v>95704769</v>
      </c>
      <c r="M72" s="53">
        <f>IF(ISBLANK(L72),"  ",IF(L81&gt;0,L72/L81,IF(L72&gt;0,1,0)))</f>
        <v>0.65836988818196263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15374241</v>
      </c>
      <c r="E77" s="36">
        <v>1</v>
      </c>
      <c r="F77" s="132">
        <f>D77+B77</f>
        <v>15374241</v>
      </c>
      <c r="G77" s="37">
        <f>IF(ISBLANK(F77),"  ",IF(F81&gt;0,F77/F81,IF(F77&gt;0,1,0)))</f>
        <v>0.10056901125243232</v>
      </c>
      <c r="H77" s="142">
        <v>0</v>
      </c>
      <c r="I77" s="35">
        <v>0</v>
      </c>
      <c r="J77" s="127">
        <v>17500000</v>
      </c>
      <c r="K77" s="36">
        <v>1</v>
      </c>
      <c r="L77" s="132">
        <f>J77+H77</f>
        <v>17500000</v>
      </c>
      <c r="M77" s="37">
        <f>IF(ISBLANK(L77),"  ",IF(L81&gt;0,L77/L81,IF(L77&gt;0,1,0)))</f>
        <v>0.12038556869809013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3283207</v>
      </c>
      <c r="E78" s="36">
        <v>1</v>
      </c>
      <c r="F78" s="133">
        <f>D78+B78</f>
        <v>3283207</v>
      </c>
      <c r="G78" s="41">
        <f>IF(ISBLANK(F78),"  ",IF(F81&gt;0,F78/F81,IF(F78&gt;0,1,0)))</f>
        <v>2.1476759843107998E-2</v>
      </c>
      <c r="H78" s="114">
        <v>0</v>
      </c>
      <c r="I78" s="35">
        <v>0</v>
      </c>
      <c r="J78" s="124">
        <v>2500486</v>
      </c>
      <c r="K78" s="36">
        <v>1</v>
      </c>
      <c r="L78" s="133">
        <f>J78+H78</f>
        <v>2500486</v>
      </c>
      <c r="M78" s="41">
        <f>IF(ISBLANK(L78),"  ",IF(L81&gt;0,L78/L81,IF(L78&gt;0,1,0)))</f>
        <v>1.7201281664663576E-2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18657448</v>
      </c>
      <c r="E79" s="52">
        <v>1</v>
      </c>
      <c r="F79" s="134">
        <f>F78+F77+F76+F75+F74</f>
        <v>18657448</v>
      </c>
      <c r="G79" s="53">
        <f>IF(ISBLANK(F79),"  ",IF(F81&gt;0,F79/F81,IF(F79&gt;0,1,0)))</f>
        <v>0.12204577109554032</v>
      </c>
      <c r="H79" s="120">
        <v>0</v>
      </c>
      <c r="I79" s="111">
        <v>0</v>
      </c>
      <c r="J79" s="129">
        <v>20000486</v>
      </c>
      <c r="K79" s="52">
        <v>1</v>
      </c>
      <c r="L79" s="134">
        <f>L78+L77+L76+L75+L74</f>
        <v>20000486</v>
      </c>
      <c r="M79" s="53">
        <f>IF(ISBLANK(L79),"  ",IF(L81&gt;0,L79/L81,IF(L79&gt;0,1,0)))</f>
        <v>0.1375868503627537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81314386</v>
      </c>
      <c r="C81" s="69">
        <v>0.53190966634506542</v>
      </c>
      <c r="D81" s="121">
        <v>71558162</v>
      </c>
      <c r="E81" s="69">
        <v>0.46809033365493458</v>
      </c>
      <c r="F81" s="121">
        <f>F79+F72+F51+F44+F52+F80</f>
        <v>152872548</v>
      </c>
      <c r="G81" s="70">
        <f>IF(ISBLANK(F81),"  ",IF(F81&gt;0,F81/F81,IF(F81&gt;0,1,0)))</f>
        <v>1</v>
      </c>
      <c r="H81" s="121">
        <v>90212133</v>
      </c>
      <c r="I81" s="69">
        <v>0.62058508198129969</v>
      </c>
      <c r="J81" s="121">
        <v>55154128</v>
      </c>
      <c r="K81" s="69">
        <v>0.37941491801870036</v>
      </c>
      <c r="L81" s="121">
        <f>L79+L72+L51+L44+L52+L80</f>
        <v>145366261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4"/>
  <sheetViews>
    <sheetView zoomScale="75" zoomScaleNormal="75" workbookViewId="0">
      <pane xSplit="1" ySplit="10" topLeftCell="B11" activePane="bottomRight" state="frozen"/>
      <selection activeCell="M36" sqref="M36"/>
      <selection pane="topRight" activeCell="M36" sqref="M36"/>
      <selection pane="bottomLeft" activeCell="M36" sqref="M36"/>
      <selection pane="bottomRight" activeCell="P22" sqref="P2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[2]Revenue!B2</f>
        <v>Southeastern Louisiana University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32769990.370000001</v>
      </c>
      <c r="C13" s="35">
        <v>1</v>
      </c>
      <c r="D13" s="122">
        <v>0</v>
      </c>
      <c r="E13" s="36">
        <v>0</v>
      </c>
      <c r="F13" s="130">
        <f>D13+B13</f>
        <v>32769990.370000001</v>
      </c>
      <c r="G13" s="37">
        <f>IF(ISBLANK(F13),"  ",IF(F81&gt;0,F13/F81,IF(F13&gt;0,1,0)))</f>
        <v>0.13967226579584549</v>
      </c>
      <c r="H13" s="112">
        <v>37439069</v>
      </c>
      <c r="I13" s="35">
        <v>1</v>
      </c>
      <c r="J13" s="122">
        <v>0</v>
      </c>
      <c r="K13" s="36">
        <v>0</v>
      </c>
      <c r="L13" s="130">
        <f t="shared" ref="L13:L34" si="0">J13+H13</f>
        <v>37439069</v>
      </c>
      <c r="M13" s="38">
        <f>IF(ISBLANK(L13),"  ",IF(L81&gt;0,L13/L81,IF(L13&gt;0,1,0)))</f>
        <v>0.1643117426672103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2255946.23</v>
      </c>
      <c r="C15" s="109">
        <v>1</v>
      </c>
      <c r="D15" s="124">
        <v>0</v>
      </c>
      <c r="E15" s="43">
        <v>0</v>
      </c>
      <c r="F15" s="132">
        <f>D15+B15</f>
        <v>2255946.23</v>
      </c>
      <c r="G15" s="44">
        <f>IF(ISBLANK(F15),"  ",IF(F81&gt;0,F15/F81,IF(F15&gt;0,1,0)))</f>
        <v>9.6152949054923876E-3</v>
      </c>
      <c r="H15" s="116">
        <v>1960187</v>
      </c>
      <c r="I15" s="42">
        <v>1</v>
      </c>
      <c r="J15" s="124">
        <v>0</v>
      </c>
      <c r="K15" s="43">
        <v>0</v>
      </c>
      <c r="L15" s="132">
        <f t="shared" si="0"/>
        <v>1960187</v>
      </c>
      <c r="M15" s="44">
        <f>IF(ISBLANK(L15),"  ",IF(L81&gt;0,L15/L81,IF(L15&gt;0,1,0)))</f>
        <v>8.6028245500338416E-3</v>
      </c>
    </row>
    <row r="16" spans="1:15" ht="15" customHeight="1" x14ac:dyDescent="0.2">
      <c r="A16" s="170" t="s">
        <v>15</v>
      </c>
      <c r="B16" s="142">
        <v>2255946.23</v>
      </c>
      <c r="C16" s="35">
        <v>1</v>
      </c>
      <c r="D16" s="127">
        <v>0</v>
      </c>
      <c r="E16" s="36">
        <v>0</v>
      </c>
      <c r="F16" s="132">
        <f t="shared" ref="F16:F43" si="1">D16+B16</f>
        <v>2255946.23</v>
      </c>
      <c r="G16" s="37">
        <f>IF(ISBLANK(F16),"  ",IF(F81&gt;0,F16/F81,IF(F16&gt;0,1,0)))</f>
        <v>9.6152949054923876E-3</v>
      </c>
      <c r="H16" s="142">
        <v>1960187</v>
      </c>
      <c r="I16" s="35">
        <v>1</v>
      </c>
      <c r="J16" s="127">
        <v>0</v>
      </c>
      <c r="K16" s="36">
        <v>0</v>
      </c>
      <c r="L16" s="132">
        <f t="shared" si="0"/>
        <v>1960187</v>
      </c>
      <c r="M16" s="37">
        <f>IF(ISBLANK(L16),"  ",IF(L81&gt;0,L16/L81,IF(L16&gt;0,1,0)))</f>
        <v>8.6028245500338416E-3</v>
      </c>
    </row>
    <row r="17" spans="1:13" ht="15" customHeight="1" x14ac:dyDescent="0.2">
      <c r="A17" s="171" t="s">
        <v>16</v>
      </c>
      <c r="B17" s="114">
        <v>0</v>
      </c>
      <c r="C17" s="35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5">
        <v>0</v>
      </c>
      <c r="J17" s="124">
        <v>0</v>
      </c>
      <c r="K17" s="36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8" si="4">D36+B36</f>
        <v>0</v>
      </c>
      <c r="G36" s="41">
        <f t="shared" ref="G36:G38" si="5">IF(ISBLANK(F36),"  ",IF(F83&gt;0,F36/F83,IF(F36&gt;0,1,0)))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ref="L37:L38" si="7">J37+H37</f>
        <v>0</v>
      </c>
      <c r="M37" s="41">
        <f t="shared" ref="M37:M38" si="8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5">
        <v>0</v>
      </c>
      <c r="D38" s="124">
        <v>0</v>
      </c>
      <c r="E38" s="36">
        <v>0</v>
      </c>
      <c r="F38" s="133">
        <f t="shared" si="4"/>
        <v>0</v>
      </c>
      <c r="G38" s="41">
        <f t="shared" si="5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si="7"/>
        <v>0</v>
      </c>
      <c r="M38" s="41">
        <f t="shared" si="8"/>
        <v>0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/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/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5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35025936.600000001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35025936.600000001</v>
      </c>
      <c r="G44" s="53">
        <f>IF(ISBLANK(F44),"  ",IF(F81&gt;0,F44/F81,IF(F44&gt;0,1,0)))</f>
        <v>0.14928756070133789</v>
      </c>
      <c r="H44" s="115">
        <v>39399256</v>
      </c>
      <c r="I44" s="111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39399256</v>
      </c>
      <c r="M44" s="53">
        <f>IF(ISBLANK(L44),"  ",IF(L81&gt;0,L44/L81,IF(L44&gt;0,1,0)))</f>
        <v>0.17291456721724413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111">
        <v>0</v>
      </c>
      <c r="D51" s="128">
        <v>0</v>
      </c>
      <c r="E51" s="52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111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69098087.679999992</v>
      </c>
      <c r="C54" s="35">
        <v>1</v>
      </c>
      <c r="D54" s="127">
        <v>0</v>
      </c>
      <c r="E54" s="36">
        <v>0</v>
      </c>
      <c r="F54" s="136">
        <f t="shared" ref="F54:F59" si="9">D54+B54</f>
        <v>69098087.679999992</v>
      </c>
      <c r="G54" s="37">
        <f>IF(ISBLANK(F54),"  ",IF(F81&gt;0,F54/F81,IF(F54&gt;0,1,0)))</f>
        <v>0.29450989638559349</v>
      </c>
      <c r="H54" s="119">
        <v>62760834</v>
      </c>
      <c r="I54" s="35">
        <v>1</v>
      </c>
      <c r="J54" s="127">
        <v>0</v>
      </c>
      <c r="K54" s="36">
        <v>0</v>
      </c>
      <c r="L54" s="136">
        <f t="shared" ref="L54:L70" si="10">J54+H54</f>
        <v>62760834</v>
      </c>
      <c r="M54" s="37">
        <f>IF(ISBLANK(L54),"  ",IF(L81&gt;0,L54/L81,IF(L54&gt;0,1,0)))</f>
        <v>0.27544333449604486</v>
      </c>
    </row>
    <row r="55" spans="1:13" ht="15" customHeight="1" x14ac:dyDescent="0.2">
      <c r="A55" s="25" t="s">
        <v>44</v>
      </c>
      <c r="B55" s="116">
        <v>4096327.5</v>
      </c>
      <c r="C55" s="35">
        <v>1</v>
      </c>
      <c r="D55" s="124">
        <v>0</v>
      </c>
      <c r="E55" s="36">
        <v>0</v>
      </c>
      <c r="F55" s="137">
        <f t="shared" si="9"/>
        <v>4096327.5</v>
      </c>
      <c r="G55" s="41">
        <f>IF(ISBLANK(F55),"  ",IF(F81&gt;0,F55/F81,IF(F55&gt;0,1,0)))</f>
        <v>1.7459368675634777E-2</v>
      </c>
      <c r="H55" s="116">
        <v>3258260</v>
      </c>
      <c r="I55" s="35">
        <v>1</v>
      </c>
      <c r="J55" s="124">
        <v>0</v>
      </c>
      <c r="K55" s="36">
        <v>0</v>
      </c>
      <c r="L55" s="137">
        <f t="shared" si="10"/>
        <v>3258260</v>
      </c>
      <c r="M55" s="41">
        <f>IF(ISBLANK(L55),"  ",IF(L81&gt;0,L55/L81,IF(L55&gt;0,1,0)))</f>
        <v>1.4299778091780664E-2</v>
      </c>
    </row>
    <row r="56" spans="1:13" ht="15" customHeight="1" x14ac:dyDescent="0.2">
      <c r="A56" s="64" t="s">
        <v>45</v>
      </c>
      <c r="B56" s="145">
        <v>2721449.5</v>
      </c>
      <c r="C56" s="35">
        <v>1</v>
      </c>
      <c r="D56" s="123">
        <v>0</v>
      </c>
      <c r="E56" s="36">
        <v>0</v>
      </c>
      <c r="F56" s="138">
        <f t="shared" si="9"/>
        <v>2721449.5</v>
      </c>
      <c r="G56" s="41">
        <f>IF(ISBLANK(F56),"  ",IF(F81&gt;0,F56/F81,IF(F56&gt;0,1,0)))</f>
        <v>1.1599363125292576E-2</v>
      </c>
      <c r="H56" s="145">
        <v>2408260</v>
      </c>
      <c r="I56" s="35">
        <v>1</v>
      </c>
      <c r="J56" s="123">
        <v>0</v>
      </c>
      <c r="K56" s="36">
        <v>0</v>
      </c>
      <c r="L56" s="138">
        <f t="shared" si="10"/>
        <v>2408260</v>
      </c>
      <c r="M56" s="41">
        <f>IF(ISBLANK(L56),"  ",IF(L81&gt;0,L56/L81,IF(L56&gt;0,1,0)))</f>
        <v>1.0569317239051428E-2</v>
      </c>
    </row>
    <row r="57" spans="1:13" ht="15" customHeight="1" x14ac:dyDescent="0.2">
      <c r="A57" s="64" t="s">
        <v>46</v>
      </c>
      <c r="B57" s="145">
        <v>1314126.2</v>
      </c>
      <c r="C57" s="35">
        <v>1</v>
      </c>
      <c r="D57" s="123">
        <v>0</v>
      </c>
      <c r="E57" s="36">
        <v>0</v>
      </c>
      <c r="F57" s="138">
        <f t="shared" si="9"/>
        <v>1314126.2</v>
      </c>
      <c r="G57" s="41">
        <f>IF(ISBLANK(F57),"  ",IF(F81&gt;0,F57/F81,IF(F57&gt;0,1,0)))</f>
        <v>5.6010692045767732E-3</v>
      </c>
      <c r="H57" s="145">
        <v>1165781</v>
      </c>
      <c r="I57" s="35">
        <v>1</v>
      </c>
      <c r="J57" s="123">
        <v>0</v>
      </c>
      <c r="K57" s="36">
        <v>0</v>
      </c>
      <c r="L57" s="138">
        <f t="shared" si="10"/>
        <v>1165781</v>
      </c>
      <c r="M57" s="41">
        <f>IF(ISBLANK(L57),"  ",IF(L81&gt;0,L57/L81,IF(L57&gt;0,1,0)))</f>
        <v>5.1163533921829915E-3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2744454</v>
      </c>
      <c r="E58" s="36">
        <v>1</v>
      </c>
      <c r="F58" s="138">
        <f t="shared" si="9"/>
        <v>2744454</v>
      </c>
      <c r="G58" s="41">
        <f>IF(ISBLANK(F58),"  ",IF(F81&gt;0,F58/F81,IF(F58&gt;0,1,0)))</f>
        <v>1.1697412914206827E-2</v>
      </c>
      <c r="H58" s="145">
        <v>0</v>
      </c>
      <c r="I58" s="35">
        <v>0</v>
      </c>
      <c r="J58" s="123">
        <v>2190150</v>
      </c>
      <c r="K58" s="36">
        <v>1</v>
      </c>
      <c r="L58" s="138">
        <f t="shared" si="10"/>
        <v>2190150</v>
      </c>
      <c r="M58" s="41">
        <f>IF(ISBLANK(L58),"  ",IF(L81&gt;0,L58/L81,IF(L58&gt;0,1,0)))</f>
        <v>9.6120809842411056E-3</v>
      </c>
    </row>
    <row r="59" spans="1:13" ht="15" customHeight="1" x14ac:dyDescent="0.2">
      <c r="A59" s="25" t="s">
        <v>48</v>
      </c>
      <c r="B59" s="116">
        <v>13097718.66</v>
      </c>
      <c r="C59" s="35">
        <v>0.51997468346173858</v>
      </c>
      <c r="D59" s="124">
        <v>12091428.189999999</v>
      </c>
      <c r="E59" s="36">
        <v>0.48002531653826136</v>
      </c>
      <c r="F59" s="137">
        <f t="shared" si="9"/>
        <v>25189146.850000001</v>
      </c>
      <c r="G59" s="41">
        <f>IF(ISBLANK(F59),"  ",IF(F81&gt;0,F59/F81,IF(F59&gt;0,1,0)))</f>
        <v>0.10736119157436862</v>
      </c>
      <c r="H59" s="116">
        <v>12327996</v>
      </c>
      <c r="I59" s="35">
        <v>0.52503272565219039</v>
      </c>
      <c r="J59" s="124">
        <v>11152437.5</v>
      </c>
      <c r="K59" s="36">
        <v>0.47496727434780961</v>
      </c>
      <c r="L59" s="137">
        <f t="shared" si="10"/>
        <v>23480433.5</v>
      </c>
      <c r="M59" s="41">
        <f>IF(ISBLANK(L59),"  ",IF(L81&gt;0,L59/L81,IF(L59&gt;0,1,0)))</f>
        <v>0.10305039761983782</v>
      </c>
    </row>
    <row r="60" spans="1:13" s="55" customFormat="1" ht="15" customHeight="1" x14ac:dyDescent="0.25">
      <c r="A60" s="60" t="s">
        <v>49</v>
      </c>
      <c r="B60" s="146">
        <v>90327709.539999992</v>
      </c>
      <c r="C60" s="111">
        <v>0.85892568001965863</v>
      </c>
      <c r="D60" s="128">
        <v>14835882.189999999</v>
      </c>
      <c r="E60" s="52">
        <v>0.14107431998034137</v>
      </c>
      <c r="F60" s="139">
        <f>F59+F57+F56+F55+F54+F58</f>
        <v>105163591.72999999</v>
      </c>
      <c r="G60" s="53">
        <f>IF(ISBLANK(F60),"  ",IF(F81&gt;0,F60/F81,IF(F60&gt;0,1,0)))</f>
        <v>0.44822830187967305</v>
      </c>
      <c r="H60" s="146">
        <v>81921131</v>
      </c>
      <c r="I60" s="111">
        <v>0.85994051344951439</v>
      </c>
      <c r="J60" s="128">
        <v>13342587.5</v>
      </c>
      <c r="K60" s="52">
        <v>0.14005948655048564</v>
      </c>
      <c r="L60" s="149">
        <f t="shared" si="10"/>
        <v>95263718.5</v>
      </c>
      <c r="M60" s="53">
        <f>IF(ISBLANK(L60),"  ",IF(L81&gt;0,L60/L81,IF(L60&gt;0,1,0)))</f>
        <v>0.41809126182313883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11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11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0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700677.5</v>
      </c>
      <c r="C63" s="35">
        <v>1</v>
      </c>
      <c r="D63" s="124">
        <v>0</v>
      </c>
      <c r="E63" s="36">
        <v>0</v>
      </c>
      <c r="F63" s="133">
        <f t="shared" si="11"/>
        <v>700677.5</v>
      </c>
      <c r="G63" s="41">
        <f>IF(ISBLANK(F63),"  ",IF(F81&gt;0,F63/F81,IF(F63&gt;0,1,0)))</f>
        <v>2.9864279150585704E-3</v>
      </c>
      <c r="H63" s="114">
        <v>706105</v>
      </c>
      <c r="I63" s="35">
        <v>1</v>
      </c>
      <c r="J63" s="124">
        <v>0</v>
      </c>
      <c r="K63" s="36">
        <v>0</v>
      </c>
      <c r="L63" s="133">
        <f t="shared" si="10"/>
        <v>706105</v>
      </c>
      <c r="M63" s="41">
        <f>IF(ISBLANK(L63),"  ",IF(L81&gt;0,L63/L81,IF(L63&gt;0,1,0)))</f>
        <v>3.0989377181369153E-3</v>
      </c>
    </row>
    <row r="64" spans="1:13" ht="15" customHeight="1" x14ac:dyDescent="0.2">
      <c r="A64" s="58" t="s">
        <v>53</v>
      </c>
      <c r="B64" s="114">
        <v>0</v>
      </c>
      <c r="C64" s="35">
        <v>0</v>
      </c>
      <c r="D64" s="124">
        <v>7428596.4800000004</v>
      </c>
      <c r="E64" s="36">
        <v>1</v>
      </c>
      <c r="F64" s="133">
        <f t="shared" si="11"/>
        <v>7428596.4800000004</v>
      </c>
      <c r="G64" s="41">
        <f>IF(ISBLANK(F64),"  ",IF(F81&gt;0,F64/F81,IF(F64&gt;0,1,0)))</f>
        <v>3.1662166827931305E-2</v>
      </c>
      <c r="H64" s="114">
        <v>0</v>
      </c>
      <c r="I64" s="35">
        <v>0</v>
      </c>
      <c r="J64" s="124">
        <v>2779739</v>
      </c>
      <c r="K64" s="36">
        <v>1</v>
      </c>
      <c r="L64" s="133">
        <f t="shared" si="10"/>
        <v>2779739</v>
      </c>
      <c r="M64" s="41">
        <f>IF(ISBLANK(L64),"  ",IF(L81&gt;0,L64/L81,IF(L64&gt;0,1,0)))</f>
        <v>1.2199655906240845E-2</v>
      </c>
    </row>
    <row r="65" spans="1:13" ht="15" customHeight="1" x14ac:dyDescent="0.2">
      <c r="A65" s="65" t="s">
        <v>54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1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0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5357854</v>
      </c>
      <c r="E66" s="36">
        <v>1</v>
      </c>
      <c r="F66" s="133">
        <f t="shared" si="11"/>
        <v>5357854</v>
      </c>
      <c r="G66" s="41">
        <f>IF(ISBLANK(F66),"  ",IF(F81&gt;0,F66/F81,IF(F66&gt;0,1,0)))</f>
        <v>2.2836247418260503E-2</v>
      </c>
      <c r="H66" s="114">
        <v>0</v>
      </c>
      <c r="I66" s="35">
        <v>0</v>
      </c>
      <c r="J66" s="124">
        <v>5539602</v>
      </c>
      <c r="K66" s="36">
        <v>1</v>
      </c>
      <c r="L66" s="133">
        <f t="shared" si="10"/>
        <v>5539602</v>
      </c>
      <c r="M66" s="41">
        <f>IF(ISBLANK(L66),"  ",IF(L81&gt;0,L66/L81,IF(L66&gt;0,1,0)))</f>
        <v>2.4312080471412457E-2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23824947</v>
      </c>
      <c r="E67" s="36">
        <v>1</v>
      </c>
      <c r="F67" s="133">
        <f t="shared" si="11"/>
        <v>23824947</v>
      </c>
      <c r="G67" s="41">
        <f>IF(ISBLANK(F67),"  ",IF(F81&gt;0,F67/F81,IF(F67&gt;0,1,0)))</f>
        <v>0.10154669843914062</v>
      </c>
      <c r="H67" s="114">
        <v>0</v>
      </c>
      <c r="I67" s="35">
        <v>0</v>
      </c>
      <c r="J67" s="124">
        <v>22667489</v>
      </c>
      <c r="K67" s="36">
        <v>1</v>
      </c>
      <c r="L67" s="133">
        <f t="shared" si="10"/>
        <v>22667489</v>
      </c>
      <c r="M67" s="41">
        <f>IF(ISBLANK(L67),"  ",IF(L81&gt;0,L67/L81,IF(L67&gt;0,1,0)))</f>
        <v>9.9482565110788942E-2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550586</v>
      </c>
      <c r="E68" s="36">
        <v>1</v>
      </c>
      <c r="F68" s="133">
        <f t="shared" si="11"/>
        <v>550586</v>
      </c>
      <c r="G68" s="41">
        <f>IF(ISBLANK(F68),"  ",IF(F81&gt;0,F68/F81,IF(F68&gt;0,1,0)))</f>
        <v>2.3467078649456251E-3</v>
      </c>
      <c r="H68" s="114">
        <v>0</v>
      </c>
      <c r="I68" s="35">
        <v>0</v>
      </c>
      <c r="J68" s="124">
        <v>565069</v>
      </c>
      <c r="K68" s="36">
        <v>1</v>
      </c>
      <c r="L68" s="133">
        <f t="shared" si="10"/>
        <v>565069</v>
      </c>
      <c r="M68" s="41">
        <f>IF(ISBLANK(L68),"  ",IF(L81&gt;0,L68/L81,IF(L68&gt;0,1,0)))</f>
        <v>2.4799620983421851E-3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592130</v>
      </c>
      <c r="E69" s="36">
        <v>1</v>
      </c>
      <c r="F69" s="133">
        <f t="shared" si="11"/>
        <v>592130</v>
      </c>
      <c r="G69" s="41">
        <f>IF(ISBLANK(F69),"  ",IF(F81&gt;0,F69/F81,IF(F69&gt;0,1,0)))</f>
        <v>2.5237767180245284E-3</v>
      </c>
      <c r="H69" s="114">
        <v>0</v>
      </c>
      <c r="I69" s="35">
        <v>0</v>
      </c>
      <c r="J69" s="124">
        <v>4459364</v>
      </c>
      <c r="K69" s="36">
        <v>1</v>
      </c>
      <c r="L69" s="133">
        <f t="shared" si="10"/>
        <v>4459364</v>
      </c>
      <c r="M69" s="41">
        <f>IF(ISBLANK(L69),"  ",IF(L81&gt;0,L69/L81,IF(L69&gt;0,1,0)))</f>
        <v>1.9571156270670662E-2</v>
      </c>
    </row>
    <row r="70" spans="1:13" ht="15" customHeight="1" x14ac:dyDescent="0.2">
      <c r="A70" s="58" t="s">
        <v>59</v>
      </c>
      <c r="B70" s="114">
        <v>5006470.93</v>
      </c>
      <c r="C70" s="35">
        <v>0.75180519024900072</v>
      </c>
      <c r="D70" s="124">
        <v>1652795.32</v>
      </c>
      <c r="E70" s="36">
        <v>0.24819480975099922</v>
      </c>
      <c r="F70" s="133">
        <f t="shared" si="11"/>
        <v>6659266.25</v>
      </c>
      <c r="G70" s="41">
        <f>IF(ISBLANK(F70),"  ",IF(F81&gt;0,F70/F81,IF(F70&gt;0,1,0)))</f>
        <v>2.8383127220165349E-2</v>
      </c>
      <c r="H70" s="114">
        <v>14244863</v>
      </c>
      <c r="I70" s="35">
        <v>0.97737497541958918</v>
      </c>
      <c r="J70" s="124">
        <v>329751</v>
      </c>
      <c r="K70" s="36">
        <v>2.2625024580410841E-2</v>
      </c>
      <c r="L70" s="133">
        <f t="shared" si="10"/>
        <v>14574614</v>
      </c>
      <c r="M70" s="41">
        <f>IF(ISBLANK(L70),"  ",IF(L81&gt;0,L70/L81,IF(L70&gt;0,1,0)))</f>
        <v>6.3964737612517031E-2</v>
      </c>
    </row>
    <row r="71" spans="1:13" ht="15" customHeight="1" x14ac:dyDescent="0.2">
      <c r="A71" s="34" t="s">
        <v>186</v>
      </c>
      <c r="B71" s="114">
        <v>0</v>
      </c>
      <c r="C71" s="35">
        <v>0</v>
      </c>
      <c r="D71" s="124">
        <v>0</v>
      </c>
      <c r="E71" s="36">
        <v>0</v>
      </c>
      <c r="F71" s="133">
        <f t="shared" ref="F71" si="12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96034857.969999999</v>
      </c>
      <c r="C72" s="111">
        <v>0.63904951025392998</v>
      </c>
      <c r="D72" s="128">
        <v>54242790.990000002</v>
      </c>
      <c r="E72" s="52">
        <v>0.36095048974607014</v>
      </c>
      <c r="F72" s="115">
        <f>F71+F70+F69+F68+F67+F66+F65+F64+F63+F62+F61+F60</f>
        <v>150277648.95999998</v>
      </c>
      <c r="G72" s="53">
        <f>IF(ISBLANK(F72),"  ",IF(F81&gt;0,F72/F81,IF(F72&gt;0,1,0)))</f>
        <v>0.6405134542831995</v>
      </c>
      <c r="H72" s="115">
        <v>96872099</v>
      </c>
      <c r="I72" s="111">
        <v>0.66099168213521653</v>
      </c>
      <c r="J72" s="128">
        <v>49683601.5</v>
      </c>
      <c r="K72" s="52">
        <v>0.33900831786478342</v>
      </c>
      <c r="L72" s="115">
        <f>L71+L70+L69+L68+L67+L66+L65+L64+L63+L62+L61+L60</f>
        <v>146555700.5</v>
      </c>
      <c r="M72" s="53">
        <f>IF(ISBLANK(L72),"  ",IF(L81&gt;0,L72/L81,IF(L72&gt;0,1,0)))</f>
        <v>0.64320035701124789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22588049.489999998</v>
      </c>
      <c r="E77" s="36">
        <v>1</v>
      </c>
      <c r="F77" s="132">
        <f>D77+B77</f>
        <v>22588049.489999998</v>
      </c>
      <c r="G77" s="37">
        <f>IF(ISBLANK(F77),"  ",IF(F81&gt;0,F77/F81,IF(F77&gt;0,1,0)))</f>
        <v>9.6274793387343682E-2</v>
      </c>
      <c r="H77" s="142">
        <v>0</v>
      </c>
      <c r="I77" s="35">
        <v>0</v>
      </c>
      <c r="J77" s="127">
        <v>23000000</v>
      </c>
      <c r="K77" s="36">
        <v>1</v>
      </c>
      <c r="L77" s="132">
        <f>J77+H77</f>
        <v>23000000</v>
      </c>
      <c r="M77" s="37">
        <f>IF(ISBLANK(L77),"  ",IF(L81&gt;0,L77/L81,IF(L77&gt;0,1,0)))</f>
        <v>0.10094188189737936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26728961.840000007</v>
      </c>
      <c r="E78" s="36">
        <v>1</v>
      </c>
      <c r="F78" s="133">
        <f>D78+B78</f>
        <v>26728961.840000007</v>
      </c>
      <c r="G78" s="41">
        <f>IF(ISBLANK(F78),"  ",IF(F81&gt;0,F78/F81,IF(F78&gt;0,1,0)))</f>
        <v>0.11392419162811895</v>
      </c>
      <c r="H78" s="114">
        <v>0</v>
      </c>
      <c r="I78" s="35">
        <v>0</v>
      </c>
      <c r="J78" s="124">
        <v>18898929</v>
      </c>
      <c r="K78" s="36">
        <v>1</v>
      </c>
      <c r="L78" s="133">
        <f>J78+H78</f>
        <v>18898929</v>
      </c>
      <c r="M78" s="41">
        <f>IF(ISBLANK(L78),"  ",IF(L81&gt;0,L78/L81,IF(L78&gt;0,1,0)))</f>
        <v>8.2943193874128601E-2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49317011.330000006</v>
      </c>
      <c r="E79" s="52">
        <v>1</v>
      </c>
      <c r="F79" s="134">
        <f>F78+F77+F76+F75+F74</f>
        <v>49317011.330000006</v>
      </c>
      <c r="G79" s="53">
        <f>IF(ISBLANK(F79),"  ",IF(F81&gt;0,F79/F81,IF(F79&gt;0,1,0)))</f>
        <v>0.21019898501546264</v>
      </c>
      <c r="H79" s="120">
        <v>0</v>
      </c>
      <c r="I79" s="111">
        <v>0</v>
      </c>
      <c r="J79" s="129">
        <v>41898929</v>
      </c>
      <c r="K79" s="52">
        <v>1</v>
      </c>
      <c r="L79" s="134">
        <f>L78+L77+L76+L75+L74</f>
        <v>41898929</v>
      </c>
      <c r="M79" s="53">
        <f>IF(ISBLANK(L79),"  ",IF(L81&gt;0,L79/L81,IF(L79&gt;0,1,0)))</f>
        <v>0.18388507577150798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131060794.56999999</v>
      </c>
      <c r="C81" s="69">
        <v>0.5586073699720695</v>
      </c>
      <c r="D81" s="121">
        <v>103559802.32000001</v>
      </c>
      <c r="E81" s="69">
        <v>0.44139263002793061</v>
      </c>
      <c r="F81" s="121">
        <f>F79+F72+F51+F44+F52+F80</f>
        <v>234620596.88999999</v>
      </c>
      <c r="G81" s="70">
        <f>IF(ISBLANK(F81),"  ",IF(F81&gt;0,F81/F81,IF(F81&gt;0,1,0)))</f>
        <v>1</v>
      </c>
      <c r="H81" s="121">
        <v>136271355</v>
      </c>
      <c r="I81" s="69">
        <v>0.59806465314808077</v>
      </c>
      <c r="J81" s="121">
        <v>91582530.5</v>
      </c>
      <c r="K81" s="69">
        <v>0.40193534685191928</v>
      </c>
      <c r="L81" s="121">
        <f>L79+L72+L51+L44+L52+L80</f>
        <v>227853885.5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4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72" sqref="O7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BOR!B13+LUMCON!B13+LOSFA!B13+'ULS Summary'!B13+'LSU Summary'!B13+SUSummary!B13+LCTCSummary!B13</f>
        <v>1253983466.3499999</v>
      </c>
      <c r="C13" s="35">
        <f t="shared" ref="C13:C81" si="0">IF(ISBLANK(B13),"  ",IF(F13&gt;0,B13/F13,IF(B13&gt;0,1,0)))</f>
        <v>0.99980067506831283</v>
      </c>
      <c r="D13" s="122">
        <f>BOR!D13+LUMCON!D13+LOSFA!D13+'ULS Summary'!D13+'LSU Summary'!D13+SUSummary!D13+LCTCSummary!D13</f>
        <v>250000</v>
      </c>
      <c r="E13" s="36">
        <f>IF(ISBLANK(D13),"  ",IF(F13&gt;0,D13/F13,IF(D13&gt;0,1,0)))</f>
        <v>1.9932493168718901E-4</v>
      </c>
      <c r="F13" s="130">
        <f>D13+B13</f>
        <v>1254233466.3499999</v>
      </c>
      <c r="G13" s="37">
        <f>IF(ISBLANK(F13),"  ",IF(F81&gt;0,F13/F81,IF(F13&gt;0,1,0)))</f>
        <v>0.19150962249863618</v>
      </c>
      <c r="H13" s="112">
        <f>BOR!H13+LUMCON!H13+LOSFA!H13+'ULS Summary'!H13+'LSU Summary'!H13+SUSummary!H13+LCTCSummary!H13</f>
        <v>1385378812</v>
      </c>
      <c r="I13" s="35">
        <f>IF(ISBLANK(H13),"  ",IF(L13&gt;0,H13/L13,IF(H13&gt;0,1,0)))</f>
        <v>0.99981957649997244</v>
      </c>
      <c r="J13" s="122">
        <f>BOR!J13+LUMCON!J13+LOSFA!J13+'ULS Summary'!J13+'LSU Summary'!J13+SUSummary!J13+LCTCSummary!J13</f>
        <v>250000</v>
      </c>
      <c r="K13" s="36">
        <f>IF(ISBLANK(J13),"  ",IF(L13&gt;0,J13/L13,IF(J13&gt;0,1,0)))</f>
        <v>1.8042350002750953E-4</v>
      </c>
      <c r="L13" s="130">
        <f t="shared" ref="L13:L34" si="1">J13+H13</f>
        <v>1385628812</v>
      </c>
      <c r="M13" s="38">
        <f>IF(ISBLANK(L13),"  ",IF(L81&gt;0,L13/L81,IF(L13&gt;0,1,0)))</f>
        <v>0.20455728319422645</v>
      </c>
    </row>
    <row r="14" spans="1:15" ht="15" customHeight="1" x14ac:dyDescent="0.2">
      <c r="A14" s="7" t="s">
        <v>13</v>
      </c>
      <c r="B14" s="112">
        <f>BOR!B14+LUMCON!B14+LOSFA!B14+'ULS Summary'!B14+'LSU Summary'!B14+SUSummary!B14+LCTCSummary!B14</f>
        <v>0</v>
      </c>
      <c r="C14" s="39">
        <f t="shared" si="0"/>
        <v>0</v>
      </c>
      <c r="D14" s="122">
        <f>BOR!D14+LUMCON!D14+LOSFA!D14+'ULS Summary'!D14+'LSU Summary'!D14+SUSummary!D14+LCTCSummary!D14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BOR!H14+LUMCON!H14+LOSFA!H14+'ULS Summary'!H14+'LSU Summary'!H14+SUSummary!H14+LCTCSummary!H14</f>
        <v>0</v>
      </c>
      <c r="I14" s="39">
        <f>IF(ISBLANK(H14),"  ",IF(L14&gt;0,H14/L14,IF(H14&gt;0,1,0)))</f>
        <v>0</v>
      </c>
      <c r="J14" s="122">
        <f>BOR!J14+LUMCON!J14+LOSFA!J14+'ULS Summary'!J14+'LSU Summary'!J14+SUSummary!J14+LCTCSummary!J14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3">
        <f>BOR!B15+LUMCON!B15+LOSFA!B15+'ULS Summary'!B15+'LSU Summary'!B15+SUSummary!B15+LCTCSummary!B15</f>
        <v>170273526.16</v>
      </c>
      <c r="C15" s="42">
        <f t="shared" si="0"/>
        <v>0.99754477953212928</v>
      </c>
      <c r="D15" s="123">
        <f>BOR!D15+LUMCON!D15+LOSFA!D15+'ULS Summary'!D15+'LSU Summary'!D15+SUSummary!D15+LCTCSummary!D15</f>
        <v>419088</v>
      </c>
      <c r="E15" s="43">
        <f>IF(ISBLANK(D15),"  ",IF(F15&gt;0,D15/F15,IF(D15&gt;0,1,0)))</f>
        <v>2.45522046787077E-3</v>
      </c>
      <c r="F15" s="132">
        <f>D15+B15</f>
        <v>170692614.16</v>
      </c>
      <c r="G15" s="44">
        <f>IF(ISBLANK(F15),"  ",IF(F81&gt;0,F15/F81,IF(F15&gt;0,1,0)))</f>
        <v>2.6063152497610726E-2</v>
      </c>
      <c r="H15" s="113">
        <f>BOR!H15+LUMCON!H15+LOSFA!H15+'ULS Summary'!H15+'LSU Summary'!H15+SUSummary!H15+LCTCSummary!H15</f>
        <v>261174619</v>
      </c>
      <c r="I15" s="42">
        <f>IF(ISBLANK(H15),"  ",IF(L15&gt;0,H15/L15,IF(H15&gt;0,1,0)))</f>
        <v>0.99866169387288162</v>
      </c>
      <c r="J15" s="123">
        <f>BOR!J15+LUMCON!J15+LOSFA!J15+'ULS Summary'!J15+'LSU Summary'!J15+SUSummary!J15+LCTCSummary!J15</f>
        <v>350000</v>
      </c>
      <c r="K15" s="43">
        <f>IF(ISBLANK(J15),"  ",IF(L15&gt;0,J15/L15,IF(J15&gt;0,1,0)))</f>
        <v>1.3383061271183803E-3</v>
      </c>
      <c r="L15" s="132">
        <f t="shared" si="1"/>
        <v>261524619</v>
      </c>
      <c r="M15" s="44">
        <f>IF(ISBLANK(L15),"  ",IF(L81&gt;0,L15/L81,IF(L15&gt;0,1,0)))</f>
        <v>3.8608294723482678E-2</v>
      </c>
    </row>
    <row r="16" spans="1:15" ht="15" customHeight="1" x14ac:dyDescent="0.2">
      <c r="A16" s="170" t="s">
        <v>15</v>
      </c>
      <c r="B16" s="112">
        <f>BOR!B16+LUMCON!B16+LOSFA!B16+'ULS Summary'!B16+'LSU Summary'!B16+SUSummary!B16+LCTCSummary!B16</f>
        <v>26697192.039999999</v>
      </c>
      <c r="C16" s="35">
        <f t="shared" si="0"/>
        <v>1</v>
      </c>
      <c r="D16" s="122">
        <f>BOR!D16+LUMCON!D16+LOSFA!D16+'ULS Summary'!D16+'LSU Summary'!D16+SUSummary!D16+LCTCSummary!D16</f>
        <v>0</v>
      </c>
      <c r="E16" s="36">
        <f>IF(ISBLANK(D16),"  ",IF(F16&gt;0,D16/F16,IF(D16&gt;0,1,0)))</f>
        <v>0</v>
      </c>
      <c r="F16" s="132">
        <f t="shared" ref="F16:F43" si="2">D16+B16</f>
        <v>26697192.039999999</v>
      </c>
      <c r="G16" s="37">
        <f>IF(ISBLANK(F16),"  ",IF(F81&gt;0,F16/F81,IF(F16&gt;0,1,0)))</f>
        <v>4.0764094616554045E-3</v>
      </c>
      <c r="H16" s="112">
        <f>BOR!H16+LUMCON!H16+LOSFA!H16+'ULS Summary'!H16+'LSU Summary'!H16+SUSummary!H16+LCTCSummary!H16</f>
        <v>31548834</v>
      </c>
      <c r="I16" s="35">
        <f t="shared" ref="I16:I34" si="3">IF(ISBLANK(H16),"  ",IF(L16&gt;0,H16/L16,IF(H16&gt;0,1,0)))</f>
        <v>1</v>
      </c>
      <c r="J16" s="122">
        <f>BOR!J16+LUMCON!J16+LOSFA!J16+'ULS Summary'!J16+'LSU Summary'!J16+SUSummary!J16+LCTCSummary!J16</f>
        <v>0</v>
      </c>
      <c r="K16" s="36">
        <f t="shared" ref="K16:K34" si="4">IF(ISBLANK(J16),"  ",IF(L16&gt;0,J16/L16,IF(J16&gt;0,1,0)))</f>
        <v>0</v>
      </c>
      <c r="L16" s="132">
        <f t="shared" si="1"/>
        <v>31548834</v>
      </c>
      <c r="M16" s="37">
        <f>IF(ISBLANK(L16),"  ",IF(L81&gt;0,L16/L81,IF(L16&gt;0,1,0)))</f>
        <v>4.6574838189678463E-3</v>
      </c>
    </row>
    <row r="17" spans="1:13" ht="15" customHeight="1" x14ac:dyDescent="0.2">
      <c r="A17" s="171" t="s">
        <v>16</v>
      </c>
      <c r="B17" s="112">
        <f>BOR!B17+LUMCON!B17+LOSFA!B17+'ULS Summary'!B17+'LSU Summary'!B17+SUSummary!B17+LCTCSummary!B17</f>
        <v>45094923.130000003</v>
      </c>
      <c r="C17" s="39">
        <f t="shared" si="0"/>
        <v>1</v>
      </c>
      <c r="D17" s="122">
        <f>BOR!D17+LUMCON!D17+LOSFA!D17+'ULS Summary'!D17+'LSU Summary'!D17+SUSummary!D17+LCTCSummary!D17</f>
        <v>0</v>
      </c>
      <c r="E17" s="36">
        <f t="shared" ref="E17:E34" si="5">IF(ISBLANK(D17),"  ",IF(F17&gt;0,D17/F17,IF(D17&gt;0,1,0)))</f>
        <v>0</v>
      </c>
      <c r="F17" s="133">
        <f t="shared" si="2"/>
        <v>45094923.130000003</v>
      </c>
      <c r="G17" s="41">
        <f>IF(ISBLANK(F17),"  ",IF(F81&gt;0,F17/F81,IF(F17&gt;0,1,0)))</f>
        <v>6.8855695027526627E-3</v>
      </c>
      <c r="H17" s="112">
        <f>BOR!H17+LUMCON!H17+LOSFA!H17+'ULS Summary'!H17+'LSU Summary'!H17+SUSummary!H17+LCTCSummary!H17</f>
        <v>39472951</v>
      </c>
      <c r="I17" s="39">
        <f t="shared" si="3"/>
        <v>1</v>
      </c>
      <c r="J17" s="122">
        <f>BOR!J17+LUMCON!J17+LOSFA!J17+'ULS Summary'!J17+'LSU Summary'!J17+SUSummary!J17+LCTCSummary!J17</f>
        <v>0</v>
      </c>
      <c r="K17" s="40">
        <f t="shared" si="4"/>
        <v>0</v>
      </c>
      <c r="L17" s="133">
        <f t="shared" si="1"/>
        <v>39472951</v>
      </c>
      <c r="M17" s="41">
        <f>IF(ISBLANK(L17),"  ",IF(L81&gt;0,L17/L81,IF(L17&gt;0,1,0)))</f>
        <v>5.8273034930359287E-3</v>
      </c>
    </row>
    <row r="18" spans="1:13" ht="15" customHeight="1" x14ac:dyDescent="0.2">
      <c r="A18" s="171" t="s">
        <v>17</v>
      </c>
      <c r="B18" s="112">
        <f>BOR!B18+LUMCON!B18+LOSFA!B18+'ULS Summary'!B18+'LSU Summary'!B18+SUSummary!B18+LCTCSummary!B18</f>
        <v>5147256.59</v>
      </c>
      <c r="C18" s="39">
        <f t="shared" si="0"/>
        <v>1</v>
      </c>
      <c r="D18" s="122">
        <f>BOR!D18+LUMCON!D18+LOSFA!D18+'ULS Summary'!D18+'LSU Summary'!D18+SUSummary!D18+LCTCSummary!D18</f>
        <v>0</v>
      </c>
      <c r="E18" s="36">
        <f t="shared" si="5"/>
        <v>0</v>
      </c>
      <c r="F18" s="133">
        <f t="shared" si="2"/>
        <v>5147256.59</v>
      </c>
      <c r="G18" s="41">
        <f>IF(ISBLANK(F18),"  ",IF(F81&gt;0,F18/F81,IF(F18&gt;0,1,0)))</f>
        <v>7.8593754105700064E-4</v>
      </c>
      <c r="H18" s="112">
        <f>BOR!H18+LUMCON!H18+LOSFA!H18+'ULS Summary'!H18+'LSU Summary'!H18+SUSummary!H18+LCTCSummary!H18</f>
        <v>5421219</v>
      </c>
      <c r="I18" s="39">
        <f t="shared" si="3"/>
        <v>1</v>
      </c>
      <c r="J18" s="122">
        <f>BOR!J18+LUMCON!J18+LOSFA!J18+'ULS Summary'!J18+'LSU Summary'!J18+SUSummary!J18+LCTCSummary!J18</f>
        <v>0</v>
      </c>
      <c r="K18" s="40">
        <f t="shared" si="4"/>
        <v>0</v>
      </c>
      <c r="L18" s="133">
        <f t="shared" si="1"/>
        <v>5421219</v>
      </c>
      <c r="M18" s="41">
        <f>IF(ISBLANK(L18),"  ",IF(L81&gt;0,L18/L81,IF(L18&gt;0,1,0)))</f>
        <v>8.0032243890791805E-4</v>
      </c>
    </row>
    <row r="19" spans="1:13" ht="15" customHeight="1" x14ac:dyDescent="0.2">
      <c r="A19" s="171" t="s">
        <v>18</v>
      </c>
      <c r="B19" s="112">
        <f>BOR!B19+LUMCON!B19+LOSFA!B19+'ULS Summary'!B19+'LSU Summary'!B19+SUSummary!B19+LCTCSummary!B19</f>
        <v>1027230</v>
      </c>
      <c r="C19" s="39">
        <f t="shared" si="0"/>
        <v>1</v>
      </c>
      <c r="D19" s="122">
        <f>BOR!D19+LUMCON!D19+LOSFA!D19+'ULS Summary'!D19+'LSU Summary'!D19+SUSummary!D19+LCTCSummary!D19</f>
        <v>0</v>
      </c>
      <c r="E19" s="36">
        <f t="shared" si="5"/>
        <v>0</v>
      </c>
      <c r="F19" s="133">
        <f t="shared" si="2"/>
        <v>1027230</v>
      </c>
      <c r="G19" s="41">
        <f>IF(ISBLANK(F19),"  ",IF(F81&gt;0,F19/F81,IF(F19&gt;0,1,0)))</f>
        <v>1.568483339005221E-4</v>
      </c>
      <c r="H19" s="112">
        <f>BOR!H19+LUMCON!H19+LOSFA!H19+'ULS Summary'!H19+'LSU Summary'!H19+SUSummary!H19+LCTCSummary!H19</f>
        <v>458160</v>
      </c>
      <c r="I19" s="39">
        <f t="shared" si="3"/>
        <v>1</v>
      </c>
      <c r="J19" s="122">
        <f>BOR!J19+LUMCON!J19+LOSFA!J19+'ULS Summary'!J19+'LSU Summary'!J19+SUSummary!J19+LCTCSummary!J19</f>
        <v>0</v>
      </c>
      <c r="K19" s="40">
        <f t="shared" si="4"/>
        <v>0</v>
      </c>
      <c r="L19" s="133">
        <f t="shared" si="1"/>
        <v>458160</v>
      </c>
      <c r="M19" s="41">
        <f>IF(ISBLANK(L19),"  ",IF(L81&gt;0,L19/L81,IF(L19&gt;0,1,0)))</f>
        <v>6.76371363359517E-5</v>
      </c>
    </row>
    <row r="20" spans="1:13" ht="15" customHeight="1" x14ac:dyDescent="0.2">
      <c r="A20" s="171" t="s">
        <v>19</v>
      </c>
      <c r="B20" s="112">
        <f>BOR!B20+LUMCON!B20+LOSFA!B20+'ULS Summary'!B20+'LSU Summary'!B20+SUSummary!B20+LCTCSummary!B20</f>
        <v>2507064</v>
      </c>
      <c r="C20" s="39">
        <f t="shared" si="0"/>
        <v>1</v>
      </c>
      <c r="D20" s="122">
        <f>BOR!D20+LUMCON!D20+LOSFA!D20+'ULS Summary'!D20+'LSU Summary'!D20+SUSummary!D20+LCTCSummary!D20</f>
        <v>0</v>
      </c>
      <c r="E20" s="36">
        <f t="shared" si="5"/>
        <v>0</v>
      </c>
      <c r="F20" s="133">
        <f>D20+B20</f>
        <v>2507064</v>
      </c>
      <c r="G20" s="41">
        <f>IF(ISBLANK(F20),"  ",IF(F81&gt;0,F20/F81,IF(F20&gt;0,1,0)))</f>
        <v>3.8280503040407558E-4</v>
      </c>
      <c r="H20" s="112">
        <f>BOR!H20+LUMCON!H20+LOSFA!H20+'ULS Summary'!H20+'LSU Summary'!H20+SUSummary!H20+LCTCSummary!H20</f>
        <v>2494651</v>
      </c>
      <c r="I20" s="39">
        <f t="shared" si="3"/>
        <v>1</v>
      </c>
      <c r="J20" s="122">
        <f>BOR!J20+LUMCON!J20+LOSFA!J20+'ULS Summary'!J20+'LSU Summary'!J20+SUSummary!J20+LCTCSummary!J20</f>
        <v>0</v>
      </c>
      <c r="K20" s="40">
        <f t="shared" si="4"/>
        <v>0</v>
      </c>
      <c r="L20" s="133">
        <f t="shared" si="1"/>
        <v>2494651</v>
      </c>
      <c r="M20" s="41">
        <f>IF(ISBLANK(L20),"  ",IF(L81&gt;0,L20/L81,IF(L20&gt;0,1,0)))</f>
        <v>3.6827974899078541E-4</v>
      </c>
    </row>
    <row r="21" spans="1:13" ht="15" customHeight="1" x14ac:dyDescent="0.2">
      <c r="A21" s="171" t="s">
        <v>20</v>
      </c>
      <c r="B21" s="112">
        <f>BOR!B21+LUMCON!B21+LOSFA!B21+'ULS Summary'!B21+'LSU Summary'!B21+SUSummary!B21+LCTCSummary!B21</f>
        <v>48345</v>
      </c>
      <c r="C21" s="39">
        <f t="shared" si="0"/>
        <v>1</v>
      </c>
      <c r="D21" s="122">
        <f>BOR!D21+LUMCON!D21+LOSFA!D21+'ULS Summary'!D21+'LSU Summary'!D21+SUSummary!D21+LCTCSummary!D21</f>
        <v>0</v>
      </c>
      <c r="E21" s="36">
        <f t="shared" si="5"/>
        <v>0</v>
      </c>
      <c r="F21" s="133">
        <f t="shared" si="2"/>
        <v>48345</v>
      </c>
      <c r="G21" s="41">
        <f>IF(ISBLANK(F21),"  ",IF(F81&gt;0,F21/F81,IF(F21&gt;0,1,0)))</f>
        <v>7.3818255915624946E-6</v>
      </c>
      <c r="H21" s="112">
        <f>BOR!H21+LUMCON!H21+LOSFA!H21+'ULS Summary'!H21+'LSU Summary'!H21+SUSummary!H21+LCTCSummary!H21</f>
        <v>50000</v>
      </c>
      <c r="I21" s="39">
        <f t="shared" si="3"/>
        <v>1</v>
      </c>
      <c r="J21" s="122">
        <f>BOR!J21+LUMCON!J21+LOSFA!J21+'ULS Summary'!J21+'LSU Summary'!J21+SUSummary!J21+LCTCSummary!J21</f>
        <v>0</v>
      </c>
      <c r="K21" s="40">
        <f t="shared" si="4"/>
        <v>0</v>
      </c>
      <c r="L21" s="133">
        <f t="shared" si="1"/>
        <v>50000</v>
      </c>
      <c r="M21" s="41">
        <f>IF(ISBLANK(L21),"  ",IF(L81&gt;0,L21/L81,IF(L21&gt;0,1,0)))</f>
        <v>7.381388198004158E-6</v>
      </c>
    </row>
    <row r="22" spans="1:13" ht="15" customHeight="1" x14ac:dyDescent="0.2">
      <c r="A22" s="171" t="s">
        <v>21</v>
      </c>
      <c r="B22" s="112">
        <f>BOR!B22+LUMCON!B22+LOSFA!B22+'ULS Summary'!B22+'LSU Summary'!B22+SUSummary!B22+LCTCSummary!B22</f>
        <v>750000</v>
      </c>
      <c r="C22" s="39">
        <f t="shared" si="0"/>
        <v>1</v>
      </c>
      <c r="D22" s="122">
        <f>BOR!D22+LUMCON!D22+LOSFA!D22+'ULS Summary'!D22+'LSU Summary'!D22+SUSummary!D22+LCTCSummary!D22</f>
        <v>0</v>
      </c>
      <c r="E22" s="36">
        <f t="shared" si="5"/>
        <v>0</v>
      </c>
      <c r="F22" s="133">
        <f t="shared" si="2"/>
        <v>750000</v>
      </c>
      <c r="G22" s="41">
        <f>IF(ISBLANK(F22),"  ",IF(F81&gt;0,F22/F81,IF(F22&gt;0,1,0)))</f>
        <v>1.1451792726594003E-4</v>
      </c>
      <c r="H22" s="112">
        <f>BOR!H22+LUMCON!H22+LOSFA!H22+'ULS Summary'!H22+'LSU Summary'!H22+SUSummary!H22+LCTCSummary!H22</f>
        <v>750000</v>
      </c>
      <c r="I22" s="39">
        <f t="shared" si="3"/>
        <v>1</v>
      </c>
      <c r="J22" s="122">
        <f>BOR!J22+LUMCON!J22+LOSFA!J22+'ULS Summary'!J22+'LSU Summary'!J22+SUSummary!J22+LCTCSummary!J22</f>
        <v>0</v>
      </c>
      <c r="K22" s="40">
        <f t="shared" si="4"/>
        <v>0</v>
      </c>
      <c r="L22" s="133">
        <f t="shared" si="1"/>
        <v>750000</v>
      </c>
      <c r="M22" s="41">
        <f>IF(ISBLANK(L22),"  ",IF(L81&gt;0,L22/L81,IF(L22&gt;0,1,0)))</f>
        <v>1.1072082297006237E-4</v>
      </c>
    </row>
    <row r="23" spans="1:13" ht="15" customHeight="1" x14ac:dyDescent="0.2">
      <c r="A23" s="171" t="s">
        <v>22</v>
      </c>
      <c r="B23" s="112">
        <f>BOR!B23+LUMCON!B23+LOSFA!B23+'ULS Summary'!B23+'LSU Summary'!B23+SUSummary!B23+LCTCSummary!B23</f>
        <v>750000</v>
      </c>
      <c r="C23" s="39">
        <f t="shared" si="0"/>
        <v>1</v>
      </c>
      <c r="D23" s="122">
        <f>BOR!D23+LUMCON!D23+LOSFA!D23+'ULS Summary'!D23+'LSU Summary'!D23+SUSummary!D23+LCTCSummary!D23</f>
        <v>0</v>
      </c>
      <c r="E23" s="36">
        <f t="shared" si="5"/>
        <v>0</v>
      </c>
      <c r="F23" s="133">
        <f t="shared" si="2"/>
        <v>750000</v>
      </c>
      <c r="G23" s="41">
        <f>IF(ISBLANK(F23),"  ",IF(F81&gt;0,F23/F81,IF(F23&gt;0,1,0)))</f>
        <v>1.1451792726594003E-4</v>
      </c>
      <c r="H23" s="112">
        <f>BOR!H23+LUMCON!H23+LOSFA!H23+'ULS Summary'!H23+'LSU Summary'!H23+SUSummary!H23+LCTCSummary!H23</f>
        <v>750000</v>
      </c>
      <c r="I23" s="39">
        <f t="shared" si="3"/>
        <v>1</v>
      </c>
      <c r="J23" s="122">
        <f>BOR!J23+LUMCON!J23+LOSFA!J23+'ULS Summary'!J23+'LSU Summary'!J23+SUSummary!J23+LCTCSummary!J23</f>
        <v>0</v>
      </c>
      <c r="K23" s="40">
        <f t="shared" si="4"/>
        <v>0</v>
      </c>
      <c r="L23" s="133">
        <f t="shared" si="1"/>
        <v>750000</v>
      </c>
      <c r="M23" s="41">
        <f>IF(ISBLANK(L23),"  ",IF(L81&gt;0,L23/L81,IF(L23&gt;0,1,0)))</f>
        <v>1.1072082297006237E-4</v>
      </c>
    </row>
    <row r="24" spans="1:13" ht="15" customHeight="1" x14ac:dyDescent="0.2">
      <c r="A24" s="171" t="s">
        <v>23</v>
      </c>
      <c r="B24" s="112">
        <f>BOR!B24+LUMCON!B24+LOSFA!B24+'ULS Summary'!B24+'LSU Summary'!B24+SUSummary!B24+LCTCSummary!B24</f>
        <v>0</v>
      </c>
      <c r="C24" s="39">
        <f t="shared" si="0"/>
        <v>0</v>
      </c>
      <c r="D24" s="122">
        <f>BOR!D24+LUMCON!D24+LOSFA!D24+'ULS Summary'!D24+'LSU Summary'!D24+SUSummary!D24+LCTCSummary!D24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12">
        <f>BOR!H24+LUMCON!H24+LOSFA!H24+'ULS Summary'!H24+'LSU Summary'!H24+SUSummary!H24+LCTCSummary!H24</f>
        <v>0</v>
      </c>
      <c r="I24" s="39">
        <f t="shared" si="3"/>
        <v>0</v>
      </c>
      <c r="J24" s="122">
        <f>BOR!J24+LUMCON!J24+LOSFA!J24+'ULS Summary'!J24+'LSU Summary'!J24+SUSummary!J24+LCTCSummary!J24</f>
        <v>0</v>
      </c>
      <c r="K24" s="40">
        <f t="shared" si="4"/>
        <v>0</v>
      </c>
      <c r="L24" s="133">
        <f t="shared" si="1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BOR!B25+LUMCON!B25+LOSFA!B25+'ULS Summary'!B25+'LSU Summary'!B25+SUSummary!B25+LCTCSummary!B25</f>
        <v>19324249</v>
      </c>
      <c r="C25" s="39">
        <f t="shared" si="0"/>
        <v>1</v>
      </c>
      <c r="D25" s="122">
        <f>BOR!D25+LUMCON!D25+LOSFA!D25+'ULS Summary'!D25+'LSU Summary'!D25+SUSummary!D25+LCTCSummary!D25</f>
        <v>0</v>
      </c>
      <c r="E25" s="36">
        <f t="shared" si="5"/>
        <v>0</v>
      </c>
      <c r="F25" s="133">
        <f t="shared" si="2"/>
        <v>19324249</v>
      </c>
      <c r="G25" s="41">
        <f>IF(ISBLANK(F25),"  ",IF(F81&gt;0,F25/F81,IF(F25&gt;0,1,0)))</f>
        <v>2.9506305886012191E-3</v>
      </c>
      <c r="H25" s="112">
        <f>BOR!H25+LUMCON!H25+LOSFA!H25+'ULS Summary'!H25+'LSU Summary'!H25+SUSummary!H25+LCTCSummary!H25</f>
        <v>22230000</v>
      </c>
      <c r="I25" s="39">
        <f t="shared" si="3"/>
        <v>1</v>
      </c>
      <c r="J25" s="122">
        <f>BOR!J25+LUMCON!J25+LOSFA!J25+'ULS Summary'!J25+'LSU Summary'!J25+SUSummary!J25+LCTCSummary!J25</f>
        <v>0</v>
      </c>
      <c r="K25" s="40">
        <f t="shared" si="4"/>
        <v>0</v>
      </c>
      <c r="L25" s="133">
        <f t="shared" si="1"/>
        <v>22230000</v>
      </c>
      <c r="M25" s="41">
        <f>IF(ISBLANK(L25),"  ",IF(L81&gt;0,L25/L81,IF(L25&gt;0,1,0)))</f>
        <v>3.2817651928326486E-3</v>
      </c>
    </row>
    <row r="26" spans="1:13" ht="15" customHeight="1" x14ac:dyDescent="0.2">
      <c r="A26" s="171" t="s">
        <v>25</v>
      </c>
      <c r="B26" s="112">
        <f>BOR!B26+LUMCON!B26+LOSFA!B26+'ULS Summary'!B26+'LSU Summary'!B26+SUSummary!B26+LCTCSummary!B26</f>
        <v>11996000</v>
      </c>
      <c r="C26" s="39">
        <f t="shared" si="0"/>
        <v>0.96992238033635192</v>
      </c>
      <c r="D26" s="122">
        <f>BOR!D26+LUMCON!D26+LOSFA!D26+'ULS Summary'!D26+'LSU Summary'!D26+SUSummary!D26+LCTCSummary!D26</f>
        <v>372000</v>
      </c>
      <c r="E26" s="36">
        <f t="shared" si="5"/>
        <v>3.0077619663648126E-2</v>
      </c>
      <c r="F26" s="133">
        <f t="shared" si="2"/>
        <v>12368000</v>
      </c>
      <c r="G26" s="41">
        <f>IF(ISBLANK(F26),"  ",IF(F81&gt;0,F26/F81,IF(F26&gt;0,1,0)))</f>
        <v>1.8884769659001952E-3</v>
      </c>
      <c r="H26" s="112">
        <f>BOR!H26+LUMCON!H26+LOSFA!H26+'ULS Summary'!H26+'LSU Summary'!H26+SUSummary!H26+LCTCSummary!H26</f>
        <v>25000000</v>
      </c>
      <c r="I26" s="39">
        <f t="shared" si="3"/>
        <v>0.98619329388560162</v>
      </c>
      <c r="J26" s="122">
        <f>BOR!J26+LUMCON!J26+LOSFA!J26+'ULS Summary'!J26+'LSU Summary'!J26+SUSummary!J26+LCTCSummary!J26</f>
        <v>350000</v>
      </c>
      <c r="K26" s="40">
        <f t="shared" si="4"/>
        <v>1.3806706114398421E-2</v>
      </c>
      <c r="L26" s="133">
        <f t="shared" si="1"/>
        <v>25350000</v>
      </c>
      <c r="M26" s="41">
        <f>IF(ISBLANK(L26),"  ",IF(L81&gt;0,L26/L81,IF(L26&gt;0,1,0)))</f>
        <v>3.742363816388108E-3</v>
      </c>
    </row>
    <row r="27" spans="1:13" ht="15" customHeight="1" x14ac:dyDescent="0.2">
      <c r="A27" s="171" t="s">
        <v>26</v>
      </c>
      <c r="B27" s="112">
        <f>BOR!B27+LUMCON!B27+LOSFA!B27+'ULS Summary'!B27+'LSU Summary'!B27+SUSummary!B27+LCTCSummary!B27</f>
        <v>60000</v>
      </c>
      <c r="C27" s="39">
        <f t="shared" si="0"/>
        <v>1</v>
      </c>
      <c r="D27" s="122">
        <f>BOR!D27+LUMCON!D27+LOSFA!D27+'ULS Summary'!D27+'LSU Summary'!D27+SUSummary!D27+LCTCSummary!D27</f>
        <v>0</v>
      </c>
      <c r="E27" s="36">
        <f t="shared" si="5"/>
        <v>0</v>
      </c>
      <c r="F27" s="133">
        <f t="shared" si="2"/>
        <v>60000</v>
      </c>
      <c r="G27" s="41">
        <f>IF(ISBLANK(F27),"  ",IF(F81&gt;0,F27/F81,IF(F27&gt;0,1,0)))</f>
        <v>9.161434181275203E-6</v>
      </c>
      <c r="H27" s="112">
        <f>BOR!H27+LUMCON!H27+LOSFA!H27+'ULS Summary'!H27+'LSU Summary'!H27+SUSummary!H27+LCTCSummary!H27</f>
        <v>60000</v>
      </c>
      <c r="I27" s="39">
        <f t="shared" si="3"/>
        <v>1</v>
      </c>
      <c r="J27" s="122">
        <f>BOR!J27+LUMCON!J27+LOSFA!J27+'ULS Summary'!J27+'LSU Summary'!J27+SUSummary!J27+LCTCSummary!J27</f>
        <v>0</v>
      </c>
      <c r="K27" s="40">
        <f t="shared" si="4"/>
        <v>0</v>
      </c>
      <c r="L27" s="133">
        <f t="shared" si="1"/>
        <v>60000</v>
      </c>
      <c r="M27" s="41">
        <f>IF(ISBLANK(L27),"  ",IF(L81&gt;0,L27/L81,IF(L27&gt;0,1,0)))</f>
        <v>8.8576658376049903E-6</v>
      </c>
    </row>
    <row r="28" spans="1:13" ht="15" customHeight="1" x14ac:dyDescent="0.2">
      <c r="A28" s="172" t="s">
        <v>27</v>
      </c>
      <c r="B28" s="112">
        <f>BOR!B28+LUMCON!B28+LOSFA!B28+'ULS Summary'!B28+'LSU Summary'!B28+SUSummary!B28+LCTCSummary!B28</f>
        <v>503150</v>
      </c>
      <c r="C28" s="39">
        <f t="shared" si="0"/>
        <v>1</v>
      </c>
      <c r="D28" s="122">
        <f>BOR!D28+LUMCON!D28+LOSFA!D28+'ULS Summary'!D28+'LSU Summary'!D28+SUSummary!D28+LCTCSummary!D28</f>
        <v>0</v>
      </c>
      <c r="E28" s="36">
        <f t="shared" si="5"/>
        <v>0</v>
      </c>
      <c r="F28" s="133">
        <f t="shared" si="2"/>
        <v>503150</v>
      </c>
      <c r="G28" s="41">
        <f>IF(ISBLANK(F28),"  ",IF(F81&gt;0,F28/F81,IF(F28&gt;0,1,0)))</f>
        <v>7.6826260138476975E-5</v>
      </c>
      <c r="H28" s="112">
        <f>BOR!H28+LUMCON!H28+LOSFA!H28+'ULS Summary'!H28+'LSU Summary'!H28+SUSummary!H28+LCTCSummary!H28</f>
        <v>288717</v>
      </c>
      <c r="I28" s="39">
        <f t="shared" si="3"/>
        <v>1</v>
      </c>
      <c r="J28" s="122">
        <f>BOR!J28+LUMCON!J28+LOSFA!J28+'ULS Summary'!J28+'LSU Summary'!J28+SUSummary!J28+LCTCSummary!J28</f>
        <v>0</v>
      </c>
      <c r="K28" s="40">
        <f t="shared" si="4"/>
        <v>0</v>
      </c>
      <c r="L28" s="133">
        <f t="shared" si="1"/>
        <v>288717</v>
      </c>
      <c r="M28" s="41">
        <f>IF(ISBLANK(L28),"  ",IF(L81&gt;0,L28/L81,IF(L28&gt;0,1,0)))</f>
        <v>4.262264512726333E-5</v>
      </c>
    </row>
    <row r="29" spans="1:13" ht="15" customHeight="1" x14ac:dyDescent="0.2">
      <c r="A29" s="172" t="s">
        <v>28</v>
      </c>
      <c r="B29" s="112">
        <f>BOR!B29+LUMCON!B29+LOSFA!B29+'ULS Summary'!B29+'LSU Summary'!B29+SUSummary!B29+LCTCSummary!B29</f>
        <v>51659077.100000001</v>
      </c>
      <c r="C29" s="39">
        <f t="shared" si="0"/>
        <v>1</v>
      </c>
      <c r="D29" s="122">
        <f>BOR!D29+LUMCON!D29+LOSFA!D29+'ULS Summary'!D29+'LSU Summary'!D29+SUSummary!D29+LCTCSummary!D29</f>
        <v>0</v>
      </c>
      <c r="E29" s="36">
        <f t="shared" si="5"/>
        <v>0</v>
      </c>
      <c r="F29" s="133">
        <f t="shared" si="2"/>
        <v>51659077.100000001</v>
      </c>
      <c r="G29" s="41">
        <f>IF(ISBLANK(F29),"  ",IF(F81&gt;0,F29/F81,IF(F29&gt;0,1,0)))</f>
        <v>7.8878539119511849E-3</v>
      </c>
      <c r="H29" s="112">
        <f>BOR!H29+LUMCON!H29+LOSFA!H29+'ULS Summary'!H29+'LSU Summary'!H29+SUSummary!H29+LCTCSummary!H29</f>
        <v>101673075</v>
      </c>
      <c r="I29" s="39">
        <f t="shared" si="3"/>
        <v>1</v>
      </c>
      <c r="J29" s="122">
        <f>BOR!J29+LUMCON!J29+LOSFA!J29+'ULS Summary'!J29+'LSU Summary'!J29+SUSummary!J29+LCTCSummary!J29</f>
        <v>0</v>
      </c>
      <c r="K29" s="40">
        <f t="shared" si="4"/>
        <v>0</v>
      </c>
      <c r="L29" s="133">
        <f t="shared" si="1"/>
        <v>101673075</v>
      </c>
      <c r="M29" s="41">
        <f>IF(ISBLANK(L29),"  ",IF(L81&gt;0,L29/L81,IF(L29&gt;0,1,0)))</f>
        <v>1.5009768717195832E-2</v>
      </c>
    </row>
    <row r="30" spans="1:13" ht="15" customHeight="1" x14ac:dyDescent="0.2">
      <c r="A30" s="172" t="s">
        <v>71</v>
      </c>
      <c r="B30" s="112">
        <f>BOR!B30+LUMCON!B30+LOSFA!B30+'ULS Summary'!B30+'LSU Summary'!B30+SUSummary!B30+LCTCSummary!B30</f>
        <v>200000</v>
      </c>
      <c r="C30" s="39">
        <f t="shared" si="0"/>
        <v>1</v>
      </c>
      <c r="D30" s="122">
        <f>BOR!D30+LUMCON!D30+LOSFA!D30+'ULS Summary'!D30+'LSU Summary'!D30+SUSummary!D30+LCTCSummary!D30</f>
        <v>0</v>
      </c>
      <c r="E30" s="36">
        <f>IF(ISBLANK(D30),"  ",IF(F30&gt;0,D30/F30,IF(D30&gt;0,1,0)))</f>
        <v>0</v>
      </c>
      <c r="F30" s="133">
        <f t="shared" si="2"/>
        <v>200000</v>
      </c>
      <c r="G30" s="41">
        <f>IF(ISBLANK(F30),"  ",IF(F81&gt;0,F30/F81,IF(F30&gt;0,1,0)))</f>
        <v>3.0538113937584009E-5</v>
      </c>
      <c r="H30" s="112">
        <f>BOR!H30+LUMCON!H30+LOSFA!H30+'ULS Summary'!H30+'LSU Summary'!H30+SUSummary!H30+LCTCSummary!H30</f>
        <v>200000</v>
      </c>
      <c r="I30" s="39">
        <f t="shared" si="3"/>
        <v>1</v>
      </c>
      <c r="J30" s="122">
        <f>BOR!J30+LUMCON!J30+LOSFA!J30+'ULS Summary'!J30+'LSU Summary'!J30+SUSummary!J30+LCTCSummary!J30</f>
        <v>0</v>
      </c>
      <c r="K30" s="40">
        <f>IF(ISBLANK(J30),"  ",IF(L30&gt;0,J30/L30,IF(J30&gt;0,1,0)))</f>
        <v>0</v>
      </c>
      <c r="L30" s="133">
        <f t="shared" si="1"/>
        <v>200000</v>
      </c>
      <c r="M30" s="41">
        <f>IF(ISBLANK(L30),"  ",IF(L81&gt;0,L30/L81,IF(L30&gt;0,1,0)))</f>
        <v>2.9525552792016632E-5</v>
      </c>
    </row>
    <row r="31" spans="1:13" ht="15" customHeight="1" x14ac:dyDescent="0.2">
      <c r="A31" s="172" t="s">
        <v>182</v>
      </c>
      <c r="B31" s="112">
        <f>BOR!B31+LUMCON!B31+LOSFA!B31+'ULS Summary'!B31+'LSU Summary'!B31+SUSummary!B31+LCTCSummary!B31</f>
        <v>1000000</v>
      </c>
      <c r="C31" s="39">
        <f t="shared" si="0"/>
        <v>1</v>
      </c>
      <c r="D31" s="122">
        <f>BOR!D31+LUMCON!D31+LOSFA!D31+'ULS Summary'!D31+'LSU Summary'!D31+SUSummary!D31+LCTCSummary!D31</f>
        <v>0</v>
      </c>
      <c r="E31" s="36">
        <f>IF(ISBLANK(D31),"  ",IF(F31&gt;0,D31/F31,IF(D31&gt;0,1,0)))</f>
        <v>0</v>
      </c>
      <c r="F31" s="133">
        <f t="shared" si="2"/>
        <v>1000000</v>
      </c>
      <c r="G31" s="41">
        <f>IF(ISBLANK(F31),"  ",IF(F81&gt;0,F31/F81,IF(F31&gt;0,1,0)))</f>
        <v>1.5269056968792005E-4</v>
      </c>
      <c r="H31" s="112">
        <f>BOR!H31+LUMCON!H31+LOSFA!H31+'ULS Summary'!H31+'LSU Summary'!H31+SUSummary!H31+LCTCSummary!H31</f>
        <v>1000000</v>
      </c>
      <c r="I31" s="39">
        <f t="shared" si="3"/>
        <v>1</v>
      </c>
      <c r="J31" s="122">
        <f>BOR!J31+LUMCON!J31+LOSFA!J31+'ULS Summary'!J31+'LSU Summary'!J31+SUSummary!J31+LCTCSummary!J31</f>
        <v>0</v>
      </c>
      <c r="K31" s="40">
        <f>IF(ISBLANK(J31),"  ",IF(L31&gt;0,J31/L31,IF(J31&gt;0,1,0)))</f>
        <v>0</v>
      </c>
      <c r="L31" s="133">
        <f t="shared" si="1"/>
        <v>1000000</v>
      </c>
      <c r="M31" s="41">
        <f>IF(ISBLANK(L31),"  ",IF(L81&gt;0,L31/L81,IF(L31&gt;0,1,0)))</f>
        <v>1.4762776396008316E-4</v>
      </c>
    </row>
    <row r="32" spans="1:13" ht="15" customHeight="1" x14ac:dyDescent="0.2">
      <c r="A32" s="173" t="s">
        <v>183</v>
      </c>
      <c r="B32" s="112">
        <f>BOR!B32+LUMCON!B32+LOSFA!B32+'ULS Summary'!B32+'LSU Summary'!B32+SUSummary!B32+LCTCSummary!B32</f>
        <v>0</v>
      </c>
      <c r="C32" s="39">
        <f t="shared" si="0"/>
        <v>0</v>
      </c>
      <c r="D32" s="122">
        <f>BOR!D32+LUMCON!D32+LOSFA!D32+'ULS Summary'!D32+'LSU Summary'!D32+SUSummary!D32+LCTCSummary!D32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12">
        <f>BOR!H32+LUMCON!H32+LOSFA!H32+'ULS Summary'!H32+'LSU Summary'!H32+SUSummary!H32+LCTCSummary!H32</f>
        <v>5182210</v>
      </c>
      <c r="I32" s="39">
        <f t="shared" si="3"/>
        <v>1</v>
      </c>
      <c r="J32" s="122">
        <f>BOR!J32+LUMCON!J32+LOSFA!J32+'ULS Summary'!J32+'LSU Summary'!J32+SUSummary!J32+LCTCSummary!J32</f>
        <v>0</v>
      </c>
      <c r="K32" s="40">
        <f>IF(ISBLANK(J32),"  ",IF(L32&gt;0,J32/L32,IF(J32&gt;0,1,0)))</f>
        <v>0</v>
      </c>
      <c r="L32" s="133">
        <f t="shared" si="1"/>
        <v>5182210</v>
      </c>
      <c r="M32" s="41">
        <f>IF(ISBLANK(L32),"  ",IF(L81&gt;0,L32/L81,IF(L32&gt;0,1,0)))</f>
        <v>7.6503807467158251E-4</v>
      </c>
    </row>
    <row r="33" spans="1:13" ht="15" customHeight="1" x14ac:dyDescent="0.2">
      <c r="A33" s="172" t="s">
        <v>175</v>
      </c>
      <c r="B33" s="112">
        <f>BOR!B33+LUMCON!B33+LOSFA!B33+'ULS Summary'!B33+'LSU Summary'!B33+SUSummary!B33+LCTCSummary!B33</f>
        <v>68740</v>
      </c>
      <c r="C33" s="39">
        <f>IF(ISBLANK(B33),"  ",IF(F33&gt;0,B33/F33,IF(B33&gt;0,1,0)))</f>
        <v>1</v>
      </c>
      <c r="D33" s="122">
        <f>BOR!D33+LUMCON!D33+LOSFA!D33+'ULS Summary'!D33+'LSU Summary'!D33+SUSummary!D33+LCTCSummary!D33</f>
        <v>0</v>
      </c>
      <c r="E33" s="36">
        <f>IF(ISBLANK(D33),"  ",IF(F33&gt;0,D33/F33,IF(D33&gt;0,1,0)))</f>
        <v>0</v>
      </c>
      <c r="F33" s="133">
        <f t="shared" si="2"/>
        <v>68740</v>
      </c>
      <c r="G33" s="41">
        <f>IF(ISBLANK(F33),"  ",IF(F81&gt;0,F33/F81,IF(F33&gt;0,1,0)))</f>
        <v>1.0495949760347624E-5</v>
      </c>
      <c r="H33" s="112">
        <f>BOR!H33+LUMCON!H33+LOSFA!H33+'ULS Summary'!H33+'LSU Summary'!H33+SUSummary!H33+LCTCSummary!H33</f>
        <v>44802</v>
      </c>
      <c r="I33" s="39">
        <f>IF(ISBLANK(H33),"  ",IF(L33&gt;0,H33/L33,IF(H33&gt;0,1,0)))</f>
        <v>1</v>
      </c>
      <c r="J33" s="122">
        <f>BOR!J33+LUMCON!J33+LOSFA!J33+'ULS Summary'!J33+'LSU Summary'!J33+SUSummary!J33+LCTCSummary!J33</f>
        <v>0</v>
      </c>
      <c r="K33" s="40">
        <f>IF(ISBLANK(J33),"  ",IF(L33&gt;0,J33/L33,IF(J33&gt;0,1,0)))</f>
        <v>0</v>
      </c>
      <c r="L33" s="133">
        <f t="shared" si="1"/>
        <v>44802</v>
      </c>
      <c r="M33" s="41">
        <f>IF(ISBLANK(L33),"  ",IF(L81&gt;0,L33/L81,IF(L33&gt;0,1,0)))</f>
        <v>6.6140190809396453E-6</v>
      </c>
    </row>
    <row r="34" spans="1:13" ht="15" customHeight="1" x14ac:dyDescent="0.2">
      <c r="A34" s="171" t="s">
        <v>184</v>
      </c>
      <c r="B34" s="112">
        <f>BOR!B34+LUMCON!B34+LOSFA!B34+'ULS Summary'!B34+'LSU Summary'!B34+SUSummary!B34+LCTCSummary!B34</f>
        <v>400000</v>
      </c>
      <c r="C34" s="39">
        <f t="shared" si="0"/>
        <v>1</v>
      </c>
      <c r="D34" s="122">
        <f>BOR!D34+LUMCON!D34+LOSFA!D34+'ULS Summary'!D34+'LSU Summary'!D34+SUSummary!D34+LCTCSummary!D34</f>
        <v>0</v>
      </c>
      <c r="E34" s="36">
        <f t="shared" si="5"/>
        <v>0</v>
      </c>
      <c r="F34" s="133">
        <f t="shared" si="2"/>
        <v>400000</v>
      </c>
      <c r="G34" s="41">
        <f>IF(ISBLANK(F34),"  ",IF(F81&gt;0,F34/F81,IF(F34&gt;0,1,0)))</f>
        <v>6.1076227875168018E-5</v>
      </c>
      <c r="H34" s="112">
        <f>BOR!H34+LUMCON!H34+LOSFA!H34+'ULS Summary'!H34+'LSU Summary'!H34+SUSummary!H34+LCTCSummary!H34</f>
        <v>550000</v>
      </c>
      <c r="I34" s="39">
        <f t="shared" si="3"/>
        <v>1</v>
      </c>
      <c r="J34" s="122">
        <f>BOR!J34+LUMCON!J34+LOSFA!J34+'ULS Summary'!J34+'LSU Summary'!J34+SUSummary!J34+LCTCSummary!J34</f>
        <v>0</v>
      </c>
      <c r="K34" s="40">
        <f t="shared" si="4"/>
        <v>0</v>
      </c>
      <c r="L34" s="133">
        <f t="shared" si="1"/>
        <v>550000</v>
      </c>
      <c r="M34" s="41">
        <f>IF(ISBLANK(L34),"  ",IF(L81&gt;0,L34/L81,IF(L34&gt;0,1,0)))</f>
        <v>8.1195270178045732E-5</v>
      </c>
    </row>
    <row r="35" spans="1:13" ht="15" customHeight="1" x14ac:dyDescent="0.2">
      <c r="A35" s="171" t="s">
        <v>185</v>
      </c>
      <c r="B35" s="112">
        <f>BOR!B35+LUMCON!B35+LOSFA!B35+'ULS Summary'!B35+'LSU Summary'!B35+SUSummary!B35+LCTCSummary!B35</f>
        <v>3040299.3</v>
      </c>
      <c r="C35" s="39">
        <f t="shared" ref="C35:C36" si="6">IF(ISBLANK(B35),"  ",IF(F35&gt;0,B35/F35,IF(B35&gt;0,1,0)))</f>
        <v>0.98474826919188274</v>
      </c>
      <c r="D35" s="122">
        <f>BOR!D35+LUMCON!D35+LOSFA!D35+'ULS Summary'!D35+'LSU Summary'!D35+SUSummary!D35+LCTCSummary!D35</f>
        <v>47088</v>
      </c>
      <c r="E35" s="36">
        <f t="shared" ref="E35:E36" si="7">IF(ISBLANK(D35),"  ",IF(F35&gt;0,D35/F35,IF(D35&gt;0,1,0)))</f>
        <v>1.5251730808117273E-2</v>
      </c>
      <c r="F35" s="133">
        <f t="shared" ref="F35" si="8">D35+B35</f>
        <v>3087387.3</v>
      </c>
      <c r="G35" s="41">
        <f>IF(ISBLANK(F35),"  ",IF(F82&gt;0,F35/F82,IF(F35&gt;0,1,0)))</f>
        <v>1</v>
      </c>
      <c r="H35" s="112">
        <f>BOR!H35+LUMCON!H35+LOSFA!H35+'ULS Summary'!H35+'LSU Summary'!H35+SUSummary!H35+LCTCSummary!H35</f>
        <v>10500000</v>
      </c>
      <c r="I35" s="39">
        <f t="shared" ref="I35" si="9">IF(ISBLANK(H35),"  ",IF(L35&gt;0,H35/L35,IF(H35&gt;0,1,0)))</f>
        <v>1</v>
      </c>
      <c r="J35" s="122">
        <f>BOR!J35+LUMCON!J35+LOSFA!J35+'ULS Summary'!J35+'LSU Summary'!J35+SUSummary!J35+LCTCSummary!J35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10500000</v>
      </c>
      <c r="M35" s="41">
        <f>IF(ISBLANK(L35),"  ",IF(L82&gt;0,L35/L82,IF(L35&gt;0,1,0)))</f>
        <v>1</v>
      </c>
    </row>
    <row r="36" spans="1:13" ht="15" customHeight="1" x14ac:dyDescent="0.2">
      <c r="A36" s="171" t="s">
        <v>189</v>
      </c>
      <c r="B36" s="112">
        <f>BOR!B36+LUMCON!B36+LOSFA!B36+'ULS Summary'!B36+'LSU Summary'!B36+SUSummary!B36+LCTCSummary!B36</f>
        <v>0</v>
      </c>
      <c r="C36" s="39">
        <f t="shared" si="6"/>
        <v>0</v>
      </c>
      <c r="D36" s="122">
        <f>BOR!D36+LUMCON!D36+LOSFA!D36+'ULS Summary'!D36+'LSU Summary'!D36+SUSummary!D36+LCTCSummary!D36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12">
        <f>BOR!H36+LUMCON!H36+LOSFA!H36+'ULS Summary'!H36+'LSU Summary'!H36+SUSummary!H36+LCTCSummary!H36</f>
        <v>2500000</v>
      </c>
      <c r="I36" s="39">
        <f t="shared" ref="I36" si="13">IF(ISBLANK(H36),"  ",IF(L36&gt;0,H36/L36,IF(H36&gt;0,1,0)))</f>
        <v>1</v>
      </c>
      <c r="J36" s="122">
        <f>BOR!J36+LUMCON!J36+LOSFA!J36+'ULS Summary'!J36+'LSU Summary'!J36+SUSummary!J36+LCTCSummary!J36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2500000</v>
      </c>
      <c r="M36" s="41">
        <f>IF(ISBLANK(L36),"  ",IF(L83&gt;0,L36/L83,IF(L36&gt;0,1,0)))</f>
        <v>1</v>
      </c>
    </row>
    <row r="37" spans="1:13" ht="15" customHeight="1" x14ac:dyDescent="0.2">
      <c r="A37" s="171" t="s">
        <v>190</v>
      </c>
      <c r="B37" s="112">
        <f>BOR!B37+LUMCON!B37+LOSFA!B37+'ULS Summary'!B37+'LSU Summary'!B37+SUSummary!B37+LCTCSummary!B37</f>
        <v>0</v>
      </c>
      <c r="C37" s="39">
        <f t="shared" ref="C37" si="16">IF(ISBLANK(B37),"  ",IF(F37&gt;0,B37/F37,IF(B37&gt;0,1,0)))</f>
        <v>0</v>
      </c>
      <c r="D37" s="122">
        <f>BOR!D37+LUMCON!D37+LOSFA!D37+'ULS Summary'!D37+'LSU Summary'!D37+SUSummary!D37+LCTCSummary!D37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12">
        <f>BOR!H37+LUMCON!H37+LOSFA!H37+'ULS Summary'!H37+'LSU Summary'!H37+SUSummary!H37+LCTCSummary!H37</f>
        <v>10000000</v>
      </c>
      <c r="I37" s="39">
        <f t="shared" ref="I37" si="19">IF(ISBLANK(H37),"  ",IF(L37&gt;0,H37/L37,IF(H37&gt;0,1,0)))</f>
        <v>1</v>
      </c>
      <c r="J37" s="122">
        <f>BOR!J37+LUMCON!J37+LOSFA!J37+'ULS Summary'!J37+'LSU Summary'!J37+SUSummary!J37+LCTCSummary!J37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10000000</v>
      </c>
      <c r="M37" s="41">
        <f>IF(ISBLANK(L37),"  ",IF(L84&gt;0,L37/L84,IF(L37&gt;0,1,0)))</f>
        <v>1</v>
      </c>
    </row>
    <row r="38" spans="1:13" ht="15" customHeight="1" x14ac:dyDescent="0.2">
      <c r="A38" s="171" t="s">
        <v>191</v>
      </c>
      <c r="B38" s="112">
        <f>BOR!B38+LUMCON!B38+LOSFA!B38+'ULS Summary'!B38+'LSU Summary'!B38+SUSummary!B38+LCTCSummary!B38</f>
        <v>0</v>
      </c>
      <c r="C38" s="39">
        <f t="shared" ref="C38" si="22">IF(ISBLANK(B38),"  ",IF(F38&gt;0,B38/F38,IF(B38&gt;0,1,0)))</f>
        <v>0</v>
      </c>
      <c r="D38" s="122">
        <f>BOR!D38+LUMCON!D38+LOSFA!D38+'ULS Summary'!D38+'LSU Summary'!D38+SUSummary!D38+LCTCSummary!D38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12">
        <f>BOR!H38+LUMCON!H38+LOSFA!H38+'ULS Summary'!H38+'LSU Summary'!H38+SUSummary!H38+LCTCSummary!H38</f>
        <v>1000000</v>
      </c>
      <c r="I38" s="39">
        <f t="shared" ref="I38" si="25">IF(ISBLANK(H38),"  ",IF(L38&gt;0,H38/L38,IF(H38&gt;0,1,0)))</f>
        <v>1</v>
      </c>
      <c r="J38" s="122">
        <f>BOR!J38+LUMCON!J38+LOSFA!J38+'ULS Summary'!J38+'LSU Summary'!J38+SUSummary!J38+LCTCSummary!J38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1000000</v>
      </c>
      <c r="M38" s="41">
        <f>IF(ISBLANK(L38),"  ",IF(L85&gt;0,L38/L85,IF(L38&gt;0,1,0)))</f>
        <v>1</v>
      </c>
    </row>
    <row r="39" spans="1:13" ht="15" customHeight="1" x14ac:dyDescent="0.25">
      <c r="A39" s="47" t="s">
        <v>29</v>
      </c>
      <c r="B39" s="165"/>
      <c r="C39" s="48" t="s">
        <v>4</v>
      </c>
      <c r="D39" s="123"/>
      <c r="E39" s="49" t="s">
        <v>4</v>
      </c>
      <c r="F39" s="133"/>
      <c r="G39" s="50" t="s">
        <v>4</v>
      </c>
      <c r="H39" s="165"/>
      <c r="I39" s="48" t="s">
        <v>4</v>
      </c>
      <c r="J39" s="123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BOR!B40+LUMCON!B40+LOSFA!B40+'ULS Summary'!B40+'LSU Summary'!B40+SUSummary!B40+LCTCSummary!B40</f>
        <v>0</v>
      </c>
      <c r="C40" s="35">
        <f t="shared" si="0"/>
        <v>0</v>
      </c>
      <c r="D40" s="122">
        <f>BOR!D40+LUMCON!D40+LOSFA!D40+'ULS Summary'!D40+'LSU Summary'!D40+SUSummary!D40+LCTCSummary!D40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12">
        <f>BOR!H40+LUMCON!H40+LOSFA!H40+'ULS Summary'!H40+'LSU Summary'!H40+SUSummary!H40+LCTCSummary!H40</f>
        <v>0</v>
      </c>
      <c r="I40" s="35">
        <f>IF(ISBLANK(H40),"  ",IF(L40&gt;0,H40/L40,IF(H40&gt;0,1,0)))</f>
        <v>0</v>
      </c>
      <c r="J40" s="122">
        <f>BOR!J40+LUMCON!J40+LOSFA!J40+'ULS Summary'!J40+'LSU Summary'!J40+SUSummary!J40+LCTCSummary!J40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65"/>
      <c r="C41" s="48" t="s">
        <v>4</v>
      </c>
      <c r="D41" s="123"/>
      <c r="E41" s="49" t="s">
        <v>4</v>
      </c>
      <c r="F41" s="133"/>
      <c r="G41" s="50" t="s">
        <v>4</v>
      </c>
      <c r="H41" s="165"/>
      <c r="I41" s="48" t="s">
        <v>4</v>
      </c>
      <c r="J41" s="123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f>BOR!B42+LUMCON!B42+LOSFA!B42+'ULS Summary'!B42+'LSU Summary'!B42+SUSummary!B42+LCTCSummary!B42</f>
        <v>0</v>
      </c>
      <c r="C42" s="35">
        <f t="shared" si="0"/>
        <v>0</v>
      </c>
      <c r="D42" s="122">
        <f>BOR!D42+LUMCON!D42+LOSFA!D42+'ULS Summary'!D42+'LSU Summary'!D42+SUSummary!D42+LCTCSummary!D42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12">
        <f>BOR!H42+LUMCON!H42+LOSFA!H42+'ULS Summary'!H42+'LSU Summary'!H42+SUSummary!H42+LCTCSummary!H42</f>
        <v>0</v>
      </c>
      <c r="I42" s="35">
        <f>IF(ISBLANK(H42),"  ",IF(L42&gt;0,H42/L42,IF(H42&gt;0,1,0)))</f>
        <v>0</v>
      </c>
      <c r="J42" s="122">
        <f>BOR!J42+LUMCON!J42+LOSFA!J42+'ULS Summary'!J42+'LSU Summary'!J42+SUSummary!J42+LCTCSummary!J42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tr">
        <f t="shared" si="0"/>
        <v xml:space="preserve">  </v>
      </c>
      <c r="D43" s="124"/>
      <c r="E43" s="36" t="str">
        <f>IF(ISBLANK(D43),"  ",IF(F43&gt;0,D43/F43,IF(D43&gt;0,1,0)))</f>
        <v xml:space="preserve">  </v>
      </c>
      <c r="F43" s="133">
        <f t="shared" si="2"/>
        <v>0</v>
      </c>
      <c r="G43" s="41">
        <f>IF(ISBLANK(F43),"  ",IF(F81&gt;0,F43/F81,IF(F43&gt;0,1,0)))</f>
        <v>0</v>
      </c>
      <c r="H43" s="114"/>
      <c r="I43" s="39" t="str">
        <f>IF(ISBLANK(H43),"  ",IF(L43&gt;0,H43/L43,IF(H43&gt;0,1,0)))</f>
        <v xml:space="preserve">  </v>
      </c>
      <c r="J43" s="124"/>
      <c r="K43" s="40" t="str">
        <f>IF(ISBLANK(J43),"  ",IF(L43&gt;0,J43/L43,IF(J43&gt;0,1,0)))</f>
        <v xml:space="preserve">  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1424256992.51</v>
      </c>
      <c r="C44" s="51">
        <f t="shared" si="0"/>
        <v>0.99953044020377502</v>
      </c>
      <c r="D44" s="115">
        <f>SUM(D13:D15,D40,D42,D43)</f>
        <v>669088</v>
      </c>
      <c r="E44" s="52">
        <f>IF(ISBLANK(D44),"  ",IF(F44&gt;0,D44/F44,IF(D44&gt;0,1,0)))</f>
        <v>4.6955979622502556E-4</v>
      </c>
      <c r="F44" s="115">
        <f>SUM(F13:F15,F40,F42:F43)</f>
        <v>1424926080.51</v>
      </c>
      <c r="G44" s="53">
        <f>IF(ISBLANK(F44),"  ",IF(F81&gt;0,F44/F81,IF(F44&gt;0,1,0)))</f>
        <v>0.21757277499624691</v>
      </c>
      <c r="H44" s="115">
        <f>SUM(H13:H15,H40,H42:H43)</f>
        <v>1646553431</v>
      </c>
      <c r="I44" s="51">
        <f>IF(ISBLANK(H44),"  ",IF(L44&gt;0,H44/L44,IF(H44&gt;0,1,0)))</f>
        <v>0.99963573520917492</v>
      </c>
      <c r="J44" s="115">
        <f>SUM(J13:J15,J40,J42:J43)</f>
        <v>600000</v>
      </c>
      <c r="K44" s="54">
        <f>IF(ISBLANK(J44),"  ",IF(L44&gt;0,J44/L44,IF(J44&gt;0,1,0)))</f>
        <v>3.6426479082506309E-4</v>
      </c>
      <c r="L44" s="115">
        <f>SUM(L13:L15,L40,L42:L43)</f>
        <v>1647153431</v>
      </c>
      <c r="M44" s="53">
        <f>IF(ISBLANK(L44),"  ",IF(L81&gt;0,L44/L81,IF(L44&gt;0,1,0)))</f>
        <v>0.24316557791770912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BOR!B46+LUMCON!B46+LOSFA!B46+'ULS Summary'!B46+'LSU Summary'!B46+SUSummary!B46+LCTCSummary!B46</f>
        <v>0</v>
      </c>
      <c r="C46" s="35">
        <f t="shared" si="0"/>
        <v>0</v>
      </c>
      <c r="D46" s="122">
        <f>BOR!D46+LUMCON!D46+LOSFA!D46+'ULS Summary'!D46+'LSU Summary'!D46+SUSummary!D46+LCTCSummary!D46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BOR!H46+LUMCON!H46+LOSFA!H46+'ULS Summary'!H46+'LSU Summary'!H46+SUSummary!H46+LCTCSummary!H46</f>
        <v>0</v>
      </c>
      <c r="I46" s="35">
        <f t="shared" ref="I46:I52" si="29">IF(ISBLANK(H46),"  ",IF(L46&gt;0,H46/L46,IF(H46&gt;0,1,0)))</f>
        <v>0</v>
      </c>
      <c r="J46" s="122">
        <f>BOR!J46+LUMCON!J46+LOSFA!J46+'ULS Summary'!J46+'LSU Summary'!J46+SUSummary!J46+LCTCSummary!J46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BOR!B47+LUMCON!B47+LOSFA!B47+'ULS Summary'!B47+'LSU Summary'!B47+SUSummary!B47+LCTCSummary!B47</f>
        <v>0</v>
      </c>
      <c r="C47" s="39">
        <f t="shared" si="0"/>
        <v>0</v>
      </c>
      <c r="D47" s="122">
        <f>BOR!D47+LUMCON!D47+LOSFA!D47+'ULS Summary'!D47+'LSU Summary'!D47+SUSummary!D47+LCTCSummary!D47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BOR!H47+LUMCON!H47+LOSFA!H47+'ULS Summary'!H47+'LSU Summary'!H47+SUSummary!H47+LCTCSummary!H47</f>
        <v>0</v>
      </c>
      <c r="I47" s="39">
        <f t="shared" si="29"/>
        <v>0</v>
      </c>
      <c r="J47" s="122">
        <f>BOR!J47+LUMCON!J47+LOSFA!J47+'ULS Summary'!J47+'LSU Summary'!J47+SUSummary!J47+LCTCSummary!J47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BOR!B48+LUMCON!B48+LOSFA!B48+'ULS Summary'!B48+'LSU Summary'!B48+SUSummary!B48+LCTCSummary!B48</f>
        <v>0</v>
      </c>
      <c r="C48" s="39">
        <f t="shared" si="0"/>
        <v>0</v>
      </c>
      <c r="D48" s="122">
        <f>BOR!D48+LUMCON!D48+LOSFA!D48+'ULS Summary'!D48+'LSU Summary'!D48+SUSummary!D48+LCTCSummary!D48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BOR!H48+LUMCON!H48+LOSFA!H48+'ULS Summary'!H48+'LSU Summary'!H48+SUSummary!H48+LCTCSummary!H48</f>
        <v>0</v>
      </c>
      <c r="I48" s="39">
        <f t="shared" si="29"/>
        <v>0</v>
      </c>
      <c r="J48" s="122">
        <f>BOR!J48+LUMCON!J48+LOSFA!J48+'ULS Summary'!J48+'LSU Summary'!J48+SUSummary!J48+LCTCSummary!J48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6" ht="15" customHeight="1" x14ac:dyDescent="0.2">
      <c r="A49" s="25" t="s">
        <v>38</v>
      </c>
      <c r="B49" s="112">
        <f>BOR!B49+LUMCON!B49+LOSFA!B49+'ULS Summary'!B49+'LSU Summary'!B49+SUSummary!B49+LCTCSummary!B49</f>
        <v>12934121</v>
      </c>
      <c r="C49" s="39">
        <f t="shared" si="0"/>
        <v>0.88062676018171759</v>
      </c>
      <c r="D49" s="122">
        <f>BOR!D49+LUMCON!D49+LOSFA!D49+'ULS Summary'!D49+'LSU Summary'!D49+SUSummary!D49+LCTCSummary!D49</f>
        <v>1753283</v>
      </c>
      <c r="E49" s="40">
        <f t="shared" si="28"/>
        <v>0.11937323981828239</v>
      </c>
      <c r="F49" s="133">
        <f>D49+B49</f>
        <v>14687404</v>
      </c>
      <c r="G49" s="41">
        <f>IF(ISBLANK(F49),"  ",IF(D81&gt;0,F49/D81,IF(F49&gt;0,1,0)))</f>
        <v>4.1890006623231356E-3</v>
      </c>
      <c r="H49" s="112">
        <f>BOR!H49+LUMCON!H49+LOSFA!H49+'ULS Summary'!H49+'LSU Summary'!H49+SUSummary!H49+LCTCSummary!H49</f>
        <v>12961975</v>
      </c>
      <c r="I49" s="39">
        <f t="shared" si="29"/>
        <v>0.8810492812827645</v>
      </c>
      <c r="J49" s="122">
        <f>BOR!J49+LUMCON!J49+LOSFA!J49+'ULS Summary'!J49+'LSU Summary'!J49+SUSummary!J49+LCTCSummary!J49</f>
        <v>1750000</v>
      </c>
      <c r="K49" s="40">
        <f t="shared" si="30"/>
        <v>0.11895071871723545</v>
      </c>
      <c r="L49" s="133">
        <f>J49+H49</f>
        <v>14711975</v>
      </c>
      <c r="M49" s="41">
        <f>IF(ISBLANK(L49),"  ",IF(J81&gt;0,L49/J81,IF(L49&gt;0,1,0)))</f>
        <v>4.4299198355005568E-3</v>
      </c>
    </row>
    <row r="50" spans="1:16" ht="15" customHeight="1" x14ac:dyDescent="0.2">
      <c r="A50" s="58" t="s">
        <v>39</v>
      </c>
      <c r="B50" s="112">
        <f>BOR!B50+LUMCON!B50+LOSFA!B50+'ULS Summary'!B50+'LSU Summary'!B50+SUSummary!B50+LCTCSummary!B50</f>
        <v>7102248.1500000004</v>
      </c>
      <c r="C50" s="39">
        <f t="shared" si="0"/>
        <v>0.95937884429997622</v>
      </c>
      <c r="D50" s="122">
        <f>BOR!D50+LUMCON!D50+LOSFA!D50+'ULS Summary'!D50+'LSU Summary'!D50+SUSummary!D50+LCTCSummary!D50</f>
        <v>300717</v>
      </c>
      <c r="E50" s="40">
        <f t="shared" si="28"/>
        <v>4.0621155700023795E-2</v>
      </c>
      <c r="F50" s="133">
        <f>D50+B50</f>
        <v>7402965.1500000004</v>
      </c>
      <c r="G50" s="41">
        <f>IF(ISBLANK(F50),"  ",IF(F81&gt;0,F50/F81,IF(F50&gt;0,1,0)))</f>
        <v>1.1303629661333185E-3</v>
      </c>
      <c r="H50" s="112">
        <f>BOR!H50+LUMCON!H50+LOSFA!H50+'ULS Summary'!H50+'LSU Summary'!H50+SUSummary!H50+LCTCSummary!H50</f>
        <v>12587030</v>
      </c>
      <c r="I50" s="39">
        <f t="shared" si="29"/>
        <v>0.99992055945211444</v>
      </c>
      <c r="J50" s="122">
        <f>BOR!J50+LUMCON!J50+LOSFA!J50+'ULS Summary'!J50+'LSU Summary'!J50+SUSummary!J50+LCTCSummary!J50</f>
        <v>1000</v>
      </c>
      <c r="K50" s="40">
        <f t="shared" si="30"/>
        <v>7.9440547885570651E-5</v>
      </c>
      <c r="L50" s="133">
        <f>J50+H50</f>
        <v>12588030</v>
      </c>
      <c r="M50" s="41">
        <f>IF(ISBLANK(L50),"  ",IF(L81&gt;0,L50/L81,IF(L50&gt;0,1,0)))</f>
        <v>1.8583427215624457E-3</v>
      </c>
    </row>
    <row r="51" spans="1:16" s="55" customFormat="1" ht="15" customHeight="1" x14ac:dyDescent="0.25">
      <c r="A51" s="56" t="s">
        <v>40</v>
      </c>
      <c r="B51" s="117">
        <f>B50+B49+B48+B47+B46</f>
        <v>20036369.149999999</v>
      </c>
      <c r="C51" s="59">
        <f t="shared" si="0"/>
        <v>0.90701830349448909</v>
      </c>
      <c r="D51" s="125">
        <f>D50+D49+D48+D47+D46</f>
        <v>2054000</v>
      </c>
      <c r="E51" s="54">
        <f t="shared" si="28"/>
        <v>9.2981696505510872E-2</v>
      </c>
      <c r="F51" s="134">
        <f>F50+F49+F48+F47+F46</f>
        <v>22090369.149999999</v>
      </c>
      <c r="G51" s="53">
        <f>IF(ISBLANK(F51),"  ",IF(F81&gt;0,F51/F81,IF(F51&gt;0,1,0)))</f>
        <v>3.3729910501299537E-3</v>
      </c>
      <c r="H51" s="117">
        <f>H50+H49+H48+H47+H46</f>
        <v>25549005</v>
      </c>
      <c r="I51" s="59">
        <f t="shared" si="29"/>
        <v>0.93586081760790885</v>
      </c>
      <c r="J51" s="125">
        <f>J50+J49+J48+J47+J46</f>
        <v>1751000</v>
      </c>
      <c r="K51" s="54">
        <f t="shared" si="30"/>
        <v>6.413918239209114E-2</v>
      </c>
      <c r="L51" s="134">
        <f>L50+L49+L48+L47+L46</f>
        <v>27300005</v>
      </c>
      <c r="M51" s="53">
        <f>IF(ISBLANK(L51),"  ",IF(L81&gt;0,L51/L81,IF(L51&gt;0,1,0)))</f>
        <v>4.0302386942490899E-3</v>
      </c>
    </row>
    <row r="52" spans="1:16" s="55" customFormat="1" ht="15" customHeight="1" x14ac:dyDescent="0.25">
      <c r="A52" s="60" t="s">
        <v>41</v>
      </c>
      <c r="B52" s="118">
        <f>BOR!B52+LUMCON!B52+LOSFA!B52+'ULS Summary'!B52+'LSU Summary'!B52+SUSummary!B52+LCTCSummary!B52</f>
        <v>513353</v>
      </c>
      <c r="C52" s="59">
        <f t="shared" si="0"/>
        <v>1.7693040856054866E-2</v>
      </c>
      <c r="D52" s="126">
        <f>BOR!D52+LUMCON!D52+LOSFA!D52+'ULS Summary'!D52+'LSU Summary'!D52+SUSummary!D52+LCTCSummary!D52</f>
        <v>28501049</v>
      </c>
      <c r="E52" s="54">
        <f t="shared" si="28"/>
        <v>0.98230695914394517</v>
      </c>
      <c r="F52" s="135">
        <f>D52+B52</f>
        <v>29014402</v>
      </c>
      <c r="G52" s="53">
        <f>IF(ISBLANK(F52),"  ",IF(F81&gt;0,F52/F81,IF(F52&gt;0,1,0)))</f>
        <v>4.4302255705343267E-3</v>
      </c>
      <c r="H52" s="118">
        <f>BOR!H52+LUMCON!H52+LOSFA!H52+'ULS Summary'!H52+'LSU Summary'!H52+SUSummary!H52+LCTCSummary!H52</f>
        <v>0</v>
      </c>
      <c r="I52" s="59">
        <f t="shared" si="29"/>
        <v>0</v>
      </c>
      <c r="J52" s="126">
        <f>BOR!J52+LUMCON!J52+LOSFA!J52+'ULS Summary'!J52+'LSU Summary'!J52+SUSummary!J52+LCTCSummary!J52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  <c r="P52" s="72"/>
    </row>
    <row r="53" spans="1:16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6" ht="15" customHeight="1" x14ac:dyDescent="0.2">
      <c r="A54" s="7" t="s">
        <v>43</v>
      </c>
      <c r="B54" s="112">
        <f>BOR!B54+LUMCON!B54+LOSFA!B54+'ULS Summary'!B54+'LSU Summary'!B54+SUSummary!B54+LCTCSummary!B54</f>
        <v>1064766045.41</v>
      </c>
      <c r="C54" s="35">
        <f t="shared" si="0"/>
        <v>0.96785427013209524</v>
      </c>
      <c r="D54" s="122">
        <f>BOR!D54+LUMCON!D54+LOSFA!D54+'ULS Summary'!D54+'LSU Summary'!D54+SUSummary!D54+LCTCSummary!D54</f>
        <v>35364499.309999995</v>
      </c>
      <c r="E54" s="36">
        <f t="shared" ref="E54:E72" si="31">IF(ISBLANK(D54),"  ",IF(F54&gt;0,D54/F54,IF(D54&gt;0,1,0)))</f>
        <v>3.2145729867904718E-2</v>
      </c>
      <c r="F54" s="136">
        <f t="shared" ref="F54:F59" si="32">D54+B54</f>
        <v>1100130544.72</v>
      </c>
      <c r="G54" s="37">
        <f>IF(ISBLANK(F54),"  ",IF(F81&gt;0,F54/F81,IF(F54&gt;0,1,0)))</f>
        <v>0.1679795596043786</v>
      </c>
      <c r="H54" s="112">
        <f>BOR!H54+LUMCON!H54+LOSFA!H54+'ULS Summary'!H54+'LSU Summary'!H54+SUSummary!H54+LCTCSummary!H54</f>
        <v>1126286054.4400001</v>
      </c>
      <c r="I54" s="35">
        <f t="shared" ref="I54:I72" si="33">IF(ISBLANK(H54),"  ",IF(L54&gt;0,H54/L54,IF(H54&gt;0,1,0)))</f>
        <v>0.9588355063584405</v>
      </c>
      <c r="J54" s="122">
        <f>BOR!J54+LUMCON!J54+LOSFA!J54+'ULS Summary'!J54+'LSU Summary'!J54+SUSummary!J54+LCTCSummary!J54</f>
        <v>48353440</v>
      </c>
      <c r="K54" s="36">
        <f t="shared" ref="K54:K72" si="34">IF(ISBLANK(J54),"  ",IF(L54&gt;0,J54/L54,IF(J54&gt;0,1,0)))</f>
        <v>4.1164493641559462E-2</v>
      </c>
      <c r="L54" s="136">
        <f t="shared" ref="L54:L71" si="35">J54+H54</f>
        <v>1174639494.4400001</v>
      </c>
      <c r="M54" s="37">
        <f>IF(ISBLANK(L54),"  ",IF(L81&gt;0,L54/L81,IF(L54&gt;0,1,0)))</f>
        <v>0.17340940202337973</v>
      </c>
    </row>
    <row r="55" spans="1:16" ht="15" customHeight="1" x14ac:dyDescent="0.2">
      <c r="A55" s="25" t="s">
        <v>44</v>
      </c>
      <c r="B55" s="112">
        <f>BOR!B55+LUMCON!B55+LOSFA!B55+'ULS Summary'!B55+'LSU Summary'!B55+SUSummary!B55+LCTCSummary!B55</f>
        <v>175476414</v>
      </c>
      <c r="C55" s="39">
        <f t="shared" si="0"/>
        <v>1</v>
      </c>
      <c r="D55" s="122">
        <f>BOR!D55+LUMCON!D55+LOSFA!D55+'ULS Summary'!D55+'LSU Summary'!D55+SUSummary!D55+LCTCSummary!D55</f>
        <v>0</v>
      </c>
      <c r="E55" s="40">
        <f t="shared" si="31"/>
        <v>0</v>
      </c>
      <c r="F55" s="137">
        <f t="shared" si="32"/>
        <v>175476414</v>
      </c>
      <c r="G55" s="41">
        <f>IF(ISBLANK(F55),"  ",IF(F81&gt;0,F55/F81,IF(F55&gt;0,1,0)))</f>
        <v>2.6793593620453308E-2</v>
      </c>
      <c r="H55" s="112">
        <f>BOR!H55+LUMCON!H55+LOSFA!H55+'ULS Summary'!H55+'LSU Summary'!H55+SUSummary!H55+LCTCSummary!H55</f>
        <v>192204674</v>
      </c>
      <c r="I55" s="39">
        <f t="shared" si="33"/>
        <v>1</v>
      </c>
      <c r="J55" s="122">
        <f>BOR!J55+LUMCON!J55+LOSFA!J55+'ULS Summary'!J55+'LSU Summary'!J55+SUSummary!J55+LCTCSummary!J55</f>
        <v>0</v>
      </c>
      <c r="K55" s="40">
        <f t="shared" si="34"/>
        <v>0</v>
      </c>
      <c r="L55" s="137">
        <f t="shared" si="35"/>
        <v>192204674</v>
      </c>
      <c r="M55" s="41">
        <f>IF(ISBLANK(L55),"  ",IF(L81&gt;0,L55/L81,IF(L55&gt;0,1,0)))</f>
        <v>2.8374746245296734E-2</v>
      </c>
    </row>
    <row r="56" spans="1:16" ht="15" customHeight="1" x14ac:dyDescent="0.2">
      <c r="A56" s="64" t="s">
        <v>45</v>
      </c>
      <c r="B56" s="112">
        <f>BOR!B56+LUMCON!B56+LOSFA!B56+'ULS Summary'!B56+'LSU Summary'!B56+SUSummary!B56+LCTCSummary!B56</f>
        <v>37929234.519999996</v>
      </c>
      <c r="C56" s="39">
        <f t="shared" si="0"/>
        <v>0.82063091734755855</v>
      </c>
      <c r="D56" s="122">
        <f>BOR!D56+LUMCON!D56+LOSFA!D56+'ULS Summary'!D56+'LSU Summary'!D56+SUSummary!D56+LCTCSummary!D56</f>
        <v>8290367.6399999997</v>
      </c>
      <c r="E56" s="40">
        <f t="shared" si="31"/>
        <v>0.17936908265244142</v>
      </c>
      <c r="F56" s="138">
        <f t="shared" si="32"/>
        <v>46219602.159999996</v>
      </c>
      <c r="G56" s="41">
        <f>IF(ISBLANK(F56),"  ",IF(F81&gt;0,F56/F81,IF(F56&gt;0,1,0)))</f>
        <v>7.0572973845594187E-3</v>
      </c>
      <c r="H56" s="112">
        <f>BOR!H56+LUMCON!H56+LOSFA!H56+'ULS Summary'!H56+'LSU Summary'!H56+SUSummary!H56+LCTCSummary!H56</f>
        <v>39702437</v>
      </c>
      <c r="I56" s="39">
        <f t="shared" si="33"/>
        <v>0.85011014001841223</v>
      </c>
      <c r="J56" s="122">
        <f>BOR!J56+LUMCON!J56+LOSFA!J56+'ULS Summary'!J56+'LSU Summary'!J56+SUSummary!J56+LCTCSummary!J56</f>
        <v>7000260.8399999999</v>
      </c>
      <c r="K56" s="40">
        <f t="shared" si="34"/>
        <v>0.14988985998158771</v>
      </c>
      <c r="L56" s="138">
        <f t="shared" si="35"/>
        <v>46702697.840000004</v>
      </c>
      <c r="M56" s="41">
        <f>IF(ISBLANK(L56),"  ",IF(L81&gt;0,L56/L81,IF(L56&gt;0,1,0)))</f>
        <v>6.894614853022606E-3</v>
      </c>
    </row>
    <row r="57" spans="1:16" ht="15" customHeight="1" x14ac:dyDescent="0.2">
      <c r="A57" s="64" t="s">
        <v>46</v>
      </c>
      <c r="B57" s="112">
        <f>BOR!B57+LUMCON!B57+LOSFA!B57+'ULS Summary'!B57+'LSU Summary'!B57+SUSummary!B57+LCTCSummary!B57</f>
        <v>19598642.329999998</v>
      </c>
      <c r="C57" s="39">
        <f t="shared" si="0"/>
        <v>0.95890055588179768</v>
      </c>
      <c r="D57" s="122">
        <f>BOR!D57+LUMCON!D57+LOSFA!D57+'ULS Summary'!D57+'LSU Summary'!D57+SUSummary!D57+LCTCSummary!D57</f>
        <v>840017.56</v>
      </c>
      <c r="E57" s="40">
        <f t="shared" si="31"/>
        <v>4.1099444118202419E-2</v>
      </c>
      <c r="F57" s="138">
        <f t="shared" si="32"/>
        <v>20438659.889999997</v>
      </c>
      <c r="G57" s="41">
        <f>IF(ISBLANK(F57),"  ",IF(F81&gt;0,F57/F81,IF(F57&gt;0,1,0)))</f>
        <v>3.1207906222617409E-3</v>
      </c>
      <c r="H57" s="112">
        <f>BOR!H57+LUMCON!H57+LOSFA!H57+'ULS Summary'!H57+'LSU Summary'!H57+SUSummary!H57+LCTCSummary!H57</f>
        <v>19742298</v>
      </c>
      <c r="I57" s="39">
        <f t="shared" si="33"/>
        <v>0.96105400620224579</v>
      </c>
      <c r="J57" s="122">
        <f>BOR!J57+LUMCON!J57+LOSFA!J57+'ULS Summary'!J57+'LSU Summary'!J57+SUSummary!J57+LCTCSummary!J57</f>
        <v>800041.84000000008</v>
      </c>
      <c r="K57" s="40">
        <f t="shared" si="34"/>
        <v>3.894599379775425E-2</v>
      </c>
      <c r="L57" s="138">
        <f t="shared" si="35"/>
        <v>20542339.84</v>
      </c>
      <c r="M57" s="41">
        <f>IF(ISBLANK(L57),"  ",IF(L81&gt;0,L57/L81,IF(L57&gt;0,1,0)))</f>
        <v>3.0326196970873326E-3</v>
      </c>
    </row>
    <row r="58" spans="1:16" ht="15" customHeight="1" x14ac:dyDescent="0.2">
      <c r="A58" s="64" t="s">
        <v>47</v>
      </c>
      <c r="B58" s="112">
        <f>BOR!B58+LUMCON!B58+LOSFA!B58+'ULS Summary'!B58+'LSU Summary'!B58+SUSummary!B58+LCTCSummary!B58</f>
        <v>0</v>
      </c>
      <c r="C58" s="39">
        <f>IF(ISBLANK(B58),"  ",IF(F58&gt;0,B58/F58,IF(B58&gt;0,1,0)))</f>
        <v>0</v>
      </c>
      <c r="D58" s="122">
        <f>BOR!D58+LUMCON!D58+LOSFA!D58+'ULS Summary'!D58+'LSU Summary'!D58+SUSummary!D58+LCTCSummary!D58</f>
        <v>18487948.719999999</v>
      </c>
      <c r="E58" s="40">
        <f>IF(ISBLANK(D58),"  ",IF(F58&gt;0,D58/F58,IF(D58&gt;0,1,0)))</f>
        <v>1</v>
      </c>
      <c r="F58" s="138">
        <f t="shared" si="32"/>
        <v>18487948.719999999</v>
      </c>
      <c r="G58" s="41">
        <f>IF(ISBLANK(F58),"  ",IF(F81&gt;0,F58/F81,IF(F58&gt;0,1,0)))</f>
        <v>2.8229354224178519E-3</v>
      </c>
      <c r="H58" s="112">
        <f>BOR!H58+LUMCON!H58+LOSFA!H58+'ULS Summary'!H58+'LSU Summary'!H58+SUSummary!H58+LCTCSummary!H58</f>
        <v>0</v>
      </c>
      <c r="I58" s="39">
        <f>IF(ISBLANK(H58),"  ",IF(L58&gt;0,H58/L58,IF(H58&gt;0,1,0)))</f>
        <v>0</v>
      </c>
      <c r="J58" s="122">
        <f>BOR!J58+LUMCON!J58+LOSFA!J58+'ULS Summary'!J58+'LSU Summary'!J58+SUSummary!J58+LCTCSummary!J58</f>
        <v>17781722</v>
      </c>
      <c r="K58" s="40">
        <f>IF(ISBLANK(J58),"  ",IF(L58&gt;0,J58/L58,IF(J58&gt;0,1,0)))</f>
        <v>1</v>
      </c>
      <c r="L58" s="138">
        <f t="shared" si="35"/>
        <v>17781722</v>
      </c>
      <c r="M58" s="41">
        <f>IF(ISBLANK(L58),"  ",IF(L81&gt;0,L58/L81,IF(L58&gt;0,1,0)))</f>
        <v>2.6250758582198178E-3</v>
      </c>
    </row>
    <row r="59" spans="1:16" ht="15" customHeight="1" x14ac:dyDescent="0.2">
      <c r="A59" s="25" t="s">
        <v>48</v>
      </c>
      <c r="B59" s="112">
        <f>BOR!B59+LUMCON!B59+LOSFA!B59+'ULS Summary'!B59+'LSU Summary'!B59+SUSummary!B59+LCTCSummary!B59</f>
        <v>155799380.39999998</v>
      </c>
      <c r="C59" s="39">
        <f t="shared" si="0"/>
        <v>0.44765110276053022</v>
      </c>
      <c r="D59" s="122">
        <f>BOR!D59+LUMCON!D59+LOSFA!D59+'ULS Summary'!D59+'LSU Summary'!D59+SUSummary!D59+LCTCSummary!D59</f>
        <v>192238141.31999999</v>
      </c>
      <c r="E59" s="40">
        <f t="shared" si="31"/>
        <v>0.55234889723946978</v>
      </c>
      <c r="F59" s="137">
        <f t="shared" si="32"/>
        <v>348037521.71999997</v>
      </c>
      <c r="G59" s="41">
        <f>IF(ISBLANK(F59),"  ",IF(F81&gt;0,F59/F81,IF(F59&gt;0,1,0)))</f>
        <v>5.3142047464198643E-2</v>
      </c>
      <c r="H59" s="112">
        <f>BOR!H59+LUMCON!H59+LOSFA!H59+'ULS Summary'!H59+'LSU Summary'!H59+SUSummary!H59+LCTCSummary!H59</f>
        <v>184133763.56</v>
      </c>
      <c r="I59" s="39">
        <f t="shared" si="33"/>
        <v>0.51850041877246922</v>
      </c>
      <c r="J59" s="122">
        <f>BOR!J59+LUMCON!J59+LOSFA!J59+'ULS Summary'!J59+'LSU Summary'!J59+SUSummary!J59+LCTCSummary!J59</f>
        <v>170993748.19</v>
      </c>
      <c r="K59" s="40">
        <f t="shared" si="34"/>
        <v>0.48149958122753073</v>
      </c>
      <c r="L59" s="137">
        <f t="shared" si="35"/>
        <v>355127511.75</v>
      </c>
      <c r="M59" s="41">
        <f>IF(ISBLANK(L59),"  ",IF(L81&gt;0,L59/L81,IF(L59&gt;0,1,0)))</f>
        <v>5.2426680480360657E-2</v>
      </c>
    </row>
    <row r="60" spans="1:16" s="55" customFormat="1" ht="15" customHeight="1" x14ac:dyDescent="0.25">
      <c r="A60" s="60" t="s">
        <v>49</v>
      </c>
      <c r="B60" s="117">
        <f>B59+B57+B56+B55+B54</f>
        <v>1453569716.6599998</v>
      </c>
      <c r="C60" s="59">
        <f t="shared" si="0"/>
        <v>0.85064234264450644</v>
      </c>
      <c r="D60" s="125">
        <f>D59+D57+D56+D55+D54+D58</f>
        <v>255220974.54999998</v>
      </c>
      <c r="E60" s="54">
        <f t="shared" si="31"/>
        <v>0.14935765735549345</v>
      </c>
      <c r="F60" s="139">
        <f>F59+F57+F56+F55+F54+F58</f>
        <v>1708790691.21</v>
      </c>
      <c r="G60" s="53">
        <f>IF(ISBLANK(F60),"  ",IF(F81&gt;0,F60/F81,IF(F60&gt;0,1,0)))</f>
        <v>0.26091622411826959</v>
      </c>
      <c r="H60" s="117">
        <f>H59+H57+H56+H55+H54</f>
        <v>1562069227</v>
      </c>
      <c r="I60" s="59">
        <f t="shared" si="33"/>
        <v>0.86445521619397703</v>
      </c>
      <c r="J60" s="125">
        <f>J59+J57+J56+J55+J54+J58</f>
        <v>244929212.87</v>
      </c>
      <c r="K60" s="54">
        <f t="shared" si="34"/>
        <v>0.135544783806023</v>
      </c>
      <c r="L60" s="137">
        <f t="shared" si="35"/>
        <v>1806998439.8699999</v>
      </c>
      <c r="M60" s="53">
        <f>IF(ISBLANK(L60),"  ",IF(L81&gt;0,L60/L81,IF(L60&gt;0,1,0)))</f>
        <v>0.26676313915736688</v>
      </c>
    </row>
    <row r="61" spans="1:16" ht="15" customHeight="1" x14ac:dyDescent="0.2">
      <c r="A61" s="34" t="s">
        <v>50</v>
      </c>
      <c r="B61" s="112">
        <f>BOR!B61+LUMCON!B61+LOSFA!B61+'ULS Summary'!B61+'LSU Summary'!B61+SUSummary!B61+LCTCSummary!B61</f>
        <v>0</v>
      </c>
      <c r="C61" s="39">
        <f t="shared" si="0"/>
        <v>0</v>
      </c>
      <c r="D61" s="122">
        <f>BOR!D61+LUMCON!D61+LOSFA!D61+'ULS Summary'!D61+'LSU Summary'!D61+SUSummary!D61+LCTCSummary!D61</f>
        <v>0</v>
      </c>
      <c r="E61" s="40">
        <f t="shared" si="31"/>
        <v>0</v>
      </c>
      <c r="F61" s="140">
        <f t="shared" ref="F61:F71" si="36">D61+B61</f>
        <v>0</v>
      </c>
      <c r="G61" s="41">
        <f>IF(ISBLANK(F61),"  ",IF(F81&gt;0,F61/F81,IF(F61&gt;0,1,0)))</f>
        <v>0</v>
      </c>
      <c r="H61" s="112">
        <f>BOR!H61+LUMCON!H61+LOSFA!H61+'ULS Summary'!H61+'LSU Summary'!H61+SUSummary!H61+LCTCSummary!H61</f>
        <v>0</v>
      </c>
      <c r="I61" s="39">
        <f t="shared" si="33"/>
        <v>0</v>
      </c>
      <c r="J61" s="122">
        <f>BOR!J61+LUMCON!J61+LOSFA!J61+'ULS Summary'!J61+'LSU Summary'!J61+SUSummary!J61+LCTCSummary!J61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6" ht="15" customHeight="1" x14ac:dyDescent="0.2">
      <c r="A62" s="65" t="s">
        <v>51</v>
      </c>
      <c r="B62" s="112">
        <f>BOR!B62+LUMCON!B62+LOSFA!B62+'ULS Summary'!B62+'LSU Summary'!B62+SUSummary!B62+LCTCSummary!B62</f>
        <v>0</v>
      </c>
      <c r="C62" s="39">
        <f t="shared" si="0"/>
        <v>0</v>
      </c>
      <c r="D62" s="122">
        <f>BOR!D62+LUMCON!D62+LOSFA!D62+'ULS Summary'!D62+'LSU Summary'!D62+SUSummary!D62+LCTCSummary!D62</f>
        <v>20482813</v>
      </c>
      <c r="E62" s="40">
        <f t="shared" si="31"/>
        <v>1</v>
      </c>
      <c r="F62" s="133">
        <f t="shared" si="36"/>
        <v>20482813</v>
      </c>
      <c r="G62" s="41">
        <f>IF(ISBLANK(F62),"  ",IF(F81&gt;0,F62/F81,IF(F62&gt;0,1,0)))</f>
        <v>3.1275323857811346E-3</v>
      </c>
      <c r="H62" s="112">
        <f>BOR!H62+LUMCON!H62+LOSFA!H62+'ULS Summary'!H62+'LSU Summary'!H62+SUSummary!H62+LCTCSummary!H62</f>
        <v>0</v>
      </c>
      <c r="I62" s="39">
        <f t="shared" si="33"/>
        <v>0</v>
      </c>
      <c r="J62" s="122">
        <f>BOR!J62+LUMCON!J62+LOSFA!J62+'ULS Summary'!J62+'LSU Summary'!J62+SUSummary!J62+LCTCSummary!J62</f>
        <v>20483000</v>
      </c>
      <c r="K62" s="40">
        <f t="shared" si="34"/>
        <v>1</v>
      </c>
      <c r="L62" s="133">
        <f t="shared" si="35"/>
        <v>20483000</v>
      </c>
      <c r="M62" s="41">
        <f>IF(ISBLANK(L62),"  ",IF(L81&gt;0,L62/L81,IF(L62&gt;0,1,0)))</f>
        <v>3.0238594891943832E-3</v>
      </c>
    </row>
    <row r="63" spans="1:16" ht="15" customHeight="1" x14ac:dyDescent="0.2">
      <c r="A63" s="7" t="s">
        <v>52</v>
      </c>
      <c r="B63" s="112">
        <f>BOR!B63+LUMCON!B63+LOSFA!B63+'ULS Summary'!B63+'LSU Summary'!B63+SUSummary!B63+LCTCSummary!B63</f>
        <v>8824800</v>
      </c>
      <c r="C63" s="39">
        <f t="shared" si="0"/>
        <v>0.11841385945953996</v>
      </c>
      <c r="D63" s="122">
        <f>BOR!D63+LUMCON!D63+LOSFA!D63+'ULS Summary'!D63+'LSU Summary'!D63+SUSummary!D63+LCTCSummary!D63</f>
        <v>65700260.159999996</v>
      </c>
      <c r="E63" s="40">
        <f t="shared" si="31"/>
        <v>0.88158614054046003</v>
      </c>
      <c r="F63" s="133">
        <f t="shared" si="36"/>
        <v>74525060.159999996</v>
      </c>
      <c r="G63" s="41">
        <f>IF(ISBLANK(F63),"  ",IF(F81&gt;0,F63/F81,IF(F63&gt;0,1,0)))</f>
        <v>1.1379273891856913E-2</v>
      </c>
      <c r="H63" s="112">
        <f>BOR!H63+LUMCON!H63+LOSFA!H63+'ULS Summary'!H63+'LSU Summary'!H63+SUSummary!H63+LCTCSummary!H63</f>
        <v>8980638</v>
      </c>
      <c r="I63" s="39">
        <f t="shared" si="33"/>
        <v>0.1531919052870481</v>
      </c>
      <c r="J63" s="122">
        <f>BOR!J63+LUMCON!J63+LOSFA!J63+'ULS Summary'!J63+'LSU Summary'!J63+SUSummary!J63+LCTCSummary!J63</f>
        <v>49642812</v>
      </c>
      <c r="K63" s="40">
        <f t="shared" si="34"/>
        <v>0.84680809471295193</v>
      </c>
      <c r="L63" s="133">
        <f t="shared" si="35"/>
        <v>58623450</v>
      </c>
      <c r="M63" s="41">
        <f>IF(ISBLANK(L63),"  ",IF(L81&gt;0,L63/L81,IF(L63&gt;0,1,0)))</f>
        <v>8.6544488391257363E-3</v>
      </c>
    </row>
    <row r="64" spans="1:16" ht="15" customHeight="1" x14ac:dyDescent="0.2">
      <c r="A64" s="58" t="s">
        <v>53</v>
      </c>
      <c r="B64" s="112">
        <f>BOR!B64+LUMCON!B64+LOSFA!B64+'ULS Summary'!B64+'LSU Summary'!B64+SUSummary!B64+LCTCSummary!B64</f>
        <v>1441130</v>
      </c>
      <c r="C64" s="39">
        <f t="shared" si="0"/>
        <v>6.768467068102948E-3</v>
      </c>
      <c r="D64" s="122">
        <f>BOR!D64+LUMCON!D64+LOSFA!D64+'ULS Summary'!D64+'LSU Summary'!D64+SUSummary!D64+LCTCSummary!D64</f>
        <v>211477095.86999997</v>
      </c>
      <c r="E64" s="40">
        <f t="shared" si="31"/>
        <v>0.99323153293189703</v>
      </c>
      <c r="F64" s="133">
        <f t="shared" si="36"/>
        <v>212918225.86999997</v>
      </c>
      <c r="G64" s="41">
        <f>IF(ISBLANK(F64),"  ",IF(F81&gt;0,F64/F81,IF(F64&gt;0,1,0)))</f>
        <v>3.2510605205031531E-2</v>
      </c>
      <c r="H64" s="112">
        <f>BOR!H64+LUMCON!H64+LOSFA!H64+'ULS Summary'!H64+'LSU Summary'!H64+SUSummary!H64+LCTCSummary!H64</f>
        <v>1253386</v>
      </c>
      <c r="I64" s="39">
        <f t="shared" si="33"/>
        <v>6.3468035852853851E-3</v>
      </c>
      <c r="J64" s="122">
        <f>BOR!J64+LUMCON!J64+LOSFA!J64+'ULS Summary'!J64+'LSU Summary'!J64+SUSummary!J64+LCTCSummary!J64</f>
        <v>196229643.553</v>
      </c>
      <c r="K64" s="40">
        <f t="shared" si="34"/>
        <v>0.99365319641471461</v>
      </c>
      <c r="L64" s="133">
        <f t="shared" si="35"/>
        <v>197483029.553</v>
      </c>
      <c r="M64" s="41">
        <f>IF(ISBLANK(L64),"  ",IF(L81&gt;0,L64/L81,IF(L64&gt;0,1,0)))</f>
        <v>2.915397807297241E-2</v>
      </c>
    </row>
    <row r="65" spans="1:13" ht="15" customHeight="1" x14ac:dyDescent="0.2">
      <c r="A65" s="65" t="s">
        <v>54</v>
      </c>
      <c r="B65" s="112">
        <f>BOR!B65+LUMCON!B65+LOSFA!B65+'ULS Summary'!B65+'LSU Summary'!B65+SUSummary!B65+LCTCSummary!B65</f>
        <v>224343</v>
      </c>
      <c r="C65" s="39">
        <f t="shared" si="0"/>
        <v>0.90584710551923797</v>
      </c>
      <c r="D65" s="122">
        <f>BOR!D65+LUMCON!D65+LOSFA!D65+'ULS Summary'!D65+'LSU Summary'!D65+SUSummary!D65+LCTCSummary!D65</f>
        <v>23318</v>
      </c>
      <c r="E65" s="40">
        <f t="shared" si="31"/>
        <v>9.4152894480762014E-2</v>
      </c>
      <c r="F65" s="133">
        <f t="shared" si="36"/>
        <v>247661</v>
      </c>
      <c r="G65" s="41">
        <f>IF(ISBLANK(F65),"  ",IF(F81&gt;0,F65/F81,IF(F65&gt;0,1,0)))</f>
        <v>3.7815499179479967E-5</v>
      </c>
      <c r="H65" s="112">
        <f>BOR!H65+LUMCON!H65+LOSFA!H65+'ULS Summary'!H65+'LSU Summary'!H65+SUSummary!H65+LCTCSummary!H65</f>
        <v>218000</v>
      </c>
      <c r="I65" s="39">
        <f t="shared" si="33"/>
        <v>0.90337231371053961</v>
      </c>
      <c r="J65" s="122">
        <f>BOR!J65+LUMCON!J65+LOSFA!J65+'ULS Summary'!J65+'LSU Summary'!J65+SUSummary!J65+LCTCSummary!J65</f>
        <v>23318</v>
      </c>
      <c r="K65" s="40">
        <f t="shared" si="34"/>
        <v>9.6627686289460377E-2</v>
      </c>
      <c r="L65" s="133">
        <f t="shared" si="35"/>
        <v>241318</v>
      </c>
      <c r="M65" s="41">
        <f>IF(ISBLANK(L65),"  ",IF(L81&gt;0,L65/L81,IF(L65&gt;0,1,0)))</f>
        <v>3.5625236743319351E-5</v>
      </c>
    </row>
    <row r="66" spans="1:13" ht="15" customHeight="1" x14ac:dyDescent="0.2">
      <c r="A66" s="65" t="s">
        <v>55</v>
      </c>
      <c r="B66" s="112">
        <f>BOR!B66+LUMCON!B66+LOSFA!B66+'ULS Summary'!B66+'LSU Summary'!B66+SUSummary!B66+LCTCSummary!B66</f>
        <v>0</v>
      </c>
      <c r="C66" s="39">
        <f t="shared" si="0"/>
        <v>0</v>
      </c>
      <c r="D66" s="122">
        <f>BOR!D66+LUMCON!D66+LOSFA!D66+'ULS Summary'!D66+'LSU Summary'!D66+SUSummary!D66+LCTCSummary!D66</f>
        <v>271561681.61000001</v>
      </c>
      <c r="E66" s="40">
        <f t="shared" si="31"/>
        <v>1</v>
      </c>
      <c r="F66" s="133">
        <f t="shared" si="36"/>
        <v>271561681.61000001</v>
      </c>
      <c r="G66" s="41">
        <f>IF(ISBLANK(F66),"  ",IF(F81&gt;0,F66/F81,IF(F66&gt;0,1,0)))</f>
        <v>4.1464907870440458E-2</v>
      </c>
      <c r="H66" s="112">
        <f>BOR!H66+LUMCON!H66+LOSFA!H66+'ULS Summary'!H66+'LSU Summary'!H66+SUSummary!H66+LCTCSummary!H66</f>
        <v>0</v>
      </c>
      <c r="I66" s="39">
        <f t="shared" si="33"/>
        <v>0</v>
      </c>
      <c r="J66" s="122">
        <f>BOR!J66+LUMCON!J66+LOSFA!J66+'ULS Summary'!J66+'LSU Summary'!J66+SUSummary!J66+LCTCSummary!J66</f>
        <v>262574819.30000001</v>
      </c>
      <c r="K66" s="40">
        <f t="shared" si="34"/>
        <v>1</v>
      </c>
      <c r="L66" s="133">
        <f t="shared" si="35"/>
        <v>262574819.30000001</v>
      </c>
      <c r="M66" s="41">
        <f>IF(ISBLANK(L66),"  ",IF(L81&gt;0,L66/L81,IF(L66&gt;0,1,0)))</f>
        <v>3.8763333445481891E-2</v>
      </c>
    </row>
    <row r="67" spans="1:13" ht="15" customHeight="1" x14ac:dyDescent="0.2">
      <c r="A67" s="34" t="s">
        <v>56</v>
      </c>
      <c r="B67" s="112">
        <f>BOR!B67+LUMCON!B67+LOSFA!B67+'ULS Summary'!B67+'LSU Summary'!B67+SUSummary!B67+LCTCSummary!B67</f>
        <v>0</v>
      </c>
      <c r="C67" s="39">
        <f t="shared" si="0"/>
        <v>0</v>
      </c>
      <c r="D67" s="122">
        <f>BOR!D67+LUMCON!D67+LOSFA!D67+'ULS Summary'!D67+'LSU Summary'!D67+SUSummary!D67+LCTCSummary!D67</f>
        <v>378530995.24000001</v>
      </c>
      <c r="E67" s="40">
        <f t="shared" si="31"/>
        <v>1</v>
      </c>
      <c r="F67" s="133">
        <f t="shared" si="36"/>
        <v>378530995.24000001</v>
      </c>
      <c r="G67" s="41">
        <f>IF(ISBLANK(F67),"  ",IF(F81&gt;0,F67/F81,IF(F67&gt;0,1,0)))</f>
        <v>5.779811330773095E-2</v>
      </c>
      <c r="H67" s="112">
        <f>BOR!H67+LUMCON!H67+LOSFA!H67+'ULS Summary'!H67+'LSU Summary'!H67+SUSummary!H67+LCTCSummary!H67</f>
        <v>0</v>
      </c>
      <c r="I67" s="39">
        <f t="shared" si="33"/>
        <v>0</v>
      </c>
      <c r="J67" s="122">
        <f>BOR!J67+LUMCON!J67+LOSFA!J67+'ULS Summary'!J67+'LSU Summary'!J67+SUSummary!J67+LCTCSummary!J67</f>
        <v>369731053.06919998</v>
      </c>
      <c r="K67" s="40">
        <f t="shared" si="34"/>
        <v>1</v>
      </c>
      <c r="L67" s="133">
        <f t="shared" si="35"/>
        <v>369731053.06919998</v>
      </c>
      <c r="M67" s="41">
        <f>IF(ISBLANK(L67),"  ",IF(L81&gt;0,L67/L81,IF(L67&gt;0,1,0)))</f>
        <v>5.4582568631212837E-2</v>
      </c>
    </row>
    <row r="68" spans="1:13" ht="15" customHeight="1" x14ac:dyDescent="0.2">
      <c r="A68" s="34" t="s">
        <v>57</v>
      </c>
      <c r="B68" s="112">
        <f>BOR!B68+LUMCON!B68+LOSFA!B68+'ULS Summary'!B68+'LSU Summary'!B68+SUSummary!B68+LCTCSummary!B68</f>
        <v>0</v>
      </c>
      <c r="C68" s="39">
        <f t="shared" si="0"/>
        <v>0</v>
      </c>
      <c r="D68" s="122">
        <f>BOR!D68+LUMCON!D68+LOSFA!D68+'ULS Summary'!D68+'LSU Summary'!D68+SUSummary!D68+LCTCSummary!D68</f>
        <v>17236020.189999998</v>
      </c>
      <c r="E68" s="40">
        <f t="shared" si="31"/>
        <v>1</v>
      </c>
      <c r="F68" s="133">
        <f t="shared" si="36"/>
        <v>17236020.189999998</v>
      </c>
      <c r="G68" s="41">
        <f>IF(ISBLANK(F68),"  ",IF(F81&gt;0,F68/F81,IF(F68&gt;0,1,0)))</f>
        <v>2.6317777419635913E-3</v>
      </c>
      <c r="H68" s="112">
        <f>BOR!H68+LUMCON!H68+LOSFA!H68+'ULS Summary'!H68+'LSU Summary'!H68+SUSummary!H68+LCTCSummary!H68</f>
        <v>0</v>
      </c>
      <c r="I68" s="39">
        <f t="shared" si="33"/>
        <v>0</v>
      </c>
      <c r="J68" s="122">
        <f>BOR!J68+LUMCON!J68+LOSFA!J68+'ULS Summary'!J68+'LSU Summary'!J68+SUSummary!J68+LCTCSummary!J68</f>
        <v>16217434</v>
      </c>
      <c r="K68" s="40">
        <f t="shared" si="34"/>
        <v>1</v>
      </c>
      <c r="L68" s="133">
        <f t="shared" si="35"/>
        <v>16217434</v>
      </c>
      <c r="M68" s="41">
        <f>IF(ISBLANK(L68),"  ",IF(L81&gt;0,L68/L81,IF(L68&gt;0,1,0)))</f>
        <v>2.3941435185902272E-3</v>
      </c>
    </row>
    <row r="69" spans="1:13" ht="15" customHeight="1" x14ac:dyDescent="0.2">
      <c r="A69" s="7" t="s">
        <v>58</v>
      </c>
      <c r="B69" s="112">
        <f>BOR!B69+LUMCON!B69+LOSFA!B69+'ULS Summary'!B69+'LSU Summary'!B69+SUSummary!B69+LCTCSummary!B69</f>
        <v>0</v>
      </c>
      <c r="C69" s="39">
        <f t="shared" si="0"/>
        <v>0</v>
      </c>
      <c r="D69" s="122">
        <f>BOR!D69+LUMCON!D69+LOSFA!D69+'ULS Summary'!D69+'LSU Summary'!D69+SUSummary!D69+LCTCSummary!D69</f>
        <v>1156417530.01</v>
      </c>
      <c r="E69" s="40">
        <f t="shared" si="31"/>
        <v>1</v>
      </c>
      <c r="F69" s="133">
        <f t="shared" si="36"/>
        <v>1156417530.01</v>
      </c>
      <c r="G69" s="41">
        <f>IF(ISBLANK(F69),"  ",IF(F81&gt;0,F69/F81,IF(F69&gt;0,1,0)))</f>
        <v>0.17657405145432428</v>
      </c>
      <c r="H69" s="112">
        <f>BOR!H69+LUMCON!H69+LOSFA!H69+'ULS Summary'!H69+'LSU Summary'!H69+SUSummary!H69+LCTCSummary!H69</f>
        <v>0</v>
      </c>
      <c r="I69" s="39">
        <f t="shared" si="33"/>
        <v>0</v>
      </c>
      <c r="J69" s="122">
        <f>BOR!J69+LUMCON!J69+LOSFA!J69+'ULS Summary'!J69+'LSU Summary'!J69+SUSummary!J69+LCTCSummary!J69</f>
        <v>1160885932.7517998</v>
      </c>
      <c r="K69" s="40">
        <f t="shared" si="34"/>
        <v>1</v>
      </c>
      <c r="L69" s="133">
        <f t="shared" si="35"/>
        <v>1160885932.7517998</v>
      </c>
      <c r="M69" s="41">
        <f>IF(ISBLANK(L69),"  ",IF(L81&gt;0,L69/L81,IF(L69&gt;0,1,0)))</f>
        <v>0.17137899446486368</v>
      </c>
    </row>
    <row r="70" spans="1:13" ht="15" customHeight="1" x14ac:dyDescent="0.2">
      <c r="A70" s="58" t="s">
        <v>59</v>
      </c>
      <c r="B70" s="112">
        <f>BOR!B70+LUMCON!B70+LOSFA!B70+'ULS Summary'!B70+'LSU Summary'!B70+SUSummary!B70+LCTCSummary!B70</f>
        <v>99370325.300000012</v>
      </c>
      <c r="C70" s="39">
        <f t="shared" si="0"/>
        <v>0.33886684512298432</v>
      </c>
      <c r="D70" s="122">
        <f>BOR!D70+LUMCON!D70+LOSFA!D70+'ULS Summary'!D70+'LSU Summary'!D70+SUSummary!D70+LCTCSummary!D70</f>
        <v>193872660.05000001</v>
      </c>
      <c r="E70" s="40">
        <f t="shared" si="31"/>
        <v>0.66113315487701574</v>
      </c>
      <c r="F70" s="133">
        <f t="shared" si="36"/>
        <v>293242985.35000002</v>
      </c>
      <c r="G70" s="41">
        <f>IF(ISBLANK(F70),"  ",IF(F81&gt;0,F70/F81,IF(F70&gt;0,1,0)))</f>
        <v>4.4775438490077896E-2</v>
      </c>
      <c r="H70" s="112">
        <f>BOR!H70+LUMCON!H70+LOSFA!H70+'ULS Summary'!H70+'LSU Summary'!H70+SUSummary!H70+LCTCSummary!H70</f>
        <v>153314444</v>
      </c>
      <c r="I70" s="39">
        <f t="shared" si="33"/>
        <v>0.49357708054866062</v>
      </c>
      <c r="J70" s="122">
        <f>BOR!J70+LUMCON!J70+LOSFA!J70+'ULS Summary'!J70+'LSU Summary'!J70+SUSummary!J70+LCTCSummary!J70</f>
        <v>157304606.28</v>
      </c>
      <c r="K70" s="40">
        <f t="shared" si="34"/>
        <v>0.50642291945133955</v>
      </c>
      <c r="L70" s="133">
        <f t="shared" si="35"/>
        <v>310619050.27999997</v>
      </c>
      <c r="M70" s="41">
        <f>IF(ISBLANK(L70),"  ",IF(L81&gt;0,L70/L81,IF(L70&gt;0,1,0)))</f>
        <v>4.5855995836241038E-2</v>
      </c>
    </row>
    <row r="71" spans="1:13" ht="15" customHeight="1" x14ac:dyDescent="0.2">
      <c r="A71" s="34" t="s">
        <v>186</v>
      </c>
      <c r="B71" s="112">
        <f>BOR!B71+LUMCON!B71+LOSFA!B71+'ULS Summary'!B71+'LSU Summary'!B71+SUSummary!B71+LCTCSummary!B71</f>
        <v>2834875</v>
      </c>
      <c r="C71" s="39">
        <f t="shared" si="0"/>
        <v>1</v>
      </c>
      <c r="D71" s="122">
        <f>BOR!D71+LUMCON!D71+LOSFA!D71+'ULS Summary'!D71+'LSU Summary'!D71+SUSummary!D71+LCTCSummary!D71</f>
        <v>0</v>
      </c>
      <c r="E71" s="40">
        <f t="shared" si="31"/>
        <v>0</v>
      </c>
      <c r="F71" s="133">
        <f t="shared" si="36"/>
        <v>2834875</v>
      </c>
      <c r="G71" s="41">
        <f>IF(ISBLANK(F71),"  ",IF(F82&gt;0,F71/F82,IF(F71&gt;0,1,0)))</f>
        <v>1</v>
      </c>
      <c r="H71" s="112">
        <f>BOR!H71+LUMCON!H71+LOSFA!H71+'ULS Summary'!H71+'LSU Summary'!H71+SUSummary!H71+LCTCSummary!H71</f>
        <v>3622500</v>
      </c>
      <c r="I71" s="39">
        <f t="shared" si="33"/>
        <v>1</v>
      </c>
      <c r="J71" s="122">
        <f>BOR!J71+LUMCON!J71+LOSFA!J71+'ULS Summary'!J71+'LSU Summary'!J71+SUSummary!J71+LCTCSummary!J71</f>
        <v>0</v>
      </c>
      <c r="K71" s="40">
        <f t="shared" si="34"/>
        <v>0</v>
      </c>
      <c r="L71" s="133">
        <f t="shared" si="35"/>
        <v>3622500</v>
      </c>
      <c r="M71" s="41">
        <f>IF(ISBLANK(L71),"  ",IF(L82&gt;0,L71/L82,IF(L71&gt;0,1,0)))</f>
        <v>1</v>
      </c>
    </row>
    <row r="72" spans="1:13" s="55" customFormat="1" ht="15" customHeight="1" x14ac:dyDescent="0.25">
      <c r="A72" s="66" t="s">
        <v>60</v>
      </c>
      <c r="B72" s="115">
        <f>B71+B70+B69+B68+B67+B66+B65+B64+B63+B62+B61+B60-1</f>
        <v>1566265188.9599998</v>
      </c>
      <c r="C72" s="59">
        <f>IF(ISBLANK(B72),"  ",IF(F72&gt;0,B72/F72,IF(B72&gt;0,1,0)))</f>
        <v>0.37861862513159089</v>
      </c>
      <c r="D72" s="128">
        <f>D71+D70+D69+D68+D67+D66+D65+D64+D63+D62+D61+D60</f>
        <v>2570523348.6799998</v>
      </c>
      <c r="E72" s="54">
        <f t="shared" si="31"/>
        <v>0.62138137462667564</v>
      </c>
      <c r="F72" s="115">
        <f>F71+F70+F69+F68+F67+F66+F65+F64+F63+F62+F61+F60</f>
        <v>4136788538.6399999</v>
      </c>
      <c r="G72" s="53">
        <f>IF(ISBLANK(F72),"  ",IF(F81&gt;0,F72/F81,IF(F72&gt;0,1,0)))</f>
        <v>0.63164859864339984</v>
      </c>
      <c r="H72" s="115">
        <f>H71+H70+H69+H68+H67+H66+H65+H64+H63+H62+H61+H60</f>
        <v>1729458195</v>
      </c>
      <c r="I72" s="59">
        <f t="shared" si="33"/>
        <v>0.4110437088171931</v>
      </c>
      <c r="J72" s="128">
        <f>J71+J70+J69+J68+J67+J66+J65+J64+J63+J62+J61+J60</f>
        <v>2478021831.8239999</v>
      </c>
      <c r="K72" s="54">
        <f t="shared" si="34"/>
        <v>0.5889562911828069</v>
      </c>
      <c r="L72" s="115">
        <f>L71+L70+L69+L68+L67+L66+L65+L64+L63+L62+L61+L60</f>
        <v>4207480026.8239999</v>
      </c>
      <c r="M72" s="53">
        <f>IF(ISBLANK(L72),"  ",IF(L81&gt;0,L72/L81,IF(L72&gt;0,1,0)))</f>
        <v>0.62114086826673787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BOR!B74+LUMCON!B74+LOSFA!B74+'ULS Summary'!B74+'LSU Summary'!B74+SUSummary!B74+LCTCSummary!B74</f>
        <v>13177582.210000001</v>
      </c>
      <c r="C74" s="35">
        <f t="shared" si="0"/>
        <v>0.56712251238652289</v>
      </c>
      <c r="D74" s="122">
        <f>BOR!D74+LUMCON!D74+LOSFA!D74+'ULS Summary'!D74+'LSU Summary'!D74+SUSummary!D74+LCTCSummary!D74</f>
        <v>10058282.92</v>
      </c>
      <c r="E74" s="36">
        <f>IF(ISBLANK(D74),"  ",IF(F74&gt;0,D74/F74,IF(D74&gt;0,1,0)))</f>
        <v>0.43287748761347705</v>
      </c>
      <c r="F74" s="132">
        <f>D74+B74</f>
        <v>23235865.130000003</v>
      </c>
      <c r="G74" s="37">
        <f>IF(ISBLANK(F74),"  ",IF(F81&gt;0,F74/F81,IF(F74&gt;0,1,0)))</f>
        <v>3.5478974838913766E-3</v>
      </c>
      <c r="H74" s="112">
        <f>BOR!H74+LUMCON!H74+LOSFA!H74+'ULS Summary'!H74+'LSU Summary'!H74+SUSummary!H74+LCTCSummary!H74</f>
        <v>30478118</v>
      </c>
      <c r="I74" s="35">
        <f>IF(ISBLANK(H74),"  ",IF(L74&gt;0,H74/L74,IF(H74&gt;0,1,0)))</f>
        <v>0.74594940736068938</v>
      </c>
      <c r="J74" s="122">
        <f>BOR!J74+LUMCON!J74+LOSFA!J74+'ULS Summary'!J74+'LSU Summary'!J74+SUSummary!J74+LCTCSummary!J74</f>
        <v>10380039</v>
      </c>
      <c r="K74" s="36">
        <f>IF(ISBLANK(J74),"  ",IF(L74&gt;0,J74/L74,IF(J74&gt;0,1,0)))</f>
        <v>0.25405059263931068</v>
      </c>
      <c r="L74" s="132">
        <f>J74+H74</f>
        <v>40858157</v>
      </c>
      <c r="M74" s="37">
        <f>IF(ISBLANK(L74),"  ",IF(L81&gt;0,L74/L81,IF(L74&gt;0,1,0)))</f>
        <v>6.0317983574400191E-3</v>
      </c>
    </row>
    <row r="75" spans="1:13" ht="15" customHeight="1" x14ac:dyDescent="0.2">
      <c r="A75" s="25" t="s">
        <v>63</v>
      </c>
      <c r="B75" s="112">
        <f>BOR!B75+LUMCON!B75+LOSFA!B75+'ULS Summary'!B75+'LSU Summary'!B75+SUSummary!B75+LCTCSummary!B75</f>
        <v>0</v>
      </c>
      <c r="C75" s="39">
        <f t="shared" si="0"/>
        <v>0</v>
      </c>
      <c r="D75" s="122">
        <f>BOR!D75+LUMCON!D75+LOSFA!D75+'ULS Summary'!D75+'LSU Summary'!D75+SUSummary!D75+LCTCSummary!D75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12">
        <f>BOR!H75+LUMCON!H75+LOSFA!H75+'ULS Summary'!H75+'LSU Summary'!H75+SUSummary!H75+LCTCSummary!H75</f>
        <v>0</v>
      </c>
      <c r="I75" s="39">
        <f>IF(ISBLANK(H75),"  ",IF(L75&gt;0,H75/L75,IF(H75&gt;0,1,0)))</f>
        <v>0</v>
      </c>
      <c r="J75" s="122">
        <f>BOR!J75+LUMCON!J75+LOSFA!J75+'ULS Summary'!J75+'LSU Summary'!J75+SUSummary!J75+LCTCSummary!J75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BOR!B77+LUMCON!B77+LOSFA!B77+'ULS Summary'!B77+'LSU Summary'!B77+SUSummary!B77+LCTCSummary!B77</f>
        <v>0</v>
      </c>
      <c r="C77" s="35">
        <f t="shared" si="0"/>
        <v>0</v>
      </c>
      <c r="D77" s="122">
        <f>BOR!D77+LUMCON!D77+LOSFA!D77+'ULS Summary'!D77+'LSU Summary'!D77+SUSummary!D77+LCTCSummary!D77</f>
        <v>372634562.28000003</v>
      </c>
      <c r="E77" s="36">
        <f>IF(ISBLANK(D77),"  ",IF(F77&gt;0,D77/F77,IF(D77&gt;0,1,0)))</f>
        <v>1</v>
      </c>
      <c r="F77" s="132">
        <f>D77+B77</f>
        <v>372634562.28000003</v>
      </c>
      <c r="G77" s="37">
        <f>IF(ISBLANK(F77),"  ",IF(F81&gt;0,F77/F81,IF(F77&gt;0,1,0)))</f>
        <v>5.6897783599941923E-2</v>
      </c>
      <c r="H77" s="112">
        <f>BOR!H77+LUMCON!H77+LOSFA!H77+'ULS Summary'!H77+'LSU Summary'!H77+SUSummary!H77+LCTCSummary!H77</f>
        <v>0</v>
      </c>
      <c r="I77" s="35">
        <f>IF(ISBLANK(H77),"  ",IF(L77&gt;0,H77/L77,IF(H77&gt;0,1,0)))</f>
        <v>0</v>
      </c>
      <c r="J77" s="122">
        <f>BOR!J77+LUMCON!J77+LOSFA!J77+'ULS Summary'!J77+'LSU Summary'!J77+SUSummary!J77+LCTCSummary!J77</f>
        <v>358691097.7568</v>
      </c>
      <c r="K77" s="36">
        <f>IF(ISBLANK(J77),"  ",IF(L77&gt;0,J77/L77,IF(J77&gt;0,1,0)))</f>
        <v>1</v>
      </c>
      <c r="L77" s="132">
        <f>J77+H77</f>
        <v>358691097.7568</v>
      </c>
      <c r="M77" s="37">
        <f>IF(ISBLANK(L77),"  ",IF(L81&gt;0,L77/L81,IF(L77&gt;0,1,0)))</f>
        <v>5.2952764714223985E-2</v>
      </c>
    </row>
    <row r="78" spans="1:13" ht="15" customHeight="1" x14ac:dyDescent="0.2">
      <c r="A78" s="25" t="s">
        <v>66</v>
      </c>
      <c r="B78" s="112">
        <f>BOR!B78+LUMCON!B78+LOSFA!B78+'ULS Summary'!B78+'LSU Summary'!B78+SUSummary!B78+LCTCSummary!B78</f>
        <v>18760186.199999999</v>
      </c>
      <c r="C78" s="39">
        <f t="shared" si="0"/>
        <v>3.4708747562642236E-2</v>
      </c>
      <c r="D78" s="122">
        <f>BOR!D78+LUMCON!D78+LOSFA!D78+'ULS Summary'!D78+'LSU Summary'!D78+SUSummary!D78+LCTCSummary!D78</f>
        <v>521742929.51000005</v>
      </c>
      <c r="E78" s="40">
        <f>IF(ISBLANK(D78),"  ",IF(F78&gt;0,D78/F78,IF(D78&gt;0,1,0)))</f>
        <v>0.96529125243735781</v>
      </c>
      <c r="F78" s="133">
        <f>D78+B78</f>
        <v>540503115.71000004</v>
      </c>
      <c r="G78" s="41">
        <f>IF(ISBLANK(F78),"  ",IF(F81&gt;0,F78/F81,IF(F78&gt;0,1,0)))</f>
        <v>8.2529728655855672E-2</v>
      </c>
      <c r="H78" s="112">
        <f>BOR!H78+LUMCON!H78+LOSFA!H78+'ULS Summary'!H78+'LSU Summary'!H78+SUSummary!H78+LCTCSummary!H78</f>
        <v>20707151</v>
      </c>
      <c r="I78" s="39">
        <f>IF(ISBLANK(H78),"  ",IF(L78&gt;0,H78/L78,IF(H78&gt;0,1,0)))</f>
        <v>4.2061129475997182E-2</v>
      </c>
      <c r="J78" s="122">
        <f>BOR!J78+LUMCON!J78+LOSFA!J78+'ULS Summary'!J78+'LSU Summary'!J78+SUSummary!J78+LCTCSummary!J78</f>
        <v>471603713.16299993</v>
      </c>
      <c r="K78" s="40">
        <f>IF(ISBLANK(J78),"  ",IF(L78&gt;0,J78/L78,IF(J78&gt;0,1,0)))</f>
        <v>0.95793887052400284</v>
      </c>
      <c r="L78" s="133">
        <f>J78+H78</f>
        <v>492310864.16299993</v>
      </c>
      <c r="M78" s="41">
        <f>IF(ISBLANK(L78),"  ",IF(L81&gt;0,L78/L81,IF(L78&gt;0,1,0)))</f>
        <v>7.2678752049639916E-2</v>
      </c>
    </row>
    <row r="79" spans="1:13" s="55" customFormat="1" ht="15" customHeight="1" x14ac:dyDescent="0.25">
      <c r="A79" s="56" t="s">
        <v>67</v>
      </c>
      <c r="B79" s="120">
        <f>B78+B77+B75+B74</f>
        <v>31937768.41</v>
      </c>
      <c r="C79" s="59">
        <f t="shared" si="0"/>
        <v>3.4107935497176951E-2</v>
      </c>
      <c r="D79" s="129">
        <f>D78+D77+D75+D74</f>
        <v>904435774.71000004</v>
      </c>
      <c r="E79" s="54">
        <f>IF(ISBLANK(D79),"  ",IF(F79&gt;0,D79/F79,IF(D79&gt;0,1,0)))</f>
        <v>0.96589206450282306</v>
      </c>
      <c r="F79" s="134">
        <f>F78+F77+F76+F75+F74</f>
        <v>936373543.12</v>
      </c>
      <c r="G79" s="53">
        <f>IF(ISBLANK(F79),"  ",IF(F81&gt;0,F79/F81,IF(F79&gt;0,1,0)))</f>
        <v>0.14297540973968897</v>
      </c>
      <c r="H79" s="120">
        <f>H78+H77+H75+H74</f>
        <v>51185269</v>
      </c>
      <c r="I79" s="59">
        <f>IF(ISBLANK(H79),"  ",IF(L79&gt;0,H79/L79,IF(H79&gt;0,1,0)))</f>
        <v>5.7391588562110386E-2</v>
      </c>
      <c r="J79" s="129">
        <f>J78+J77+J75+J74</f>
        <v>840674849.91979992</v>
      </c>
      <c r="K79" s="54">
        <f>IF(ISBLANK(J79),"  ",IF(L79&gt;0,J79/L79,IF(J79&gt;0,1,0)))</f>
        <v>0.94260841143788965</v>
      </c>
      <c r="L79" s="134">
        <f>L78+L77+L76+L75+L74</f>
        <v>891860118.91979992</v>
      </c>
      <c r="M79" s="53">
        <f>IF(ISBLANK(L79),"  ",IF(L81&gt;0,L79/L81,IF(L79&gt;0,1,0)))</f>
        <v>0.13166331512130391</v>
      </c>
    </row>
    <row r="80" spans="1:13" s="55" customFormat="1" ht="15" customHeight="1" x14ac:dyDescent="0.25">
      <c r="A80" s="56" t="s">
        <v>68</v>
      </c>
      <c r="B80" s="118">
        <f>BOR!B80+LUMCON!B80+LOSFA!B80+'ULS Summary'!B80+'LSU Summary'!B80+SUSummary!B80+LCTCSummary!B80</f>
        <v>0</v>
      </c>
      <c r="C80" s="59">
        <f>IF(ISBLANK(B80),"  ",IF(F80&gt;0,B80/F80,IF(B80&gt;0,1,0)))</f>
        <v>0</v>
      </c>
      <c r="D80" s="126">
        <f>BOR!D80+LUMCON!D80+LOSFA!D80+'ULS Summary'!D80+'LSU Summary'!D80+SUSummary!D80+LCTCSummary!D80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BOR!H80+LUMCON!H80+LOSFA!H80+'ULS Summary'!H80+'LSU Summary'!H80+SUSummary!H80+LCTCSummary!H80</f>
        <v>0</v>
      </c>
      <c r="I80" s="59">
        <f>IF(ISBLANK(H80),"  ",IF(L80&gt;0,H80/L80,IF(H80&gt;0,1,0)))</f>
        <v>0</v>
      </c>
      <c r="J80" s="126">
        <f>BOR!J80+LUMCON!J80+LOSFA!J80+'ULS Summary'!J80+'LSU Summary'!J80+SUSummary!J80+LCTCSummary!J80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3043009672.0299997</v>
      </c>
      <c r="C81" s="68">
        <f t="shared" si="0"/>
        <v>0.46463888038811141</v>
      </c>
      <c r="D81" s="121">
        <f>D79+D72+D51+D44+D52+D80</f>
        <v>3506183260.3899999</v>
      </c>
      <c r="E81" s="69">
        <f>IF(ISBLANK(D81),"  ",IF(F81&gt;0,D81/F81,IF(D81&gt;0,1,0)))</f>
        <v>0.53536111945919795</v>
      </c>
      <c r="F81" s="121">
        <f>F79+F72+F51+F44+F52+F80</f>
        <v>6549192933.4200001</v>
      </c>
      <c r="G81" s="70">
        <f>IF(ISBLANK(F81),"  ",IF(F81&gt;0,F81/F81,IF(F81&gt;0,1,0)))</f>
        <v>1</v>
      </c>
      <c r="H81" s="121">
        <f>H79+H72+H51+H44+H52+H80</f>
        <v>3452745900</v>
      </c>
      <c r="I81" s="68">
        <f>IF(ISBLANK(H81),"  ",IF(L81&gt;0,H81/L81,IF(H81&gt;0,1,0)))</f>
        <v>0.50972115673934493</v>
      </c>
      <c r="J81" s="121">
        <f>J79+J72+J51+J44+J52+J80</f>
        <v>3321047681.7437997</v>
      </c>
      <c r="K81" s="69">
        <f>IF(ISBLANK(J81),"  ",IF(L81&gt;0,J81/L81,IF(J81&gt;0,1,0)))</f>
        <v>0.49027884326065502</v>
      </c>
      <c r="L81" s="121">
        <f>L79+L72+L51+L44+L52+L80</f>
        <v>6773793581.7438002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100-000000000000}"/>
  </hyperlinks>
  <printOptions horizontalCentered="1"/>
  <pageMargins left="0.25" right="0.25" top="0.75" bottom="0.75" header="0.3" footer="0.3"/>
  <pageSetup scale="4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84"/>
  <sheetViews>
    <sheetView zoomScale="75" zoomScaleNormal="75" workbookViewId="0">
      <pane xSplit="1" ySplit="10" topLeftCell="B11" activePane="bottomRight" state="frozen"/>
      <selection activeCell="M36" sqref="M36"/>
      <selection pane="topRight" activeCell="M36" sqref="M36"/>
      <selection pane="bottomLeft" activeCell="M36" sqref="M36"/>
      <selection pane="bottomRight" activeCell="P23" sqref="P23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62708727</v>
      </c>
      <c r="C13" s="35">
        <v>1</v>
      </c>
      <c r="D13" s="122">
        <v>0</v>
      </c>
      <c r="E13" s="36">
        <v>0</v>
      </c>
      <c r="F13" s="130">
        <f>D13+B13</f>
        <v>62708727</v>
      </c>
      <c r="G13" s="37">
        <f>IF(ISBLANK(F13),"  ",IF(F81&gt;0,F13/F81,IF(F13&gt;0,1,0)))</f>
        <v>0.13209426461037896</v>
      </c>
      <c r="H13" s="112">
        <v>91987325</v>
      </c>
      <c r="I13" s="35">
        <v>1</v>
      </c>
      <c r="J13" s="122">
        <v>0</v>
      </c>
      <c r="K13" s="36">
        <v>0</v>
      </c>
      <c r="L13" s="130">
        <f t="shared" ref="L13:L34" si="0">J13+H13</f>
        <v>91987325</v>
      </c>
      <c r="M13" s="38">
        <f>IF(ISBLANK(L13),"  ",IF(L81&gt;0,L13/L81,IF(L13&gt;0,1,0)))</f>
        <v>0.18622284918328996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2918691</v>
      </c>
      <c r="C15" s="109">
        <v>1</v>
      </c>
      <c r="D15" s="124">
        <v>0</v>
      </c>
      <c r="E15" s="43">
        <v>0</v>
      </c>
      <c r="F15" s="132">
        <f>D15+B15</f>
        <v>2918691</v>
      </c>
      <c r="G15" s="44">
        <f>IF(ISBLANK(F15),"  ",IF(F81&gt;0,F15/F81,IF(F15&gt;0,1,0)))</f>
        <v>6.1481449188074185E-3</v>
      </c>
      <c r="H15" s="116">
        <v>2525005</v>
      </c>
      <c r="I15" s="42">
        <v>1</v>
      </c>
      <c r="J15" s="124">
        <v>0</v>
      </c>
      <c r="K15" s="43">
        <v>0</v>
      </c>
      <c r="L15" s="132">
        <f t="shared" si="0"/>
        <v>2525005</v>
      </c>
      <c r="M15" s="44">
        <f>IF(ISBLANK(L15),"  ",IF(L81&gt;0,L15/L81,IF(L15&gt;0,1,0)))</f>
        <v>5.1117219171451398E-3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2918691</v>
      </c>
      <c r="C17" s="35">
        <v>1</v>
      </c>
      <c r="D17" s="124">
        <v>0</v>
      </c>
      <c r="E17" s="36">
        <v>0</v>
      </c>
      <c r="F17" s="133">
        <f t="shared" si="1"/>
        <v>2918691</v>
      </c>
      <c r="G17" s="41">
        <f>IF(ISBLANK(F17),"  ",IF(F81&gt;0,F17/F81,IF(F17&gt;0,1,0)))</f>
        <v>6.1481449188074185E-3</v>
      </c>
      <c r="H17" s="114">
        <v>2525005</v>
      </c>
      <c r="I17" s="35">
        <v>1</v>
      </c>
      <c r="J17" s="124">
        <v>0</v>
      </c>
      <c r="K17" s="36">
        <v>0</v>
      </c>
      <c r="L17" s="133">
        <f t="shared" si="0"/>
        <v>2525005</v>
      </c>
      <c r="M17" s="41">
        <f>IF(ISBLANK(L17),"  ",IF(L81&gt;0,L17/L81,IF(L17&gt;0,1,0)))</f>
        <v>5.1117219171451398E-3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8" si="4">D36+B36</f>
        <v>0</v>
      </c>
      <c r="G36" s="41">
        <f t="shared" ref="G36:G38" si="5">IF(ISBLANK(F36),"  ",IF(F83&gt;0,F36/F83,IF(F36&gt;0,1,0)))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ref="L37:L38" si="7">J37+H37</f>
        <v>0</v>
      </c>
      <c r="M37" s="41">
        <f t="shared" ref="M37:M38" si="8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5">
        <v>0</v>
      </c>
      <c r="D38" s="124">
        <v>0</v>
      </c>
      <c r="E38" s="36">
        <v>0</v>
      </c>
      <c r="F38" s="133">
        <f t="shared" si="4"/>
        <v>0</v>
      </c>
      <c r="G38" s="41">
        <f t="shared" si="5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si="7"/>
        <v>0</v>
      </c>
      <c r="M38" s="41">
        <f t="shared" si="8"/>
        <v>0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/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/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5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65627418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65627418</v>
      </c>
      <c r="G44" s="53">
        <f>IF(ISBLANK(F44),"  ",IF(F81&gt;0,F44/F81,IF(F44&gt;0,1,0)))</f>
        <v>0.13824240952918637</v>
      </c>
      <c r="H44" s="115">
        <v>94512330</v>
      </c>
      <c r="I44" s="111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94512330</v>
      </c>
      <c r="M44" s="53">
        <f>IF(ISBLANK(L44),"  ",IF(L81&gt;0,L44/L81,IF(L44&gt;0,1,0)))</f>
        <v>0.19133457110043511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185000</v>
      </c>
      <c r="C50" s="35">
        <v>1</v>
      </c>
      <c r="D50" s="124">
        <v>0</v>
      </c>
      <c r="E50" s="36">
        <v>0</v>
      </c>
      <c r="F50" s="133">
        <f>D50+B50</f>
        <v>185000</v>
      </c>
      <c r="G50" s="41">
        <f>IF(ISBLANK(F50),"  ",IF(F81&gt;0,F50/F81,IF(F50&gt;0,1,0)))</f>
        <v>3.8969757674908799E-4</v>
      </c>
      <c r="H50" s="114">
        <v>185000</v>
      </c>
      <c r="I50" s="35">
        <v>1</v>
      </c>
      <c r="J50" s="124">
        <v>0</v>
      </c>
      <c r="K50" s="36">
        <v>0</v>
      </c>
      <c r="L50" s="133">
        <f>J50+H50</f>
        <v>185000</v>
      </c>
      <c r="M50" s="41">
        <f>IF(ISBLANK(L50),"  ",IF(L81&gt;0,L50/L81,IF(L50&gt;0,1,0)))</f>
        <v>3.7452145824338996E-4</v>
      </c>
    </row>
    <row r="51" spans="1:13" s="55" customFormat="1" ht="15" customHeight="1" x14ac:dyDescent="0.25">
      <c r="A51" s="56" t="s">
        <v>40</v>
      </c>
      <c r="B51" s="115">
        <v>185000</v>
      </c>
      <c r="C51" s="111">
        <v>1</v>
      </c>
      <c r="D51" s="128">
        <v>0</v>
      </c>
      <c r="E51" s="52">
        <v>0</v>
      </c>
      <c r="F51" s="134">
        <f>F50+F49+F48+F47+F46</f>
        <v>185000</v>
      </c>
      <c r="G51" s="53">
        <f>IF(ISBLANK(F51),"  ",IF(F81&gt;0,F51/F81,IF(F51&gt;0,1,0)))</f>
        <v>3.8969757674908799E-4</v>
      </c>
      <c r="H51" s="115">
        <v>185000</v>
      </c>
      <c r="I51" s="111">
        <v>1</v>
      </c>
      <c r="J51" s="128">
        <v>0</v>
      </c>
      <c r="K51" s="52">
        <v>0</v>
      </c>
      <c r="L51" s="134">
        <f>L50+L49+L48+L47+L46</f>
        <v>185000</v>
      </c>
      <c r="M51" s="53">
        <f>IF(ISBLANK(L51),"  ",IF(L81&gt;0,L51/L81,IF(L51&gt;0,1,0)))</f>
        <v>3.7452145824338996E-4</v>
      </c>
    </row>
    <row r="52" spans="1:13" s="55" customFormat="1" ht="15" customHeight="1" x14ac:dyDescent="0.25">
      <c r="A52" s="60" t="s">
        <v>41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78228548</v>
      </c>
      <c r="C54" s="35">
        <v>0.95285957943605359</v>
      </c>
      <c r="D54" s="127">
        <v>3870168</v>
      </c>
      <c r="E54" s="36">
        <v>4.7140420563946454E-2</v>
      </c>
      <c r="F54" s="136">
        <f t="shared" ref="F54:F59" si="9">D54+B54</f>
        <v>82098716</v>
      </c>
      <c r="G54" s="37">
        <f>IF(ISBLANK(F54),"  ",IF(F81&gt;0,F54/F81,IF(F54&gt;0,1,0)))</f>
        <v>0.17293876042925177</v>
      </c>
      <c r="H54" s="119">
        <v>78722936</v>
      </c>
      <c r="I54" s="35">
        <v>0.95269729380645451</v>
      </c>
      <c r="J54" s="127">
        <v>3908700</v>
      </c>
      <c r="K54" s="36">
        <v>4.7302706193545534E-2</v>
      </c>
      <c r="L54" s="136">
        <f t="shared" ref="L54:L70" si="10">J54+H54</f>
        <v>82631636</v>
      </c>
      <c r="M54" s="37">
        <f>IF(ISBLANK(L54),"  ",IF(L81&gt;0,L54/L81,IF(L54&gt;0,1,0)))</f>
        <v>0.16728281519868649</v>
      </c>
    </row>
    <row r="55" spans="1:13" ht="15" customHeight="1" x14ac:dyDescent="0.2">
      <c r="A55" s="25" t="s">
        <v>44</v>
      </c>
      <c r="B55" s="116">
        <v>4264699</v>
      </c>
      <c r="C55" s="35">
        <v>1</v>
      </c>
      <c r="D55" s="124">
        <v>0</v>
      </c>
      <c r="E55" s="36">
        <v>0</v>
      </c>
      <c r="F55" s="137">
        <f t="shared" si="9"/>
        <v>4264699</v>
      </c>
      <c r="G55" s="41">
        <f>IF(ISBLANK(F55),"  ",IF(F81&gt;0,F55/F81,IF(F55&gt;0,1,0)))</f>
        <v>8.9834749506176158E-3</v>
      </c>
      <c r="H55" s="116">
        <v>4326314</v>
      </c>
      <c r="I55" s="35">
        <v>1</v>
      </c>
      <c r="J55" s="124">
        <v>0</v>
      </c>
      <c r="K55" s="36">
        <v>0</v>
      </c>
      <c r="L55" s="137">
        <f t="shared" si="10"/>
        <v>4326314</v>
      </c>
      <c r="M55" s="41">
        <f>IF(ISBLANK(L55),"  ",IF(L81&gt;0,L55/L81,IF(L55&gt;0,1,0)))</f>
        <v>8.7583644762096943E-3</v>
      </c>
    </row>
    <row r="56" spans="1:13" ht="15" customHeight="1" x14ac:dyDescent="0.2">
      <c r="A56" s="64" t="s">
        <v>45</v>
      </c>
      <c r="B56" s="145">
        <v>2870313</v>
      </c>
      <c r="C56" s="35">
        <v>1</v>
      </c>
      <c r="D56" s="123">
        <v>0</v>
      </c>
      <c r="E56" s="36">
        <v>0</v>
      </c>
      <c r="F56" s="138">
        <f t="shared" si="9"/>
        <v>2870313</v>
      </c>
      <c r="G56" s="41">
        <f>IF(ISBLANK(F56),"  ",IF(F81&gt;0,F56/F81,IF(F56&gt;0,1,0)))</f>
        <v>6.046237949250838E-3</v>
      </c>
      <c r="H56" s="145">
        <v>3090874</v>
      </c>
      <c r="I56" s="35">
        <v>1</v>
      </c>
      <c r="J56" s="123">
        <v>0</v>
      </c>
      <c r="K56" s="36">
        <v>0</v>
      </c>
      <c r="L56" s="138">
        <f t="shared" si="10"/>
        <v>3090874</v>
      </c>
      <c r="M56" s="41">
        <f>IF(ISBLANK(L56),"  ",IF(L81&gt;0,L56/L81,IF(L56&gt;0,1,0)))</f>
        <v>6.2572899336571881E-3</v>
      </c>
    </row>
    <row r="57" spans="1:13" ht="15" customHeight="1" x14ac:dyDescent="0.2">
      <c r="A57" s="64" t="s">
        <v>46</v>
      </c>
      <c r="B57" s="145">
        <v>1450876</v>
      </c>
      <c r="C57" s="35">
        <v>1</v>
      </c>
      <c r="D57" s="123">
        <v>0</v>
      </c>
      <c r="E57" s="36">
        <v>0</v>
      </c>
      <c r="F57" s="138">
        <f t="shared" si="9"/>
        <v>1450876</v>
      </c>
      <c r="G57" s="41">
        <f>IF(ISBLANK(F57),"  ",IF(F81&gt;0,F57/F81,IF(F57&gt;0,1,0)))</f>
        <v>3.0562316830454583E-3</v>
      </c>
      <c r="H57" s="145">
        <v>1459382</v>
      </c>
      <c r="I57" s="35">
        <v>1</v>
      </c>
      <c r="J57" s="123">
        <v>0</v>
      </c>
      <c r="K57" s="36">
        <v>0</v>
      </c>
      <c r="L57" s="138">
        <f t="shared" si="10"/>
        <v>1459382</v>
      </c>
      <c r="M57" s="41">
        <f>IF(ISBLANK(L57),"  ",IF(L81&gt;0,L57/L81,IF(L57&gt;0,1,0)))</f>
        <v>2.9544317555359727E-3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0</v>
      </c>
      <c r="E58" s="36">
        <v>0</v>
      </c>
      <c r="F58" s="138">
        <f t="shared" si="9"/>
        <v>0</v>
      </c>
      <c r="G58" s="41">
        <f>IF(ISBLANK(F58),"  ",IF(F81&gt;0,F58/F81,IF(F58&gt;0,1,0)))</f>
        <v>0</v>
      </c>
      <c r="H58" s="145">
        <v>0</v>
      </c>
      <c r="I58" s="35">
        <v>0</v>
      </c>
      <c r="J58" s="123">
        <v>0</v>
      </c>
      <c r="K58" s="36">
        <v>0</v>
      </c>
      <c r="L58" s="138">
        <f t="shared" si="10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11775590</v>
      </c>
      <c r="C59" s="35">
        <v>0.18988449312410696</v>
      </c>
      <c r="D59" s="124">
        <v>50238900</v>
      </c>
      <c r="E59" s="36">
        <v>0.81011550687589307</v>
      </c>
      <c r="F59" s="137">
        <f t="shared" si="9"/>
        <v>62014490</v>
      </c>
      <c r="G59" s="41">
        <f>IF(ISBLANK(F59),"  ",IF(F81&gt;0,F59/F81,IF(F59&gt;0,1,0)))</f>
        <v>0.13063187284503</v>
      </c>
      <c r="H59" s="116">
        <v>35354919</v>
      </c>
      <c r="I59" s="35">
        <v>0.56696849836906582</v>
      </c>
      <c r="J59" s="124">
        <v>27002900</v>
      </c>
      <c r="K59" s="36">
        <v>0.43303150163093418</v>
      </c>
      <c r="L59" s="137">
        <f t="shared" si="10"/>
        <v>62357819</v>
      </c>
      <c r="M59" s="41">
        <f>IF(ISBLANK(L59),"  ",IF(L81&gt;0,L59/L81,IF(L59&gt;0,1,0)))</f>
        <v>0.12623968272841821</v>
      </c>
    </row>
    <row r="60" spans="1:13" s="55" customFormat="1" ht="15" customHeight="1" x14ac:dyDescent="0.25">
      <c r="A60" s="60" t="s">
        <v>49</v>
      </c>
      <c r="B60" s="146">
        <v>98590026</v>
      </c>
      <c r="C60" s="111">
        <v>0.64564905669970774</v>
      </c>
      <c r="D60" s="128">
        <v>54109068</v>
      </c>
      <c r="E60" s="52">
        <v>0.35435094330029226</v>
      </c>
      <c r="F60" s="139">
        <f>F59+F57+F56+F55+F54+F58</f>
        <v>152699094</v>
      </c>
      <c r="G60" s="53">
        <f>IF(ISBLANK(F60),"  ",IF(F81&gt;0,F60/F81,IF(F60&gt;0,1,0)))</f>
        <v>0.3216565778571957</v>
      </c>
      <c r="H60" s="146">
        <v>122954425</v>
      </c>
      <c r="I60" s="111">
        <v>0.79910054867538172</v>
      </c>
      <c r="J60" s="128">
        <v>30911600</v>
      </c>
      <c r="K60" s="52">
        <v>0.20089945132461828</v>
      </c>
      <c r="L60" s="149">
        <f t="shared" si="10"/>
        <v>153866025</v>
      </c>
      <c r="M60" s="53">
        <f>IF(ISBLANK(L60),"  ",IF(L81&gt;0,L60/L81,IF(L60&gt;0,1,0)))</f>
        <v>0.31149258409250757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11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11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0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5">
        <v>0</v>
      </c>
      <c r="D63" s="124">
        <v>0</v>
      </c>
      <c r="E63" s="36">
        <v>0</v>
      </c>
      <c r="F63" s="133">
        <f t="shared" si="11"/>
        <v>0</v>
      </c>
      <c r="G63" s="41">
        <f>IF(ISBLANK(F63),"  ",IF(F81&gt;0,F63/F81,IF(F63&gt;0,1,0)))</f>
        <v>0</v>
      </c>
      <c r="H63" s="114">
        <v>0</v>
      </c>
      <c r="I63" s="35">
        <v>0</v>
      </c>
      <c r="J63" s="124">
        <v>0</v>
      </c>
      <c r="K63" s="36">
        <v>0</v>
      </c>
      <c r="L63" s="133">
        <f t="shared" si="10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5">
        <v>0</v>
      </c>
      <c r="D64" s="124">
        <v>15271130</v>
      </c>
      <c r="E64" s="36">
        <v>1</v>
      </c>
      <c r="F64" s="133">
        <f t="shared" si="11"/>
        <v>15271130</v>
      </c>
      <c r="G64" s="41">
        <f>IF(ISBLANK(F64),"  ",IF(F81&gt;0,F64/F81,IF(F64&gt;0,1,0)))</f>
        <v>3.2168228947136758E-2</v>
      </c>
      <c r="H64" s="114">
        <v>0</v>
      </c>
      <c r="I64" s="35">
        <v>0</v>
      </c>
      <c r="J64" s="124">
        <v>15567941</v>
      </c>
      <c r="K64" s="36">
        <v>1</v>
      </c>
      <c r="L64" s="133">
        <f t="shared" si="10"/>
        <v>15567941</v>
      </c>
      <c r="M64" s="41">
        <f>IF(ISBLANK(L64),"  ",IF(L81&gt;0,L64/L81,IF(L64&gt;0,1,0)))</f>
        <v>3.1516367379281401E-2</v>
      </c>
    </row>
    <row r="65" spans="1:13" ht="15" customHeight="1" x14ac:dyDescent="0.2">
      <c r="A65" s="65" t="s">
        <v>54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1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0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28054506</v>
      </c>
      <c r="E66" s="36">
        <v>1</v>
      </c>
      <c r="F66" s="133">
        <f t="shared" si="11"/>
        <v>28054506</v>
      </c>
      <c r="G66" s="41">
        <f>IF(ISBLANK(F66),"  ",IF(F81&gt;0,F66/F81,IF(F66&gt;0,1,0)))</f>
        <v>5.9096070297798647E-2</v>
      </c>
      <c r="H66" s="114">
        <v>0</v>
      </c>
      <c r="I66" s="35">
        <v>0</v>
      </c>
      <c r="J66" s="124">
        <v>27353547</v>
      </c>
      <c r="K66" s="36">
        <v>1</v>
      </c>
      <c r="L66" s="133">
        <f t="shared" si="10"/>
        <v>27353547</v>
      </c>
      <c r="M66" s="41">
        <f>IF(ISBLANK(L66),"  ",IF(L81&gt;0,L66/L81,IF(L66&gt;0,1,0)))</f>
        <v>5.5375623300373544E-2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43306236</v>
      </c>
      <c r="E67" s="36">
        <v>1</v>
      </c>
      <c r="F67" s="133">
        <f t="shared" si="11"/>
        <v>43306236</v>
      </c>
      <c r="G67" s="41">
        <f>IF(ISBLANK(F67),"  ",IF(F81&gt;0,F67/F81,IF(F67&gt;0,1,0)))</f>
        <v>9.1223433661211439E-2</v>
      </c>
      <c r="H67" s="114">
        <v>0</v>
      </c>
      <c r="I67" s="35">
        <v>0</v>
      </c>
      <c r="J67" s="124">
        <v>44818743</v>
      </c>
      <c r="K67" s="36">
        <v>1</v>
      </c>
      <c r="L67" s="133">
        <f t="shared" si="10"/>
        <v>44818743</v>
      </c>
      <c r="M67" s="41">
        <f>IF(ISBLANK(L67),"  ",IF(L81&gt;0,L67/L81,IF(L67&gt;0,1,0)))</f>
        <v>9.0732870189166093E-2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1"/>
        <v>0</v>
      </c>
      <c r="G68" s="41">
        <f>IF(ISBLANK(F68),"  ",IF(F81&gt;0,F68/F81,IF(F68&gt;0,1,0)))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0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40942157.75</v>
      </c>
      <c r="E69" s="36">
        <v>1</v>
      </c>
      <c r="F69" s="133">
        <f t="shared" si="11"/>
        <v>40942157.75</v>
      </c>
      <c r="G69" s="41">
        <f>IF(ISBLANK(F69),"  ",IF(F81&gt;0,F69/F81,IF(F69&gt;0,1,0)))</f>
        <v>8.6243565740831848E-2</v>
      </c>
      <c r="H69" s="114">
        <v>0</v>
      </c>
      <c r="I69" s="35">
        <v>0</v>
      </c>
      <c r="J69" s="124">
        <v>34025000</v>
      </c>
      <c r="K69" s="36">
        <v>1</v>
      </c>
      <c r="L69" s="133">
        <f t="shared" si="10"/>
        <v>34025000</v>
      </c>
      <c r="M69" s="41">
        <f>IF(ISBLANK(L69),"  ",IF(L81&gt;0,L69/L81,IF(L69&gt;0,1,0)))</f>
        <v>6.8881581712061324E-2</v>
      </c>
    </row>
    <row r="70" spans="1:13" ht="15" customHeight="1" x14ac:dyDescent="0.2">
      <c r="A70" s="58" t="s">
        <v>59</v>
      </c>
      <c r="B70" s="114">
        <v>29141301</v>
      </c>
      <c r="C70" s="35">
        <v>0.56337283488366396</v>
      </c>
      <c r="D70" s="124">
        <v>22585192</v>
      </c>
      <c r="E70" s="36">
        <v>0.43662716511633604</v>
      </c>
      <c r="F70" s="133">
        <f t="shared" si="11"/>
        <v>51726493</v>
      </c>
      <c r="G70" s="41">
        <f>IF(ISBLANK(F70),"  ",IF(F81&gt;0,F70/F81,IF(F70&gt;0,1,0)))</f>
        <v>0.10896048095042521</v>
      </c>
      <c r="H70" s="114">
        <v>23985100</v>
      </c>
      <c r="I70" s="35">
        <v>0.52558447335493952</v>
      </c>
      <c r="J70" s="124">
        <v>21650000</v>
      </c>
      <c r="K70" s="36">
        <v>0.47441552664506048</v>
      </c>
      <c r="L70" s="133">
        <f t="shared" si="10"/>
        <v>45635100</v>
      </c>
      <c r="M70" s="41">
        <f>IF(ISBLANK(L70),"  ",IF(L81&gt;0,L70/L81,IF(L70&gt;0,1,0)))</f>
        <v>9.2385536211259056E-2</v>
      </c>
    </row>
    <row r="71" spans="1:13" ht="15" customHeight="1" x14ac:dyDescent="0.2">
      <c r="A71" s="34" t="s">
        <v>186</v>
      </c>
      <c r="B71" s="114">
        <v>0</v>
      </c>
      <c r="C71" s="35">
        <v>0</v>
      </c>
      <c r="D71" s="124">
        <v>0</v>
      </c>
      <c r="E71" s="36">
        <v>0</v>
      </c>
      <c r="F71" s="133">
        <f t="shared" ref="F71" si="12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127731327</v>
      </c>
      <c r="C72" s="111">
        <v>0.38473335677427406</v>
      </c>
      <c r="D72" s="128">
        <v>204268289.75</v>
      </c>
      <c r="E72" s="52">
        <v>0.615266643225726</v>
      </c>
      <c r="F72" s="115">
        <f>F71+F70+F69+F68+F67+F66+F65+F64+F63+F62+F61+F60</f>
        <v>331999616.75</v>
      </c>
      <c r="G72" s="53">
        <f>IF(ISBLANK(F72),"  ",IF(F81&gt;0,F72/F81,IF(F72&gt;0,1,0)))</f>
        <v>0.69934835745459956</v>
      </c>
      <c r="H72" s="115">
        <v>146939525</v>
      </c>
      <c r="I72" s="111">
        <v>0.45737601294297991</v>
      </c>
      <c r="J72" s="128">
        <v>174326831</v>
      </c>
      <c r="K72" s="52">
        <v>0.54262398705702009</v>
      </c>
      <c r="L72" s="115">
        <f>L71+L70+L69+L68+L67+L66+L65+L64+L63+L62+L61+L60</f>
        <v>321266356</v>
      </c>
      <c r="M72" s="53">
        <f>IF(ISBLANK(L72),"  ",IF(L81&gt;0,L72/L81,IF(L72&gt;0,1,0)))</f>
        <v>0.65038456288464896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27201119</v>
      </c>
      <c r="E77" s="36">
        <v>1</v>
      </c>
      <c r="F77" s="132">
        <f>D77+B77</f>
        <v>27201119</v>
      </c>
      <c r="G77" s="37">
        <f>IF(ISBLANK(F77),"  ",IF(F81&gt;0,F77/F81,IF(F77&gt;0,1,0)))</f>
        <v>5.7298433292776084E-2</v>
      </c>
      <c r="H77" s="142">
        <v>0</v>
      </c>
      <c r="I77" s="35">
        <v>0</v>
      </c>
      <c r="J77" s="127">
        <v>28000000</v>
      </c>
      <c r="K77" s="36">
        <v>1</v>
      </c>
      <c r="L77" s="132">
        <f>J77+H77</f>
        <v>28000000</v>
      </c>
      <c r="M77" s="37">
        <f>IF(ISBLANK(L77),"  ",IF(L81&gt;0,L77/L81,IF(L77&gt;0,1,0)))</f>
        <v>5.6684328815215783E-2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49713945</v>
      </c>
      <c r="E78" s="36">
        <v>1</v>
      </c>
      <c r="F78" s="133">
        <f>D78+B78</f>
        <v>49713945</v>
      </c>
      <c r="G78" s="41">
        <f>IF(ISBLANK(F78),"  ",IF(F81&gt;0,F78/F81,IF(F78&gt;0,1,0)))</f>
        <v>0.10472110214668887</v>
      </c>
      <c r="H78" s="114">
        <v>0</v>
      </c>
      <c r="I78" s="35">
        <v>0</v>
      </c>
      <c r="J78" s="124">
        <v>50000000</v>
      </c>
      <c r="K78" s="36">
        <v>1</v>
      </c>
      <c r="L78" s="133">
        <f>J78+H78</f>
        <v>50000000</v>
      </c>
      <c r="M78" s="41">
        <f>IF(ISBLANK(L78),"  ",IF(L81&gt;0,L78/L81,IF(L78&gt;0,1,0)))</f>
        <v>0.10122201574145676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76915064</v>
      </c>
      <c r="E79" s="52">
        <v>1</v>
      </c>
      <c r="F79" s="134">
        <f>F78+F77+F76+F75+F74</f>
        <v>76915064</v>
      </c>
      <c r="G79" s="53">
        <f>IF(ISBLANK(F79),"  ",IF(F81&gt;0,F79/F81,IF(F79&gt;0,1,0)))</f>
        <v>0.16201953543946496</v>
      </c>
      <c r="H79" s="120">
        <v>0</v>
      </c>
      <c r="I79" s="111">
        <v>0</v>
      </c>
      <c r="J79" s="129">
        <v>78000000</v>
      </c>
      <c r="K79" s="52">
        <v>1</v>
      </c>
      <c r="L79" s="134">
        <f>L78+L77+L76+L75+L74</f>
        <v>78000000</v>
      </c>
      <c r="M79" s="53">
        <f>IF(ISBLANK(L79),"  ",IF(L81&gt;0,L79/L81,IF(L79&gt;0,1,0)))</f>
        <v>0.15790634455667255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193543745</v>
      </c>
      <c r="C81" s="69">
        <v>0.40769474822401847</v>
      </c>
      <c r="D81" s="121">
        <v>281183353.75</v>
      </c>
      <c r="E81" s="69">
        <v>0.59230525177598159</v>
      </c>
      <c r="F81" s="121">
        <f>F79+F72+F51+F44+F52+F80</f>
        <v>474727098.75</v>
      </c>
      <c r="G81" s="70">
        <f>IF(ISBLANK(F81),"  ",IF(F81&gt;0,F81/F81,IF(F81&gt;0,1,0)))</f>
        <v>1</v>
      </c>
      <c r="H81" s="121">
        <v>241636855</v>
      </c>
      <c r="I81" s="69">
        <v>0.48917939081052203</v>
      </c>
      <c r="J81" s="121">
        <v>252326831</v>
      </c>
      <c r="K81" s="69">
        <v>0.51082060918947791</v>
      </c>
      <c r="L81" s="121">
        <f>L79+L72+L51+L44+L52+L80</f>
        <v>493963686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84"/>
  <sheetViews>
    <sheetView zoomScale="75" zoomScaleNormal="75" workbookViewId="0">
      <pane xSplit="1" ySplit="10" topLeftCell="B11" activePane="bottomRight" state="frozen"/>
      <selection activeCell="M36" sqref="M36"/>
      <selection pane="topRight" activeCell="M36" sqref="M36"/>
      <selection pane="bottomLeft" activeCell="M36" sqref="M36"/>
      <selection pane="bottomRight" activeCell="E47" sqref="E4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[3]Revenue!B2</f>
        <v>University of Louisiana at Monroe (ULM)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30475622</v>
      </c>
      <c r="C13" s="35">
        <v>1</v>
      </c>
      <c r="D13" s="122">
        <v>0</v>
      </c>
      <c r="E13" s="36">
        <v>0</v>
      </c>
      <c r="F13" s="130">
        <f>D13+B13</f>
        <v>30475622</v>
      </c>
      <c r="G13" s="37">
        <f>IF(ISBLANK(F13),"  ",IF(F81&gt;0,F13/F81,IF(F13&gt;0,1,0)))</f>
        <v>0.18718932963854015</v>
      </c>
      <c r="H13" s="112">
        <v>33465305</v>
      </c>
      <c r="I13" s="35">
        <v>1</v>
      </c>
      <c r="J13" s="122">
        <v>0</v>
      </c>
      <c r="K13" s="36">
        <v>0</v>
      </c>
      <c r="L13" s="130">
        <f t="shared" ref="L13:L34" si="0">J13+H13</f>
        <v>33465305</v>
      </c>
      <c r="M13" s="38">
        <f>IF(ISBLANK(L13),"  ",IF(L81&gt;0,L13/L81,IF(L13&gt;0,1,0)))</f>
        <v>0.19984108881772492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2023771</v>
      </c>
      <c r="C15" s="109">
        <v>1</v>
      </c>
      <c r="D15" s="124">
        <v>0</v>
      </c>
      <c r="E15" s="43">
        <v>0</v>
      </c>
      <c r="F15" s="132">
        <f>D15+B15</f>
        <v>2023771</v>
      </c>
      <c r="G15" s="44">
        <f>IF(ISBLANK(F15),"  ",IF(F81&gt;0,F15/F81,IF(F15&gt;0,1,0)))</f>
        <v>1.2430536670651644E-2</v>
      </c>
      <c r="H15" s="116">
        <v>1787072</v>
      </c>
      <c r="I15" s="42">
        <v>1</v>
      </c>
      <c r="J15" s="124">
        <v>0</v>
      </c>
      <c r="K15" s="43">
        <v>0</v>
      </c>
      <c r="L15" s="132">
        <f t="shared" si="0"/>
        <v>1787072</v>
      </c>
      <c r="M15" s="44">
        <f>IF(ISBLANK(L15),"  ",IF(L81&gt;0,L15/L81,IF(L15&gt;0,1,0)))</f>
        <v>1.0671661718776187E-2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2023771</v>
      </c>
      <c r="C17" s="35">
        <v>1</v>
      </c>
      <c r="D17" s="124">
        <v>0</v>
      </c>
      <c r="E17" s="36">
        <v>0</v>
      </c>
      <c r="F17" s="133">
        <f t="shared" si="1"/>
        <v>2023771</v>
      </c>
      <c r="G17" s="41">
        <f>IF(ISBLANK(F17),"  ",IF(F81&gt;0,F17/F81,IF(F17&gt;0,1,0)))</f>
        <v>1.2430536670651644E-2</v>
      </c>
      <c r="H17" s="114">
        <v>1787072</v>
      </c>
      <c r="I17" s="35">
        <v>1</v>
      </c>
      <c r="J17" s="124">
        <v>0</v>
      </c>
      <c r="K17" s="36">
        <v>0</v>
      </c>
      <c r="L17" s="133">
        <f t="shared" si="0"/>
        <v>1787072</v>
      </c>
      <c r="M17" s="41">
        <f>IF(ISBLANK(L17),"  ",IF(L81&gt;0,L17/L81,IF(L17&gt;0,1,0)))</f>
        <v>1.0671661718776187E-2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8" si="4">D36+B36</f>
        <v>0</v>
      </c>
      <c r="G36" s="41">
        <f t="shared" ref="G36:G38" si="5">IF(ISBLANK(F36),"  ",IF(F83&gt;0,F36/F83,IF(F36&gt;0,1,0)))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ref="L37:L38" si="7">J37+H37</f>
        <v>0</v>
      </c>
      <c r="M37" s="41">
        <f t="shared" ref="M37:M38" si="8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5">
        <v>0</v>
      </c>
      <c r="D38" s="124">
        <v>0</v>
      </c>
      <c r="E38" s="36">
        <v>0</v>
      </c>
      <c r="F38" s="133">
        <f t="shared" si="4"/>
        <v>0</v>
      </c>
      <c r="G38" s="41">
        <f t="shared" si="5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si="7"/>
        <v>0</v>
      </c>
      <c r="M38" s="41">
        <f t="shared" si="8"/>
        <v>0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/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/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5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32499393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32499393</v>
      </c>
      <c r="G44" s="53">
        <f>IF(ISBLANK(F44),"  ",IF(F81&gt;0,F44/F81,IF(F44&gt;0,1,0)))</f>
        <v>0.19961986630919179</v>
      </c>
      <c r="H44" s="115">
        <v>35252377</v>
      </c>
      <c r="I44" s="111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35252377</v>
      </c>
      <c r="M44" s="53">
        <f>IF(ISBLANK(L44),"  ",IF(L81&gt;0,L44/L81,IF(L44&gt;0,1,0)))</f>
        <v>0.21051275053650109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111">
        <v>0</v>
      </c>
      <c r="D51" s="128">
        <v>0</v>
      </c>
      <c r="E51" s="52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111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52593791</v>
      </c>
      <c r="C54" s="35">
        <v>1</v>
      </c>
      <c r="D54" s="127">
        <v>0</v>
      </c>
      <c r="E54" s="36">
        <v>0</v>
      </c>
      <c r="F54" s="136">
        <f t="shared" ref="F54:F59" si="9">D54+B54</f>
        <v>52593791</v>
      </c>
      <c r="G54" s="37">
        <f>IF(ISBLANK(F54),"  ",IF(F81&gt;0,F54/F81,IF(F54&gt;0,1,0)))</f>
        <v>0.32304497281267913</v>
      </c>
      <c r="H54" s="119">
        <v>58543876</v>
      </c>
      <c r="I54" s="35">
        <v>1</v>
      </c>
      <c r="J54" s="127">
        <v>0</v>
      </c>
      <c r="K54" s="36">
        <v>0</v>
      </c>
      <c r="L54" s="136">
        <f t="shared" ref="L54:L70" si="10">J54+H54</f>
        <v>58543876</v>
      </c>
      <c r="M54" s="37">
        <f>IF(ISBLANK(L54),"  ",IF(L81&gt;0,L54/L81,IF(L54&gt;0,1,0)))</f>
        <v>0.34960003871023659</v>
      </c>
    </row>
    <row r="55" spans="1:13" ht="15" customHeight="1" x14ac:dyDescent="0.2">
      <c r="A55" s="25" t="s">
        <v>44</v>
      </c>
      <c r="B55" s="116">
        <v>900136</v>
      </c>
      <c r="C55" s="35">
        <v>1</v>
      </c>
      <c r="D55" s="124">
        <v>0</v>
      </c>
      <c r="E55" s="36">
        <v>0</v>
      </c>
      <c r="F55" s="137">
        <f t="shared" si="9"/>
        <v>900136</v>
      </c>
      <c r="G55" s="41">
        <f>IF(ISBLANK(F55),"  ",IF(F81&gt;0,F55/F81,IF(F55&gt;0,1,0)))</f>
        <v>5.5288733540374323E-3</v>
      </c>
      <c r="H55" s="116">
        <v>900136</v>
      </c>
      <c r="I55" s="35">
        <v>1</v>
      </c>
      <c r="J55" s="124">
        <v>0</v>
      </c>
      <c r="K55" s="36">
        <v>0</v>
      </c>
      <c r="L55" s="137">
        <f t="shared" si="10"/>
        <v>900136</v>
      </c>
      <c r="M55" s="41">
        <f>IF(ISBLANK(L55),"  ",IF(L81&gt;0,L55/L81,IF(L55&gt;0,1,0)))</f>
        <v>5.3752433549920323E-3</v>
      </c>
    </row>
    <row r="56" spans="1:13" ht="15" customHeight="1" x14ac:dyDescent="0.2">
      <c r="A56" s="64" t="s">
        <v>45</v>
      </c>
      <c r="B56" s="145">
        <v>1586478</v>
      </c>
      <c r="C56" s="35">
        <v>1</v>
      </c>
      <c r="D56" s="123">
        <v>0</v>
      </c>
      <c r="E56" s="36">
        <v>0</v>
      </c>
      <c r="F56" s="138">
        <f t="shared" si="9"/>
        <v>1586478</v>
      </c>
      <c r="G56" s="41">
        <f>IF(ISBLANK(F56),"  ",IF(F81&gt;0,F56/F81,IF(F56&gt;0,1,0)))</f>
        <v>9.7445674219968966E-3</v>
      </c>
      <c r="H56" s="145">
        <v>1586478</v>
      </c>
      <c r="I56" s="35">
        <v>1</v>
      </c>
      <c r="J56" s="123">
        <v>0</v>
      </c>
      <c r="K56" s="36">
        <v>0</v>
      </c>
      <c r="L56" s="138">
        <f t="shared" si="10"/>
        <v>1586478</v>
      </c>
      <c r="M56" s="41">
        <f>IF(ISBLANK(L56),"  ",IF(L81&gt;0,L56/L81,IF(L56&gt;0,1,0)))</f>
        <v>9.4737965455676133E-3</v>
      </c>
    </row>
    <row r="57" spans="1:13" ht="15" customHeight="1" x14ac:dyDescent="0.2">
      <c r="A57" s="64" t="s">
        <v>46</v>
      </c>
      <c r="B57" s="145">
        <v>793216</v>
      </c>
      <c r="C57" s="35">
        <v>1</v>
      </c>
      <c r="D57" s="123">
        <v>0</v>
      </c>
      <c r="E57" s="36">
        <v>0</v>
      </c>
      <c r="F57" s="138">
        <f t="shared" si="9"/>
        <v>793216</v>
      </c>
      <c r="G57" s="41">
        <f>IF(ISBLANK(F57),"  ",IF(F81&gt;0,F57/F81,IF(F57&gt;0,1,0)))</f>
        <v>4.8721424389160705E-3</v>
      </c>
      <c r="H57" s="145">
        <v>793216</v>
      </c>
      <c r="I57" s="35">
        <v>1</v>
      </c>
      <c r="J57" s="123">
        <v>0</v>
      </c>
      <c r="K57" s="36">
        <v>0</v>
      </c>
      <c r="L57" s="138">
        <f t="shared" si="10"/>
        <v>793216</v>
      </c>
      <c r="M57" s="41">
        <f>IF(ISBLANK(L57),"  ",IF(L81&gt;0,L57/L81,IF(L57&gt;0,1,0)))</f>
        <v>4.7367609262082173E-3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204498</v>
      </c>
      <c r="E58" s="36">
        <v>1</v>
      </c>
      <c r="F58" s="138">
        <f t="shared" si="9"/>
        <v>204498</v>
      </c>
      <c r="G58" s="41">
        <f>IF(ISBLANK(F58),"  ",IF(F81&gt;0,F58/F81,IF(F58&gt;0,1,0)))</f>
        <v>1.2560807957396958E-3</v>
      </c>
      <c r="H58" s="145">
        <v>0</v>
      </c>
      <c r="I58" s="35">
        <v>0</v>
      </c>
      <c r="J58" s="123">
        <v>200000</v>
      </c>
      <c r="K58" s="36">
        <v>1</v>
      </c>
      <c r="L58" s="138">
        <f t="shared" si="10"/>
        <v>200000</v>
      </c>
      <c r="M58" s="41">
        <f>IF(ISBLANK(L58),"  ",IF(L81&gt;0,L58/L81,IF(L58&gt;0,1,0)))</f>
        <v>1.1943180486042181E-3</v>
      </c>
    </row>
    <row r="59" spans="1:13" ht="15" customHeight="1" x14ac:dyDescent="0.2">
      <c r="A59" s="25" t="s">
        <v>48</v>
      </c>
      <c r="B59" s="116">
        <v>2971556</v>
      </c>
      <c r="C59" s="35">
        <v>0.26533631044915146</v>
      </c>
      <c r="D59" s="124">
        <v>8227650</v>
      </c>
      <c r="E59" s="36">
        <v>0.73466368955084849</v>
      </c>
      <c r="F59" s="137">
        <f t="shared" si="9"/>
        <v>11199206</v>
      </c>
      <c r="G59" s="41">
        <f>IF(ISBLANK(F59),"  ",IF(F81&gt;0,F59/F81,IF(F59&gt;0,1,0)))</f>
        <v>6.8788484895367083E-2</v>
      </c>
      <c r="H59" s="116">
        <v>3543805</v>
      </c>
      <c r="I59" s="35">
        <v>0.28228992101023292</v>
      </c>
      <c r="J59" s="124">
        <v>9009973</v>
      </c>
      <c r="K59" s="36">
        <v>0.71771007898976702</v>
      </c>
      <c r="L59" s="137">
        <f t="shared" si="10"/>
        <v>12553778</v>
      </c>
      <c r="M59" s="41">
        <f>IF(ISBLANK(L59),"  ",IF(L81&gt;0,L59/L81,IF(L59&gt;0,1,0)))</f>
        <v>7.4966018217852814E-2</v>
      </c>
    </row>
    <row r="60" spans="1:13" s="55" customFormat="1" ht="15" customHeight="1" x14ac:dyDescent="0.25">
      <c r="A60" s="60" t="s">
        <v>49</v>
      </c>
      <c r="B60" s="146">
        <v>58845177</v>
      </c>
      <c r="C60" s="111">
        <v>0.87466582537281323</v>
      </c>
      <c r="D60" s="128">
        <v>8432148</v>
      </c>
      <c r="E60" s="52">
        <v>0.1253341746271868</v>
      </c>
      <c r="F60" s="139">
        <f>F59+F57+F56+F55+F54+F58</f>
        <v>67277325</v>
      </c>
      <c r="G60" s="53">
        <f>IF(ISBLANK(F60),"  ",IF(F81&gt;0,F60/F81,IF(F60&gt;0,1,0)))</f>
        <v>0.41323512171873628</v>
      </c>
      <c r="H60" s="146">
        <v>65367511</v>
      </c>
      <c r="I60" s="111">
        <v>0.87650464314403531</v>
      </c>
      <c r="J60" s="128">
        <v>9209973</v>
      </c>
      <c r="K60" s="52">
        <v>0.12349535685596473</v>
      </c>
      <c r="L60" s="149">
        <f t="shared" si="10"/>
        <v>74577484</v>
      </c>
      <c r="M60" s="53">
        <f>IF(ISBLANK(L60),"  ",IF(L81&gt;0,L60/L81,IF(L60&gt;0,1,0)))</f>
        <v>0.44534617580346147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11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11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0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27226</v>
      </c>
      <c r="C63" s="35">
        <v>1</v>
      </c>
      <c r="D63" s="124">
        <v>0</v>
      </c>
      <c r="E63" s="36">
        <v>0</v>
      </c>
      <c r="F63" s="133">
        <f t="shared" si="11"/>
        <v>27226</v>
      </c>
      <c r="G63" s="41">
        <f>IF(ISBLANK(F63),"  ",IF(F81&gt;0,F63/F81,IF(F63&gt;0,1,0)))</f>
        <v>1.6722929194813133E-4</v>
      </c>
      <c r="H63" s="114">
        <v>27226</v>
      </c>
      <c r="I63" s="35">
        <v>1</v>
      </c>
      <c r="J63" s="124">
        <v>0</v>
      </c>
      <c r="K63" s="36">
        <v>0</v>
      </c>
      <c r="L63" s="133">
        <f t="shared" si="10"/>
        <v>27226</v>
      </c>
      <c r="M63" s="41">
        <f>IF(ISBLANK(L63),"  ",IF(L81&gt;0,L63/L81,IF(L63&gt;0,1,0)))</f>
        <v>1.6258251595649222E-4</v>
      </c>
    </row>
    <row r="64" spans="1:13" ht="15" customHeight="1" x14ac:dyDescent="0.2">
      <c r="A64" s="58" t="s">
        <v>53</v>
      </c>
      <c r="B64" s="114">
        <v>1098386</v>
      </c>
      <c r="C64" s="35">
        <v>9.6166797237113008E-2</v>
      </c>
      <c r="D64" s="124">
        <v>10323290</v>
      </c>
      <c r="E64" s="36">
        <v>0.90383320276288703</v>
      </c>
      <c r="F64" s="133">
        <f t="shared" si="11"/>
        <v>11421676</v>
      </c>
      <c r="G64" s="41">
        <f>IF(ISBLANK(F64),"  ",IF(F81&gt;0,F64/F81,IF(F64&gt;0,1,0)))</f>
        <v>7.0154954467823577E-2</v>
      </c>
      <c r="H64" s="114">
        <v>1098386</v>
      </c>
      <c r="I64" s="35">
        <v>0.1036371009699024</v>
      </c>
      <c r="J64" s="124">
        <v>9500000</v>
      </c>
      <c r="K64" s="36">
        <v>0.89636289903009758</v>
      </c>
      <c r="L64" s="133">
        <f t="shared" si="10"/>
        <v>10598386</v>
      </c>
      <c r="M64" s="41">
        <f>IF(ISBLANK(L64),"  ",IF(L81&gt;0,L64/L81,IF(L64&gt;0,1,0)))</f>
        <v>6.3289218429371324E-2</v>
      </c>
    </row>
    <row r="65" spans="1:13" ht="15" customHeight="1" x14ac:dyDescent="0.2">
      <c r="A65" s="65" t="s">
        <v>54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1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0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12475091</v>
      </c>
      <c r="E66" s="36">
        <v>1</v>
      </c>
      <c r="F66" s="133">
        <f t="shared" si="11"/>
        <v>12475091</v>
      </c>
      <c r="G66" s="41">
        <f>IF(ISBLANK(F66),"  ",IF(F81&gt;0,F66/F81,IF(F66&gt;0,1,0)))</f>
        <v>7.662530797467515E-2</v>
      </c>
      <c r="H66" s="114">
        <v>0</v>
      </c>
      <c r="I66" s="35">
        <v>0</v>
      </c>
      <c r="J66" s="124">
        <v>12780205</v>
      </c>
      <c r="K66" s="36">
        <v>1</v>
      </c>
      <c r="L66" s="133">
        <f t="shared" si="10"/>
        <v>12780205</v>
      </c>
      <c r="M66" s="41">
        <f>IF(ISBLANK(L66),"  ",IF(L81&gt;0,L66/L81,IF(L66&gt;0,1,0)))</f>
        <v>7.6318147481809359E-2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13091935</v>
      </c>
      <c r="E67" s="36">
        <v>1</v>
      </c>
      <c r="F67" s="133">
        <f t="shared" si="11"/>
        <v>13091935</v>
      </c>
      <c r="G67" s="41">
        <f>IF(ISBLANK(F67),"  ",IF(F81&gt;0,F67/F81,IF(F67&gt;0,1,0)))</f>
        <v>8.0414126947805725E-2</v>
      </c>
      <c r="H67" s="114">
        <v>0</v>
      </c>
      <c r="I67" s="35">
        <v>0</v>
      </c>
      <c r="J67" s="124">
        <v>8627316</v>
      </c>
      <c r="K67" s="36">
        <v>1</v>
      </c>
      <c r="L67" s="133">
        <f t="shared" si="10"/>
        <v>8627316</v>
      </c>
      <c r="M67" s="41">
        <f>IF(ISBLANK(L67),"  ",IF(L81&gt;0,L67/L81,IF(L67&gt;0,1,0)))</f>
        <v>5.1518796049059741E-2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1"/>
        <v>0</v>
      </c>
      <c r="G68" s="41">
        <f>IF(ISBLANK(F68),"  ",IF(F81&gt;0,F68/F81,IF(F68&gt;0,1,0)))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0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552900</v>
      </c>
      <c r="E69" s="36">
        <v>1</v>
      </c>
      <c r="F69" s="133">
        <f t="shared" si="11"/>
        <v>552900</v>
      </c>
      <c r="G69" s="41">
        <f>IF(ISBLANK(F69),"  ",IF(F81&gt;0,F69/F81,IF(F69&gt;0,1,0)))</f>
        <v>3.3960580150636088E-3</v>
      </c>
      <c r="H69" s="114">
        <v>0</v>
      </c>
      <c r="I69" s="35">
        <v>0</v>
      </c>
      <c r="J69" s="124">
        <v>600000</v>
      </c>
      <c r="K69" s="36">
        <v>1</v>
      </c>
      <c r="L69" s="133">
        <f t="shared" si="10"/>
        <v>600000</v>
      </c>
      <c r="M69" s="41">
        <f>IF(ISBLANK(L69),"  ",IF(L81&gt;0,L69/L81,IF(L69&gt;0,1,0)))</f>
        <v>3.5829541458126542E-3</v>
      </c>
    </row>
    <row r="70" spans="1:13" ht="15" customHeight="1" x14ac:dyDescent="0.2">
      <c r="A70" s="58" t="s">
        <v>59</v>
      </c>
      <c r="B70" s="114">
        <v>1738588</v>
      </c>
      <c r="C70" s="35">
        <v>0.21793240313435738</v>
      </c>
      <c r="D70" s="124">
        <v>6239060</v>
      </c>
      <c r="E70" s="36">
        <v>0.78206759686564264</v>
      </c>
      <c r="F70" s="133">
        <f t="shared" si="11"/>
        <v>7977648</v>
      </c>
      <c r="G70" s="41">
        <f>IF(ISBLANK(F70),"  ",IF(F81&gt;0,F70/F81,IF(F70&gt;0,1,0)))</f>
        <v>4.9000823714516493E-2</v>
      </c>
      <c r="H70" s="114">
        <v>1734587</v>
      </c>
      <c r="I70" s="35">
        <v>0.21724191871163781</v>
      </c>
      <c r="J70" s="124">
        <v>6250000</v>
      </c>
      <c r="K70" s="36">
        <v>0.78275808128836222</v>
      </c>
      <c r="L70" s="133">
        <f t="shared" si="10"/>
        <v>7984587</v>
      </c>
      <c r="M70" s="41">
        <f>IF(ISBLANK(L70),"  ",IF(L81&gt;0,L70/L81,IF(L70&gt;0,1,0)))</f>
        <v>4.7680681823753041E-2</v>
      </c>
    </row>
    <row r="71" spans="1:13" ht="15" customHeight="1" x14ac:dyDescent="0.2">
      <c r="A71" s="34" t="s">
        <v>186</v>
      </c>
      <c r="B71" s="114">
        <v>0</v>
      </c>
      <c r="C71" s="35">
        <v>0</v>
      </c>
      <c r="D71" s="124">
        <v>0</v>
      </c>
      <c r="E71" s="36">
        <v>0</v>
      </c>
      <c r="F71" s="133">
        <f t="shared" ref="F71" si="12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61709377</v>
      </c>
      <c r="C72" s="111">
        <v>0.54695353686940573</v>
      </c>
      <c r="D72" s="128">
        <v>51114424</v>
      </c>
      <c r="E72" s="52">
        <v>0.45304646313059421</v>
      </c>
      <c r="F72" s="115">
        <f>F71+F70+F69+F68+F67+F66+F65+F64+F63+F62+F61+F60</f>
        <v>112823801</v>
      </c>
      <c r="G72" s="53">
        <f>IF(ISBLANK(F72),"  ",IF(F81&gt;0,F72/F81,IF(F72&gt;0,1,0)))</f>
        <v>0.69299362213056903</v>
      </c>
      <c r="H72" s="115">
        <v>68227710</v>
      </c>
      <c r="I72" s="111">
        <v>0.59227908481328784</v>
      </c>
      <c r="J72" s="128">
        <v>46967494</v>
      </c>
      <c r="K72" s="52">
        <v>0.40772091518671211</v>
      </c>
      <c r="L72" s="115">
        <f>L71+L70+L69+L68+L67+L66+L65+L64+L63+L62+L61+L60</f>
        <v>115195204</v>
      </c>
      <c r="M72" s="53">
        <f>IF(ISBLANK(L72),"  ",IF(L81&gt;0,L72/L81,IF(L72&gt;0,1,0)))</f>
        <v>0.68789855624922414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11900</v>
      </c>
      <c r="E74" s="36">
        <v>1</v>
      </c>
      <c r="F74" s="132">
        <f>D74+B74</f>
        <v>11900</v>
      </c>
      <c r="G74" s="37">
        <f>IF(ISBLANK(F74),"  ",IF(F81&gt;0,F74/F81,IF(F74&gt;0,1,0)))</f>
        <v>7.3092946969175151E-5</v>
      </c>
      <c r="H74" s="142">
        <v>0</v>
      </c>
      <c r="I74" s="35">
        <v>0</v>
      </c>
      <c r="J74" s="127">
        <v>12000</v>
      </c>
      <c r="K74" s="36">
        <v>1</v>
      </c>
      <c r="L74" s="132">
        <f>J74+H74</f>
        <v>12000</v>
      </c>
      <c r="M74" s="37">
        <f>IF(ISBLANK(L74),"  ",IF(L81&gt;0,L74/L81,IF(L74&gt;0,1,0)))</f>
        <v>7.1659082916253087E-5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11838712</v>
      </c>
      <c r="E77" s="36">
        <v>1</v>
      </c>
      <c r="F77" s="132">
        <f>D77+B77</f>
        <v>11838712</v>
      </c>
      <c r="G77" s="37">
        <f>IF(ISBLANK(F77),"  ",IF(F81&gt;0,F77/F81,IF(F77&gt;0,1,0)))</f>
        <v>7.2716499865490544E-2</v>
      </c>
      <c r="H77" s="142">
        <v>0</v>
      </c>
      <c r="I77" s="35">
        <v>0</v>
      </c>
      <c r="J77" s="127">
        <v>12000000</v>
      </c>
      <c r="K77" s="36">
        <v>1</v>
      </c>
      <c r="L77" s="132">
        <f>J77+H77</f>
        <v>12000000</v>
      </c>
      <c r="M77" s="37">
        <f>IF(ISBLANK(L77),"  ",IF(L81&gt;0,L77/L81,IF(L77&gt;0,1,0)))</f>
        <v>7.1659082916253086E-2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5632600</v>
      </c>
      <c r="E78" s="36">
        <v>1</v>
      </c>
      <c r="F78" s="133">
        <f>D78+B78</f>
        <v>5632600</v>
      </c>
      <c r="G78" s="41">
        <f>IF(ISBLANK(F78),"  ",IF(F81&gt;0,F78/F81,IF(F78&gt;0,1,0)))</f>
        <v>3.4596918747779495E-2</v>
      </c>
      <c r="H78" s="114">
        <v>0</v>
      </c>
      <c r="I78" s="35">
        <v>0</v>
      </c>
      <c r="J78" s="124">
        <v>5000000</v>
      </c>
      <c r="K78" s="36">
        <v>1</v>
      </c>
      <c r="L78" s="133">
        <f>J78+H78</f>
        <v>5000000</v>
      </c>
      <c r="M78" s="41">
        <f>IF(ISBLANK(L78),"  ",IF(L81&gt;0,L78/L81,IF(L78&gt;0,1,0)))</f>
        <v>2.9857951215105451E-2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17483212</v>
      </c>
      <c r="E79" s="52">
        <v>1</v>
      </c>
      <c r="F79" s="134">
        <f>F78+F77+F76+F75+F74</f>
        <v>17483212</v>
      </c>
      <c r="G79" s="53">
        <f>IF(ISBLANK(F79),"  ",IF(F81&gt;0,F79/F81,IF(F79&gt;0,1,0)))</f>
        <v>0.10738651156023922</v>
      </c>
      <c r="H79" s="120">
        <v>0</v>
      </c>
      <c r="I79" s="111">
        <v>0</v>
      </c>
      <c r="J79" s="129">
        <v>17012000</v>
      </c>
      <c r="K79" s="52">
        <v>1</v>
      </c>
      <c r="L79" s="134">
        <f>L78+L77+L76+L75+L74</f>
        <v>17012000</v>
      </c>
      <c r="M79" s="53">
        <f>IF(ISBLANK(L79),"  ",IF(L81&gt;0,L79/L81,IF(L79&gt;0,1,0)))</f>
        <v>0.10158869321427479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94208770</v>
      </c>
      <c r="C81" s="69">
        <v>0.57865517896144703</v>
      </c>
      <c r="D81" s="121">
        <v>68597636</v>
      </c>
      <c r="E81" s="69">
        <v>0.42134482103855297</v>
      </c>
      <c r="F81" s="121">
        <f>F79+F72+F51+F44+F52+F80</f>
        <v>162806406</v>
      </c>
      <c r="G81" s="70">
        <f>IF(ISBLANK(F81),"  ",IF(F81&gt;0,F81/F81,IF(F81&gt;0,1,0)))</f>
        <v>1</v>
      </c>
      <c r="H81" s="121">
        <v>103480087</v>
      </c>
      <c r="I81" s="69">
        <v>0.61794067787617357</v>
      </c>
      <c r="J81" s="121">
        <v>63979494</v>
      </c>
      <c r="K81" s="69">
        <v>0.38205932212382643</v>
      </c>
      <c r="L81" s="121">
        <f>L79+L72+L51+L44+L52+L80</f>
        <v>167459581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84"/>
  <sheetViews>
    <sheetView zoomScale="75" zoomScaleNormal="75" workbookViewId="0">
      <pane xSplit="1" ySplit="10" topLeftCell="B11" activePane="bottomRight" state="frozen"/>
      <selection activeCell="M36" sqref="M36"/>
      <selection pane="topRight" activeCell="M36" sqref="M36"/>
      <selection pane="bottomLeft" activeCell="M36" sqref="M36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26254660</v>
      </c>
      <c r="C13" s="35">
        <v>1</v>
      </c>
      <c r="D13" s="122">
        <v>0</v>
      </c>
      <c r="E13" s="36">
        <v>0</v>
      </c>
      <c r="F13" s="130">
        <f>D13+B13</f>
        <v>26254660</v>
      </c>
      <c r="G13" s="37">
        <f>IF(ISBLANK(F13),"  ",IF(F81&gt;0,F13/F81,IF(F13&gt;0,1,0)))</f>
        <v>0.14622410767527705</v>
      </c>
      <c r="H13" s="112">
        <v>28144487</v>
      </c>
      <c r="I13" s="35">
        <v>1</v>
      </c>
      <c r="J13" s="122">
        <v>0</v>
      </c>
      <c r="K13" s="36">
        <v>0</v>
      </c>
      <c r="L13" s="130">
        <f>J13+H13</f>
        <v>28144487</v>
      </c>
      <c r="M13" s="38">
        <f>IF(ISBLANK(L13),"  ",IF(L81&gt;0,L13/L81,IF(L13&gt;0,1,0)))</f>
        <v>0.14917623429643059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0">
        <f t="shared" ref="L14:L36" si="0">J14+H14</f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2801057</v>
      </c>
      <c r="C15" s="109">
        <v>1</v>
      </c>
      <c r="D15" s="124">
        <v>0</v>
      </c>
      <c r="E15" s="162">
        <v>0</v>
      </c>
      <c r="F15" s="132">
        <f>D15+B15</f>
        <v>2801057</v>
      </c>
      <c r="G15" s="44">
        <f>IF(ISBLANK(F15),"  ",IF(F81&gt;0,F15/F81,IF(F15&gt;0,1,0)))</f>
        <v>1.5600356674685123E-2</v>
      </c>
      <c r="H15" s="116">
        <v>2423238</v>
      </c>
      <c r="I15" s="164">
        <v>1</v>
      </c>
      <c r="J15" s="124">
        <v>0</v>
      </c>
      <c r="K15" s="162">
        <v>0</v>
      </c>
      <c r="L15" s="132">
        <f t="shared" si="0"/>
        <v>2423238</v>
      </c>
      <c r="M15" s="44">
        <f>IF(ISBLANK(L15),"  ",IF(L81&gt;0,L15/L81,IF(L15&gt;0,1,0)))</f>
        <v>1.2844061419347026E-2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0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2801057</v>
      </c>
      <c r="C17" s="35">
        <v>1</v>
      </c>
      <c r="D17" s="124">
        <v>0</v>
      </c>
      <c r="E17" s="36">
        <v>0</v>
      </c>
      <c r="F17" s="133">
        <f t="shared" si="1"/>
        <v>2801057</v>
      </c>
      <c r="G17" s="41">
        <f>IF(ISBLANK(F17),"  ",IF(F81&gt;0,F17/F81,IF(F17&gt;0,1,0)))</f>
        <v>1.5600356674685123E-2</v>
      </c>
      <c r="H17" s="114">
        <v>2423238</v>
      </c>
      <c r="I17" s="35">
        <v>1</v>
      </c>
      <c r="J17" s="124">
        <v>0</v>
      </c>
      <c r="K17" s="36">
        <v>0</v>
      </c>
      <c r="L17" s="130">
        <f t="shared" si="0"/>
        <v>2423238</v>
      </c>
      <c r="M17" s="41">
        <f>IF(ISBLANK(L17),"  ",IF(L81&gt;0,L17/L81,IF(L17&gt;0,1,0)))</f>
        <v>1.2844061419347026E-2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0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0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0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0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0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0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0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0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0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0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0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0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0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0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0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0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0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0">
        <f t="shared" si="0"/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8" si="3">D36+B36</f>
        <v>0</v>
      </c>
      <c r="G36" s="41">
        <f t="shared" ref="G36:G38" si="4">IF(ISBLANK(F36),"  ",IF(F83&gt;0,F36/F83,IF(F36&gt;0,1,0)))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0">
        <f t="shared" si="0"/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3"/>
        <v>0</v>
      </c>
      <c r="G37" s="41">
        <f t="shared" si="4"/>
        <v>0</v>
      </c>
      <c r="H37" s="114">
        <v>0</v>
      </c>
      <c r="I37" s="35">
        <v>0</v>
      </c>
      <c r="J37" s="124">
        <v>0</v>
      </c>
      <c r="K37" s="36">
        <v>0</v>
      </c>
      <c r="L37" s="130">
        <f t="shared" ref="L37:L38" si="5">J37+H37</f>
        <v>0</v>
      </c>
      <c r="M37" s="41">
        <f t="shared" ref="M37:M38" si="6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5">
        <v>0</v>
      </c>
      <c r="D38" s="124">
        <v>0</v>
      </c>
      <c r="E38" s="36">
        <v>0</v>
      </c>
      <c r="F38" s="133">
        <f t="shared" si="3"/>
        <v>0</v>
      </c>
      <c r="G38" s="41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0">
        <f t="shared" si="5"/>
        <v>0</v>
      </c>
      <c r="M38" s="41">
        <f t="shared" si="6"/>
        <v>0</v>
      </c>
    </row>
    <row r="39" spans="1:13" ht="15" customHeight="1" x14ac:dyDescent="0.25">
      <c r="A39" s="47" t="s">
        <v>29</v>
      </c>
      <c r="B39" s="143"/>
      <c r="C39" s="164" t="s">
        <v>4</v>
      </c>
      <c r="D39" s="124"/>
      <c r="E39" s="162"/>
      <c r="F39" s="133"/>
      <c r="G39" s="50" t="s">
        <v>4</v>
      </c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4" t="s">
        <v>4</v>
      </c>
      <c r="D41" s="124"/>
      <c r="E41" s="162"/>
      <c r="F41" s="133"/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5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29055717</v>
      </c>
      <c r="C44" s="111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29055717</v>
      </c>
      <c r="G44" s="53">
        <f>IF(ISBLANK(F44),"  ",IF(F81&gt;0,F44/F81,IF(F44&gt;0,1,0)))</f>
        <v>0.16182446434996217</v>
      </c>
      <c r="H44" s="115">
        <v>30567725</v>
      </c>
      <c r="I44" s="111">
        <v>1</v>
      </c>
      <c r="J44" s="128">
        <v>0</v>
      </c>
      <c r="K44" s="52">
        <v>0</v>
      </c>
      <c r="L44" s="115">
        <f>J44+H44</f>
        <v>30567725</v>
      </c>
      <c r="M44" s="53">
        <f>IF(ISBLANK(L44),"  ",IF(L81&gt;0,L44/L81,IF(L44&gt;0,1,0)))</f>
        <v>0.16202029571577764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5">
        <v>0</v>
      </c>
      <c r="D47" s="124">
        <v>0</v>
      </c>
      <c r="E47" s="36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5">
        <v>0</v>
      </c>
      <c r="D48" s="124">
        <v>0</v>
      </c>
      <c r="E48" s="36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5">
        <v>0</v>
      </c>
      <c r="D49" s="124">
        <v>0</v>
      </c>
      <c r="E49" s="36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111">
        <v>0</v>
      </c>
      <c r="D51" s="128">
        <v>0</v>
      </c>
      <c r="E51" s="52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111">
        <v>0</v>
      </c>
      <c r="J51" s="128">
        <v>0</v>
      </c>
      <c r="K51" s="52">
        <v>0</v>
      </c>
      <c r="L51" s="134"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111">
        <v>0</v>
      </c>
      <c r="D52" s="129">
        <v>0</v>
      </c>
      <c r="E52" s="52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111">
        <v>0</v>
      </c>
      <c r="J52" s="129">
        <v>0</v>
      </c>
      <c r="K52" s="52">
        <v>0</v>
      </c>
      <c r="L52" s="135"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34352982.979999997</v>
      </c>
      <c r="C54" s="35">
        <v>0.94448648247942357</v>
      </c>
      <c r="D54" s="127">
        <v>2019144.75</v>
      </c>
      <c r="E54" s="36">
        <v>5.5513517520576469E-2</v>
      </c>
      <c r="F54" s="136">
        <f t="shared" ref="F54:F59" si="7">D54+B54</f>
        <v>36372127.729999997</v>
      </c>
      <c r="G54" s="37">
        <f>IF(ISBLANK(F54),"  ",IF(F81&gt;0,F54/F81,IF(F54&gt;0,1,0)))</f>
        <v>0.20257287359921819</v>
      </c>
      <c r="H54" s="119">
        <v>33635071</v>
      </c>
      <c r="I54" s="35">
        <v>0.94819302446014286</v>
      </c>
      <c r="J54" s="127">
        <v>1837739</v>
      </c>
      <c r="K54" s="36">
        <v>5.180697553985715E-2</v>
      </c>
      <c r="L54" s="136">
        <v>45350677</v>
      </c>
      <c r="M54" s="37">
        <f>IF(ISBLANK(L54),"  ",IF(L81&gt;0,L54/L81,IF(L54&gt;0,1,0)))</f>
        <v>0.24037543187956301</v>
      </c>
    </row>
    <row r="55" spans="1:13" ht="15" customHeight="1" x14ac:dyDescent="0.2">
      <c r="A55" s="25" t="s">
        <v>44</v>
      </c>
      <c r="B55" s="116">
        <v>1419944.3</v>
      </c>
      <c r="C55" s="35">
        <v>1</v>
      </c>
      <c r="D55" s="124">
        <v>0</v>
      </c>
      <c r="E55" s="36">
        <v>0</v>
      </c>
      <c r="F55" s="137">
        <f t="shared" si="7"/>
        <v>1419944.3</v>
      </c>
      <c r="G55" s="41">
        <f>IF(ISBLANK(F55),"  ",IF(F81&gt;0,F55/F81,IF(F55&gt;0,1,0)))</f>
        <v>7.9083137323467875E-3</v>
      </c>
      <c r="H55" s="116">
        <v>1330475</v>
      </c>
      <c r="I55" s="35">
        <v>1</v>
      </c>
      <c r="J55" s="124">
        <v>0</v>
      </c>
      <c r="K55" s="36">
        <v>0</v>
      </c>
      <c r="L55" s="137">
        <v>2280207</v>
      </c>
      <c r="M55" s="41">
        <f>IF(ISBLANK(L55),"  ",IF(L81&gt;0,L55/L81,IF(L55&gt;0,1,0)))</f>
        <v>1.2085943995936439E-2</v>
      </c>
    </row>
    <row r="56" spans="1:13" ht="15" customHeight="1" x14ac:dyDescent="0.2">
      <c r="A56" s="64" t="s">
        <v>45</v>
      </c>
      <c r="B56" s="145">
        <v>1318060</v>
      </c>
      <c r="C56" s="35">
        <v>1</v>
      </c>
      <c r="D56" s="123">
        <v>0</v>
      </c>
      <c r="E56" s="36">
        <v>0</v>
      </c>
      <c r="F56" s="138">
        <f t="shared" si="7"/>
        <v>1318060</v>
      </c>
      <c r="G56" s="41">
        <f>IF(ISBLANK(F56),"  ",IF(F81&gt;0,F56/F81,IF(F56&gt;0,1,0)))</f>
        <v>7.340873862486723E-3</v>
      </c>
      <c r="H56" s="145">
        <v>1302756</v>
      </c>
      <c r="I56" s="35">
        <v>1</v>
      </c>
      <c r="J56" s="123">
        <v>0</v>
      </c>
      <c r="K56" s="36">
        <v>0</v>
      </c>
      <c r="L56" s="138">
        <v>1625866</v>
      </c>
      <c r="M56" s="41">
        <f>IF(ISBLANK(L56),"  ",IF(L81&gt;0,L56/L81,IF(L56&gt;0,1,0)))</f>
        <v>8.6176936659247139E-3</v>
      </c>
    </row>
    <row r="57" spans="1:13" ht="15" customHeight="1" x14ac:dyDescent="0.2">
      <c r="A57" s="64" t="s">
        <v>46</v>
      </c>
      <c r="B57" s="145">
        <v>809656.25</v>
      </c>
      <c r="C57" s="35">
        <v>1</v>
      </c>
      <c r="D57" s="123">
        <v>0</v>
      </c>
      <c r="E57" s="36">
        <v>0</v>
      </c>
      <c r="F57" s="138">
        <f t="shared" si="7"/>
        <v>809656.25</v>
      </c>
      <c r="G57" s="41">
        <f>IF(ISBLANK(F57),"  ",IF(F81&gt;0,F57/F81,IF(F57&gt;0,1,0)))</f>
        <v>4.5093428244723432E-3</v>
      </c>
      <c r="H57" s="145">
        <v>804538</v>
      </c>
      <c r="I57" s="35">
        <v>1</v>
      </c>
      <c r="J57" s="123">
        <v>0</v>
      </c>
      <c r="K57" s="36">
        <v>0</v>
      </c>
      <c r="L57" s="138">
        <v>1004445</v>
      </c>
      <c r="M57" s="41">
        <f>IF(ISBLANK(L57),"  ",IF(L81&gt;0,L57/L81,IF(L57&gt;0,1,0)))</f>
        <v>5.3239315627916133E-3</v>
      </c>
    </row>
    <row r="58" spans="1:13" ht="15" customHeight="1" x14ac:dyDescent="0.2">
      <c r="A58" s="64" t="s">
        <v>47</v>
      </c>
      <c r="B58" s="145">
        <v>0</v>
      </c>
      <c r="C58" s="35">
        <v>0</v>
      </c>
      <c r="D58" s="123">
        <v>1169880</v>
      </c>
      <c r="E58" s="36">
        <v>1</v>
      </c>
      <c r="F58" s="138">
        <f t="shared" si="7"/>
        <v>1169880</v>
      </c>
      <c r="G58" s="41">
        <f>IF(ISBLANK(F58),"  ",IF(F81&gt;0,F58/F81,IF(F58&gt;0,1,0)))</f>
        <v>6.515592244849224E-3</v>
      </c>
      <c r="H58" s="145">
        <v>0</v>
      </c>
      <c r="I58" s="35">
        <v>0</v>
      </c>
      <c r="J58" s="123">
        <v>1083307</v>
      </c>
      <c r="K58" s="36">
        <v>1</v>
      </c>
      <c r="L58" s="138">
        <v>1456321</v>
      </c>
      <c r="M58" s="41">
        <f>IF(ISBLANK(L58),"  ",IF(L81&gt;0,L58/L81,IF(L58&gt;0,1,0)))</f>
        <v>7.7190421948999145E-3</v>
      </c>
    </row>
    <row r="59" spans="1:13" ht="15" customHeight="1" x14ac:dyDescent="0.2">
      <c r="A59" s="25" t="s">
        <v>48</v>
      </c>
      <c r="B59" s="116">
        <v>13542900.609999999</v>
      </c>
      <c r="C59" s="35">
        <v>0.78463664598717264</v>
      </c>
      <c r="D59" s="124">
        <v>3717191.28</v>
      </c>
      <c r="E59" s="36">
        <v>0.2153633540128273</v>
      </c>
      <c r="F59" s="137">
        <f t="shared" si="7"/>
        <v>17260091.890000001</v>
      </c>
      <c r="G59" s="41">
        <f>IF(ISBLANK(F59),"  ",IF(F81&gt;0,F59/F81,IF(F59&gt;0,1,0)))</f>
        <v>9.6129278954994513E-2</v>
      </c>
      <c r="H59" s="116">
        <v>13386507</v>
      </c>
      <c r="I59" s="35">
        <v>0.79828268978279193</v>
      </c>
      <c r="J59" s="124">
        <v>3382624</v>
      </c>
      <c r="K59" s="36">
        <v>0.20171731021720804</v>
      </c>
      <c r="L59" s="137">
        <v>19968756</v>
      </c>
      <c r="M59" s="41">
        <f>IF(ISBLANK(L59),"  ",IF(L81&gt;0,L59/L81,IF(L59&gt;0,1,0)))</f>
        <v>0.10584182343292504</v>
      </c>
    </row>
    <row r="60" spans="1:13" s="55" customFormat="1" ht="15" customHeight="1" x14ac:dyDescent="0.25">
      <c r="A60" s="60" t="s">
        <v>49</v>
      </c>
      <c r="B60" s="146">
        <v>51443544.140000001</v>
      </c>
      <c r="C60" s="111">
        <v>0.8816410554237244</v>
      </c>
      <c r="D60" s="128">
        <v>6906216.0299999993</v>
      </c>
      <c r="E60" s="52">
        <v>0.11835894457627552</v>
      </c>
      <c r="F60" s="139">
        <f>F59+F57+F56+F55+F54+F58</f>
        <v>58349760.170000002</v>
      </c>
      <c r="G60" s="53">
        <f>IF(ISBLANK(F60),"  ",IF(F81&gt;0,F60/F81,IF(F60&gt;0,1,0)))</f>
        <v>0.3249762752183678</v>
      </c>
      <c r="H60" s="146">
        <v>50459347</v>
      </c>
      <c r="I60" s="111">
        <v>0.88894758712349631</v>
      </c>
      <c r="J60" s="128">
        <v>6303670</v>
      </c>
      <c r="K60" s="52">
        <v>0.11105241287650373</v>
      </c>
      <c r="L60" s="149">
        <v>71686272</v>
      </c>
      <c r="M60" s="53">
        <f>IF(ISBLANK(L60),"  ",IF(L81&gt;0,L60/L81,IF(L60&gt;0,1,0)))</f>
        <v>0.37996386673204074</v>
      </c>
    </row>
    <row r="61" spans="1:13" ht="15" customHeight="1" x14ac:dyDescent="0.2">
      <c r="A61" s="34" t="s">
        <v>50</v>
      </c>
      <c r="B61" s="147">
        <v>0</v>
      </c>
      <c r="C61" s="35">
        <v>0</v>
      </c>
      <c r="D61" s="148">
        <v>0</v>
      </c>
      <c r="E61" s="36">
        <v>0</v>
      </c>
      <c r="F61" s="140">
        <f t="shared" ref="F61:F70" si="8">D61+B61</f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5">
        <v>0</v>
      </c>
      <c r="D62" s="124">
        <v>0</v>
      </c>
      <c r="E62" s="36">
        <v>0</v>
      </c>
      <c r="F62" s="133">
        <f t="shared" si="8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252468.04</v>
      </c>
      <c r="C63" s="35">
        <v>0.78729862016012775</v>
      </c>
      <c r="D63" s="124">
        <v>68208.3</v>
      </c>
      <c r="E63" s="36">
        <v>0.2127013798398722</v>
      </c>
      <c r="F63" s="133">
        <f t="shared" si="8"/>
        <v>320676.34000000003</v>
      </c>
      <c r="G63" s="41">
        <f>IF(ISBLANK(F63),"  ",IF(F81&gt;0,F63/F81,IF(F63&gt;0,1,0)))</f>
        <v>1.7859919598682199E-3</v>
      </c>
      <c r="H63" s="114">
        <v>230528</v>
      </c>
      <c r="I63" s="35">
        <v>0.76221713771805688</v>
      </c>
      <c r="J63" s="124">
        <v>71916</v>
      </c>
      <c r="K63" s="36">
        <v>0.23778286228194309</v>
      </c>
      <c r="L63" s="133">
        <v>412300</v>
      </c>
      <c r="M63" s="41">
        <f>IF(ISBLANK(L63),"  ",IF(L81&gt;0,L63/L81,IF(L63&gt;0,1,0)))</f>
        <v>2.1853431331122978E-3</v>
      </c>
    </row>
    <row r="64" spans="1:13" ht="15" customHeight="1" x14ac:dyDescent="0.2">
      <c r="A64" s="58" t="s">
        <v>53</v>
      </c>
      <c r="B64" s="114">
        <v>0</v>
      </c>
      <c r="C64" s="35">
        <v>0</v>
      </c>
      <c r="D64" s="124">
        <v>31692594</v>
      </c>
      <c r="E64" s="36">
        <v>1</v>
      </c>
      <c r="F64" s="133">
        <f t="shared" si="8"/>
        <v>31692594</v>
      </c>
      <c r="G64" s="41">
        <f>IF(ISBLANK(F64),"  ",IF(F81&gt;0,F64/F81,IF(F64&gt;0,1,0)))</f>
        <v>0.17651042815122495</v>
      </c>
      <c r="H64" s="114">
        <v>0</v>
      </c>
      <c r="I64" s="35">
        <v>0</v>
      </c>
      <c r="J64" s="124">
        <v>31250000</v>
      </c>
      <c r="K64" s="36">
        <v>1</v>
      </c>
      <c r="L64" s="133">
        <v>25750000</v>
      </c>
      <c r="M64" s="41">
        <f>IF(ISBLANK(L64),"  ",IF(L81&gt;0,L64/L81,IF(L64&gt;0,1,0)))</f>
        <v>0.13648456385554614</v>
      </c>
    </row>
    <row r="65" spans="1:13" ht="15" customHeight="1" x14ac:dyDescent="0.2">
      <c r="A65" s="65" t="s">
        <v>54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8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5">
        <v>0</v>
      </c>
      <c r="D66" s="124">
        <v>2503746</v>
      </c>
      <c r="E66" s="36">
        <v>1</v>
      </c>
      <c r="F66" s="133">
        <f t="shared" si="8"/>
        <v>2503746</v>
      </c>
      <c r="G66" s="41">
        <f>IF(ISBLANK(F66),"  ",IF(F81&gt;0,F66/F81,IF(F66&gt;0,1,0)))</f>
        <v>1.3944496889144412E-2</v>
      </c>
      <c r="H66" s="114">
        <v>0</v>
      </c>
      <c r="I66" s="35">
        <v>0</v>
      </c>
      <c r="J66" s="124">
        <v>4149650</v>
      </c>
      <c r="K66" s="36">
        <v>1</v>
      </c>
      <c r="L66" s="133">
        <v>3940079</v>
      </c>
      <c r="M66" s="41">
        <f>IF(ISBLANK(L66),"  ",IF(L81&gt;0,L66/L81,IF(L66&gt;0,1,0)))</f>
        <v>2.0883882092093062E-2</v>
      </c>
    </row>
    <row r="67" spans="1:13" ht="15" customHeight="1" x14ac:dyDescent="0.2">
      <c r="A67" s="34" t="s">
        <v>56</v>
      </c>
      <c r="B67" s="114">
        <v>0</v>
      </c>
      <c r="C67" s="35">
        <v>0</v>
      </c>
      <c r="D67" s="124">
        <v>23205338.780000001</v>
      </c>
      <c r="E67" s="36">
        <v>1</v>
      </c>
      <c r="F67" s="133">
        <f t="shared" si="8"/>
        <v>23205338.780000001</v>
      </c>
      <c r="G67" s="41">
        <f>IF(ISBLANK(F67),"  ",IF(F81&gt;0,F67/F81,IF(F67&gt;0,1,0)))</f>
        <v>0.12924105497492644</v>
      </c>
      <c r="H67" s="114">
        <v>0</v>
      </c>
      <c r="I67" s="35">
        <v>0</v>
      </c>
      <c r="J67" s="124">
        <v>15555650</v>
      </c>
      <c r="K67" s="36">
        <v>1</v>
      </c>
      <c r="L67" s="133">
        <v>13977185</v>
      </c>
      <c r="M67" s="41">
        <f>IF(ISBLANK(L67),"  ",IF(L81&gt;0,L67/L81,IF(L67&gt;0,1,0)))</f>
        <v>7.4084271792360448E-2</v>
      </c>
    </row>
    <row r="68" spans="1:13" ht="15" customHeight="1" x14ac:dyDescent="0.2">
      <c r="A68" s="34" t="s">
        <v>57</v>
      </c>
      <c r="B68" s="114">
        <v>0</v>
      </c>
      <c r="C68" s="35">
        <v>0</v>
      </c>
      <c r="D68" s="124">
        <v>1922069</v>
      </c>
      <c r="E68" s="36">
        <v>1</v>
      </c>
      <c r="F68" s="133">
        <f t="shared" si="8"/>
        <v>1922069</v>
      </c>
      <c r="G68" s="41">
        <f>IF(ISBLANK(F68),"  ",IF(F81&gt;0,F68/F81,IF(F68&gt;0,1,0)))</f>
        <v>1.0704873893446425E-2</v>
      </c>
      <c r="H68" s="114">
        <v>0</v>
      </c>
      <c r="I68" s="35">
        <v>0</v>
      </c>
      <c r="J68" s="124">
        <v>2392857</v>
      </c>
      <c r="K68" s="36">
        <v>1</v>
      </c>
      <c r="L68" s="133">
        <v>1915369</v>
      </c>
      <c r="M68" s="41">
        <f>IF(ISBLANK(L68),"  ",IF(L81&gt;0,L68/L81,IF(L68&gt;0,1,0)))</f>
        <v>1.0152167090774119E-2</v>
      </c>
    </row>
    <row r="69" spans="1:13" ht="15" customHeight="1" x14ac:dyDescent="0.2">
      <c r="A69" s="7" t="s">
        <v>58</v>
      </c>
      <c r="B69" s="114">
        <v>0</v>
      </c>
      <c r="C69" s="35">
        <v>0</v>
      </c>
      <c r="D69" s="124">
        <v>2362489</v>
      </c>
      <c r="E69" s="36">
        <v>1</v>
      </c>
      <c r="F69" s="133">
        <f t="shared" si="8"/>
        <v>2362489</v>
      </c>
      <c r="G69" s="41">
        <f>IF(ISBLANK(F69),"  ",IF(F81&gt;0,F69/F81,IF(F69&gt;0,1,0)))</f>
        <v>1.3157772597994322E-2</v>
      </c>
      <c r="H69" s="114">
        <v>0</v>
      </c>
      <c r="I69" s="35">
        <v>0</v>
      </c>
      <c r="J69" s="124">
        <v>2075000</v>
      </c>
      <c r="K69" s="36">
        <v>1</v>
      </c>
      <c r="L69" s="133">
        <v>2750000</v>
      </c>
      <c r="M69" s="41">
        <f>IF(ISBLANK(L69),"  ",IF(L81&gt;0,L69/L81,IF(L69&gt;0,1,0)))</f>
        <v>1.457602138263114E-2</v>
      </c>
    </row>
    <row r="70" spans="1:13" ht="15" customHeight="1" x14ac:dyDescent="0.2">
      <c r="A70" s="58" t="s">
        <v>59</v>
      </c>
      <c r="B70" s="114">
        <v>14365932.99</v>
      </c>
      <c r="C70" s="35">
        <v>0.84505615431985603</v>
      </c>
      <c r="D70" s="124">
        <v>2634041.41</v>
      </c>
      <c r="E70" s="36">
        <v>0.1549438456801441</v>
      </c>
      <c r="F70" s="133">
        <f t="shared" si="8"/>
        <v>16999974.399999999</v>
      </c>
      <c r="G70" s="41">
        <f>IF(ISBLANK(F70),"  ",IF(F81&gt;0,F70/F81,IF(F70&gt;0,1,0)))</f>
        <v>9.4680566693400456E-2</v>
      </c>
      <c r="H70" s="114">
        <v>21497381</v>
      </c>
      <c r="I70" s="35">
        <v>0.88257943792629157</v>
      </c>
      <c r="J70" s="124">
        <v>2860065</v>
      </c>
      <c r="K70" s="36">
        <v>0.11742056207370838</v>
      </c>
      <c r="L70" s="133">
        <v>9435047</v>
      </c>
      <c r="M70" s="41">
        <f>IF(ISBLANK(L70),"  ",IF(L81&gt;0,L70/L81,IF(L70&gt;0,1,0)))</f>
        <v>5.0009253388410835E-2</v>
      </c>
    </row>
    <row r="71" spans="1:13" ht="15" customHeight="1" x14ac:dyDescent="0.2">
      <c r="A71" s="34" t="s">
        <v>186</v>
      </c>
      <c r="B71" s="114">
        <v>0</v>
      </c>
      <c r="C71" s="35">
        <v>0</v>
      </c>
      <c r="D71" s="124">
        <v>0</v>
      </c>
      <c r="E71" s="36">
        <v>0</v>
      </c>
      <c r="F71" s="133">
        <f t="shared" ref="F71" si="9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v>9435048</v>
      </c>
      <c r="M71" s="41">
        <f>IF(ISBLANK(L71),"  ",IF(L82&gt;0,L71/L82,IF(L71&gt;0,1,0)))</f>
        <v>1</v>
      </c>
    </row>
    <row r="72" spans="1:13" s="55" customFormat="1" ht="15" customHeight="1" x14ac:dyDescent="0.25">
      <c r="A72" s="66" t="s">
        <v>60</v>
      </c>
      <c r="B72" s="115">
        <v>66061945.170000002</v>
      </c>
      <c r="C72" s="111">
        <v>0.48095193265851321</v>
      </c>
      <c r="D72" s="128">
        <v>71294702.519999996</v>
      </c>
      <c r="E72" s="52">
        <v>0.51904806734148679</v>
      </c>
      <c r="F72" s="115">
        <f>F71+F70+F69+F68+F67+F66+F65+F64+F63+F62+F61+F60</f>
        <v>137356647.69</v>
      </c>
      <c r="G72" s="53">
        <f>IF(ISBLANK(F72),"  ",IF(F81&gt;0,F72/F81,IF(F72&gt;0,1,0)))</f>
        <v>0.76500146037837302</v>
      </c>
      <c r="H72" s="115">
        <v>72187256</v>
      </c>
      <c r="I72" s="111">
        <v>0.52750699501302423</v>
      </c>
      <c r="J72" s="128">
        <v>64658808</v>
      </c>
      <c r="K72" s="52">
        <v>0.47249300498697572</v>
      </c>
      <c r="L72" s="115">
        <f>L71+L70+L69+L68+L67+L66+L65+L64+L63+L62+L61+L60</f>
        <v>139301300</v>
      </c>
      <c r="M72" s="53">
        <f>IF(ISBLANK(L72),"  ",IF(L81&gt;0,L72/L81,IF(L72&gt;0,1,0)))</f>
        <v>0.73834862815575109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50" t="s">
        <v>4</v>
      </c>
      <c r="H73" s="116"/>
      <c r="I73" s="42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5">
        <v>0</v>
      </c>
      <c r="D75" s="124">
        <v>0</v>
      </c>
      <c r="E75" s="36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12243046</v>
      </c>
      <c r="E77" s="36">
        <v>1</v>
      </c>
      <c r="F77" s="132">
        <f>D77+B77</f>
        <v>12243046</v>
      </c>
      <c r="G77" s="37">
        <f>IF(ISBLANK(F77),"  ",IF(F81&gt;0,F77/F81,IF(F77&gt;0,1,0)))</f>
        <v>6.8187075230735042E-2</v>
      </c>
      <c r="H77" s="142">
        <v>0</v>
      </c>
      <c r="I77" s="35">
        <v>0</v>
      </c>
      <c r="J77" s="127">
        <v>12889761</v>
      </c>
      <c r="K77" s="36">
        <v>1</v>
      </c>
      <c r="L77" s="132">
        <v>12800000</v>
      </c>
      <c r="M77" s="37">
        <f>IF(ISBLANK(L77),"  ",IF(L81&gt;0,L77/L81,IF(L77&gt;0,1,0)))</f>
        <v>6.7844754071883132E-2</v>
      </c>
    </row>
    <row r="78" spans="1:13" ht="15" customHeight="1" x14ac:dyDescent="0.2">
      <c r="A78" s="25" t="s">
        <v>66</v>
      </c>
      <c r="B78" s="114">
        <v>0</v>
      </c>
      <c r="C78" s="35">
        <v>0</v>
      </c>
      <c r="D78" s="124">
        <v>895420</v>
      </c>
      <c r="E78" s="36">
        <v>1</v>
      </c>
      <c r="F78" s="133">
        <f>D78+B78</f>
        <v>895420</v>
      </c>
      <c r="G78" s="41">
        <f>IF(ISBLANK(F78),"  ",IF(F81&gt;0,F78/F81,IF(F78&gt;0,1,0)))</f>
        <v>4.9870000409297467E-3</v>
      </c>
      <c r="H78" s="114">
        <v>0</v>
      </c>
      <c r="I78" s="35">
        <v>0</v>
      </c>
      <c r="J78" s="124">
        <v>1091169</v>
      </c>
      <c r="K78" s="36">
        <v>1</v>
      </c>
      <c r="L78" s="133">
        <v>5996999</v>
      </c>
      <c r="M78" s="41">
        <f>IF(ISBLANK(L78),"  ",IF(L81&gt;0,L78/L81,IF(L78&gt;0,1,0)))</f>
        <v>3.1786322056588205E-2</v>
      </c>
    </row>
    <row r="79" spans="1:13" s="55" customFormat="1" ht="15" customHeight="1" x14ac:dyDescent="0.25">
      <c r="A79" s="56" t="s">
        <v>67</v>
      </c>
      <c r="B79" s="120">
        <v>0</v>
      </c>
      <c r="C79" s="111">
        <v>0</v>
      </c>
      <c r="D79" s="129">
        <v>13138466</v>
      </c>
      <c r="E79" s="52">
        <v>1</v>
      </c>
      <c r="F79" s="134">
        <f>F78+F77+F76+F75+F74</f>
        <v>13138466</v>
      </c>
      <c r="G79" s="53">
        <f>IF(ISBLANK(F79),"  ",IF(F81&gt;0,F79/F81,IF(F79&gt;0,1,0)))</f>
        <v>7.3174075271664793E-2</v>
      </c>
      <c r="H79" s="120">
        <v>0</v>
      </c>
      <c r="I79" s="111">
        <v>0</v>
      </c>
      <c r="J79" s="129">
        <v>13980930</v>
      </c>
      <c r="K79" s="52">
        <v>1</v>
      </c>
      <c r="L79" s="134">
        <v>18796999</v>
      </c>
      <c r="M79" s="53">
        <f>IF(ISBLANK(L79),"  ",IF(L81&gt;0,L79/L81,IF(L79&gt;0,1,0)))</f>
        <v>9.963107612847133E-2</v>
      </c>
    </row>
    <row r="80" spans="1:13" s="55" customFormat="1" ht="15" customHeight="1" x14ac:dyDescent="0.25">
      <c r="A80" s="56" t="s">
        <v>68</v>
      </c>
      <c r="B80" s="120">
        <v>0</v>
      </c>
      <c r="C80" s="111">
        <v>0</v>
      </c>
      <c r="D80" s="129">
        <v>0</v>
      </c>
      <c r="E80" s="52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111">
        <v>0</v>
      </c>
      <c r="J80" s="129">
        <v>0</v>
      </c>
      <c r="K80" s="52">
        <v>0</v>
      </c>
      <c r="L80" s="141"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95117662.170000002</v>
      </c>
      <c r="C81" s="69">
        <v>0.52975339520552567</v>
      </c>
      <c r="D81" s="121">
        <v>84433168.519999996</v>
      </c>
      <c r="E81" s="69">
        <v>0.47024660479447428</v>
      </c>
      <c r="F81" s="121">
        <f>F79+F72+F51+F44+F52+F80</f>
        <v>179550830.69</v>
      </c>
      <c r="G81" s="70">
        <f>IF(ISBLANK(F81),"  ",IF(F81&gt;0,F81/F81,IF(F81&gt;0,1,0)))</f>
        <v>1</v>
      </c>
      <c r="H81" s="121">
        <v>102754981</v>
      </c>
      <c r="I81" s="69">
        <v>0.56647173394281669</v>
      </c>
      <c r="J81" s="121">
        <v>78639738</v>
      </c>
      <c r="K81" s="69">
        <v>0.43352826605718331</v>
      </c>
      <c r="L81" s="121">
        <f>L79+L72+L51+L44+L52+L80</f>
        <v>188666024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P29" sqref="P29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57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71"/>
      <c r="E12" s="32"/>
      <c r="F12" s="31"/>
      <c r="G12" s="33"/>
      <c r="I12" s="32"/>
      <c r="J12" s="71"/>
      <c r="K12" s="32"/>
      <c r="L12" s="31"/>
      <c r="M12" s="33"/>
    </row>
    <row r="13" spans="1:15" ht="15" customHeight="1" x14ac:dyDescent="0.2">
      <c r="A13" s="34" t="s">
        <v>12</v>
      </c>
      <c r="B13" s="112">
        <f>+LSU!B13+LSUA!B13+LSUS!B13+LSUE!B13+HSCS!B13+HSCNO!B13+LSUAg!B13+PBRC!B13</f>
        <v>445098436</v>
      </c>
      <c r="C13" s="35">
        <f>IF(ISBLANK(B13),"  ",IF(F13&gt;0,B13/F13,IF(B13&gt;0,1,0)))</f>
        <v>1</v>
      </c>
      <c r="D13" s="122">
        <f>+LSU!D13+LSUA!D13+LSUS!D13+LSUE!D13+HSCS!D13+HSCNO!D13+LSUAg!D13+PBRC!D13</f>
        <v>0</v>
      </c>
      <c r="E13" s="36">
        <f>IF(ISBLANK(D13),"  ",IF(F13&gt;0,D13/F13,IF(D13&gt;0,1,0)))</f>
        <v>0</v>
      </c>
      <c r="F13" s="130">
        <f>D13+B13</f>
        <v>445098436</v>
      </c>
      <c r="G13" s="37">
        <f>IF(ISBLANK(F13),"  ",IF(F81&gt;0,F13/F81,IF(F13&gt;0,1,0)))</f>
        <v>0.1363556164442877</v>
      </c>
      <c r="H13" s="112">
        <f>+LSU!H13+LSUA!H13+LSUS!H13+LSUE!H13+HSCS!H13+HSCNO!H13+LSUAg!H13+PBRC!H13</f>
        <v>504905037</v>
      </c>
      <c r="I13" s="35">
        <f>IF(ISBLANK(H13),"  ",IF(L13&gt;0,H13/L13,IF(H13&gt;0,1,0)))</f>
        <v>1</v>
      </c>
      <c r="J13" s="122">
        <f>+LSU!J13+LSUA!J13+LSUS!J13+LSUE!J13+HSCS!J13+HSCNO!J13+LSUAg!J13+PBRC!J13</f>
        <v>0</v>
      </c>
      <c r="K13" s="36">
        <f>IF(ISBLANK(J13),"  ",IF(L13&gt;0,J13/L13,IF(J13&gt;0,1,0)))</f>
        <v>0</v>
      </c>
      <c r="L13" s="130">
        <f t="shared" ref="L13:L34" si="0">J13+H13</f>
        <v>504905037</v>
      </c>
      <c r="M13" s="38">
        <f>IF(ISBLANK(L13),"  ",IF(L81&gt;0,L13/L81,IF(L13&gt;0,1,0)))</f>
        <v>0.15091285404941149</v>
      </c>
    </row>
    <row r="14" spans="1:15" ht="15" customHeight="1" x14ac:dyDescent="0.2">
      <c r="A14" s="7" t="s">
        <v>13</v>
      </c>
      <c r="B14" s="112">
        <f>+LSU!B14+LSUA!B14+LSUS!B14+LSUE!B14+HSCS!B14+HSCNO!B14+LSUAg!B14+PBRC!B14</f>
        <v>0</v>
      </c>
      <c r="C14" s="39">
        <f>IF(ISBLANK(B14),"  ",IF(F14&gt;0,B14/F14,IF(B14&gt;0,1,0)))</f>
        <v>0</v>
      </c>
      <c r="D14" s="122">
        <f>+LSU!D14+LSUA!D14+LSUS!D14+LSUE!D14+HSCS!D14+HSCNO!D14+LSUAg!D14+PBRC!D14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+LSU!H14+LSUA!H14+LSUS!H14+LSUE!H14+HSCS!H14+HSCNO!H14+LSUAg!H14+PBRC!H14</f>
        <v>0</v>
      </c>
      <c r="I14" s="39">
        <f>IF(ISBLANK(H14),"  ",IF(L14&gt;0,H14/L14,IF(H14&gt;0,1,0)))</f>
        <v>0</v>
      </c>
      <c r="J14" s="122">
        <f>+LSU!J14+LSUA!J14+LSUS!J14+LSUE!J14+HSCS!J14+HSCNO!J14+LSUAg!J14+PBRC!J14</f>
        <v>0</v>
      </c>
      <c r="K14" s="40">
        <f>IF(ISBLANK(J14),"  ",IF(L14&gt;0,J14/L14,IF(J14&gt;0,1,0)))</f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3">
        <f>+LSU!B15+LSUA!B15+LSUS!B15+LSUE!B15+HSCS!B15+HSCNO!B15+LSUAg!B15+PBRC!B15</f>
        <v>26844527.66</v>
      </c>
      <c r="C15" s="42">
        <f t="shared" ref="C15:C81" si="1">IF(ISBLANK(B15),"  ",IF(F15&gt;0,B15/F15,IF(B15&gt;0,1,0)))</f>
        <v>1</v>
      </c>
      <c r="D15" s="123">
        <f>+LSU!D15+LSUA!D15+LSUS!D15+LSUE!D15+HSCS!D15+HSCNO!D15+LSUAg!D15+PBRC!D15</f>
        <v>0</v>
      </c>
      <c r="E15" s="43">
        <f>IF(ISBLANK(D15),"  ",IF(F15&gt;0,D15/F15,IF(D15&gt;0,1,0)))</f>
        <v>0</v>
      </c>
      <c r="F15" s="132">
        <f>D15+B15</f>
        <v>26844527.66</v>
      </c>
      <c r="G15" s="44">
        <f>IF(ISBLANK(F15),"  ",IF(F81&gt;0,F15/F81,IF(F15&gt;0,1,0)))</f>
        <v>8.2238035930439265E-3</v>
      </c>
      <c r="H15" s="113">
        <f>+LSU!H15+LSUA!H15+LSUS!H15+LSUE!H15+HSCS!H15+HSCNO!H15+LSUAg!H15+PBRC!H15</f>
        <v>24358118</v>
      </c>
      <c r="I15" s="42">
        <f>IF(ISBLANK(H15),"  ",IF(L15&gt;0,H15/L15,IF(H15&gt;0,1,0)))</f>
        <v>1</v>
      </c>
      <c r="J15" s="123">
        <f>+LSU!J15+LSUA!J15+LSUS!J15+LSUE!J15+HSCS!J15+HSCNO!J15+LSUAg!J15+PBRC!J15</f>
        <v>0</v>
      </c>
      <c r="K15" s="43">
        <f>IF(ISBLANK(J15),"  ",IF(L15&gt;0,J15/L15,IF(J15&gt;0,1,0)))</f>
        <v>0</v>
      </c>
      <c r="L15" s="132">
        <f t="shared" si="0"/>
        <v>24358118</v>
      </c>
      <c r="M15" s="44">
        <f>IF(ISBLANK(L15),"  ",IF(L81&gt;0,L15/L81,IF(L15&gt;0,1,0)))</f>
        <v>7.2804841252798649E-3</v>
      </c>
    </row>
    <row r="16" spans="1:15" ht="15" customHeight="1" x14ac:dyDescent="0.2">
      <c r="A16" s="170" t="s">
        <v>15</v>
      </c>
      <c r="B16" s="112">
        <f>+LSU!B16+LSUA!B16+LSUS!B16+LSUE!B16+HSCS!B16+HSCNO!B16+LSUAg!B16+PBRC!B16</f>
        <v>0</v>
      </c>
      <c r="C16" s="35">
        <f t="shared" si="1"/>
        <v>0</v>
      </c>
      <c r="D16" s="122">
        <f>+LSU!D16+LSUA!D16+LSUS!D16+LSUE!D16+HSCS!D16+HSCNO!D16+LSUAg!D16+PBRC!D16</f>
        <v>0</v>
      </c>
      <c r="E16" s="36">
        <f>IF(ISBLANK(D16),"  ",IF(F16&gt;0,D16/F16,IF(D16&gt;0,1,0)))</f>
        <v>0</v>
      </c>
      <c r="F16" s="132">
        <f t="shared" ref="F16:F43" si="2">D16+B16</f>
        <v>0</v>
      </c>
      <c r="G16" s="37">
        <f>IF(ISBLANK(F16),"  ",IF(F81&gt;0,F16/F81,IF(F16&gt;0,1,0)))</f>
        <v>0</v>
      </c>
      <c r="H16" s="112">
        <f>+LSU!H16+LSUA!H16+LSUS!H16+LSUE!H16+HSCS!H16+HSCNO!H16+LSUAg!H16+PBRC!H16</f>
        <v>0</v>
      </c>
      <c r="I16" s="35">
        <f t="shared" ref="I16:I34" si="3">IF(ISBLANK(H16),"  ",IF(L16&gt;0,H16/L16,IF(H16&gt;0,1,0)))</f>
        <v>0</v>
      </c>
      <c r="J16" s="122">
        <f>+LSU!J16+LSUA!J16+LSUS!J16+LSUE!J16+HSCS!J16+HSCNO!J16+LSUAg!J16+PBRC!J16</f>
        <v>0</v>
      </c>
      <c r="K16" s="36">
        <f t="shared" ref="K16:K34" si="4">IF(ISBLANK(J16),"  ",IF(L16&gt;0,J16/L16,IF(J16&gt;0,1,0)))</f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2">
        <f>+LSU!B17+LSUA!B17+LSUS!B17+LSUE!B17+HSCS!B17+HSCNO!B17+LSUAg!B17+PBRC!B17</f>
        <v>21448292.670000002</v>
      </c>
      <c r="C17" s="39">
        <f t="shared" si="1"/>
        <v>1</v>
      </c>
      <c r="D17" s="122">
        <f>+LSU!D17+LSUA!D17+LSUS!D17+LSUE!D17+HSCS!D17+HSCNO!D17+LSUAg!D17+PBRC!D17</f>
        <v>0</v>
      </c>
      <c r="E17" s="36">
        <f t="shared" ref="E17:E34" si="5">IF(ISBLANK(D17),"  ",IF(F17&gt;0,D17/F17,IF(D17&gt;0,1,0)))</f>
        <v>0</v>
      </c>
      <c r="F17" s="133">
        <f t="shared" si="2"/>
        <v>21448292.670000002</v>
      </c>
      <c r="G17" s="41">
        <f>IF(ISBLANK(F17),"  ",IF(F81&gt;0,F17/F81,IF(F17&gt;0,1,0)))</f>
        <v>6.5706705127477642E-3</v>
      </c>
      <c r="H17" s="112">
        <f>+LSU!H17+LSUA!H17+LSUS!H17+LSUE!H17+HSCS!H17+HSCNO!H17+LSUAg!H17+PBRC!H17</f>
        <v>18607467</v>
      </c>
      <c r="I17" s="39">
        <f t="shared" si="3"/>
        <v>1</v>
      </c>
      <c r="J17" s="122">
        <f>+LSU!J17+LSUA!J17+LSUS!J17+LSUE!J17+HSCS!J17+HSCNO!J17+LSUAg!J17+PBRC!J17</f>
        <v>0</v>
      </c>
      <c r="K17" s="40">
        <f t="shared" si="4"/>
        <v>0</v>
      </c>
      <c r="L17" s="133">
        <f t="shared" si="0"/>
        <v>18607467</v>
      </c>
      <c r="M17" s="41">
        <f>IF(ISBLANK(L17),"  ",IF(L81&gt;0,L17/L81,IF(L17&gt;0,1,0)))</f>
        <v>5.561651688573351E-3</v>
      </c>
    </row>
    <row r="18" spans="1:13" ht="15" customHeight="1" x14ac:dyDescent="0.2">
      <c r="A18" s="171" t="s">
        <v>17</v>
      </c>
      <c r="B18" s="112">
        <f>+LSU!B18+LSUA!B18+LSUS!B18+LSUE!B18+HSCS!B18+HSCNO!B18+LSUAg!B18+PBRC!B18</f>
        <v>4192221.99</v>
      </c>
      <c r="C18" s="39">
        <f t="shared" si="1"/>
        <v>1</v>
      </c>
      <c r="D18" s="122">
        <f>+LSU!D18+LSUA!D18+LSUS!D18+LSUE!D18+HSCS!D18+HSCNO!D18+LSUAg!D18+PBRC!D18</f>
        <v>0</v>
      </c>
      <c r="E18" s="36">
        <f t="shared" si="5"/>
        <v>0</v>
      </c>
      <c r="F18" s="133">
        <f t="shared" si="2"/>
        <v>4192221.99</v>
      </c>
      <c r="G18" s="41">
        <f>IF(ISBLANK(F18),"  ",IF(F81&gt;0,F18/F81,IF(F18&gt;0,1,0)))</f>
        <v>1.2842844806530585E-3</v>
      </c>
      <c r="H18" s="112">
        <f>+LSU!H18+LSUA!H18+LSUS!H18+LSUE!H18+HSCS!H18+HSCNO!H18+LSUAg!H18+PBRC!H18</f>
        <v>4421219</v>
      </c>
      <c r="I18" s="39">
        <f t="shared" si="3"/>
        <v>1</v>
      </c>
      <c r="J18" s="122">
        <f>+LSU!J18+LSUA!J18+LSUS!J18+LSUE!J18+HSCS!J18+HSCNO!J18+LSUAg!J18+PBRC!J18</f>
        <v>0</v>
      </c>
      <c r="K18" s="40">
        <f t="shared" si="4"/>
        <v>0</v>
      </c>
      <c r="L18" s="133">
        <f t="shared" si="0"/>
        <v>4421219</v>
      </c>
      <c r="M18" s="41">
        <f>IF(ISBLANK(L18),"  ",IF(L81&gt;0,L18/L81,IF(L18&gt;0,1,0)))</f>
        <v>1.3214737995721063E-3</v>
      </c>
    </row>
    <row r="19" spans="1:13" ht="15" customHeight="1" x14ac:dyDescent="0.2">
      <c r="A19" s="171" t="s">
        <v>18</v>
      </c>
      <c r="B19" s="112">
        <f>+LSU!B19+LSUA!B19+LSUS!B19+LSUE!B19+HSCS!B19+HSCNO!B19+LSUAg!B19+PBRC!B19</f>
        <v>0</v>
      </c>
      <c r="C19" s="39">
        <f t="shared" si="1"/>
        <v>0</v>
      </c>
      <c r="D19" s="122">
        <f>+LSU!D19+LSUA!D19+LSUS!D19+LSUE!D19+HSCS!D19+HSCNO!D19+LSUAg!D19+PBRC!D19</f>
        <v>0</v>
      </c>
      <c r="E19" s="36">
        <f t="shared" si="5"/>
        <v>0</v>
      </c>
      <c r="F19" s="133">
        <f t="shared" si="2"/>
        <v>0</v>
      </c>
      <c r="G19" s="41">
        <f>IF(ISBLANK(F19),"  ",IF(F81&gt;0,F19/F81,IF(F19&gt;0,1,0)))</f>
        <v>0</v>
      </c>
      <c r="H19" s="112">
        <f>+LSU!H19+LSUA!H19+LSUS!H19+LSUE!H19+HSCS!H19+HSCNO!H19+LSUAg!H19+PBRC!H19</f>
        <v>0</v>
      </c>
      <c r="I19" s="39">
        <f t="shared" si="3"/>
        <v>0</v>
      </c>
      <c r="J19" s="122">
        <f>+LSU!J19+LSUA!J19+LSUS!J19+LSUE!J19+HSCS!J19+HSCNO!J19+LSUAg!J19+PBRC!J19</f>
        <v>0</v>
      </c>
      <c r="K19" s="40">
        <f t="shared" si="4"/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2">
        <f>+LSU!B20+LSUA!B20+LSUS!B20+LSUE!B20+HSCS!B20+HSCNO!B20+LSUAg!B20+PBRC!B20</f>
        <v>0</v>
      </c>
      <c r="C20" s="39">
        <f t="shared" si="1"/>
        <v>0</v>
      </c>
      <c r="D20" s="122">
        <f>+LSU!D20+LSUA!D20+LSUS!D20+LSUE!D20+HSCS!D20+HSCNO!D20+LSUAg!D20+PBRC!D20</f>
        <v>0</v>
      </c>
      <c r="E20" s="36">
        <f t="shared" si="5"/>
        <v>0</v>
      </c>
      <c r="F20" s="133">
        <f>D20+B20</f>
        <v>0</v>
      </c>
      <c r="G20" s="41">
        <f>IF(ISBLANK(F20),"  ",IF(F81&gt;0,F20/F81,IF(F20&gt;0,1,0)))</f>
        <v>0</v>
      </c>
      <c r="H20" s="112">
        <f>+LSU!H20+LSUA!H20+LSUS!H20+LSUE!H20+HSCS!H20+HSCNO!H20+LSUAg!H20+PBRC!H20</f>
        <v>0</v>
      </c>
      <c r="I20" s="39">
        <f t="shared" si="3"/>
        <v>0</v>
      </c>
      <c r="J20" s="122">
        <f>+LSU!J20+LSUA!J20+LSUS!J20+LSUE!J20+HSCS!J20+HSCNO!J20+LSUAg!J20+PBRC!J20</f>
        <v>0</v>
      </c>
      <c r="K20" s="40">
        <f t="shared" si="4"/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2">
        <f>+LSU!B21+LSUA!B21+LSUS!B21+LSUE!B21+HSCS!B21+HSCNO!B21+LSUAg!B21+PBRC!B21</f>
        <v>0</v>
      </c>
      <c r="C21" s="39">
        <f t="shared" si="1"/>
        <v>0</v>
      </c>
      <c r="D21" s="122">
        <f>+LSU!D21+LSUA!D21+LSUS!D21+LSUE!D21+HSCS!D21+HSCNO!D21+LSUAg!D21+PBRC!D21</f>
        <v>0</v>
      </c>
      <c r="E21" s="36">
        <f t="shared" si="5"/>
        <v>0</v>
      </c>
      <c r="F21" s="133">
        <f t="shared" si="2"/>
        <v>0</v>
      </c>
      <c r="G21" s="41">
        <f>IF(ISBLANK(F21),"  ",IF(F81&gt;0,F21/F81,IF(F21&gt;0,1,0)))</f>
        <v>0</v>
      </c>
      <c r="H21" s="112">
        <f>+LSU!H21+LSUA!H21+LSUS!H21+LSUE!H21+HSCS!H21+HSCNO!H21+LSUAg!H21+PBRC!H21</f>
        <v>0</v>
      </c>
      <c r="I21" s="39">
        <f t="shared" si="3"/>
        <v>0</v>
      </c>
      <c r="J21" s="122">
        <f>+LSU!J21+LSUA!J21+LSUS!J21+LSUE!J21+HSCS!J21+HSCNO!J21+LSUAg!J21+PBRC!J21</f>
        <v>0</v>
      </c>
      <c r="K21" s="40">
        <f t="shared" si="4"/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2">
        <f>+LSU!B22+LSUA!B22+LSUS!B22+LSUE!B22+HSCS!B22+HSCNO!B22+LSUAg!B22+PBRC!B22</f>
        <v>0</v>
      </c>
      <c r="C22" s="39">
        <f t="shared" si="1"/>
        <v>0</v>
      </c>
      <c r="D22" s="122">
        <f>+LSU!D22+LSUA!D22+LSUS!D22+LSUE!D22+HSCS!D22+HSCNO!D22+LSUAg!D22+PBRC!D22</f>
        <v>0</v>
      </c>
      <c r="E22" s="36">
        <f t="shared" si="5"/>
        <v>0</v>
      </c>
      <c r="F22" s="133">
        <f t="shared" si="2"/>
        <v>0</v>
      </c>
      <c r="G22" s="41">
        <f>IF(ISBLANK(F22),"  ",IF(F81&gt;0,F22/F81,IF(F22&gt;0,1,0)))</f>
        <v>0</v>
      </c>
      <c r="H22" s="112">
        <f>+LSU!H22+LSUA!H22+LSUS!H22+LSUE!H22+HSCS!H22+HSCNO!H22+LSUAg!H22+PBRC!H22</f>
        <v>0</v>
      </c>
      <c r="I22" s="39">
        <f t="shared" si="3"/>
        <v>0</v>
      </c>
      <c r="J22" s="122">
        <f>+LSU!J22+LSUA!J22+LSUS!J22+LSUE!J22+HSCS!J22+HSCNO!J22+LSUAg!J22+PBRC!J22</f>
        <v>0</v>
      </c>
      <c r="K22" s="40">
        <f t="shared" si="4"/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2">
        <f>+LSU!B23+LSUA!B23+LSUS!B23+LSUE!B23+HSCS!B23+HSCNO!B23+LSUAg!B23+PBRC!B23</f>
        <v>750000</v>
      </c>
      <c r="C23" s="39">
        <f t="shared" si="1"/>
        <v>1</v>
      </c>
      <c r="D23" s="122">
        <f>+LSU!D23+LSUA!D23+LSUS!D23+LSUE!D23+HSCS!D23+HSCNO!D23+LSUAg!D23+PBRC!D23</f>
        <v>0</v>
      </c>
      <c r="E23" s="36">
        <f t="shared" si="5"/>
        <v>0</v>
      </c>
      <c r="F23" s="133">
        <f t="shared" si="2"/>
        <v>750000</v>
      </c>
      <c r="G23" s="41">
        <f>IF(ISBLANK(F23),"  ",IF(F81&gt;0,F23/F81,IF(F23&gt;0,1,0)))</f>
        <v>2.2976201231409357E-4</v>
      </c>
      <c r="H23" s="112">
        <f>+LSU!H23+LSUA!H23+LSUS!H23+LSUE!H23+HSCS!H23+HSCNO!H23+LSUAg!H23+PBRC!H23</f>
        <v>750000</v>
      </c>
      <c r="I23" s="39">
        <f t="shared" si="3"/>
        <v>1</v>
      </c>
      <c r="J23" s="122">
        <f>+LSU!J23+LSUA!J23+LSUS!J23+LSUE!J23+HSCS!J23+HSCNO!J23+LSUAg!J23+PBRC!J23</f>
        <v>0</v>
      </c>
      <c r="K23" s="40">
        <f t="shared" si="4"/>
        <v>0</v>
      </c>
      <c r="L23" s="133">
        <f t="shared" si="0"/>
        <v>750000</v>
      </c>
      <c r="M23" s="41">
        <f>IF(ISBLANK(L23),"  ",IF(L81&gt;0,L23/L81,IF(L23&gt;0,1,0)))</f>
        <v>2.2417015526240156E-4</v>
      </c>
    </row>
    <row r="24" spans="1:13" ht="15" customHeight="1" x14ac:dyDescent="0.2">
      <c r="A24" s="171" t="s">
        <v>23</v>
      </c>
      <c r="B24" s="112">
        <f>+LSU!B24+LSUA!B24+LSUS!B24+LSUE!B24+HSCS!B24+HSCNO!B24+LSUAg!B24+PBRC!B24</f>
        <v>0</v>
      </c>
      <c r="C24" s="39">
        <f t="shared" si="1"/>
        <v>0</v>
      </c>
      <c r="D24" s="122">
        <f>+LSU!D24+LSUA!D24+LSUS!D24+LSUE!D24+HSCS!D24+HSCNO!D24+LSUAg!D24+PBRC!D24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12">
        <f>+LSU!H24+LSUA!H24+LSUS!H24+LSUE!H24+HSCS!H24+HSCNO!H24+LSUAg!H24+PBRC!H24</f>
        <v>0</v>
      </c>
      <c r="I24" s="39">
        <f t="shared" si="3"/>
        <v>0</v>
      </c>
      <c r="J24" s="122">
        <f>+LSU!J24+LSUA!J24+LSUS!J24+LSUE!J24+HSCS!J24+HSCNO!J24+LSUAg!J24+PBRC!J24</f>
        <v>0</v>
      </c>
      <c r="K24" s="40">
        <f t="shared" si="4"/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+LSU!B25+LSUA!B25+LSUS!B25+LSUE!B25+HSCS!B25+HSCNO!B25+LSUAg!B25+PBRC!B25</f>
        <v>0</v>
      </c>
      <c r="C25" s="39">
        <f t="shared" si="1"/>
        <v>0</v>
      </c>
      <c r="D25" s="122">
        <f>+LSU!D25+LSUA!D25+LSUS!D25+LSUE!D25+HSCS!D25+HSCNO!D25+LSUAg!D25+PBRC!D25</f>
        <v>0</v>
      </c>
      <c r="E25" s="36">
        <f t="shared" si="5"/>
        <v>0</v>
      </c>
      <c r="F25" s="133">
        <f t="shared" si="2"/>
        <v>0</v>
      </c>
      <c r="G25" s="41">
        <f>IF(ISBLANK(F25),"  ",IF(F81&gt;0,F25/F81,IF(F25&gt;0,1,0)))</f>
        <v>0</v>
      </c>
      <c r="H25" s="112">
        <f>+LSU!H25+LSUA!H25+LSUS!H25+LSUE!H25+HSCS!H25+HSCNO!H25+LSUAg!H25+PBRC!H25</f>
        <v>0</v>
      </c>
      <c r="I25" s="39">
        <f t="shared" si="3"/>
        <v>0</v>
      </c>
      <c r="J25" s="122">
        <f>+LSU!J25+LSUA!J25+LSUS!J25+LSUE!J25+HSCS!J25+HSCNO!J25+LSUAg!J25+PBRC!J25</f>
        <v>0</v>
      </c>
      <c r="K25" s="40">
        <f t="shared" si="4"/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2">
        <f>+LSU!B26+LSUA!B26+LSUS!B26+LSUE!B26+HSCS!B26+HSCNO!B26+LSUAg!B26+PBRC!B26</f>
        <v>0</v>
      </c>
      <c r="C26" s="39">
        <f t="shared" si="1"/>
        <v>0</v>
      </c>
      <c r="D26" s="122">
        <f>+LSU!D26+LSUA!D26+LSUS!D26+LSUE!D26+HSCS!D26+HSCNO!D26+LSUAg!D26+PBRC!D26</f>
        <v>0</v>
      </c>
      <c r="E26" s="36">
        <f t="shared" si="5"/>
        <v>0</v>
      </c>
      <c r="F26" s="133">
        <f t="shared" si="2"/>
        <v>0</v>
      </c>
      <c r="G26" s="41">
        <f>IF(ISBLANK(F26),"  ",IF(F81&gt;0,F26/F81,IF(F26&gt;0,1,0)))</f>
        <v>0</v>
      </c>
      <c r="H26" s="112">
        <f>+LSU!H26+LSUA!H26+LSUS!H26+LSUE!H26+HSCS!H26+HSCNO!H26+LSUAg!H26+PBRC!H26</f>
        <v>0</v>
      </c>
      <c r="I26" s="39">
        <f t="shared" si="3"/>
        <v>0</v>
      </c>
      <c r="J26" s="122">
        <f>+LSU!J26+LSUA!J26+LSUS!J26+LSUE!J26+HSCS!J26+HSCNO!J26+LSUAg!J26+PBRC!J26</f>
        <v>0</v>
      </c>
      <c r="K26" s="40">
        <f t="shared" si="4"/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2">
        <f>+LSU!B27+LSUA!B27+LSUS!B27+LSUE!B27+HSCS!B27+HSCNO!B27+LSUAg!B27+PBRC!B27</f>
        <v>0</v>
      </c>
      <c r="C27" s="39">
        <f t="shared" si="1"/>
        <v>0</v>
      </c>
      <c r="D27" s="122">
        <f>+LSU!D27+LSUA!D27+LSUS!D27+LSUE!D27+HSCS!D27+HSCNO!D27+LSUAg!D27+PBRC!D27</f>
        <v>0</v>
      </c>
      <c r="E27" s="36">
        <f t="shared" si="5"/>
        <v>0</v>
      </c>
      <c r="F27" s="133">
        <f t="shared" si="2"/>
        <v>0</v>
      </c>
      <c r="G27" s="41">
        <f>IF(ISBLANK(F27),"  ",IF(F81&gt;0,F27/F81,IF(F27&gt;0,1,0)))</f>
        <v>0</v>
      </c>
      <c r="H27" s="112">
        <f>+LSU!H27+LSUA!H27+LSUS!H27+LSUE!H27+HSCS!H27+HSCNO!H27+LSUAg!H27+PBRC!H27</f>
        <v>0</v>
      </c>
      <c r="I27" s="39">
        <f t="shared" si="3"/>
        <v>0</v>
      </c>
      <c r="J27" s="122">
        <f>+LSU!J27+LSUA!J27+LSUS!J27+LSUE!J27+HSCS!J27+HSCNO!J27+LSUAg!J27+PBRC!J27</f>
        <v>0</v>
      </c>
      <c r="K27" s="40">
        <f t="shared" si="4"/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f>+LSU!B28+LSUA!B28+LSUS!B28+LSUE!B28+HSCS!B28+HSCNO!B28+LSUAg!B28+PBRC!B28</f>
        <v>0</v>
      </c>
      <c r="C28" s="39">
        <f t="shared" si="1"/>
        <v>0</v>
      </c>
      <c r="D28" s="122">
        <f>+LSU!D28+LSUA!D28+LSUS!D28+LSUE!D28+HSCS!D28+HSCNO!D28+LSUAg!D28+PBRC!D28</f>
        <v>0</v>
      </c>
      <c r="E28" s="36">
        <f t="shared" si="5"/>
        <v>0</v>
      </c>
      <c r="F28" s="133">
        <f t="shared" si="2"/>
        <v>0</v>
      </c>
      <c r="G28" s="41">
        <f>IF(ISBLANK(F28),"  ",IF(F81&gt;0,F28/F81,IF(F28&gt;0,1,0)))</f>
        <v>0</v>
      </c>
      <c r="H28" s="112">
        <f>+LSU!H28+LSUA!H28+LSUS!H28+LSUE!H28+HSCS!H28+HSCNO!H28+LSUAg!H28+PBRC!H28</f>
        <v>0</v>
      </c>
      <c r="I28" s="39">
        <f t="shared" si="3"/>
        <v>0</v>
      </c>
      <c r="J28" s="122">
        <f>+LSU!J28+LSUA!J28+LSUS!J28+LSUE!J28+HSCS!J28+HSCNO!J28+LSUAg!J28+PBRC!J28</f>
        <v>0</v>
      </c>
      <c r="K28" s="40">
        <f t="shared" si="4"/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2">
        <f>+LSU!B29+LSUA!B29+LSUS!B29+LSUE!B29+HSCS!B29+HSCNO!B29+LSUAg!B29+PBRC!B29</f>
        <v>0</v>
      </c>
      <c r="C29" s="39">
        <f t="shared" si="1"/>
        <v>0</v>
      </c>
      <c r="D29" s="122">
        <f>+LSU!D29+LSUA!D29+LSUS!D29+LSUE!D29+HSCS!D29+HSCNO!D29+LSUAg!D29+PBRC!D29</f>
        <v>0</v>
      </c>
      <c r="E29" s="36">
        <f t="shared" si="5"/>
        <v>0</v>
      </c>
      <c r="F29" s="133">
        <f t="shared" si="2"/>
        <v>0</v>
      </c>
      <c r="G29" s="41">
        <f>IF(ISBLANK(F29),"  ",IF(F81&gt;0,F29/F81,IF(F29&gt;0,1,0)))</f>
        <v>0</v>
      </c>
      <c r="H29" s="112">
        <f>+LSU!H29+LSUA!H29+LSUS!H29+LSUE!H29+HSCS!H29+HSCNO!H29+LSUAg!H29+PBRC!H29</f>
        <v>0</v>
      </c>
      <c r="I29" s="39">
        <f t="shared" si="3"/>
        <v>0</v>
      </c>
      <c r="J29" s="122">
        <f>+LSU!J29+LSUA!J29+LSUS!J29+LSUE!J29+HSCS!J29+HSCNO!J29+LSUAg!J29+PBRC!J29</f>
        <v>0</v>
      </c>
      <c r="K29" s="40">
        <f t="shared" si="4"/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f>+LSU!B30+LSUA!B30+LSUS!B30+LSUE!B30+HSCS!B30+HSCNO!B30+LSUAg!B30+PBRC!B30</f>
        <v>0</v>
      </c>
      <c r="C30" s="39">
        <f t="shared" si="1"/>
        <v>0</v>
      </c>
      <c r="D30" s="122">
        <f>+LSU!D30+LSUA!D30+LSUS!D30+LSUE!D30+HSCS!D30+HSCNO!D30+LSUAg!D30+PBRC!D30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",IF(F81&gt;0,F30/F81,IF(F30&gt;0,1,0)))</f>
        <v>0</v>
      </c>
      <c r="H30" s="112">
        <f>+LSU!H30+LSUA!H30+LSUS!H30+LSUE!H30+HSCS!H30+HSCNO!H30+LSUAg!H30+PBRC!H30</f>
        <v>0</v>
      </c>
      <c r="I30" s="39">
        <f t="shared" si="3"/>
        <v>0</v>
      </c>
      <c r="J30" s="122">
        <f>+LSU!J30+LSUA!J30+LSUS!J30+LSUE!J30+HSCS!J30+HSCNO!J30+LSUAg!J30+PBRC!J30</f>
        <v>0</v>
      </c>
      <c r="K30" s="40">
        <f>IF(ISBLANK(J30),"  ",IF(L30&gt;0,J30/L30,IF(J30&gt;0,1,0)))</f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2">
        <f>+LSU!B31+LSUA!B31+LSUS!B31+LSUE!B31+HSCS!B31+HSCNO!B31+LSUAg!B31+PBRC!B31</f>
        <v>0</v>
      </c>
      <c r="C31" s="39">
        <f t="shared" si="1"/>
        <v>0</v>
      </c>
      <c r="D31" s="122">
        <f>+LSU!D31+LSUA!D31+LSUS!D31+LSUE!D31+HSCS!D31+HSCNO!D31+LSUAg!D31+PBRC!D31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",IF(F81&gt;0,F31/F81,IF(F31&gt;0,1,0)))</f>
        <v>0</v>
      </c>
      <c r="H31" s="112">
        <f>+LSU!H31+LSUA!H31+LSUS!H31+LSUE!H31+HSCS!H31+HSCNO!H31+LSUAg!H31+PBRC!H31</f>
        <v>0</v>
      </c>
      <c r="I31" s="39">
        <f t="shared" si="3"/>
        <v>0</v>
      </c>
      <c r="J31" s="122">
        <f>+LSU!J31+LSUA!J31+LSUS!J31+LSUE!J31+HSCS!J31+HSCNO!J31+LSUAg!J31+PBRC!J31</f>
        <v>0</v>
      </c>
      <c r="K31" s="40">
        <f>IF(ISBLANK(J31),"  ",IF(L31&gt;0,J31/L31,IF(J31&gt;0,1,0)))</f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2">
        <f>+LSU!B32+LSUA!B32+LSUS!B32+LSUE!B32+HSCS!B32+HSCNO!B32+LSUAg!B32+PBRC!B32</f>
        <v>0</v>
      </c>
      <c r="C32" s="39">
        <f t="shared" si="1"/>
        <v>0</v>
      </c>
      <c r="D32" s="122">
        <f>+LSU!D32+LSUA!D32+LSUS!D32+LSUE!D32+HSCS!D32+HSCNO!D32+LSUAg!D32+PBRC!D32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12">
        <f>+LSU!H32+LSUA!H32+LSUS!H32+LSUE!H32+HSCS!H32+HSCNO!H32+LSUAg!H32+PBRC!H32</f>
        <v>0</v>
      </c>
      <c r="I32" s="39">
        <f t="shared" si="3"/>
        <v>0</v>
      </c>
      <c r="J32" s="122">
        <f>+LSU!J32+LSUA!J32+LSUS!J32+LSUE!J32+HSCS!J32+HSCNO!J32+LSUAg!J32+PBRC!J32</f>
        <v>0</v>
      </c>
      <c r="K32" s="40">
        <f>IF(ISBLANK(J32),"  ",IF(L32&gt;0,J32/L32,IF(J32&gt;0,1,0)))</f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2">
        <f>+LSU!B33+LSUA!B33+LSUS!B33+LSUE!B33+HSCS!B33+HSCNO!B33+LSUAg!B33+PBRC!B33</f>
        <v>54013</v>
      </c>
      <c r="C33" s="39">
        <f>IF(ISBLANK(B33),"  ",IF(F33&gt;0,B33/F33,IF(B33&gt;0,1,0)))</f>
        <v>1</v>
      </c>
      <c r="D33" s="122">
        <f>+LSU!D33+LSUA!D33+LSUS!D33+LSUE!D33+HSCS!D33+HSCNO!D33+LSUAg!D33+PBRC!D33</f>
        <v>0</v>
      </c>
      <c r="E33" s="36">
        <f>IF(ISBLANK(D33),"  ",IF(F33&gt;0,D33/F33,IF(D33&gt;0,1,0)))</f>
        <v>0</v>
      </c>
      <c r="F33" s="133">
        <f t="shared" si="2"/>
        <v>54013</v>
      </c>
      <c r="G33" s="41">
        <f>IF(ISBLANK(F33),"  ",IF(F81&gt;0,F33/F81,IF(F33&gt;0,1,0)))</f>
        <v>1.6546847428161515E-5</v>
      </c>
      <c r="H33" s="112">
        <f>+LSU!H33+LSUA!H33+LSUS!H33+LSUE!H33+HSCS!H33+HSCNO!H33+LSUAg!H33+PBRC!H33</f>
        <v>29432</v>
      </c>
      <c r="I33" s="39">
        <f>IF(ISBLANK(H33),"  ",IF(L33&gt;0,H33/L33,IF(H33&gt;0,1,0)))</f>
        <v>1</v>
      </c>
      <c r="J33" s="122">
        <f>+LSU!J33+LSUA!J33+LSUS!J33+LSUE!J33+HSCS!J33+HSCNO!J33+LSUAg!J33+PBRC!J33</f>
        <v>0</v>
      </c>
      <c r="K33" s="40">
        <f>IF(ISBLANK(J33),"  ",IF(L33&gt;0,J33/L33,IF(J33&gt;0,1,0)))</f>
        <v>0</v>
      </c>
      <c r="L33" s="133">
        <f t="shared" si="0"/>
        <v>29432</v>
      </c>
      <c r="M33" s="41">
        <f>IF(ISBLANK(L33),"  ",IF(L81&gt;0,L33/L81,IF(L33&gt;0,1,0)))</f>
        <v>8.7970346795773376E-6</v>
      </c>
    </row>
    <row r="34" spans="1:13" ht="15" customHeight="1" x14ac:dyDescent="0.2">
      <c r="A34" s="171" t="s">
        <v>184</v>
      </c>
      <c r="B34" s="112">
        <f>+LSU!B34+LSUA!B34+LSUS!B34+LSUE!B34+HSCS!B34+HSCNO!B34+LSUAg!B34+PBRC!B34</f>
        <v>400000</v>
      </c>
      <c r="C34" s="39">
        <f t="shared" si="1"/>
        <v>1</v>
      </c>
      <c r="D34" s="122">
        <f>+LSU!D34+LSUA!D34+LSUS!D34+LSUE!D34+HSCS!D34+HSCNO!D34+LSUAg!D34+PBRC!D34</f>
        <v>0</v>
      </c>
      <c r="E34" s="36">
        <f t="shared" si="5"/>
        <v>0</v>
      </c>
      <c r="F34" s="133">
        <f t="shared" si="2"/>
        <v>400000</v>
      </c>
      <c r="G34" s="41">
        <f>IF(ISBLANK(F34),"  ",IF(F81&gt;0,F34/F81,IF(F34&gt;0,1,0)))</f>
        <v>1.2253973990084989E-4</v>
      </c>
      <c r="H34" s="112">
        <f>+LSU!H34+LSUA!H34+LSUS!H34+LSUE!H34+HSCS!H34+HSCNO!H34+LSUAg!H34+PBRC!H34</f>
        <v>550000</v>
      </c>
      <c r="I34" s="39">
        <f t="shared" si="3"/>
        <v>1</v>
      </c>
      <c r="J34" s="122">
        <f>+LSU!J34+LSUA!J34+LSUS!J34+LSUE!J34+HSCS!J34+HSCNO!J34+LSUAg!J34+PBRC!J34</f>
        <v>0</v>
      </c>
      <c r="K34" s="40">
        <f t="shared" si="4"/>
        <v>0</v>
      </c>
      <c r="L34" s="133">
        <f t="shared" si="0"/>
        <v>550000</v>
      </c>
      <c r="M34" s="41">
        <f>IF(ISBLANK(L34),"  ",IF(L81&gt;0,L34/L81,IF(L34&gt;0,1,0)))</f>
        <v>1.6439144719242781E-4</v>
      </c>
    </row>
    <row r="35" spans="1:13" ht="15" customHeight="1" x14ac:dyDescent="0.2">
      <c r="A35" s="171" t="s">
        <v>185</v>
      </c>
      <c r="B35" s="112">
        <f>+LSU!B35+LSUA!B35+LSUS!B35+LSUE!B35+HSCS!B35+HSCNO!B35+LSUAg!B35+PBRC!B35</f>
        <v>0</v>
      </c>
      <c r="C35" s="39">
        <f t="shared" ref="C35:C36" si="6">IF(ISBLANK(B35),"  ",IF(F35&gt;0,B35/F35,IF(B35&gt;0,1,0)))</f>
        <v>0</v>
      </c>
      <c r="D35" s="122">
        <f>+LSU!D35+LSUA!D35+LSUS!D35+LSUE!D35+HSCS!D35+HSCNO!D35+LSUAg!D35+PBRC!D35</f>
        <v>0</v>
      </c>
      <c r="E35" s="36">
        <f t="shared" ref="E35:E36" si="7">IF(ISBLANK(D35),"  ",IF(F35&gt;0,D35/F35,IF(D35&gt;0,1,0)))</f>
        <v>0</v>
      </c>
      <c r="F35" s="133">
        <f t="shared" ref="F35" si="8">D35+B35</f>
        <v>0</v>
      </c>
      <c r="G35" s="41">
        <f>IF(ISBLANK(F35),"  ",IF(F82&gt;0,F35/F82,IF(F35&gt;0,1,0)))</f>
        <v>0</v>
      </c>
      <c r="H35" s="112">
        <f>+LSU!H35+LSUA!H35+LSUS!H35+LSUE!H35+HSCS!H35+HSCNO!H35+LSUAg!H35+PBRC!H35</f>
        <v>0</v>
      </c>
      <c r="I35" s="39">
        <f t="shared" ref="I35" si="9">IF(ISBLANK(H35),"  ",IF(L35&gt;0,H35/L35,IF(H35&gt;0,1,0)))</f>
        <v>0</v>
      </c>
      <c r="J35" s="122">
        <f>+LSU!J35+LSUA!J35+LSUS!J35+LSUE!J35+HSCS!J35+HSCNO!J35+LSUAg!J35+PBRC!J35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f>+LSU!B36+LSUA!B36+LSUS!B36+LSUE!B36+HSCS!B36+HSCNO!B36+LSUAg!B36+PBRC!B36</f>
        <v>0</v>
      </c>
      <c r="C36" s="39">
        <f t="shared" si="6"/>
        <v>0</v>
      </c>
      <c r="D36" s="122">
        <f>+LSU!D36+LSUA!D36+LSUS!D36+LSUE!D36+HSCS!D36+HSCNO!D36+LSUAg!D36+PBRC!D36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12">
        <f>+LSU!H36+LSUA!H36+LSUS!H36+LSUE!H36+HSCS!H36+HSCNO!H36+LSUAg!H36+PBRC!H36</f>
        <v>0</v>
      </c>
      <c r="I36" s="39">
        <f t="shared" ref="I36" si="13">IF(ISBLANK(H36),"  ",IF(L36&gt;0,H36/L36,IF(H36&gt;0,1,0)))</f>
        <v>0</v>
      </c>
      <c r="J36" s="122">
        <f>+LSU!J36+LSUA!J36+LSUS!J36+LSUE!J36+HSCS!J36+HSCNO!J36+LSUAg!J36+PBRC!J36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2">
        <f>+LSU!B37+LSUA!B37+LSUS!B37+LSUE!B37+HSCS!B37+HSCNO!B37+LSUAg!B37+PBRC!B37</f>
        <v>0</v>
      </c>
      <c r="C37" s="39">
        <f t="shared" ref="C37" si="16">IF(ISBLANK(B37),"  ",IF(F37&gt;0,B37/F37,IF(B37&gt;0,1,0)))</f>
        <v>0</v>
      </c>
      <c r="D37" s="122">
        <f>+LSU!D37+LSUA!D37+LSUS!D37+LSUE!D37+HSCS!D37+HSCNO!D37+LSUAg!D37+PBRC!D37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12">
        <f>+LSU!H37+LSUA!H37+LSUS!H37+LSUE!H37+HSCS!H37+HSCNO!H37+LSUAg!H37+PBRC!H37</f>
        <v>0</v>
      </c>
      <c r="I37" s="39">
        <f t="shared" ref="I37" si="19">IF(ISBLANK(H37),"  ",IF(L37&gt;0,H37/L37,IF(H37&gt;0,1,0)))</f>
        <v>0</v>
      </c>
      <c r="J37" s="122">
        <f>+LSU!J37+LSUA!J37+LSUS!J37+LSUE!J37+HSCS!J37+HSCNO!J37+LSUAg!J37+PBRC!J37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2">
        <f>+LSU!B38+LSUA!B38+LSUS!B38+LSUE!B38+HSCS!B38+HSCNO!B38+LSUAg!B38+PBRC!B38</f>
        <v>0</v>
      </c>
      <c r="C38" s="39">
        <f t="shared" ref="C38" si="22">IF(ISBLANK(B38),"  ",IF(F38&gt;0,B38/F38,IF(B38&gt;0,1,0)))</f>
        <v>0</v>
      </c>
      <c r="D38" s="122">
        <f>+LSU!D38+LSUA!D38+LSUS!D38+LSUE!D38+HSCS!D38+HSCNO!D38+LSUAg!D38+PBRC!D38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12">
        <f>+LSU!H38+LSUA!H38+LSUS!H38+LSUE!H38+HSCS!H38+HSCNO!H38+LSUAg!H38+PBRC!H38</f>
        <v>0</v>
      </c>
      <c r="I38" s="39">
        <f t="shared" ref="I38" si="25">IF(ISBLANK(H38),"  ",IF(L38&gt;0,H38/L38,IF(H38&gt;0,1,0)))</f>
        <v>0</v>
      </c>
      <c r="J38" s="122">
        <f>+LSU!J38+LSUA!J38+LSUS!J38+LSUE!J38+HSCS!J38+HSCNO!J38+LSUAg!J38+PBRC!J38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65"/>
      <c r="C39" s="48" t="s">
        <v>4</v>
      </c>
      <c r="D39" s="123"/>
      <c r="E39" s="49" t="s">
        <v>4</v>
      </c>
      <c r="F39" s="133"/>
      <c r="G39" s="50" t="s">
        <v>4</v>
      </c>
      <c r="H39" s="165"/>
      <c r="I39" s="48" t="s">
        <v>4</v>
      </c>
      <c r="J39" s="123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+LSU!B40+LSUA!B40+LSUS!B40+LSUE!B40+HSCS!B40+HSCNO!B40+LSUAg!B40+PBRC!B40</f>
        <v>0</v>
      </c>
      <c r="C40" s="35">
        <f t="shared" si="1"/>
        <v>0</v>
      </c>
      <c r="D40" s="122">
        <f>+LSU!D40+LSUA!D40+LSUS!D40+LSUE!D40+HSCS!D40+HSCNO!D40+LSUAg!D40+PBRC!D40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12">
        <f>+LSU!H40+LSUA!H40+LSUS!H40+LSUE!H40+HSCS!H40+HSCNO!H40+LSUAg!H40+PBRC!H40</f>
        <v>0</v>
      </c>
      <c r="I40" s="35">
        <f>IF(ISBLANK(H40),"  ",IF(L40&gt;0,H40/L40,IF(H40&gt;0,1,0)))</f>
        <v>0</v>
      </c>
      <c r="J40" s="122">
        <f>+LSU!J40+LSUA!J40+LSUS!J40+LSUE!J40+HSCS!J40+HSCNO!J40+LSUAg!J40+PBRC!J40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65"/>
      <c r="C41" s="48" t="s">
        <v>4</v>
      </c>
      <c r="D41" s="123"/>
      <c r="E41" s="49" t="s">
        <v>4</v>
      </c>
      <c r="F41" s="133"/>
      <c r="G41" s="50" t="s">
        <v>4</v>
      </c>
      <c r="H41" s="165"/>
      <c r="I41" s="48" t="s">
        <v>4</v>
      </c>
      <c r="J41" s="123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f>+LSU!B42+LSUA!B42+LSUS!B42+LSUE!B42+HSCS!B42+HSCNO!B42+LSUAg!B42+PBRC!B42</f>
        <v>0</v>
      </c>
      <c r="C42" s="35">
        <f t="shared" si="1"/>
        <v>0</v>
      </c>
      <c r="D42" s="122">
        <f>+LSU!D42+LSUA!D42+LSUS!D42+LSUE!D42+HSCS!D42+HSCNO!D42+LSUAg!D42+PBRC!D42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12">
        <f>+LSU!H42+LSUA!H42+LSUS!H42+LSUE!H42+HSCS!H42+HSCNO!H42+LSUAg!H42+PBRC!H42</f>
        <v>0</v>
      </c>
      <c r="I42" s="35">
        <f>IF(ISBLANK(H42),"  ",IF(L42&gt;0,H42/L42,IF(H42&gt;0,1,0)))</f>
        <v>0</v>
      </c>
      <c r="J42" s="122">
        <f>+LSU!J42+LSUA!J42+LSUS!J42+LSUE!J42+HSCS!J42+HSCNO!J42+LSUAg!J42+PBRC!J42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tr">
        <f t="shared" si="1"/>
        <v xml:space="preserve">  </v>
      </c>
      <c r="D43" s="124"/>
      <c r="E43" s="36" t="str">
        <f>IF(ISBLANK(D43),"  ",IF(F43&gt;0,D43/F43,IF(D43&gt;0,1,0)))</f>
        <v xml:space="preserve">  </v>
      </c>
      <c r="F43" s="133">
        <f t="shared" si="2"/>
        <v>0</v>
      </c>
      <c r="G43" s="41">
        <f>IF(ISBLANK(F43),"  ",IF(F81&gt;0,F43/F81,IF(F43&gt;0,1,0)))</f>
        <v>0</v>
      </c>
      <c r="H43" s="114"/>
      <c r="I43" s="39" t="str">
        <f>IF(ISBLANK(H43),"  ",IF(L43&gt;0,H43/L43,IF(H43&gt;0,1,0)))</f>
        <v xml:space="preserve">  </v>
      </c>
      <c r="J43" s="124"/>
      <c r="K43" s="40" t="str">
        <f>IF(ISBLANK(J43),"  ",IF(L43&gt;0,J43/L43,IF(J43&gt;0,1,0)))</f>
        <v xml:space="preserve">  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471942963.66000003</v>
      </c>
      <c r="C44" s="59">
        <f t="shared" si="1"/>
        <v>1</v>
      </c>
      <c r="D44" s="128">
        <f>SUM(D13:D15,D40,D42,D43)</f>
        <v>0</v>
      </c>
      <c r="E44" s="52">
        <f>IF(ISBLANK(D44),"  ",IF(F44&gt;0,D44/F44,IF(D44&gt;0,1,0)))</f>
        <v>0</v>
      </c>
      <c r="F44" s="115">
        <f>SUM(F13:F15,F40,F42:F43)</f>
        <v>471942963.66000003</v>
      </c>
      <c r="G44" s="53">
        <f>IF(ISBLANK(F44),"  ",IF(F81&gt;0,F44/F81,IF(F44&gt;0,1,0)))</f>
        <v>0.14457942003733165</v>
      </c>
      <c r="H44" s="115">
        <f>SUM(H13:H15,H40,H42:H43)</f>
        <v>529263155</v>
      </c>
      <c r="I44" s="59">
        <f>IF(ISBLANK(H44),"  ",IF(L44&gt;0,H44/L44,IF(H44&gt;0,1,0)))</f>
        <v>1</v>
      </c>
      <c r="J44" s="128">
        <f>SUM(J13:J15,J40,J42:J43)</f>
        <v>0</v>
      </c>
      <c r="K44" s="54">
        <f>IF(ISBLANK(J44),"  ",IF(L44&gt;0,J44/L44,IF(J44&gt;0,1,0)))</f>
        <v>0</v>
      </c>
      <c r="L44" s="115">
        <f>SUM(L13:L15,L40,L42:L43)</f>
        <v>529263155</v>
      </c>
      <c r="M44" s="53">
        <f>IF(ISBLANK(L44),"  ",IF(L81&gt;0,L44/L81,IF(L44&gt;0,1,0)))</f>
        <v>0.15819333817469133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+LSU!B46+LSUA!B46+LSUS!B46+LSUE!B46+HSCS!B46+HSCNO!B46+LSUAg!B46+PBRC!B46</f>
        <v>0</v>
      </c>
      <c r="C46" s="35">
        <f t="shared" si="1"/>
        <v>0</v>
      </c>
      <c r="D46" s="122">
        <f>+LSU!D46+LSUA!D46+LSUS!D46+LSUE!D46+HSCS!D46+HSCNO!D46+LSUAg!D46+PBRC!D46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+LSU!H46+LSUA!H46+LSUS!H46+LSUE!H46+HSCS!H46+HSCNO!H46+LSUAg!H46+PBRC!H46</f>
        <v>0</v>
      </c>
      <c r="I46" s="35">
        <f t="shared" ref="I46:I52" si="29">IF(ISBLANK(H46),"  ",IF(L46&gt;0,H46/L46,IF(H46&gt;0,1,0)))</f>
        <v>0</v>
      </c>
      <c r="J46" s="122">
        <f>+LSU!J46+LSUA!J46+LSUS!J46+LSUE!J46+HSCS!J46+HSCNO!J46+LSUAg!J46+PBRC!J46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+LSU!B47+LSUA!B47+LSUS!B47+LSUE!B47+HSCS!B47+HSCNO!B47+LSUAg!B47+PBRC!B47</f>
        <v>0</v>
      </c>
      <c r="C47" s="39">
        <f t="shared" si="1"/>
        <v>0</v>
      </c>
      <c r="D47" s="122">
        <f>+LSU!D47+LSUA!D47+LSUS!D47+LSUE!D47+HSCS!D47+HSCNO!D47+LSUAg!D47+PBRC!D47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+LSU!H47+LSUA!H47+LSUS!H47+LSUE!H47+HSCS!H47+HSCNO!H47+LSUAg!H47+PBRC!H47</f>
        <v>0</v>
      </c>
      <c r="I47" s="39">
        <f t="shared" si="29"/>
        <v>0</v>
      </c>
      <c r="J47" s="122">
        <f>+LSU!J47+LSUA!J47+LSUS!J47+LSUE!J47+HSCS!J47+HSCNO!J47+LSUAg!J47+PBRC!J47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+LSU!B48+LSUA!B48+LSUS!B48+LSUE!B48+HSCS!B48+HSCNO!B48+LSUAg!B48+PBRC!B48</f>
        <v>0</v>
      </c>
      <c r="C48" s="39">
        <f t="shared" si="1"/>
        <v>0</v>
      </c>
      <c r="D48" s="122">
        <f>+LSU!D48+LSUA!D48+LSUS!D48+LSUE!D48+HSCS!D48+HSCNO!D48+LSUAg!D48+PBRC!D48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+LSU!H48+LSUA!H48+LSUS!H48+LSUE!H48+HSCS!H48+HSCNO!H48+LSUAg!H48+PBRC!H48</f>
        <v>0</v>
      </c>
      <c r="I48" s="39">
        <f t="shared" si="29"/>
        <v>0</v>
      </c>
      <c r="J48" s="122">
        <f>+LSU!J48+LSUA!J48+LSUS!J48+LSUE!J48+HSCS!J48+HSCNO!J48+LSUAg!J48+PBRC!J48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+LSU!B49+LSUA!B49+LSUS!B49+LSUE!B49+HSCS!B49+HSCNO!B49+LSUAg!B49+PBRC!B49</f>
        <v>8457330</v>
      </c>
      <c r="C49" s="39">
        <f t="shared" si="1"/>
        <v>1</v>
      </c>
      <c r="D49" s="122">
        <f>+LSU!D49+LSUA!D49+LSUS!D49+LSUE!D49+HSCS!D49+HSCNO!D49+LSUAg!D49+PBRC!D49</f>
        <v>0</v>
      </c>
      <c r="E49" s="40">
        <f t="shared" si="28"/>
        <v>0</v>
      </c>
      <c r="F49" s="133">
        <f>D49+B49</f>
        <v>8457330</v>
      </c>
      <c r="G49" s="41">
        <f>IF(ISBLANK(F49),"  ",IF(D81&gt;0,F49/D81,IF(F49&gt;0,1,0)))</f>
        <v>4.059831327024325E-3</v>
      </c>
      <c r="H49" s="112">
        <f>+LSU!H49+LSUA!H49+LSUS!H49+LSUE!H49+HSCS!H49+HSCNO!H49+LSUAg!H49+PBRC!H49</f>
        <v>8485184</v>
      </c>
      <c r="I49" s="39">
        <f t="shared" si="29"/>
        <v>1</v>
      </c>
      <c r="J49" s="122">
        <f>+LSU!J49+LSUA!J49+LSUS!J49+LSUE!J49+HSCS!J49+HSCNO!J49+LSUAg!J49+PBRC!J49</f>
        <v>0</v>
      </c>
      <c r="K49" s="40">
        <f t="shared" si="30"/>
        <v>0</v>
      </c>
      <c r="L49" s="133">
        <f>J49+H49</f>
        <v>8485184</v>
      </c>
      <c r="M49" s="41">
        <f>IF(ISBLANK(L49),"  ",IF(J81&gt;0,L49/J81,IF(L49&gt;0,1,0)))</f>
        <v>4.1568369280536631E-3</v>
      </c>
    </row>
    <row r="50" spans="1:13" ht="15" customHeight="1" x14ac:dyDescent="0.2">
      <c r="A50" s="58" t="s">
        <v>39</v>
      </c>
      <c r="B50" s="112">
        <f>+LSU!B50+LSUA!B50+LSUS!B50+LSUE!B50+HSCS!B50+HSCNO!B50+LSUAg!B50+PBRC!B50</f>
        <v>0</v>
      </c>
      <c r="C50" s="39">
        <f t="shared" si="1"/>
        <v>0</v>
      </c>
      <c r="D50" s="122">
        <f>+LSU!D50+LSUA!D50+LSUS!D50+LSUE!D50+HSCS!D50+HSCNO!D50+LSUAg!D50+PBRC!D50</f>
        <v>0</v>
      </c>
      <c r="E50" s="40">
        <f t="shared" si="28"/>
        <v>0</v>
      </c>
      <c r="F50" s="133">
        <f>D50+B50</f>
        <v>0</v>
      </c>
      <c r="G50" s="41">
        <f>IF(ISBLANK(F50),"  ",IF(F81&gt;0,F50/F81,IF(F50&gt;0,1,0)))</f>
        <v>0</v>
      </c>
      <c r="H50" s="112">
        <f>+LSU!H50+LSUA!H50+LSUS!H50+LSUE!H50+HSCS!H50+HSCNO!H50+LSUAg!H50+PBRC!H50</f>
        <v>0</v>
      </c>
      <c r="I50" s="39">
        <f t="shared" si="29"/>
        <v>0</v>
      </c>
      <c r="J50" s="122">
        <f>+LSU!J50+LSUA!J50+LSUS!J50+LSUE!J50+HSCS!J50+HSCNO!J50+LSUAg!J50+PBRC!J50</f>
        <v>0</v>
      </c>
      <c r="K50" s="40">
        <f t="shared" si="30"/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7">
        <f>B50+B49+B48+B47+B46</f>
        <v>8457330</v>
      </c>
      <c r="C51" s="59">
        <f t="shared" si="1"/>
        <v>1</v>
      </c>
      <c r="D51" s="125">
        <f>D50+D49+D48+D47+D46</f>
        <v>0</v>
      </c>
      <c r="E51" s="54">
        <f t="shared" si="28"/>
        <v>0</v>
      </c>
      <c r="F51" s="134">
        <f>F50+F49+F48+F47+F46</f>
        <v>8457330</v>
      </c>
      <c r="G51" s="53">
        <f>IF(ISBLANK(F51),"  ",IF(F81&gt;0,F51/F81,IF(F51&gt;0,1,0)))</f>
        <v>2.5908975461391369E-3</v>
      </c>
      <c r="H51" s="117">
        <f>H50+H49+H48+H47+H46</f>
        <v>8485184</v>
      </c>
      <c r="I51" s="59">
        <f t="shared" si="29"/>
        <v>1</v>
      </c>
      <c r="J51" s="125">
        <f>J50+J49+J48+J47+J46</f>
        <v>0</v>
      </c>
      <c r="K51" s="54">
        <f t="shared" si="30"/>
        <v>0</v>
      </c>
      <c r="L51" s="134">
        <f>L50+L49+L48+L47+L46</f>
        <v>8485184</v>
      </c>
      <c r="M51" s="53">
        <f>IF(ISBLANK(L51),"  ",IF(L81&gt;0,L51/L81,IF(L51&gt;0,1,0)))</f>
        <v>2.5361666862800608E-3</v>
      </c>
    </row>
    <row r="52" spans="1:13" s="55" customFormat="1" ht="15" customHeight="1" x14ac:dyDescent="0.25">
      <c r="A52" s="60" t="s">
        <v>41</v>
      </c>
      <c r="B52" s="118">
        <f>+LSU!B52+LSUA!B52+LSUS!B52+LSUE!B52+HSCS!B52+HSCNO!B52+LSUAg!B52+PBRC!B52</f>
        <v>0</v>
      </c>
      <c r="C52" s="59">
        <f t="shared" si="1"/>
        <v>0</v>
      </c>
      <c r="D52" s="126">
        <f>+LSU!D52+LSUA!D52+LSUS!D52+LSUE!D52+HSCS!D52+HSCNO!D52+LSUAg!D52+PBRC!D52</f>
        <v>0</v>
      </c>
      <c r="E52" s="54">
        <f t="shared" si="28"/>
        <v>0</v>
      </c>
      <c r="F52" s="135">
        <f>D52+B52</f>
        <v>0</v>
      </c>
      <c r="G52" s="53">
        <f>IF(ISBLANK(F52),"  ",IF(F81&gt;0,F52/F81,IF(F52&gt;0,1,0)))</f>
        <v>0</v>
      </c>
      <c r="H52" s="118">
        <f>+LSU!H52+LSUA!H52+LSUS!H52+LSUE!H52+HSCS!H52+HSCNO!H52+LSUAg!H52+PBRC!H52</f>
        <v>0</v>
      </c>
      <c r="I52" s="59">
        <f t="shared" si="29"/>
        <v>0</v>
      </c>
      <c r="J52" s="126">
        <f>+LSU!J52+LSUA!J52+LSUS!J52+LSUE!J52+HSCS!J52+HSCNO!J52+LSUAg!J52+PBRC!J52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+LSU!B54+LSUA!B54+LSUS!B54+LSUE!B54+HSCS!B54+HSCNO!B54+LSUAg!B54+PBRC!B54</f>
        <v>420460061.97000003</v>
      </c>
      <c r="C54" s="35">
        <f t="shared" si="1"/>
        <v>0.92661096634001694</v>
      </c>
      <c r="D54" s="122">
        <f>+LSU!D54+LSUA!D54+LSUS!D54+LSUE!D54+HSCS!D54+HSCNO!D54+LSUAg!D54+PBRC!D54</f>
        <v>33301092.649999999</v>
      </c>
      <c r="E54" s="36">
        <f t="shared" ref="E54:E60" si="31">IF(ISBLANK(D54),"  ",IF(F54&gt;0,D54/F54,IF(D54&gt;0,1,0)))</f>
        <v>7.3389033659983144E-2</v>
      </c>
      <c r="F54" s="136">
        <f t="shared" ref="F54:F59" si="32">D54+B54</f>
        <v>453761154.62</v>
      </c>
      <c r="G54" s="37">
        <f>IF(ISBLANK(F54),"  ",IF(F81&gt;0,F54/F81,IF(F54&gt;0,1,0)))</f>
        <v>0.13900943466061033</v>
      </c>
      <c r="H54" s="112">
        <f>+LSU!H54+LSUA!H54+LSUS!H54+LSUE!H54+HSCS!H54+HSCNO!H54+LSUAg!H54+PBRC!H54</f>
        <v>441585644</v>
      </c>
      <c r="I54" s="35">
        <f t="shared" ref="I54:I60" si="33">IF(ISBLANK(H54),"  ",IF(L54&gt;0,H54/L54,IF(H54&gt;0,1,0)))</f>
        <v>0.91738920062853835</v>
      </c>
      <c r="J54" s="122">
        <f>+LSU!J54+LSUA!J54+LSUS!J54+LSUE!J54+HSCS!J54+HSCNO!J54+LSUAg!J54+PBRC!J54</f>
        <v>39764740</v>
      </c>
      <c r="K54" s="36">
        <f t="shared" ref="K54:K72" si="34">IF(ISBLANK(J54),"  ",IF(L54&gt;0,J54/L54,IF(J54&gt;0,1,0)))</f>
        <v>8.2610799371461596E-2</v>
      </c>
      <c r="L54" s="136">
        <f t="shared" ref="L54:L71" si="35">J54+H54</f>
        <v>481350384</v>
      </c>
      <c r="M54" s="37">
        <f>IF(ISBLANK(L54),"  ",IF(L81&gt;0,L54/L81,IF(L54&gt;0,1,0)))</f>
        <v>0.14387252042252882</v>
      </c>
    </row>
    <row r="55" spans="1:13" ht="15" customHeight="1" x14ac:dyDescent="0.2">
      <c r="A55" s="25" t="s">
        <v>44</v>
      </c>
      <c r="B55" s="112">
        <f>+LSU!B55+LSUA!B55+LSUS!B55+LSUE!B55+HSCS!B55+HSCNO!B55+LSUAg!B55+PBRC!B55</f>
        <v>134733855.03</v>
      </c>
      <c r="C55" s="39">
        <f t="shared" si="1"/>
        <v>1</v>
      </c>
      <c r="D55" s="122">
        <f>+LSU!D55+LSUA!D55+LSUS!D55+LSUE!D55+HSCS!D55+HSCNO!D55+LSUAg!D55+PBRC!D55</f>
        <v>0</v>
      </c>
      <c r="E55" s="40">
        <f t="shared" si="31"/>
        <v>0</v>
      </c>
      <c r="F55" s="137">
        <f t="shared" si="32"/>
        <v>134733855.03</v>
      </c>
      <c r="G55" s="41">
        <f>IF(ISBLANK(F55),"  ",IF(F81&gt;0,F55/F81,IF(F55&gt;0,1,0)))</f>
        <v>4.127562887803754E-2</v>
      </c>
      <c r="H55" s="112">
        <f>+LSU!H55+LSUA!H55+LSUS!H55+LSUE!H55+HSCS!H55+HSCNO!H55+LSUAg!H55+PBRC!H55</f>
        <v>153938799</v>
      </c>
      <c r="I55" s="39">
        <f t="shared" si="33"/>
        <v>1</v>
      </c>
      <c r="J55" s="122">
        <f>+LSU!J55+LSUA!J55+LSUS!J55+LSUE!J55+HSCS!J55+HSCNO!J55+LSUAg!J55+PBRC!J55</f>
        <v>0</v>
      </c>
      <c r="K55" s="40">
        <f t="shared" si="34"/>
        <v>0</v>
      </c>
      <c r="L55" s="137">
        <f t="shared" si="35"/>
        <v>153938799</v>
      </c>
      <c r="M55" s="41">
        <f>IF(ISBLANK(L55),"  ",IF(L81&gt;0,L55/L81,IF(L55&gt;0,1,0)))</f>
        <v>4.6011312630316839E-2</v>
      </c>
    </row>
    <row r="56" spans="1:13" ht="15" customHeight="1" x14ac:dyDescent="0.2">
      <c r="A56" s="64" t="s">
        <v>45</v>
      </c>
      <c r="B56" s="112">
        <f>+LSU!B56+LSUA!B56+LSUS!B56+LSUE!B56+HSCS!B56+HSCNO!B56+LSUAg!B56+PBRC!B56</f>
        <v>20825974.719999999</v>
      </c>
      <c r="C56" s="39">
        <f t="shared" si="1"/>
        <v>1</v>
      </c>
      <c r="D56" s="122">
        <f>+LSU!D56+LSUA!D56+LSUS!D56+LSUE!D56+HSCS!D56+HSCNO!D56+LSUAg!D56+PBRC!D56</f>
        <v>0</v>
      </c>
      <c r="E56" s="40">
        <f t="shared" si="31"/>
        <v>0</v>
      </c>
      <c r="F56" s="138">
        <f t="shared" si="32"/>
        <v>20825974.719999999</v>
      </c>
      <c r="G56" s="41">
        <f>IF(ISBLANK(F56),"  ",IF(F81&gt;0,F56/F81,IF(F56&gt;0,1,0)))</f>
        <v>6.3800238134261878E-3</v>
      </c>
      <c r="H56" s="112">
        <f>+LSU!H56+LSUA!H56+LSUS!H56+LSUE!H56+HSCS!H56+HSCNO!H56+LSUAg!H56+PBRC!H56</f>
        <v>21165038</v>
      </c>
      <c r="I56" s="39">
        <f t="shared" si="33"/>
        <v>1</v>
      </c>
      <c r="J56" s="122">
        <f>+LSU!J56+LSUA!J56+LSUS!J56+LSUE!J56+HSCS!J56+HSCNO!J56+LSUAg!J56+PBRC!J56</f>
        <v>0</v>
      </c>
      <c r="K56" s="40">
        <f t="shared" si="34"/>
        <v>0</v>
      </c>
      <c r="L56" s="138">
        <f t="shared" si="35"/>
        <v>21165038</v>
      </c>
      <c r="M56" s="41">
        <f>IF(ISBLANK(L56),"  ",IF(L81&gt;0,L56/L81,IF(L56&gt;0,1,0)))</f>
        <v>6.3260931394595052E-3</v>
      </c>
    </row>
    <row r="57" spans="1:13" ht="15" customHeight="1" x14ac:dyDescent="0.2">
      <c r="A57" s="64" t="s">
        <v>46</v>
      </c>
      <c r="B57" s="112">
        <f>+LSU!B57+LSUA!B57+LSUS!B57+LSUE!B57+HSCS!B57+HSCNO!B57+LSUAg!B57+PBRC!B57</f>
        <v>7873156.21</v>
      </c>
      <c r="C57" s="39">
        <f t="shared" si="1"/>
        <v>1</v>
      </c>
      <c r="D57" s="122">
        <f>+LSU!D57+LSUA!D57+LSUS!D57+LSUE!D57+HSCS!D57+HSCNO!D57+LSUAg!D57+PBRC!D57</f>
        <v>0</v>
      </c>
      <c r="E57" s="40">
        <f t="shared" si="31"/>
        <v>0</v>
      </c>
      <c r="F57" s="138">
        <f t="shared" si="32"/>
        <v>7873156.21</v>
      </c>
      <c r="G57" s="41">
        <f>IF(ISBLANK(F57),"  ",IF(F81&gt;0,F57/F81,IF(F57&gt;0,1,0)))</f>
        <v>2.4119362854304028E-3</v>
      </c>
      <c r="H57" s="112">
        <f>+LSU!H57+LSUA!H57+LSUS!H57+LSUE!H57+HSCS!H57+HSCNO!H57+LSUAg!H57+PBRC!H57</f>
        <v>8085584</v>
      </c>
      <c r="I57" s="39">
        <f t="shared" si="33"/>
        <v>1</v>
      </c>
      <c r="J57" s="122">
        <f>+LSU!J57+LSUA!J57+LSUS!J57+LSUE!J57+HSCS!J57+HSCNO!J57+LSUAg!J57+PBRC!J57</f>
        <v>0</v>
      </c>
      <c r="K57" s="40">
        <f t="shared" si="34"/>
        <v>0</v>
      </c>
      <c r="L57" s="138">
        <f t="shared" si="35"/>
        <v>8085584</v>
      </c>
      <c r="M57" s="41">
        <f>IF(ISBLANK(L57),"  ",IF(L81&gt;0,L57/L81,IF(L57&gt;0,1,0)))</f>
        <v>2.4167288275562531E-3</v>
      </c>
    </row>
    <row r="58" spans="1:13" ht="15" customHeight="1" x14ac:dyDescent="0.2">
      <c r="A58" s="64" t="s">
        <v>47</v>
      </c>
      <c r="B58" s="112">
        <f>+LSU!B58+LSUA!B58+LSUS!B58+LSUE!B58+HSCS!B58+HSCNO!B58+LSUAg!B58+PBRC!B58</f>
        <v>0</v>
      </c>
      <c r="C58" s="39">
        <f>IF(ISBLANK(B58),"  ",IF(F58&gt;0,B58/F58,IF(B58&gt;0,1,0)))</f>
        <v>0</v>
      </c>
      <c r="D58" s="122">
        <f>+LSU!D58+LSUA!D58+LSUS!D58+LSUE!D58+HSCS!D58+HSCNO!D58+LSUAg!D58+PBRC!D58</f>
        <v>4374021.32</v>
      </c>
      <c r="E58" s="40">
        <f t="shared" si="31"/>
        <v>1</v>
      </c>
      <c r="F58" s="138">
        <f t="shared" si="32"/>
        <v>4374021.32</v>
      </c>
      <c r="G58" s="41">
        <f>IF(ISBLANK(F58),"  ",IF(F81&gt;0,F58/F81,IF(F58&gt;0,1,0)))</f>
        <v>1.3399785871839305E-3</v>
      </c>
      <c r="H58" s="112">
        <f>+LSU!H58+LSUA!H58+LSUS!H58+LSUE!H58+HSCS!H58+HSCNO!H58+LSUAg!H58+PBRC!H58</f>
        <v>0</v>
      </c>
      <c r="I58" s="39">
        <f t="shared" si="33"/>
        <v>0</v>
      </c>
      <c r="J58" s="122">
        <f>+LSU!J58+LSUA!J58+LSUS!J58+LSUE!J58+HSCS!J58+HSCNO!J58+LSUAg!J58+PBRC!J58</f>
        <v>4382640</v>
      </c>
      <c r="K58" s="40">
        <f>IF(ISBLANK(J58),"  ",IF(L58&gt;0,J58/L58,IF(J58&gt;0,1,0)))</f>
        <v>1</v>
      </c>
      <c r="L58" s="138">
        <f t="shared" si="35"/>
        <v>4382640</v>
      </c>
      <c r="M58" s="41">
        <f>IF(ISBLANK(L58),"  ",IF(L81&gt;0,L58/L81,IF(L58&gt;0,1,0)))</f>
        <v>1.3099427856789489E-3</v>
      </c>
    </row>
    <row r="59" spans="1:13" ht="15" customHeight="1" x14ac:dyDescent="0.2">
      <c r="A59" s="25" t="s">
        <v>48</v>
      </c>
      <c r="B59" s="112">
        <f>+LSU!B59+LSUA!B59+LSUS!B59+LSUE!B59+HSCS!B59+HSCNO!B59+LSUAg!B59+PBRC!B59</f>
        <v>81767794.359999985</v>
      </c>
      <c r="C59" s="39">
        <f>IF(ISBLANK(B59),"  ",IF(F59&gt;0,B59/F59,IF(B59&gt;0,1,0)))</f>
        <v>0.65697842018991037</v>
      </c>
      <c r="D59" s="122">
        <f>+LSU!D59+LSUA!D59+LSUS!D59+LSUE!D59+HSCS!D59+HSCNO!D59+LSUAg!D59+PBRC!D59</f>
        <v>42692601.670000002</v>
      </c>
      <c r="E59" s="40">
        <f t="shared" si="31"/>
        <v>0.34302157981008963</v>
      </c>
      <c r="F59" s="138">
        <f t="shared" si="32"/>
        <v>124460396.02999999</v>
      </c>
      <c r="G59" s="41">
        <f>IF(ISBLANK(F59),"  ",IF(F81&gt;0,F59/F81,IF(F59&gt;0,1,0)))</f>
        <v>3.8128361393682426E-2</v>
      </c>
      <c r="H59" s="112">
        <f>+LSU!H59+LSUA!H59+LSUS!H59+LSUE!H59+HSCS!H59+HSCNO!H59+LSUAg!H59+PBRC!H59</f>
        <v>83357586</v>
      </c>
      <c r="I59" s="39">
        <f t="shared" si="33"/>
        <v>0.65548699234262708</v>
      </c>
      <c r="J59" s="122">
        <f>+LSU!J59+LSUA!J59+LSUS!J59+LSUE!J59+HSCS!J59+HSCNO!J59+LSUAg!J59+PBRC!J59</f>
        <v>43811354</v>
      </c>
      <c r="K59" s="40">
        <f t="shared" si="34"/>
        <v>0.34451300765737292</v>
      </c>
      <c r="L59" s="137">
        <f t="shared" si="35"/>
        <v>127168940</v>
      </c>
      <c r="M59" s="41">
        <f>IF(ISBLANK(L59),"  ",IF(L81&gt;0,L59/L81,IF(L59&gt;0,1,0)))</f>
        <v>3.8009974699140039E-2</v>
      </c>
    </row>
    <row r="60" spans="1:13" s="55" customFormat="1" ht="15" customHeight="1" x14ac:dyDescent="0.25">
      <c r="A60" s="60" t="s">
        <v>49</v>
      </c>
      <c r="B60" s="117">
        <f>B59+B57+B56+B55+B54</f>
        <v>665660842.28999996</v>
      </c>
      <c r="C60" s="59">
        <f t="shared" si="1"/>
        <v>0.89227260165080569</v>
      </c>
      <c r="D60" s="125">
        <f>D59+D58+D57+D56+D55+D54</f>
        <v>80367715.640000001</v>
      </c>
      <c r="E60" s="54">
        <f t="shared" si="31"/>
        <v>0.10772739834919418</v>
      </c>
      <c r="F60" s="139">
        <f>F59+F57+F56+F55+F54+F58</f>
        <v>746028557.93000007</v>
      </c>
      <c r="G60" s="53">
        <f>IF(ISBLANK(F60),"  ",IF(F81&gt;0,F60/F81,IF(F60&gt;0,1,0)))</f>
        <v>0.22854536361837083</v>
      </c>
      <c r="H60" s="117">
        <f>H59+H57+H56+H55+H54</f>
        <v>708132651</v>
      </c>
      <c r="I60" s="59">
        <f t="shared" si="33"/>
        <v>0.89443580795611899</v>
      </c>
      <c r="J60" s="125">
        <f>J59+J57+J56+J55+J54</f>
        <v>83576094</v>
      </c>
      <c r="K60" s="54">
        <f t="shared" si="34"/>
        <v>0.10556419204388098</v>
      </c>
      <c r="L60" s="137">
        <f t="shared" si="35"/>
        <v>791708745</v>
      </c>
      <c r="M60" s="53">
        <f>IF(ISBLANK(L60),"  ",IF(L81&gt;0,L60/L81,IF(L60&gt;0,1,0)))</f>
        <v>0.23663662971900146</v>
      </c>
    </row>
    <row r="61" spans="1:13" ht="15" customHeight="1" x14ac:dyDescent="0.2">
      <c r="A61" s="34" t="s">
        <v>50</v>
      </c>
      <c r="B61" s="112">
        <f>+LSU!B61+LSUA!B61+LSUS!B61+LSUE!B61+HSCS!B61+HSCNO!B61+LSUAg!B61+PBRC!B61</f>
        <v>0</v>
      </c>
      <c r="C61" s="39">
        <f t="shared" ref="C61:C71" si="36">IF(ISBLANK(B61),"  ",IF(F61&gt;0,B61/F61,IF(B61&gt;0,1,0)))</f>
        <v>0</v>
      </c>
      <c r="D61" s="122">
        <f>+LSU!D61+LSUA!D61+LSUS!D61+LSUE!D61+HSCS!D61+HSCNO!D61+LSUAg!D61+PBRC!D61</f>
        <v>0</v>
      </c>
      <c r="E61" s="40">
        <f t="shared" ref="E61:E71" si="37">IF(ISBLANK(D61),"  ",IF(F61&gt;0,D61/F61,IF(D61&gt;0,1,0)))</f>
        <v>0</v>
      </c>
      <c r="F61" s="138">
        <f t="shared" ref="F61:F71" si="38">D61+B61</f>
        <v>0</v>
      </c>
      <c r="G61" s="41">
        <f>IF(ISBLANK(F61),"  ",IF(F81&gt;0,F61/F81,IF(F61&gt;0,1,0)))</f>
        <v>0</v>
      </c>
      <c r="H61" s="112">
        <f>+LSU!H61+LSUA!H61+LSUS!H61+LSUE!H61+HSCS!H61+HSCNO!H61+LSUAg!H61+PBRC!H61</f>
        <v>0</v>
      </c>
      <c r="I61" s="39">
        <f t="shared" ref="I61:I71" si="39">IF(ISBLANK(H61),"  ",IF(L61&gt;0,H61/L61,IF(H61&gt;0,1,0)))</f>
        <v>0</v>
      </c>
      <c r="J61" s="122">
        <f>+LSU!J61+LSUA!J61+LSUS!J61+LSUE!J61+HSCS!J61+HSCNO!J61+LSUAg!J61+PBRC!J61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+LSU!B62+LSUA!B62+LSUS!B62+LSUE!B62+HSCS!B62+HSCNO!B62+LSUAg!B62+PBRC!B62</f>
        <v>0</v>
      </c>
      <c r="C62" s="39">
        <f t="shared" si="36"/>
        <v>0</v>
      </c>
      <c r="D62" s="122">
        <f>+LSU!D62+LSUA!D62+LSUS!D62+LSUE!D62+HSCS!D62+HSCNO!D62+LSUAg!D62+PBRC!D62</f>
        <v>20482813</v>
      </c>
      <c r="E62" s="40">
        <f t="shared" si="37"/>
        <v>1</v>
      </c>
      <c r="F62" s="138">
        <f t="shared" si="38"/>
        <v>20482813</v>
      </c>
      <c r="G62" s="41">
        <f>IF(ISBLANK(F62),"  ",IF(F81&gt;0,F62/F81,IF(F62&gt;0,1,0)))</f>
        <v>6.2748964436443672E-3</v>
      </c>
      <c r="H62" s="112">
        <f>+LSU!H62+LSUA!H62+LSUS!H62+LSUE!H62+HSCS!H62+HSCNO!H62+LSUAg!H62+PBRC!H62</f>
        <v>0</v>
      </c>
      <c r="I62" s="39">
        <f t="shared" si="39"/>
        <v>0</v>
      </c>
      <c r="J62" s="122">
        <f>+LSU!J62+LSUA!J62+LSUS!J62+LSUE!J62+HSCS!J62+HSCNO!J62+LSUAg!J62+PBRC!J62</f>
        <v>20483000</v>
      </c>
      <c r="K62" s="40">
        <f t="shared" si="34"/>
        <v>1</v>
      </c>
      <c r="L62" s="133">
        <f t="shared" si="35"/>
        <v>20483000</v>
      </c>
      <c r="M62" s="41">
        <f>IF(ISBLANK(L62),"  ",IF(L81&gt;0,L62/L81,IF(L62&gt;0,1,0)))</f>
        <v>6.1222363869863619E-3</v>
      </c>
    </row>
    <row r="63" spans="1:13" ht="15" customHeight="1" x14ac:dyDescent="0.2">
      <c r="A63" s="7" t="s">
        <v>52</v>
      </c>
      <c r="B63" s="112">
        <f>+LSU!B63+LSUA!B63+LSUS!B63+LSUE!B63+HSCS!B63+HSCNO!B63+LSUAg!B63+PBRC!B63</f>
        <v>7823839.46</v>
      </c>
      <c r="C63" s="39">
        <f t="shared" si="36"/>
        <v>0.11039237823778002</v>
      </c>
      <c r="D63" s="122">
        <f>+LSU!D63+LSUA!D63+LSUS!D63+LSUE!D63+HSCS!D63+HSCNO!D63+LSUAg!D63+PBRC!D63</f>
        <v>63049164.5</v>
      </c>
      <c r="E63" s="40">
        <f t="shared" si="37"/>
        <v>0.88960762176222008</v>
      </c>
      <c r="F63" s="138">
        <f t="shared" si="38"/>
        <v>70873003.959999993</v>
      </c>
      <c r="G63" s="41">
        <f>IF(ISBLANK(F63),"  ",IF(F81&gt;0,F63/F81,IF(F63&gt;0,1,0)))</f>
        <v>2.1711898678125761E-2</v>
      </c>
      <c r="H63" s="112">
        <f>+LSU!H63+LSUA!H63+LSUS!H63+LSUE!H63+HSCS!H63+HSCNO!H63+LSUAg!H63+PBRC!H63</f>
        <v>7984337</v>
      </c>
      <c r="I63" s="39">
        <f t="shared" si="39"/>
        <v>0.14509616031140568</v>
      </c>
      <c r="J63" s="122">
        <f>+LSU!J63+LSUA!J63+LSUS!J63+LSUE!J63+HSCS!J63+HSCNO!J63+LSUAg!J63+PBRC!J63</f>
        <v>47043563</v>
      </c>
      <c r="K63" s="40">
        <f t="shared" si="34"/>
        <v>0.85490383968859429</v>
      </c>
      <c r="L63" s="133">
        <f t="shared" si="35"/>
        <v>55027900</v>
      </c>
      <c r="M63" s="41">
        <f>IF(ISBLANK(L63),"  ",IF(L81&gt;0,L63/L81,IF(L63&gt;0,1,0)))</f>
        <v>1.6447483849018542E-2</v>
      </c>
    </row>
    <row r="64" spans="1:13" ht="15" customHeight="1" x14ac:dyDescent="0.2">
      <c r="A64" s="58" t="s">
        <v>53</v>
      </c>
      <c r="B64" s="112">
        <f>+LSU!B64+LSUA!B64+LSUS!B64+LSUE!B64+HSCS!B64+HSCNO!B64+LSUAg!B64+PBRC!B64</f>
        <v>0</v>
      </c>
      <c r="C64" s="39">
        <f t="shared" si="36"/>
        <v>0</v>
      </c>
      <c r="D64" s="122">
        <f>+LSU!D64+LSUA!D64+LSUS!D64+LSUE!D64+HSCS!D64+HSCNO!D64+LSUAg!D64+PBRC!D64</f>
        <v>81720314.730000004</v>
      </c>
      <c r="E64" s="40">
        <f t="shared" si="37"/>
        <v>1</v>
      </c>
      <c r="F64" s="138">
        <f t="shared" si="38"/>
        <v>81720314.730000004</v>
      </c>
      <c r="G64" s="41">
        <f>IF(ISBLANK(F64),"  ",IF(F81&gt;0,F64/F81,IF(F64&gt;0,1,0)))</f>
        <v>2.5034965279074482E-2</v>
      </c>
      <c r="H64" s="112">
        <f>+LSU!H64+LSUA!H64+LSUS!H64+LSUE!H64+HSCS!H64+HSCNO!H64+LSUAg!H64+PBRC!H64</f>
        <v>0</v>
      </c>
      <c r="I64" s="39">
        <f t="shared" si="39"/>
        <v>0</v>
      </c>
      <c r="J64" s="122">
        <f>+LSU!J64+LSUA!J64+LSUS!J64+LSUE!J64+HSCS!J64+HSCNO!J64+LSUAg!J64+PBRC!J64</f>
        <v>84729315</v>
      </c>
      <c r="K64" s="40">
        <f t="shared" si="34"/>
        <v>1</v>
      </c>
      <c r="L64" s="133">
        <f t="shared" si="35"/>
        <v>84729315</v>
      </c>
      <c r="M64" s="41">
        <f>IF(ISBLANK(L64),"  ",IF(L81&gt;0,L64/L81,IF(L64&gt;0,1,0)))</f>
        <v>2.532504493176924E-2</v>
      </c>
    </row>
    <row r="65" spans="1:13" ht="15" customHeight="1" x14ac:dyDescent="0.2">
      <c r="A65" s="65" t="s">
        <v>54</v>
      </c>
      <c r="B65" s="112">
        <f>+LSU!B65+LSUA!B65+LSUS!B65+LSUE!B65+HSCS!B65+HSCNO!B65+LSUAg!B65+PBRC!B65</f>
        <v>0</v>
      </c>
      <c r="C65" s="39">
        <f t="shared" si="36"/>
        <v>0</v>
      </c>
      <c r="D65" s="122">
        <f>+LSU!D65+LSUA!D65+LSUS!D65+LSUE!D65+HSCS!D65+HSCNO!D65+LSUAg!D65+PBRC!D65</f>
        <v>0</v>
      </c>
      <c r="E65" s="40">
        <f t="shared" si="37"/>
        <v>0</v>
      </c>
      <c r="F65" s="138">
        <f t="shared" si="38"/>
        <v>0</v>
      </c>
      <c r="G65" s="41">
        <f>IF(ISBLANK(F65),"  ",IF(F81&gt;0,F65/F81,IF(F65&gt;0,1,0)))</f>
        <v>0</v>
      </c>
      <c r="H65" s="112">
        <f>+LSU!H65+LSUA!H65+LSUS!H65+LSUE!H65+HSCS!H65+HSCNO!H65+LSUAg!H65+PBRC!H65</f>
        <v>0</v>
      </c>
      <c r="I65" s="39">
        <f t="shared" si="39"/>
        <v>0</v>
      </c>
      <c r="J65" s="122">
        <f>+LSU!J65+LSUA!J65+LSUS!J65+LSUE!J65+HSCS!J65+HSCNO!J65+LSUAg!J65+PBRC!J65</f>
        <v>0</v>
      </c>
      <c r="K65" s="40">
        <f t="shared" si="34"/>
        <v>0</v>
      </c>
      <c r="L65" s="133">
        <f t="shared" si="35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2">
        <f>+LSU!B66+LSUA!B66+LSUS!B66+LSUE!B66+HSCS!B66+HSCNO!B66+LSUAg!B66+PBRC!B66</f>
        <v>0</v>
      </c>
      <c r="C66" s="39">
        <f t="shared" si="36"/>
        <v>0</v>
      </c>
      <c r="D66" s="122">
        <f>+LSU!D66+LSUA!D66+LSUS!D66+LSUE!D66+HSCS!D66+HSCNO!D66+LSUAg!D66+PBRC!D66</f>
        <v>184312269.04999998</v>
      </c>
      <c r="E66" s="40">
        <f t="shared" si="37"/>
        <v>1</v>
      </c>
      <c r="F66" s="138">
        <f t="shared" si="38"/>
        <v>184312269.04999998</v>
      </c>
      <c r="G66" s="41">
        <f>IF(ISBLANK(F66),"  ",IF(F81&gt;0,F66/F81,IF(F66&gt;0,1,0)))</f>
        <v>5.6463943774806159E-2</v>
      </c>
      <c r="H66" s="112">
        <f>+LSU!H66+LSUA!H66+LSUS!H66+LSUE!H66+HSCS!H66+HSCNO!H66+LSUAg!H66+PBRC!H66</f>
        <v>0</v>
      </c>
      <c r="I66" s="39">
        <f t="shared" si="39"/>
        <v>0</v>
      </c>
      <c r="J66" s="122">
        <f>+LSU!J66+LSUA!J66+LSUS!J66+LSUE!J66+HSCS!J66+HSCNO!J66+LSUAg!J66+PBRC!J66</f>
        <v>172215750</v>
      </c>
      <c r="K66" s="40">
        <f t="shared" si="34"/>
        <v>1</v>
      </c>
      <c r="L66" s="133">
        <f t="shared" si="35"/>
        <v>172215750</v>
      </c>
      <c r="M66" s="41">
        <f>IF(ISBLANK(L66),"  ",IF(L81&gt;0,L66/L81,IF(L66&gt;0,1,0)))</f>
        <v>5.1474175221507913E-2</v>
      </c>
    </row>
    <row r="67" spans="1:13" ht="15" customHeight="1" x14ac:dyDescent="0.2">
      <c r="A67" s="34" t="s">
        <v>56</v>
      </c>
      <c r="B67" s="112">
        <f>+LSU!B67+LSUA!B67+LSUS!B67+LSUE!B67+HSCS!B67+HSCNO!B67+LSUAg!B67+PBRC!B67</f>
        <v>0</v>
      </c>
      <c r="C67" s="39">
        <f t="shared" si="36"/>
        <v>0</v>
      </c>
      <c r="D67" s="122">
        <f>+LSU!D67+LSUA!D67+LSUS!D67+LSUE!D67+HSCS!D67+HSCNO!D67+LSUAg!D67+PBRC!D67</f>
        <v>151581602.27000001</v>
      </c>
      <c r="E67" s="40">
        <f t="shared" si="37"/>
        <v>1</v>
      </c>
      <c r="F67" s="138">
        <f t="shared" si="38"/>
        <v>151581602.27000001</v>
      </c>
      <c r="G67" s="41">
        <f>IF(ISBLANK(F67),"  ",IF(F81&gt;0,F67/F81,IF(F67&gt;0,1,0)))</f>
        <v>4.6436925289799695E-2</v>
      </c>
      <c r="H67" s="112">
        <f>+LSU!H67+LSUA!H67+LSUS!H67+LSUE!H67+HSCS!H67+HSCNO!H67+LSUAg!H67+PBRC!H67</f>
        <v>0</v>
      </c>
      <c r="I67" s="39">
        <f t="shared" si="39"/>
        <v>0</v>
      </c>
      <c r="J67" s="122">
        <f>+LSU!J67+LSUA!J67+LSUS!J67+LSUE!J67+HSCS!J67+HSCNO!J67+LSUAg!J67+PBRC!J67</f>
        <v>160684311</v>
      </c>
      <c r="K67" s="40">
        <f t="shared" si="34"/>
        <v>1</v>
      </c>
      <c r="L67" s="133">
        <f t="shared" si="35"/>
        <v>160684311</v>
      </c>
      <c r="M67" s="41">
        <f>IF(ISBLANK(L67),"  ",IF(L81&gt;0,L67/L81,IF(L67&gt;0,1,0)))</f>
        <v>4.8027502593469364E-2</v>
      </c>
    </row>
    <row r="68" spans="1:13" ht="15" customHeight="1" x14ac:dyDescent="0.2">
      <c r="A68" s="34" t="s">
        <v>57</v>
      </c>
      <c r="B68" s="112">
        <f>+LSU!B68+LSUA!B68+LSUS!B68+LSUE!B68+HSCS!B68+HSCNO!B68+LSUAg!B68+PBRC!B68</f>
        <v>0</v>
      </c>
      <c r="C68" s="39">
        <f t="shared" si="36"/>
        <v>0</v>
      </c>
      <c r="D68" s="122">
        <f>+LSU!D68+LSUA!D68+LSUS!D68+LSUE!D68+HSCS!D68+HSCNO!D68+LSUAg!D68+PBRC!D68</f>
        <v>12587151.029999999</v>
      </c>
      <c r="E68" s="40">
        <f t="shared" si="37"/>
        <v>1</v>
      </c>
      <c r="F68" s="138">
        <f t="shared" si="38"/>
        <v>12587151.029999999</v>
      </c>
      <c r="G68" s="41">
        <f>IF(ISBLANK(F68),"  ",IF(F81&gt;0,F68/F81,IF(F68&gt;0,1,0)))</f>
        <v>3.8560655332722871E-3</v>
      </c>
      <c r="H68" s="112">
        <f>+LSU!H68+LSUA!H68+LSUS!H68+LSUE!H68+HSCS!H68+HSCNO!H68+LSUAg!H68+PBRC!H68</f>
        <v>0</v>
      </c>
      <c r="I68" s="39">
        <f t="shared" si="39"/>
        <v>0</v>
      </c>
      <c r="J68" s="122">
        <f>+LSU!J68+LSUA!J68+LSUS!J68+LSUE!J68+HSCS!J68+HSCNO!J68+LSUAg!J68+PBRC!J68</f>
        <v>10714871</v>
      </c>
      <c r="K68" s="40">
        <f t="shared" si="34"/>
        <v>1</v>
      </c>
      <c r="L68" s="133">
        <f t="shared" si="35"/>
        <v>10714871</v>
      </c>
      <c r="M68" s="41">
        <f>IF(ISBLANK(L68),"  ",IF(L81&gt;0,L68/L81,IF(L68&gt;0,1,0)))</f>
        <v>3.2026057275821385E-3</v>
      </c>
    </row>
    <row r="69" spans="1:13" ht="15" customHeight="1" x14ac:dyDescent="0.2">
      <c r="A69" s="7" t="s">
        <v>58</v>
      </c>
      <c r="B69" s="112">
        <f>+LSU!B69+LSUA!B69+LSUS!B69+LSUE!B69+HSCS!B69+HSCNO!B69+LSUAg!B69+PBRC!B69</f>
        <v>0</v>
      </c>
      <c r="C69" s="39">
        <f t="shared" si="36"/>
        <v>0</v>
      </c>
      <c r="D69" s="122">
        <f>+LSU!D69+LSUA!D69+LSUS!D69+LSUE!D69+HSCS!D69+HSCNO!D69+LSUAg!D69+PBRC!D69</f>
        <v>1082322650.3800001</v>
      </c>
      <c r="E69" s="40">
        <f t="shared" si="37"/>
        <v>1</v>
      </c>
      <c r="F69" s="138">
        <f t="shared" si="38"/>
        <v>1082322650.3800001</v>
      </c>
      <c r="G69" s="41">
        <f>IF(ISBLANK(F69),"  ",IF(F81&gt;0,F69/F81,IF(F69&gt;0,1,0)))</f>
        <v>0.33156884016590926</v>
      </c>
      <c r="H69" s="112">
        <f>+LSU!H69+LSUA!H69+LSUS!H69+LSUE!H69+HSCS!H69+HSCNO!H69+LSUAg!H69+PBRC!H69</f>
        <v>0</v>
      </c>
      <c r="I69" s="39">
        <f t="shared" si="39"/>
        <v>0</v>
      </c>
      <c r="J69" s="122">
        <f>+LSU!J69+LSUA!J69+LSUS!J69+LSUE!J69+HSCS!J69+HSCNO!J69+LSUAg!J69+PBRC!J69</f>
        <v>1088081411</v>
      </c>
      <c r="K69" s="40">
        <f t="shared" si="34"/>
        <v>1</v>
      </c>
      <c r="L69" s="133">
        <f t="shared" si="35"/>
        <v>1088081411</v>
      </c>
      <c r="M69" s="41">
        <f>IF(ISBLANK(L69),"  ",IF(L81&gt;0,L69/L81,IF(L69&gt;0,1,0)))</f>
        <v>0.32522050512267064</v>
      </c>
    </row>
    <row r="70" spans="1:13" ht="15" customHeight="1" x14ac:dyDescent="0.2">
      <c r="A70" s="58" t="s">
        <v>59</v>
      </c>
      <c r="B70" s="112">
        <f>+LSU!B70+LSUA!B70+LSUS!B70+LSUE!B70+HSCS!B70+HSCNO!B70+LSUAg!B70+PBRC!B70</f>
        <v>16184587.949999999</v>
      </c>
      <c r="C70" s="39">
        <f t="shared" si="36"/>
        <v>0.11687024138579785</v>
      </c>
      <c r="D70" s="122">
        <f>+LSU!D70+LSUA!D70+LSUS!D70+LSUE!D70+HSCS!D70+HSCNO!D70+LSUAg!D70+PBRC!D70</f>
        <v>122298808.32000001</v>
      </c>
      <c r="E70" s="40">
        <f t="shared" si="37"/>
        <v>0.88312975861420207</v>
      </c>
      <c r="F70" s="138">
        <f t="shared" si="38"/>
        <v>138483396.27000001</v>
      </c>
      <c r="G70" s="41">
        <f>IF(ISBLANK(F70),"  ",IF(F81&gt;0,F70/F81,IF(F70&gt;0,1,0)))</f>
        <v>4.242429839878032E-2</v>
      </c>
      <c r="H70" s="112">
        <f>+LSU!H70+LSUA!H70+LSUS!H70+LSUE!H70+HSCS!H70+HSCNO!H70+LSUAg!H70+PBRC!H70</f>
        <v>37529466</v>
      </c>
      <c r="I70" s="39">
        <f t="shared" si="39"/>
        <v>0.26581727360042628</v>
      </c>
      <c r="J70" s="122">
        <f>+LSU!J70+LSUA!J70+LSUS!J70+LSUE!J70+HSCS!J70+HSCNO!J70+LSUAg!J70+PBRC!J70</f>
        <v>103655738</v>
      </c>
      <c r="K70" s="40">
        <f t="shared" si="34"/>
        <v>0.73418272639957372</v>
      </c>
      <c r="L70" s="133">
        <f t="shared" si="35"/>
        <v>141185204</v>
      </c>
      <c r="M70" s="41">
        <f>IF(ISBLANK(L70),"  ",IF(L81&gt;0,L70/L81,IF(L70&gt;0,1,0)))</f>
        <v>4.2199345468578453E-2</v>
      </c>
    </row>
    <row r="71" spans="1:13" ht="15" customHeight="1" x14ac:dyDescent="0.2">
      <c r="A71" s="34" t="s">
        <v>186</v>
      </c>
      <c r="B71" s="112">
        <f>+LSU!B71+LSUA!B71+LSUS!B71+LSUE!B71+HSCS!B71+HSCNO!B71+LSUAg!B71+PBRC!B71</f>
        <v>0</v>
      </c>
      <c r="C71" s="39">
        <f t="shared" si="36"/>
        <v>0</v>
      </c>
      <c r="D71" s="122">
        <f>+LSU!D71+LSUA!D71+LSUS!D71+LSUE!D71+HSCS!D71+HSCNO!D71+LSUAg!D71+PBRC!D71</f>
        <v>0</v>
      </c>
      <c r="E71" s="40">
        <f t="shared" si="37"/>
        <v>0</v>
      </c>
      <c r="F71" s="138">
        <f t="shared" si="38"/>
        <v>0</v>
      </c>
      <c r="G71" s="41">
        <f>IF(ISBLANK(F71),"  ",IF(F82&gt;0,F71/F82,IF(F71&gt;0,1,0)))</f>
        <v>0</v>
      </c>
      <c r="H71" s="112">
        <f>+LSU!H71+LSUA!H71+LSUS!H71+LSUE!H71+HSCS!H71+HSCNO!H71+LSUAg!H71+PBRC!H71</f>
        <v>0</v>
      </c>
      <c r="I71" s="39">
        <f t="shared" si="39"/>
        <v>0</v>
      </c>
      <c r="J71" s="122">
        <f>+LSU!J71+LSUA!J71+LSUS!J71+LSUE!J71+HSCS!J71+HSCNO!J71+LSUAg!J71+PBRC!J71</f>
        <v>0</v>
      </c>
      <c r="K71" s="40">
        <f t="shared" si="34"/>
        <v>0</v>
      </c>
      <c r="L71" s="133">
        <f t="shared" si="35"/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f>B71+B70+B69+B68+B67+B66+B65+B64+B63+B62+B61+B60-1</f>
        <v>689669268.69999993</v>
      </c>
      <c r="C72" s="59">
        <f>IF(ISBLANK(B72),"  ",IF(F72&gt;0,B72/F72,IF(B72&gt;0,1,0)))</f>
        <v>0.2771546185647526</v>
      </c>
      <c r="D72" s="128">
        <f>D71+D70+D69+D68+D67+D66+D65+D64+D63+D62+D61+D60</f>
        <v>1798722488.9200001</v>
      </c>
      <c r="E72" s="54">
        <f>IF(ISBLANK(D72),"  ",IF(F72&gt;0,D72/F72,IF(D72&gt;0,1,0)))</f>
        <v>0.72284538103338147</v>
      </c>
      <c r="F72" s="115">
        <f>F71+F70+F69+F68+F67+F66+F65+F64+F63+F62+F61+F60</f>
        <v>2488391758.6199999</v>
      </c>
      <c r="G72" s="53">
        <f>IF(ISBLANK(F72),"  ",IF(F81&gt;0,F72/F81,IF(F72&gt;0,1,0)))</f>
        <v>0.76231719718178315</v>
      </c>
      <c r="H72" s="115">
        <f>H71+H70+H69+H68+H67+H66+H65+H64+H63+H62+H61+H60</f>
        <v>753646454</v>
      </c>
      <c r="I72" s="59">
        <f>IF(ISBLANK(H72),"  ",IF(L72&gt;0,H72/L72,IF(H72&gt;0,1,0)))</f>
        <v>0.29849387985076337</v>
      </c>
      <c r="J72" s="128">
        <f>J71+J70+J69+J68+J67+J66+J65+J64+J63+J62+J61+J60</f>
        <v>1771184053</v>
      </c>
      <c r="K72" s="54">
        <f t="shared" si="34"/>
        <v>0.70150612014923663</v>
      </c>
      <c r="L72" s="115">
        <f>L71+L70+L69+L68+L67+L66+L65+L64+L63+L62+L61+L60</f>
        <v>2524830507</v>
      </c>
      <c r="M72" s="53">
        <f>IF(ISBLANK(L72),"  ",IF(L81&gt;0,L72/L81,IF(L72&gt;0,1,0)))</f>
        <v>0.75465552902058408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+LSU!B74+LSUA!B74+LSUS!B74+LSUE!B74+HSCS!B74+HSCNO!B74+LSUAg!B74+PBRC!B74</f>
        <v>0</v>
      </c>
      <c r="C74" s="35">
        <f>IF(ISBLANK(B74),"  ",IF(F74&gt;0,B74/F74,IF(B74&gt;0,1,0)))</f>
        <v>0</v>
      </c>
      <c r="D74" s="122">
        <f>+LSU!D74+LSUA!D74+LSUS!D74+LSUE!D74+HSCS!D74+HSCNO!D74+LSUAg!D74+PBRC!D74</f>
        <v>7175</v>
      </c>
      <c r="E74" s="36">
        <f>IF(ISBLANK(D74),"  ",IF(F74&gt;0,D74/F74,IF(D74&gt;0,1,0)))</f>
        <v>1</v>
      </c>
      <c r="F74" s="136">
        <f>D74+B74</f>
        <v>7175</v>
      </c>
      <c r="G74" s="37">
        <f>IF(ISBLANK(F74),"  ",IF(F81&gt;0,F74/F81,IF(F74&gt;0,1,0)))</f>
        <v>2.1980565844714952E-6</v>
      </c>
      <c r="H74" s="112">
        <f>+LSU!H74+LSUA!H74+LSUS!H74+LSUE!H74+HSCS!H74+HSCNO!H74+LSUAg!H74+PBRC!H74</f>
        <v>0</v>
      </c>
      <c r="I74" s="35">
        <f>IF(ISBLANK(H74),"  ",IF(L74&gt;0,H74/L74,IF(H74&gt;0,1,0)))</f>
        <v>0</v>
      </c>
      <c r="J74" s="122">
        <f>+LSU!J74+LSUA!J74+LSUS!J74+LSUE!J74+HSCS!J74+HSCNO!J74+LSUAg!J74+PBRC!J74</f>
        <v>6700</v>
      </c>
      <c r="K74" s="36">
        <f>IF(ISBLANK(J74),"  ",IF(L74&gt;0,J74/L74,IF(J74&gt;0,1,0)))</f>
        <v>1</v>
      </c>
      <c r="L74" s="132">
        <f>J74+H74</f>
        <v>6700</v>
      </c>
      <c r="M74" s="37">
        <f>IF(ISBLANK(L74),"  ",IF(L81&gt;0,L74/L81,IF(L74&gt;0,1,0)))</f>
        <v>2.0025867203441205E-6</v>
      </c>
    </row>
    <row r="75" spans="1:13" ht="15" customHeight="1" x14ac:dyDescent="0.2">
      <c r="A75" s="25" t="s">
        <v>63</v>
      </c>
      <c r="B75" s="112">
        <f>+LSU!B75+LSUA!B75+LSUS!B75+LSUE!B75+HSCS!B75+HSCNO!B75+LSUAg!B75+PBRC!B75</f>
        <v>0</v>
      </c>
      <c r="C75" s="39">
        <f>IF(ISBLANK(B75),"  ",IF(F75&gt;0,B75/F75,IF(B75&gt;0,1,0)))</f>
        <v>0</v>
      </c>
      <c r="D75" s="122">
        <f>+LSU!D75+LSUA!D75+LSUS!D75+LSUE!D75+HSCS!D75+HSCNO!D75+LSUAg!D75+PBRC!D75</f>
        <v>0</v>
      </c>
      <c r="E75" s="40">
        <f>IF(ISBLANK(D75),"  ",IF(F75&gt;0,D75/F75,IF(D75&gt;0,1,0)))</f>
        <v>0</v>
      </c>
      <c r="F75" s="138">
        <f>D75+B75</f>
        <v>0</v>
      </c>
      <c r="G75" s="41">
        <f>IF(ISBLANK(F75),"  ",IF(F81&gt;0,F75/F81,IF(F75&gt;0,1,0)))</f>
        <v>0</v>
      </c>
      <c r="H75" s="112">
        <f>+LSU!H75+LSUA!H75+LSUS!H75+LSUE!H75+HSCS!H75+HSCNO!H75+LSUAg!H75+PBRC!H75</f>
        <v>0</v>
      </c>
      <c r="I75" s="39">
        <f>IF(ISBLANK(H75),"  ",IF(L75&gt;0,H75/L75,IF(H75&gt;0,1,0)))</f>
        <v>0</v>
      </c>
      <c r="J75" s="122">
        <f>+LSU!J75+LSUA!J75+LSUS!J75+LSUE!J75+HSCS!J75+HSCNO!J75+LSUAg!J75+PBRC!J75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+LSU!B77+LSUA!B77+LSUS!B77+LSUE!B77+HSCS!B77+HSCNO!B77+LSUAg!B77+PBRC!B77</f>
        <v>0</v>
      </c>
      <c r="C77" s="35">
        <f>IF(ISBLANK(B77),"  ",IF(F77&gt;0,B77/F77,IF(B77&gt;0,1,0)))</f>
        <v>0</v>
      </c>
      <c r="D77" s="122">
        <f>+LSU!D77+LSUA!D77+LSUS!D77+LSUE!D77+HSCS!D77+HSCNO!D77+LSUAg!D77+PBRC!D77</f>
        <v>63860154.390000001</v>
      </c>
      <c r="E77" s="36">
        <f>IF(ISBLANK(D77),"  ",IF(F77&gt;0,D77/F77,IF(D77&gt;0,1,0)))</f>
        <v>1</v>
      </c>
      <c r="F77" s="136">
        <f>D77+B77</f>
        <v>63860154.390000001</v>
      </c>
      <c r="G77" s="37">
        <f>IF(ISBLANK(F77),"  ",IF(F81&gt;0,F77/F81,IF(F77&gt;0,1,0)))</f>
        <v>1.9563516772446794E-2</v>
      </c>
      <c r="H77" s="112">
        <f>+LSU!H77+LSUA!H77+LSUS!H77+LSUE!H77+HSCS!H77+HSCNO!H77+LSUAg!H77+PBRC!H77</f>
        <v>0</v>
      </c>
      <c r="I77" s="35">
        <f>IF(ISBLANK(H77),"  ",IF(L77&gt;0,H77/L77,IF(H77&gt;0,1,0)))</f>
        <v>0</v>
      </c>
      <c r="J77" s="122">
        <f>+LSU!J77+LSUA!J77+LSUS!J77+LSUE!J77+HSCS!J77+HSCNO!J77+LSUAg!J77+PBRC!J77</f>
        <v>63016452</v>
      </c>
      <c r="K77" s="36">
        <f>IF(ISBLANK(J77),"  ",IF(L77&gt;0,J77/L77,IF(J77&gt;0,1,0)))</f>
        <v>1</v>
      </c>
      <c r="L77" s="132">
        <f>J77+H77</f>
        <v>63016452</v>
      </c>
      <c r="M77" s="37">
        <f>IF(ISBLANK(L77),"  ",IF(L81&gt;0,L77/L81,IF(L77&gt;0,1,0)))</f>
        <v>1.8835210438567569E-2</v>
      </c>
    </row>
    <row r="78" spans="1:13" ht="15" customHeight="1" x14ac:dyDescent="0.2">
      <c r="A78" s="25" t="s">
        <v>66</v>
      </c>
      <c r="B78" s="112">
        <f>+LSU!B78+LSUA!B78+LSUS!B78+LSUE!B78+HSCS!B78+HSCNO!B78+LSUAg!B78+PBRC!B78</f>
        <v>11004860.85</v>
      </c>
      <c r="C78" s="39">
        <f>IF(ISBLANK(B78),"  ",IF(F78&gt;0,B78/F78,IF(B78&gt;0,1,0)))</f>
        <v>4.7519174533680375E-2</v>
      </c>
      <c r="D78" s="122">
        <f>+LSU!D78+LSUA!D78+LSUS!D78+LSUE!D78+HSCS!D78+HSCNO!D78+LSUAg!D78+PBRC!D78</f>
        <v>220582934.14000002</v>
      </c>
      <c r="E78" s="40">
        <f>IF(ISBLANK(D78),"  ",IF(F78&gt;0,D78/F78,IF(D78&gt;0,1,0)))</f>
        <v>0.95248082546631962</v>
      </c>
      <c r="F78" s="138">
        <f>D78+B78</f>
        <v>231587794.99000001</v>
      </c>
      <c r="G78" s="41">
        <f>IF(ISBLANK(F78),"  ",IF(F81&gt;0,F78/F81,IF(F78&gt;0,1,0)))</f>
        <v>7.0946770405714871E-2</v>
      </c>
      <c r="H78" s="112">
        <f>+LSU!H78+LSUA!H78+LSUS!H78+LSUE!H78+HSCS!H78+HSCNO!H78+LSUAg!H78+PBRC!H78</f>
        <v>13018275</v>
      </c>
      <c r="I78" s="39">
        <f>IF(ISBLANK(H78),"  ",IF(L78&gt;0,H78/L78,IF(H78&gt;0,1,0)))</f>
        <v>5.9154928847866182E-2</v>
      </c>
      <c r="J78" s="122">
        <f>+LSU!J78+LSUA!J78+LSUS!J78+LSUE!J78+HSCS!J78+HSCNO!J78+LSUAg!J78+PBRC!J78</f>
        <v>207052567</v>
      </c>
      <c r="K78" s="40">
        <f>IF(ISBLANK(J78),"  ",IF(L78&gt;0,J78/L78,IF(J78&gt;0,1,0)))</f>
        <v>0.94084507115213378</v>
      </c>
      <c r="L78" s="133">
        <f>J78+H78</f>
        <v>220070842</v>
      </c>
      <c r="M78" s="41">
        <f>IF(ISBLANK(L78),"  ",IF(L81&gt;0,L78/L81,IF(L78&gt;0,1,0)))</f>
        <v>6.5777753093156588E-2</v>
      </c>
    </row>
    <row r="79" spans="1:13" s="55" customFormat="1" ht="15" customHeight="1" x14ac:dyDescent="0.25">
      <c r="A79" s="56" t="s">
        <v>67</v>
      </c>
      <c r="B79" s="120">
        <f>B78+B77+B75+B74</f>
        <v>11004860.85</v>
      </c>
      <c r="C79" s="59">
        <f t="shared" si="1"/>
        <v>3.7247148354909165E-2</v>
      </c>
      <c r="D79" s="129">
        <f>D78+D77+D75+D74</f>
        <v>284450263.53000003</v>
      </c>
      <c r="E79" s="54">
        <f>IF(ISBLANK(D79),"  ",IF(F79&gt;0,D79/F79,IF(D79&gt;0,1,0)))</f>
        <v>0.96275285164509095</v>
      </c>
      <c r="F79" s="134">
        <f>F78+F77+F76+F75+F74</f>
        <v>295455124.38</v>
      </c>
      <c r="G79" s="53">
        <f>IF(ISBLANK(F79),"  ",IF(F81&gt;0,F79/F81,IF(F79&gt;0,1,0)))</f>
        <v>9.0512485234746129E-2</v>
      </c>
      <c r="H79" s="120">
        <f>H78+H77+H75+H74</f>
        <v>13018275</v>
      </c>
      <c r="I79" s="59">
        <f>IF(ISBLANK(H79),"  ",IF(L79&gt;0,H79/L79,IF(H79&gt;0,1,0)))</f>
        <v>4.5985698304853474E-2</v>
      </c>
      <c r="J79" s="129">
        <f>J78+J77+J75+J74</f>
        <v>270075719</v>
      </c>
      <c r="K79" s="54">
        <f>IF(ISBLANK(J79),"  ",IF(L79&gt;0,J79/L79,IF(J79&gt;0,1,0)))</f>
        <v>0.95401430169514656</v>
      </c>
      <c r="L79" s="134">
        <f>L78+L77+L76+L75+L74</f>
        <v>283093994</v>
      </c>
      <c r="M79" s="53">
        <f>IF(ISBLANK(L79),"  ",IF(L81&gt;0,L79/L81,IF(L79&gt;0,1,0)))</f>
        <v>8.4614966118444504E-2</v>
      </c>
    </row>
    <row r="80" spans="1:13" s="55" customFormat="1" ht="15" customHeight="1" x14ac:dyDescent="0.25">
      <c r="A80" s="56" t="s">
        <v>68</v>
      </c>
      <c r="B80" s="118">
        <f>+LSU!B80+LSUA!B80+LSUS!B80+LSUE!B80+HSCS!B80+HSCNO!B80+LSUAg!B80+PBRC!B80</f>
        <v>0</v>
      </c>
      <c r="C80" s="59">
        <f>IF(ISBLANK(B80),"  ",IF(F80&gt;0,B80/F80,IF(B80&gt;0,1,0)))</f>
        <v>0</v>
      </c>
      <c r="D80" s="126">
        <f>+LSU!D80+LSUA!D80+LSUS!D80+LSUE!D80+HSCS!D80+HSCNO!D80+LSUAg!D80+PBRC!D80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+LSU!H80+LSUA!H80+LSUS!H80+LSUE!H80+HSCS!H80+HSCNO!H80+LSUAg!H80+PBRC!H80</f>
        <v>0</v>
      </c>
      <c r="I80" s="59">
        <f>IF(ISBLANK(H80),"  ",IF(L80&gt;0,H80/L80,IF(H80&gt;0,1,0)))</f>
        <v>0</v>
      </c>
      <c r="J80" s="126">
        <f>+LSU!J80+LSUA!J80+LSUS!J80+LSUE!J80+HSCS!J80+HSCNO!J80+LSUAg!J80+PBRC!J80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1181074423.21</v>
      </c>
      <c r="C81" s="68">
        <f t="shared" si="1"/>
        <v>0.36182138155924931</v>
      </c>
      <c r="D81" s="121">
        <f>D79+D72+D51+D44+D52+D80</f>
        <v>2083172752.45</v>
      </c>
      <c r="E81" s="69">
        <f>IF(ISBLANK(D81),"  ",IF(F81&gt;0,D81/F81,IF(D81&gt;0,1,0)))</f>
        <v>0.63817861813440147</v>
      </c>
      <c r="F81" s="121">
        <f>F79+F72+F51+F44+F52+F80</f>
        <v>3264247176.6599998</v>
      </c>
      <c r="G81" s="70">
        <f>IF(ISBLANK(F81),"  ",IF(F81&gt;0,F81/F81,IF(F81&gt;0,1,0)))</f>
        <v>1</v>
      </c>
      <c r="H81" s="121">
        <f>H79+H72+H51+H44+H52+H80</f>
        <v>1304413068</v>
      </c>
      <c r="I81" s="68">
        <f>IF(ISBLANK(H81),"  ",IF(L81&gt;0,H81/L81,IF(H81&gt;0,1,0)))</f>
        <v>0.38988063997315409</v>
      </c>
      <c r="J81" s="121">
        <f>J79+J72+J51+J44+J52+J80</f>
        <v>2041259772</v>
      </c>
      <c r="K81" s="69">
        <f>IF(ISBLANK(J81),"  ",IF(L81&gt;0,J81/L81,IF(J81&gt;0,1,0)))</f>
        <v>0.61011936002684586</v>
      </c>
      <c r="L81" s="121">
        <f>L79+L72+L51+L44+L52+L80</f>
        <v>3345672840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G87" sqref="G8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135744107</v>
      </c>
      <c r="C13" s="36">
        <v>1</v>
      </c>
      <c r="D13" s="122">
        <v>0</v>
      </c>
      <c r="E13" s="36">
        <v>0</v>
      </c>
      <c r="F13" s="130">
        <f>D13+B13</f>
        <v>135744107</v>
      </c>
      <c r="G13" s="37">
        <f>IF(ISBLANK(F13),"  ",IF(F81&gt;0,F13/F81,IF(F13&gt;0,1,0)))</f>
        <v>9.9108549741310809E-2</v>
      </c>
      <c r="H13" s="112">
        <v>172025451</v>
      </c>
      <c r="I13" s="35">
        <v>1</v>
      </c>
      <c r="J13" s="122">
        <v>0</v>
      </c>
      <c r="K13" s="36">
        <v>0</v>
      </c>
      <c r="L13" s="130">
        <f t="shared" ref="L13:L34" si="0">J13+H13</f>
        <v>172025451</v>
      </c>
      <c r="M13" s="38">
        <f>IF(ISBLANK(L13),"  ",IF(L81&gt;0,L13/L81,IF(L13&gt;0,1,0)))</f>
        <v>0.11886282542609497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0" si="1">D14+B14</f>
        <v>0</v>
      </c>
      <c r="G14" s="37">
        <f t="shared" ref="G14:G34" si="2">IF(ISBLANK(F14),"  ",IF($F$81&gt;0,F14/$F$81,IF(F14&gt;0,1,0)))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53">
        <v>10270530.689999999</v>
      </c>
      <c r="C15" s="36">
        <v>1</v>
      </c>
      <c r="D15" s="154">
        <v>0</v>
      </c>
      <c r="E15" s="36">
        <v>0</v>
      </c>
      <c r="F15" s="130">
        <f t="shared" si="1"/>
        <v>10270530.689999999</v>
      </c>
      <c r="G15" s="37">
        <f t="shared" si="2"/>
        <v>7.4986489230027802E-3</v>
      </c>
      <c r="H15" s="153">
        <v>8992109</v>
      </c>
      <c r="I15" s="35">
        <v>1</v>
      </c>
      <c r="J15" s="154">
        <v>0</v>
      </c>
      <c r="K15" s="36">
        <v>0</v>
      </c>
      <c r="L15" s="130">
        <f t="shared" si="0"/>
        <v>8992109</v>
      </c>
      <c r="M15" s="110">
        <f>IF(ISBLANK(L15),"  ",IF(L81&gt;0,L15/L81,IF(L15&gt;0,1,0)))</f>
        <v>6.2131938969857284E-3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9466517.6899999995</v>
      </c>
      <c r="C17" s="36">
        <v>1</v>
      </c>
      <c r="D17" s="124">
        <v>0</v>
      </c>
      <c r="E17" s="36">
        <v>0</v>
      </c>
      <c r="F17" s="133">
        <f t="shared" si="1"/>
        <v>9466517.6899999995</v>
      </c>
      <c r="G17" s="37">
        <f t="shared" si="2"/>
        <v>6.9116285052165374E-3</v>
      </c>
      <c r="H17" s="114">
        <v>8212677</v>
      </c>
      <c r="I17" s="35">
        <v>1</v>
      </c>
      <c r="J17" s="124">
        <v>0</v>
      </c>
      <c r="K17" s="36">
        <v>0</v>
      </c>
      <c r="L17" s="133">
        <f t="shared" si="0"/>
        <v>8212677</v>
      </c>
      <c r="M17" s="41">
        <f>IF(ISBLANK(L17),"  ",IF(L81&gt;0,L17/L81,IF(L17&gt;0,1,0)))</f>
        <v>5.6746370194483923E-3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750000</v>
      </c>
      <c r="C23" s="36">
        <v>1</v>
      </c>
      <c r="D23" s="124">
        <v>0</v>
      </c>
      <c r="E23" s="36">
        <v>0</v>
      </c>
      <c r="F23" s="133">
        <f t="shared" si="1"/>
        <v>750000</v>
      </c>
      <c r="G23" s="37">
        <f t="shared" si="2"/>
        <v>5.4758481932466589E-4</v>
      </c>
      <c r="H23" s="114">
        <v>750000</v>
      </c>
      <c r="I23" s="35">
        <v>1</v>
      </c>
      <c r="J23" s="124">
        <v>0</v>
      </c>
      <c r="K23" s="36">
        <v>0</v>
      </c>
      <c r="L23" s="133">
        <f t="shared" si="0"/>
        <v>750000</v>
      </c>
      <c r="M23" s="41">
        <f>IF(ISBLANK(L23),"  ",IF(L81&gt;0,L23/L81,IF(L23&gt;0,1,0)))</f>
        <v>5.1822052232010265E-4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54013</v>
      </c>
      <c r="C33" s="36">
        <v>1</v>
      </c>
      <c r="D33" s="124">
        <v>0</v>
      </c>
      <c r="E33" s="36">
        <v>0</v>
      </c>
      <c r="F33" s="133">
        <f t="shared" si="1"/>
        <v>54013</v>
      </c>
      <c r="G33" s="37">
        <f t="shared" si="2"/>
        <v>3.9435598461577567E-5</v>
      </c>
      <c r="H33" s="114">
        <v>29432</v>
      </c>
      <c r="I33" s="35">
        <v>1</v>
      </c>
      <c r="J33" s="124">
        <v>0</v>
      </c>
      <c r="K33" s="36">
        <v>0</v>
      </c>
      <c r="L33" s="133">
        <f t="shared" si="0"/>
        <v>29432</v>
      </c>
      <c r="M33" s="41">
        <f>IF(ISBLANK(L33),"  ",IF(L81&gt;0,L33/L81,IF(L33&gt;0,1,0)))</f>
        <v>2.0336355217233682E-5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" si="3">D35+B35</f>
        <v>0</v>
      </c>
      <c r="G35" s="37">
        <f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4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" si="5">D36+B36</f>
        <v>0</v>
      </c>
      <c r="G36" s="37">
        <f t="shared" ref="G36:G44" si="6">IF(ISBLANK(F36),"  ",IF($F$81&gt;0,F36/$F$81,IF(F36&gt;0,1,0)))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7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6">
        <v>0</v>
      </c>
      <c r="D37" s="124">
        <v>0</v>
      </c>
      <c r="E37" s="36">
        <v>0</v>
      </c>
      <c r="F37" s="133">
        <f t="shared" ref="F37" si="8">D37+B37</f>
        <v>0</v>
      </c>
      <c r="G37" s="37">
        <f t="shared" si="6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v>0</v>
      </c>
      <c r="M37" s="41">
        <v>0</v>
      </c>
    </row>
    <row r="38" spans="1:13" ht="15" customHeight="1" x14ac:dyDescent="0.2">
      <c r="A38" s="171" t="s">
        <v>191</v>
      </c>
      <c r="B38" s="114">
        <v>0</v>
      </c>
      <c r="C38" s="36">
        <v>0</v>
      </c>
      <c r="D38" s="124">
        <v>0</v>
      </c>
      <c r="E38" s="36">
        <v>0</v>
      </c>
      <c r="F38" s="133">
        <f t="shared" ref="F38" si="9">D38+B38</f>
        <v>0</v>
      </c>
      <c r="G38" s="37">
        <f t="shared" ref="G38" si="10">IF(ISBLANK(F38),"  ",IF($F$81&gt;0,F38/$F$81,IF(F38&gt;0,1,0)))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v>1</v>
      </c>
      <c r="M38" s="41">
        <v>1</v>
      </c>
    </row>
    <row r="39" spans="1:13" ht="15" customHeight="1" x14ac:dyDescent="0.25">
      <c r="A39" s="47" t="s">
        <v>29</v>
      </c>
      <c r="B39" s="143"/>
      <c r="C39" s="162" t="s">
        <v>4</v>
      </c>
      <c r="D39" s="124"/>
      <c r="E39" s="162"/>
      <c r="F39" s="133"/>
      <c r="G39" s="163"/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6">
        <v>0</v>
      </c>
      <c r="D40" s="127">
        <v>0</v>
      </c>
      <c r="E40" s="36">
        <v>0</v>
      </c>
      <c r="F40" s="132">
        <f t="shared" si="1"/>
        <v>0</v>
      </c>
      <c r="G40" s="37">
        <f t="shared" si="6"/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2" t="s">
        <v>4</v>
      </c>
      <c r="D41" s="124"/>
      <c r="E41" s="162"/>
      <c r="F41" s="133"/>
      <c r="G41" s="163"/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6">
        <v>0</v>
      </c>
      <c r="D42" s="127">
        <v>0</v>
      </c>
      <c r="E42" s="36">
        <v>0</v>
      </c>
      <c r="F42" s="132">
        <f t="shared" si="1"/>
        <v>0</v>
      </c>
      <c r="G42" s="37">
        <f t="shared" si="6"/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6" t="s">
        <v>10</v>
      </c>
      <c r="D43" s="124"/>
      <c r="E43" s="36"/>
      <c r="F43" s="133">
        <f t="shared" si="1"/>
        <v>0</v>
      </c>
      <c r="G43" s="37">
        <f t="shared" si="6"/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146014637.69</v>
      </c>
      <c r="C44" s="52">
        <v>1</v>
      </c>
      <c r="D44" s="128">
        <v>0</v>
      </c>
      <c r="E44" s="52">
        <v>0</v>
      </c>
      <c r="F44" s="115">
        <f t="shared" si="1"/>
        <v>146014637.69</v>
      </c>
      <c r="G44" s="108">
        <f t="shared" si="6"/>
        <v>0.10660719866431359</v>
      </c>
      <c r="H44" s="115">
        <v>181017560</v>
      </c>
      <c r="I44" s="35">
        <v>1</v>
      </c>
      <c r="J44" s="128">
        <v>0</v>
      </c>
      <c r="K44" s="52">
        <v>0</v>
      </c>
      <c r="L44" s="115">
        <f>L43+L42+L40+L36+L35+L34+L29+L28+L26+L27+L25+L24+L23+L22+L21+L20+L19+L18+L17+L16+L14+L13+L30+L31+L32+L33</f>
        <v>181017560</v>
      </c>
      <c r="M44" s="53">
        <f>IF(ISBLANK(L44),"  ",IF(L81&gt;0,L44/L81,IF(L44&gt;0,1,0)))</f>
        <v>0.12507601932308071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44"/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6">
        <v>0</v>
      </c>
      <c r="D46" s="127">
        <v>0</v>
      </c>
      <c r="E46" s="36">
        <v>0</v>
      </c>
      <c r="F46" s="132">
        <f t="shared" si="1"/>
        <v>0</v>
      </c>
      <c r="G46" s="37">
        <f t="shared" ref="G46:G52" si="11">IF(ISBLANK(F46),"  ",IF($F$81&gt;0,F46/$F$81,IF(F46&gt;0,1,0)))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6">
        <v>0</v>
      </c>
      <c r="D47" s="124">
        <v>0</v>
      </c>
      <c r="E47" s="36">
        <v>0</v>
      </c>
      <c r="F47" s="133">
        <f t="shared" si="1"/>
        <v>0</v>
      </c>
      <c r="G47" s="37">
        <f t="shared" si="11"/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6">
        <v>0</v>
      </c>
      <c r="D48" s="124">
        <v>0</v>
      </c>
      <c r="E48" s="36">
        <v>0</v>
      </c>
      <c r="F48" s="133">
        <f t="shared" si="1"/>
        <v>0</v>
      </c>
      <c r="G48" s="37">
        <f t="shared" si="11"/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8457330</v>
      </c>
      <c r="C49" s="36">
        <v>1</v>
      </c>
      <c r="D49" s="124">
        <v>0</v>
      </c>
      <c r="E49" s="36">
        <v>0</v>
      </c>
      <c r="F49" s="133">
        <f t="shared" si="1"/>
        <v>8457330</v>
      </c>
      <c r="G49" s="37">
        <f t="shared" si="11"/>
        <v>6.1748073600254349E-3</v>
      </c>
      <c r="H49" s="114">
        <v>8485184</v>
      </c>
      <c r="I49" s="35">
        <v>1</v>
      </c>
      <c r="J49" s="124">
        <v>0</v>
      </c>
      <c r="K49" s="36">
        <v>0</v>
      </c>
      <c r="L49" s="133">
        <f>J49+H49</f>
        <v>8485184</v>
      </c>
      <c r="M49" s="41">
        <f>IF(ISBLANK(L49),"  ",IF(J81&gt;0,L49/J81,IF(L49&gt;0,1,0)))</f>
        <v>1.2055690501453834E-2</v>
      </c>
    </row>
    <row r="50" spans="1:13" ht="15" customHeight="1" x14ac:dyDescent="0.2">
      <c r="A50" s="58" t="s">
        <v>39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1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8457330</v>
      </c>
      <c r="C51" s="52">
        <v>1</v>
      </c>
      <c r="D51" s="128">
        <v>0</v>
      </c>
      <c r="E51" s="52">
        <v>0</v>
      </c>
      <c r="F51" s="134">
        <f t="shared" si="1"/>
        <v>8457330</v>
      </c>
      <c r="G51" s="108">
        <f t="shared" si="11"/>
        <v>6.1748073600254349E-3</v>
      </c>
      <c r="H51" s="115">
        <v>8485184</v>
      </c>
      <c r="I51" s="35">
        <v>1</v>
      </c>
      <c r="J51" s="128">
        <v>0</v>
      </c>
      <c r="K51" s="52">
        <v>0</v>
      </c>
      <c r="L51" s="134">
        <f>L50+L49+L48+L47+L46</f>
        <v>8485184</v>
      </c>
      <c r="M51" s="53">
        <f>IF(ISBLANK(L51),"  ",IF(L81&gt;0,L51/L81,IF(L51&gt;0,1,0)))</f>
        <v>5.8629286459495706E-3</v>
      </c>
    </row>
    <row r="52" spans="1:13" s="55" customFormat="1" ht="15" customHeight="1" x14ac:dyDescent="0.25">
      <c r="A52" s="60" t="s">
        <v>82</v>
      </c>
      <c r="B52" s="144">
        <v>0</v>
      </c>
      <c r="C52" s="52">
        <v>0</v>
      </c>
      <c r="D52" s="129">
        <v>0</v>
      </c>
      <c r="E52" s="52">
        <v>0</v>
      </c>
      <c r="F52" s="135">
        <f t="shared" si="1"/>
        <v>0</v>
      </c>
      <c r="G52" s="108">
        <f t="shared" si="11"/>
        <v>0</v>
      </c>
      <c r="H52" s="144">
        <v>0</v>
      </c>
      <c r="I52" s="35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44"/>
      <c r="H53" s="119"/>
      <c r="I53" s="164" t="s">
        <v>4</v>
      </c>
      <c r="J53" s="127"/>
      <c r="K53" s="1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271458135.75</v>
      </c>
      <c r="C54" s="36">
        <v>0.8907298301520441</v>
      </c>
      <c r="D54" s="127">
        <v>33301092.649999999</v>
      </c>
      <c r="E54" s="36">
        <v>0.10927016984795596</v>
      </c>
      <c r="F54" s="136">
        <f t="shared" si="1"/>
        <v>304759228.39999998</v>
      </c>
      <c r="G54" s="37">
        <f t="shared" ref="G54:G70" si="12">IF(ISBLANK(F54),"  ",IF($F$81&gt;0,F54/$F$81,IF(F54&gt;0,1,0)))</f>
        <v>0.22250870269458475</v>
      </c>
      <c r="H54" s="119">
        <v>285768044</v>
      </c>
      <c r="I54" s="35">
        <v>0.87784720324819876</v>
      </c>
      <c r="J54" s="127">
        <v>39764740</v>
      </c>
      <c r="K54" s="36">
        <v>0.1221527967518012</v>
      </c>
      <c r="L54" s="136">
        <f t="shared" ref="L54:L70" si="13">J54+H54</f>
        <v>325532784</v>
      </c>
      <c r="M54" s="37">
        <f>IF(ISBLANK(L54),"  ",IF(L81&gt;0,L54/L81,IF(L54&gt;0,1,0)))</f>
        <v>0.22493035914239623</v>
      </c>
    </row>
    <row r="55" spans="1:13" ht="15" customHeight="1" x14ac:dyDescent="0.2">
      <c r="A55" s="25" t="s">
        <v>44</v>
      </c>
      <c r="B55" s="116">
        <v>126142507.37</v>
      </c>
      <c r="C55" s="36">
        <v>1</v>
      </c>
      <c r="D55" s="124">
        <v>0</v>
      </c>
      <c r="E55" s="36">
        <v>0</v>
      </c>
      <c r="F55" s="137">
        <f t="shared" si="1"/>
        <v>126142507.37</v>
      </c>
      <c r="G55" s="37">
        <f t="shared" si="12"/>
        <v>9.2098296143149044E-2</v>
      </c>
      <c r="H55" s="116">
        <v>145586701</v>
      </c>
      <c r="I55" s="35">
        <v>1</v>
      </c>
      <c r="J55" s="124">
        <v>0</v>
      </c>
      <c r="K55" s="36">
        <v>0</v>
      </c>
      <c r="L55" s="137">
        <f t="shared" si="13"/>
        <v>145586701</v>
      </c>
      <c r="M55" s="41">
        <f>IF(ISBLANK(L55),"  ",IF(L81&gt;0,L55/L81,IF(L55&gt;0,1,0)))</f>
        <v>0.10059468831344082</v>
      </c>
    </row>
    <row r="56" spans="1:13" ht="15" customHeight="1" x14ac:dyDescent="0.2">
      <c r="A56" s="64" t="s">
        <v>45</v>
      </c>
      <c r="B56" s="145">
        <v>16947676.359999999</v>
      </c>
      <c r="C56" s="36">
        <v>1</v>
      </c>
      <c r="D56" s="123">
        <v>0</v>
      </c>
      <c r="E56" s="36">
        <v>0</v>
      </c>
      <c r="F56" s="138">
        <f t="shared" si="1"/>
        <v>16947676.359999999</v>
      </c>
      <c r="G56" s="37">
        <f t="shared" si="12"/>
        <v>1.2373720396751347E-2</v>
      </c>
      <c r="H56" s="145">
        <v>16946768</v>
      </c>
      <c r="I56" s="35">
        <v>1</v>
      </c>
      <c r="J56" s="123">
        <v>0</v>
      </c>
      <c r="K56" s="36">
        <v>0</v>
      </c>
      <c r="L56" s="138">
        <f t="shared" si="13"/>
        <v>16946768</v>
      </c>
      <c r="M56" s="41">
        <f>IF(ISBLANK(L56),"  ",IF(L81&gt;0,L56/L81,IF(L56&gt;0,1,0)))</f>
        <v>1.1709550619463469E-2</v>
      </c>
    </row>
    <row r="57" spans="1:13" ht="15" customHeight="1" x14ac:dyDescent="0.2">
      <c r="A57" s="64" t="s">
        <v>46</v>
      </c>
      <c r="B57" s="145">
        <v>5709875.7300000004</v>
      </c>
      <c r="C57" s="36">
        <v>1</v>
      </c>
      <c r="D57" s="123">
        <v>0</v>
      </c>
      <c r="E57" s="36">
        <v>0</v>
      </c>
      <c r="F57" s="138">
        <f t="shared" si="1"/>
        <v>5709875.7300000004</v>
      </c>
      <c r="G57" s="37">
        <f t="shared" si="12"/>
        <v>4.1688550266377926E-3</v>
      </c>
      <c r="H57" s="145">
        <v>5731742</v>
      </c>
      <c r="I57" s="35">
        <v>1</v>
      </c>
      <c r="J57" s="123">
        <v>0</v>
      </c>
      <c r="K57" s="36">
        <v>0</v>
      </c>
      <c r="L57" s="138">
        <f t="shared" si="13"/>
        <v>5731742</v>
      </c>
      <c r="M57" s="41">
        <f>IF(ISBLANK(L57),"  ",IF(L81&gt;0,L57/L81,IF(L57&gt;0,1,0)))</f>
        <v>3.9604084440587597E-3</v>
      </c>
    </row>
    <row r="58" spans="1:13" ht="15" customHeight="1" x14ac:dyDescent="0.2">
      <c r="A58" s="64" t="s">
        <v>47</v>
      </c>
      <c r="B58" s="145">
        <v>0</v>
      </c>
      <c r="C58" s="36">
        <v>0</v>
      </c>
      <c r="D58" s="123">
        <v>0</v>
      </c>
      <c r="E58" s="36">
        <v>0</v>
      </c>
      <c r="F58" s="138">
        <f t="shared" si="1"/>
        <v>0</v>
      </c>
      <c r="G58" s="37">
        <f t="shared" si="12"/>
        <v>0</v>
      </c>
      <c r="H58" s="145">
        <v>0</v>
      </c>
      <c r="I58" s="35">
        <v>0</v>
      </c>
      <c r="J58" s="123">
        <v>0</v>
      </c>
      <c r="K58" s="36">
        <v>0</v>
      </c>
      <c r="L58" s="138">
        <f t="shared" si="13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70427633.849999994</v>
      </c>
      <c r="C59" s="36">
        <v>0.69042483963186352</v>
      </c>
      <c r="D59" s="124">
        <v>31578594.5</v>
      </c>
      <c r="E59" s="36">
        <v>0.30957516036813648</v>
      </c>
      <c r="F59" s="137">
        <f t="shared" si="1"/>
        <v>102006228.34999999</v>
      </c>
      <c r="G59" s="37">
        <f t="shared" si="12"/>
        <v>7.4476082828033807E-2</v>
      </c>
      <c r="H59" s="116">
        <v>71608278</v>
      </c>
      <c r="I59" s="35">
        <v>0.6893479501075287</v>
      </c>
      <c r="J59" s="124">
        <v>32270000</v>
      </c>
      <c r="K59" s="36">
        <v>0.31065204989247125</v>
      </c>
      <c r="L59" s="137">
        <f t="shared" si="13"/>
        <v>103878278</v>
      </c>
      <c r="M59" s="41">
        <f>IF(ISBLANK(L59),"  ",IF(L81&gt;0,L59/L81,IF(L59&gt;0,1,0)))</f>
        <v>7.1775807310497111E-2</v>
      </c>
    </row>
    <row r="60" spans="1:13" s="55" customFormat="1" ht="15" customHeight="1" x14ac:dyDescent="0.25">
      <c r="A60" s="60" t="s">
        <v>49</v>
      </c>
      <c r="B60" s="146">
        <v>490685829.06</v>
      </c>
      <c r="C60" s="36">
        <v>0.883218656923487</v>
      </c>
      <c r="D60" s="128">
        <v>64879687.149999999</v>
      </c>
      <c r="E60" s="52">
        <v>0.11678134307651289</v>
      </c>
      <c r="F60" s="149">
        <f t="shared" si="1"/>
        <v>555565516.21000004</v>
      </c>
      <c r="G60" s="108">
        <f t="shared" si="12"/>
        <v>0.40562565708915677</v>
      </c>
      <c r="H60" s="146">
        <v>525641533</v>
      </c>
      <c r="I60" s="35">
        <v>0.87947532258821992</v>
      </c>
      <c r="J60" s="128">
        <v>72034740</v>
      </c>
      <c r="K60" s="52">
        <v>0.12052467741178008</v>
      </c>
      <c r="L60" s="149">
        <f t="shared" si="13"/>
        <v>597676273</v>
      </c>
      <c r="M60" s="53">
        <f>IF(ISBLANK(L60),"  ",IF(L81&gt;0,L60/L81,IF(L60&gt;0,1,0)))</f>
        <v>0.4129708138298564</v>
      </c>
    </row>
    <row r="61" spans="1:13" ht="15" customHeight="1" x14ac:dyDescent="0.2">
      <c r="A61" s="34" t="s">
        <v>50</v>
      </c>
      <c r="B61" s="147">
        <v>0</v>
      </c>
      <c r="C61" s="36">
        <v>0</v>
      </c>
      <c r="D61" s="148">
        <v>0</v>
      </c>
      <c r="E61" s="36">
        <v>0</v>
      </c>
      <c r="F61" s="140">
        <f t="shared" si="1"/>
        <v>0</v>
      </c>
      <c r="G61" s="37">
        <f t="shared" si="12"/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3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6">
        <v>0</v>
      </c>
      <c r="D62" s="124">
        <v>0</v>
      </c>
      <c r="E62" s="36">
        <v>0</v>
      </c>
      <c r="F62" s="133">
        <f t="shared" si="1"/>
        <v>0</v>
      </c>
      <c r="G62" s="37">
        <f t="shared" si="12"/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3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2137559.41</v>
      </c>
      <c r="C63" s="36">
        <v>7.6329439807132637E-2</v>
      </c>
      <c r="D63" s="124">
        <v>25866830.710000001</v>
      </c>
      <c r="E63" s="36">
        <v>0.92367056019286731</v>
      </c>
      <c r="F63" s="133">
        <f t="shared" si="1"/>
        <v>28004390.120000001</v>
      </c>
      <c r="G63" s="37">
        <f t="shared" si="12"/>
        <v>2.0446371872210212E-2</v>
      </c>
      <c r="H63" s="114">
        <v>950115</v>
      </c>
      <c r="I63" s="35">
        <v>3.5385881959909667E-2</v>
      </c>
      <c r="J63" s="124">
        <v>25900000</v>
      </c>
      <c r="K63" s="36">
        <v>0.96461411804009034</v>
      </c>
      <c r="L63" s="133">
        <f t="shared" si="13"/>
        <v>26850115</v>
      </c>
      <c r="M63" s="41">
        <f>IF(ISBLANK(L63),"  ",IF(L81&gt;0,L63/L81,IF(L63&gt;0,1,0)))</f>
        <v>1.8552374159539767E-2</v>
      </c>
    </row>
    <row r="64" spans="1:13" ht="15" customHeight="1" x14ac:dyDescent="0.2">
      <c r="A64" s="58" t="s">
        <v>53</v>
      </c>
      <c r="B64" s="114">
        <v>0</v>
      </c>
      <c r="C64" s="36">
        <v>0</v>
      </c>
      <c r="D64" s="124">
        <v>44893009.950000003</v>
      </c>
      <c r="E64" s="36">
        <v>1</v>
      </c>
      <c r="F64" s="133">
        <f t="shared" si="1"/>
        <v>44893009.950000003</v>
      </c>
      <c r="G64" s="37">
        <f t="shared" si="12"/>
        <v>3.2776974323214907E-2</v>
      </c>
      <c r="H64" s="114">
        <v>0</v>
      </c>
      <c r="I64" s="35">
        <v>0</v>
      </c>
      <c r="J64" s="124">
        <v>44200000</v>
      </c>
      <c r="K64" s="36">
        <v>1</v>
      </c>
      <c r="L64" s="133">
        <f t="shared" si="13"/>
        <v>44200000</v>
      </c>
      <c r="M64" s="41">
        <f>IF(ISBLANK(L64),"  ",IF(L81&gt;0,L64/L81,IF(L64&gt;0,1,0)))</f>
        <v>3.0540462782064719E-2</v>
      </c>
    </row>
    <row r="65" spans="1:13" ht="15" customHeight="1" x14ac:dyDescent="0.2">
      <c r="A65" s="65" t="s">
        <v>54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2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3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6">
        <v>0</v>
      </c>
      <c r="D66" s="124">
        <v>183459715</v>
      </c>
      <c r="E66" s="36">
        <v>1</v>
      </c>
      <c r="F66" s="133">
        <f t="shared" si="1"/>
        <v>183459715</v>
      </c>
      <c r="G66" s="37">
        <f t="shared" si="12"/>
        <v>0.13394633985550625</v>
      </c>
      <c r="H66" s="114">
        <v>0</v>
      </c>
      <c r="I66" s="35">
        <v>0</v>
      </c>
      <c r="J66" s="124">
        <v>172000000</v>
      </c>
      <c r="K66" s="36">
        <v>1</v>
      </c>
      <c r="L66" s="133">
        <f t="shared" si="13"/>
        <v>172000000</v>
      </c>
      <c r="M66" s="41">
        <f>IF(ISBLANK(L66),"  ",IF(L81&gt;0,L66/L81,IF(L66&gt;0,1,0)))</f>
        <v>0.11884523978541021</v>
      </c>
    </row>
    <row r="67" spans="1:13" ht="15" customHeight="1" x14ac:dyDescent="0.2">
      <c r="A67" s="34" t="s">
        <v>56</v>
      </c>
      <c r="B67" s="114">
        <v>0</v>
      </c>
      <c r="C67" s="36">
        <v>0</v>
      </c>
      <c r="D67" s="124">
        <v>128066252</v>
      </c>
      <c r="E67" s="36">
        <v>1</v>
      </c>
      <c r="F67" s="133">
        <f t="shared" si="1"/>
        <v>128066252</v>
      </c>
      <c r="G67" s="37">
        <f t="shared" si="12"/>
        <v>9.3502847284009497E-2</v>
      </c>
      <c r="H67" s="114">
        <v>0</v>
      </c>
      <c r="I67" s="35">
        <v>0</v>
      </c>
      <c r="J67" s="124">
        <v>134362529</v>
      </c>
      <c r="K67" s="36">
        <v>1</v>
      </c>
      <c r="L67" s="133">
        <f t="shared" si="13"/>
        <v>134362529</v>
      </c>
      <c r="M67" s="41">
        <f>IF(ISBLANK(L67),"  ",IF(L81&gt;0,L67/L81,IF(L67&gt;0,1,0)))</f>
        <v>9.2839226611506592E-2</v>
      </c>
    </row>
    <row r="68" spans="1:13" ht="15" customHeight="1" x14ac:dyDescent="0.2">
      <c r="A68" s="34" t="s">
        <v>57</v>
      </c>
      <c r="B68" s="114">
        <v>0</v>
      </c>
      <c r="C68" s="36">
        <v>0</v>
      </c>
      <c r="D68" s="124">
        <v>4396941.88</v>
      </c>
      <c r="E68" s="36">
        <v>1</v>
      </c>
      <c r="F68" s="133">
        <f t="shared" si="1"/>
        <v>4396941.88</v>
      </c>
      <c r="G68" s="37">
        <f t="shared" si="12"/>
        <v>3.2102648332544754E-3</v>
      </c>
      <c r="H68" s="114">
        <v>0</v>
      </c>
      <c r="I68" s="35">
        <v>0</v>
      </c>
      <c r="J68" s="124">
        <v>4130000</v>
      </c>
      <c r="K68" s="36">
        <v>1</v>
      </c>
      <c r="L68" s="133">
        <f t="shared" si="13"/>
        <v>4130000</v>
      </c>
      <c r="M68" s="41">
        <f>IF(ISBLANK(L68),"  ",IF(L81&gt;0,L68/L81,IF(L68&gt;0,1,0)))</f>
        <v>2.8536676762426988E-3</v>
      </c>
    </row>
    <row r="69" spans="1:13" ht="15" customHeight="1" x14ac:dyDescent="0.2">
      <c r="A69" s="7" t="s">
        <v>58</v>
      </c>
      <c r="B69" s="114">
        <v>0</v>
      </c>
      <c r="C69" s="36">
        <v>0</v>
      </c>
      <c r="D69" s="124">
        <v>52131484.739999995</v>
      </c>
      <c r="E69" s="36">
        <v>1</v>
      </c>
      <c r="F69" s="133">
        <f t="shared" si="1"/>
        <v>52131484.739999995</v>
      </c>
      <c r="G69" s="37">
        <f t="shared" si="12"/>
        <v>3.8061879536639295E-2</v>
      </c>
      <c r="H69" s="114">
        <v>0</v>
      </c>
      <c r="I69" s="35">
        <v>0</v>
      </c>
      <c r="J69" s="124">
        <v>52130000</v>
      </c>
      <c r="K69" s="36">
        <v>1</v>
      </c>
      <c r="L69" s="133">
        <f t="shared" si="13"/>
        <v>52130000</v>
      </c>
      <c r="M69" s="41">
        <f>IF(ISBLANK(L69),"  ",IF(L81&gt;0,L69/L81,IF(L69&gt;0,1,0)))</f>
        <v>3.6019781104729268E-2</v>
      </c>
    </row>
    <row r="70" spans="1:13" ht="15" customHeight="1" x14ac:dyDescent="0.2">
      <c r="A70" s="58" t="s">
        <v>59</v>
      </c>
      <c r="B70" s="114">
        <v>13429619.609999999</v>
      </c>
      <c r="C70" s="36">
        <v>0.23830538482494285</v>
      </c>
      <c r="D70" s="124">
        <v>42925043.210000001</v>
      </c>
      <c r="E70" s="36">
        <v>0.7616946151750571</v>
      </c>
      <c r="F70" s="133">
        <f t="shared" si="1"/>
        <v>56354662.82</v>
      </c>
      <c r="G70" s="37">
        <f t="shared" si="12"/>
        <v>4.1145277144522888E-2</v>
      </c>
      <c r="H70" s="114">
        <v>27333661</v>
      </c>
      <c r="I70" s="35">
        <v>0.42636455938457363</v>
      </c>
      <c r="J70" s="124">
        <v>36775000</v>
      </c>
      <c r="K70" s="36">
        <v>0.57363544061542637</v>
      </c>
      <c r="L70" s="133">
        <f t="shared" si="13"/>
        <v>64108661</v>
      </c>
      <c r="M70" s="41">
        <f>IF(ISBLANK(L70),"  ",IF(L81&gt;0,L70/L81,IF(L70&gt;0,1,0)))</f>
        <v>4.4296565051549865E-2</v>
      </c>
    </row>
    <row r="71" spans="1:13" ht="15" customHeight="1" x14ac:dyDescent="0.2">
      <c r="A71" s="34" t="s">
        <v>186</v>
      </c>
      <c r="B71" s="114">
        <v>0</v>
      </c>
      <c r="C71" s="36">
        <v>0</v>
      </c>
      <c r="D71" s="124">
        <v>0</v>
      </c>
      <c r="E71" s="36">
        <v>0</v>
      </c>
      <c r="F71" s="133">
        <f t="shared" ref="F71" si="14">D71+B71</f>
        <v>0</v>
      </c>
      <c r="G71" s="37">
        <f t="shared" ref="G71" si="15">IF(ISBLANK(F71),"  ",IF($F$81&gt;0,F71/$F$81,IF(F71&gt;0,1,0)))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6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506253008.07999998</v>
      </c>
      <c r="C72" s="52">
        <v>0.48083054843994077</v>
      </c>
      <c r="D72" s="128">
        <v>546618964.63999999</v>
      </c>
      <c r="E72" s="52">
        <v>0.51916945156005911</v>
      </c>
      <c r="F72" s="115">
        <f>F71+F70+F69+F68+F67+F66+F65+F64+F63+F62+F61+F60</f>
        <v>1052871972.72</v>
      </c>
      <c r="G72" s="37">
        <f>IF(ISBLANK(F72),"  ",IF($F$81&gt;0,F72/$F$81,IF(F72&gt;0,1,0)))</f>
        <v>0.76871561193851434</v>
      </c>
      <c r="H72" s="115">
        <v>553925309</v>
      </c>
      <c r="I72" s="35">
        <v>0.50565655861481473</v>
      </c>
      <c r="J72" s="128">
        <v>541532269</v>
      </c>
      <c r="K72" s="52">
        <v>0.49434344138518527</v>
      </c>
      <c r="L72" s="115">
        <f>L71+L70+L69+L68+L67+L66+L65+L64+L63+L62+L61+L60</f>
        <v>1095457578</v>
      </c>
      <c r="M72" s="53">
        <f>IF(ISBLANK(L72),"  ",IF(L81&gt;0,L72/L81,IF(L72&gt;0,1,0)))</f>
        <v>0.75691813100089955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44"/>
      <c r="H73" s="116"/>
      <c r="I73" s="109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6">
        <v>0</v>
      </c>
      <c r="D74" s="127">
        <v>0</v>
      </c>
      <c r="E74" s="36">
        <v>0</v>
      </c>
      <c r="F74" s="132">
        <f t="shared" si="1"/>
        <v>0</v>
      </c>
      <c r="G74" s="37">
        <f>IF(ISBLANK(F74),"  ",IF($F$81&gt;0,F74/$F$81,IF(F74&gt;0,1,0)))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6">
        <v>0</v>
      </c>
      <c r="D75" s="124">
        <v>0</v>
      </c>
      <c r="E75" s="36">
        <v>0</v>
      </c>
      <c r="F75" s="133">
        <f t="shared" si="1"/>
        <v>0</v>
      </c>
      <c r="G75" s="37">
        <f>IF(ISBLANK(F75),"  ",IF($F$81&gt;0,F75/$F$81,IF(F75&gt;0,1,0)))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6">
        <v>0</v>
      </c>
      <c r="D77" s="127">
        <v>43700195</v>
      </c>
      <c r="E77" s="36">
        <v>1</v>
      </c>
      <c r="F77" s="132">
        <f t="shared" si="1"/>
        <v>43700195</v>
      </c>
      <c r="G77" s="37">
        <f>IF(ISBLANK(F77),"  ",IF($F$81&gt;0,F77/$F$81,IF(F77&gt;0,1,0)))</f>
        <v>3.1906084511370218E-2</v>
      </c>
      <c r="H77" s="142">
        <v>0</v>
      </c>
      <c r="I77" s="35">
        <v>0</v>
      </c>
      <c r="J77" s="127">
        <v>43700000</v>
      </c>
      <c r="K77" s="36">
        <v>1</v>
      </c>
      <c r="L77" s="132">
        <f>J77+H77</f>
        <v>43700000</v>
      </c>
      <c r="M77" s="37">
        <f>IF(ISBLANK(L77),"  ",IF(L81&gt;0,L77/L81,IF(L77&gt;0,1,0)))</f>
        <v>3.0194982433851318E-2</v>
      </c>
    </row>
    <row r="78" spans="1:13" ht="15" customHeight="1" x14ac:dyDescent="0.2">
      <c r="A78" s="25" t="s">
        <v>66</v>
      </c>
      <c r="B78" s="114">
        <v>0</v>
      </c>
      <c r="C78" s="36">
        <v>0</v>
      </c>
      <c r="D78" s="124">
        <v>118606690.42</v>
      </c>
      <c r="E78" s="36">
        <v>1</v>
      </c>
      <c r="F78" s="133">
        <f t="shared" si="1"/>
        <v>118606690.42</v>
      </c>
      <c r="G78" s="37">
        <f>IF(ISBLANK(F78),"  ",IF($F$81&gt;0,F78/$F$81,IF(F78&gt;0,1,0)))</f>
        <v>8.659629752577637E-2</v>
      </c>
      <c r="H78" s="114">
        <v>0</v>
      </c>
      <c r="I78" s="35">
        <v>0</v>
      </c>
      <c r="J78" s="124">
        <v>118600000</v>
      </c>
      <c r="K78" s="36">
        <v>1</v>
      </c>
      <c r="L78" s="133">
        <f>J78+H78</f>
        <v>118600000</v>
      </c>
      <c r="M78" s="41">
        <f>IF(ISBLANK(L78),"  ",IF(L81&gt;0,L78/L81,IF(L78&gt;0,1,0)))</f>
        <v>8.1947938596218906E-2</v>
      </c>
    </row>
    <row r="79" spans="1:13" s="55" customFormat="1" ht="15" customHeight="1" x14ac:dyDescent="0.25">
      <c r="A79" s="56" t="s">
        <v>67</v>
      </c>
      <c r="B79" s="120">
        <v>0</v>
      </c>
      <c r="C79" s="52">
        <v>0</v>
      </c>
      <c r="D79" s="129">
        <v>162306885.42000002</v>
      </c>
      <c r="E79" s="52">
        <v>1</v>
      </c>
      <c r="F79" s="134">
        <f t="shared" si="1"/>
        <v>162306885.42000002</v>
      </c>
      <c r="G79" s="108">
        <f>IF(ISBLANK(F79),"  ",IF($F$81&gt;0,F79/$F$81,IF(F79&gt;0,1,0)))</f>
        <v>0.11850238203714659</v>
      </c>
      <c r="H79" s="120">
        <v>0</v>
      </c>
      <c r="I79" s="35">
        <v>0</v>
      </c>
      <c r="J79" s="129">
        <v>162300000</v>
      </c>
      <c r="K79" s="52">
        <v>1</v>
      </c>
      <c r="L79" s="134">
        <f>L78+L77+L76+L75+L74</f>
        <v>162300000</v>
      </c>
      <c r="M79" s="53">
        <f>IF(ISBLANK(L79),"  ",IF(L81&gt;0,L79/L81,IF(L79&gt;0,1,0)))</f>
        <v>0.11214292103007022</v>
      </c>
    </row>
    <row r="80" spans="1:13" s="55" customFormat="1" ht="15" customHeight="1" x14ac:dyDescent="0.25">
      <c r="A80" s="56" t="s">
        <v>68</v>
      </c>
      <c r="B80" s="120">
        <v>0</v>
      </c>
      <c r="C80" s="52">
        <v>0</v>
      </c>
      <c r="D80" s="129">
        <v>0</v>
      </c>
      <c r="E80" s="52">
        <v>0</v>
      </c>
      <c r="F80" s="141">
        <f t="shared" si="1"/>
        <v>0</v>
      </c>
      <c r="G80" s="108">
        <f>IF(ISBLANK(F80),"  ",IF($F$81&gt;0,F80/$F$81,IF(F80&gt;0,1,0)))</f>
        <v>0</v>
      </c>
      <c r="H80" s="120">
        <v>0</v>
      </c>
      <c r="I80" s="35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660724975.76999998</v>
      </c>
      <c r="C81" s="69">
        <v>0.48240395530707952</v>
      </c>
      <c r="D81" s="121">
        <v>708925850.05999994</v>
      </c>
      <c r="E81" s="69">
        <v>0.51759604469292031</v>
      </c>
      <c r="F81" s="121">
        <f>F79+F72+F51+F44+F52+F80</f>
        <v>1369650825.8300002</v>
      </c>
      <c r="G81" s="69">
        <f>IF(ISBLANK(F81),"  ",IF($F$81&gt;0,F81/$F$81,IF(F81&gt;0,1,0)))</f>
        <v>1</v>
      </c>
      <c r="H81" s="121">
        <v>743428053</v>
      </c>
      <c r="I81" s="69">
        <v>0.51367956524410263</v>
      </c>
      <c r="J81" s="121">
        <v>703832269</v>
      </c>
      <c r="K81" s="69">
        <v>0.48632043475589737</v>
      </c>
      <c r="L81" s="121">
        <f>L79+L72+L51+L44+L52+L80</f>
        <v>1447260322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86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D81" activeCellId="1" sqref="B81 D81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7003258</v>
      </c>
      <c r="C13" s="36">
        <v>1</v>
      </c>
      <c r="D13" s="122">
        <v>0</v>
      </c>
      <c r="E13" s="36">
        <v>0</v>
      </c>
      <c r="F13" s="130">
        <f>D13+B13</f>
        <v>7003258</v>
      </c>
      <c r="G13" s="37">
        <f>IF(ISBLANK(F13),"  ",IF(F81&gt;0,F13/F81,IF(F13&gt;0,1,0)))</f>
        <v>0.13743540644832505</v>
      </c>
      <c r="H13" s="112">
        <v>8120551</v>
      </c>
      <c r="I13" s="35">
        <v>1</v>
      </c>
      <c r="J13" s="122">
        <v>0</v>
      </c>
      <c r="K13" s="36">
        <v>0</v>
      </c>
      <c r="L13" s="130">
        <f t="shared" ref="L13:L34" si="0">J13+H13</f>
        <v>8120551</v>
      </c>
      <c r="M13" s="38">
        <f>IF(ISBLANK(L13),"  ",IF(L81&gt;0,L13/L81,IF(L13&gt;0,1,0)))</f>
        <v>0.13809982936815027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0" si="1">D14+B14</f>
        <v>0</v>
      </c>
      <c r="G14" s="37">
        <f t="shared" ref="G14:G34" si="2">IF(ISBLANK(F14),"  ",IF($F$81&gt;0,F14/$F$81,IF(F14&gt;0,1,0)))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293111.56</v>
      </c>
      <c r="C15" s="36">
        <v>1</v>
      </c>
      <c r="D15" s="124">
        <v>0</v>
      </c>
      <c r="E15" s="36">
        <v>0</v>
      </c>
      <c r="F15" s="132">
        <f t="shared" si="1"/>
        <v>293111.56</v>
      </c>
      <c r="G15" s="37">
        <f t="shared" si="2"/>
        <v>5.7521665463849273E-3</v>
      </c>
      <c r="H15" s="116">
        <v>254289</v>
      </c>
      <c r="I15" s="35">
        <v>1</v>
      </c>
      <c r="J15" s="124">
        <v>0</v>
      </c>
      <c r="K15" s="36">
        <v>0</v>
      </c>
      <c r="L15" s="132">
        <f t="shared" si="0"/>
        <v>254289</v>
      </c>
      <c r="M15" s="44">
        <f>IF(ISBLANK(L15),"  ",IF(L81&gt;0,L15/L81,IF(L15&gt;0,1,0)))</f>
        <v>4.324493191434616E-3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293111.56</v>
      </c>
      <c r="C17" s="36">
        <v>1</v>
      </c>
      <c r="D17" s="124">
        <v>0</v>
      </c>
      <c r="E17" s="36">
        <v>0</v>
      </c>
      <c r="F17" s="133">
        <f t="shared" si="1"/>
        <v>293111.56</v>
      </c>
      <c r="G17" s="37">
        <f t="shared" si="2"/>
        <v>5.7521665463849273E-3</v>
      </c>
      <c r="H17" s="114">
        <v>254289</v>
      </c>
      <c r="I17" s="35">
        <v>1</v>
      </c>
      <c r="J17" s="124">
        <v>0</v>
      </c>
      <c r="K17" s="36">
        <v>0</v>
      </c>
      <c r="L17" s="133">
        <f t="shared" si="0"/>
        <v>254289</v>
      </c>
      <c r="M17" s="41">
        <f>IF(ISBLANK(L17),"  ",IF(L81&gt;0,L17/L81,IF(L17&gt;0,1,0)))</f>
        <v>4.324493191434616E-3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38" si="3">D35+B35</f>
        <v>0</v>
      </c>
      <c r="G35" s="37">
        <f t="shared" ref="G35:G38" si="4">IF(ISBLANK(F35),"  ",IF($F$81&gt;0,F35/$F$81,IF(F35&gt;0,1,0)))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6">
        <v>0</v>
      </c>
      <c r="D36" s="124">
        <v>0</v>
      </c>
      <c r="E36" s="36">
        <v>0</v>
      </c>
      <c r="F36" s="133">
        <f t="shared" si="3"/>
        <v>0</v>
      </c>
      <c r="G36" s="37">
        <f t="shared" si="4"/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3"/>
        <v>0</v>
      </c>
      <c r="G37" s="37">
        <f t="shared" si="4"/>
        <v>0</v>
      </c>
      <c r="H37" s="114">
        <v>0</v>
      </c>
      <c r="I37" s="35">
        <v>0</v>
      </c>
      <c r="J37" s="124">
        <v>0</v>
      </c>
      <c r="K37" s="35">
        <v>0</v>
      </c>
      <c r="L37" s="133">
        <v>0</v>
      </c>
      <c r="M37" s="44">
        <v>0</v>
      </c>
    </row>
    <row r="38" spans="1:13" ht="15" customHeight="1" x14ac:dyDescent="0.2">
      <c r="A38" s="171" t="s">
        <v>191</v>
      </c>
      <c r="B38" s="114">
        <v>0</v>
      </c>
      <c r="C38" s="162">
        <v>0</v>
      </c>
      <c r="D38" s="124">
        <v>0</v>
      </c>
      <c r="E38" s="162">
        <v>0</v>
      </c>
      <c r="F38" s="133">
        <f t="shared" si="3"/>
        <v>0</v>
      </c>
      <c r="G38" s="37">
        <f t="shared" si="4"/>
        <v>0</v>
      </c>
      <c r="H38" s="114">
        <v>0</v>
      </c>
      <c r="I38" s="164">
        <v>0</v>
      </c>
      <c r="J38" s="124">
        <v>0</v>
      </c>
      <c r="K38" s="162">
        <v>0</v>
      </c>
      <c r="L38" s="133">
        <v>1</v>
      </c>
      <c r="M38" s="44">
        <v>1</v>
      </c>
    </row>
    <row r="39" spans="1:13" ht="15" customHeight="1" x14ac:dyDescent="0.25">
      <c r="A39" s="47" t="s">
        <v>29</v>
      </c>
      <c r="B39" s="143"/>
      <c r="C39" s="43" t="s">
        <v>4</v>
      </c>
      <c r="D39" s="124"/>
      <c r="E39" s="43"/>
      <c r="F39" s="133"/>
      <c r="G39" s="161"/>
      <c r="H39" s="143" t="s">
        <v>4</v>
      </c>
      <c r="I39" s="42" t="s">
        <v>4</v>
      </c>
      <c r="J39" s="124"/>
      <c r="K39" s="43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6">
        <v>0</v>
      </c>
      <c r="D40" s="127">
        <v>0</v>
      </c>
      <c r="E40" s="36">
        <v>0</v>
      </c>
      <c r="F40" s="132">
        <f t="shared" si="1"/>
        <v>0</v>
      </c>
      <c r="G40" s="37">
        <f t="shared" ref="G40:G44" si="7">IF(ISBLANK(F40),"  ",IF($F$81&gt;0,F40/$F$81,IF(F40&gt;0,1,0)))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2" t="s">
        <v>4</v>
      </c>
      <c r="D41" s="124"/>
      <c r="E41" s="162"/>
      <c r="F41" s="133">
        <f t="shared" si="1"/>
        <v>0</v>
      </c>
      <c r="G41" s="163">
        <f t="shared" si="7"/>
        <v>0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6">
        <v>0</v>
      </c>
      <c r="D42" s="127">
        <v>0</v>
      </c>
      <c r="E42" s="36">
        <v>0</v>
      </c>
      <c r="F42" s="132">
        <f t="shared" si="1"/>
        <v>0</v>
      </c>
      <c r="G42" s="37">
        <f t="shared" si="7"/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6" t="s">
        <v>10</v>
      </c>
      <c r="D43" s="124"/>
      <c r="E43" s="36"/>
      <c r="F43" s="133">
        <f t="shared" si="1"/>
        <v>0</v>
      </c>
      <c r="G43" s="37">
        <f t="shared" si="7"/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7296369.5599999996</v>
      </c>
      <c r="C44" s="52">
        <v>1</v>
      </c>
      <c r="D44" s="128">
        <v>0</v>
      </c>
      <c r="E44" s="52">
        <v>0</v>
      </c>
      <c r="F44" s="115">
        <f t="shared" si="1"/>
        <v>7296369.5599999996</v>
      </c>
      <c r="G44" s="108">
        <f t="shared" si="7"/>
        <v>0.14318757299470997</v>
      </c>
      <c r="H44" s="115">
        <v>8374840</v>
      </c>
      <c r="I44" s="35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8374840</v>
      </c>
      <c r="M44" s="53">
        <f>IF(ISBLANK(L44),"  ",IF(L81&gt;0,L44/L81,IF(L44&gt;0,1,0)))</f>
        <v>0.1424243225595849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44"/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6">
        <v>0</v>
      </c>
      <c r="D46" s="127">
        <v>0</v>
      </c>
      <c r="E46" s="36">
        <v>0</v>
      </c>
      <c r="F46" s="132">
        <f t="shared" si="1"/>
        <v>0</v>
      </c>
      <c r="G46" s="37">
        <f t="shared" ref="G46:G52" si="8">IF(ISBLANK(F46),"  ",IF($F$81&gt;0,F46/$F$81,IF(F46&gt;0,1,0)))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6">
        <v>0</v>
      </c>
      <c r="D47" s="124">
        <v>0</v>
      </c>
      <c r="E47" s="36">
        <v>0</v>
      </c>
      <c r="F47" s="133">
        <f t="shared" si="1"/>
        <v>0</v>
      </c>
      <c r="G47" s="37">
        <f t="shared" si="8"/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6">
        <v>0</v>
      </c>
      <c r="D48" s="124">
        <v>0</v>
      </c>
      <c r="E48" s="36">
        <v>0</v>
      </c>
      <c r="F48" s="133">
        <f t="shared" si="1"/>
        <v>0</v>
      </c>
      <c r="G48" s="37">
        <f t="shared" si="8"/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6">
        <v>0</v>
      </c>
      <c r="D49" s="124">
        <v>0</v>
      </c>
      <c r="E49" s="36">
        <v>0</v>
      </c>
      <c r="F49" s="133">
        <f t="shared" si="1"/>
        <v>0</v>
      </c>
      <c r="G49" s="37">
        <f t="shared" si="8"/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8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2">
        <v>0</v>
      </c>
      <c r="D51" s="128">
        <v>0</v>
      </c>
      <c r="E51" s="52">
        <v>0</v>
      </c>
      <c r="F51" s="134">
        <f t="shared" si="1"/>
        <v>0</v>
      </c>
      <c r="G51" s="108">
        <f t="shared" si="8"/>
        <v>0</v>
      </c>
      <c r="H51" s="115">
        <v>0</v>
      </c>
      <c r="I51" s="35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2">
        <v>0</v>
      </c>
      <c r="D52" s="129">
        <v>0</v>
      </c>
      <c r="E52" s="52">
        <v>0</v>
      </c>
      <c r="F52" s="135">
        <f t="shared" si="1"/>
        <v>0</v>
      </c>
      <c r="G52" s="108">
        <f t="shared" si="8"/>
        <v>0</v>
      </c>
      <c r="H52" s="144">
        <v>0</v>
      </c>
      <c r="I52" s="35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44"/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20517838.629999999</v>
      </c>
      <c r="C54" s="36">
        <v>1</v>
      </c>
      <c r="D54" s="127">
        <v>0</v>
      </c>
      <c r="E54" s="36">
        <v>0</v>
      </c>
      <c r="F54" s="136">
        <f t="shared" si="1"/>
        <v>20517838.629999999</v>
      </c>
      <c r="G54" s="37">
        <f t="shared" ref="G54:G70" si="9">IF(ISBLANK(F54),"  ",IF($F$81&gt;0,F54/$F$81,IF(F54&gt;0,1,0)))</f>
        <v>0.40265223579585308</v>
      </c>
      <c r="H54" s="119">
        <v>20815000</v>
      </c>
      <c r="I54" s="35">
        <v>1</v>
      </c>
      <c r="J54" s="127">
        <v>0</v>
      </c>
      <c r="K54" s="36">
        <v>0</v>
      </c>
      <c r="L54" s="136">
        <f t="shared" ref="L54:L70" si="10">J54+H54</f>
        <v>20815000</v>
      </c>
      <c r="M54" s="37">
        <f>IF(ISBLANK(L54),"  ",IF(L81&gt;0,L54/L81,IF(L54&gt;0,1,0)))</f>
        <v>0.35398434765055325</v>
      </c>
    </row>
    <row r="55" spans="1:13" ht="15" customHeight="1" x14ac:dyDescent="0.2">
      <c r="A55" s="25" t="s">
        <v>44</v>
      </c>
      <c r="B55" s="116">
        <v>242045.64</v>
      </c>
      <c r="C55" s="36">
        <v>1</v>
      </c>
      <c r="D55" s="124">
        <v>0</v>
      </c>
      <c r="E55" s="36">
        <v>0</v>
      </c>
      <c r="F55" s="137">
        <f t="shared" si="1"/>
        <v>242045.64</v>
      </c>
      <c r="G55" s="37">
        <f t="shared" si="9"/>
        <v>4.7500236193561574E-3</v>
      </c>
      <c r="H55" s="116">
        <v>244000</v>
      </c>
      <c r="I55" s="35">
        <v>1</v>
      </c>
      <c r="J55" s="124">
        <v>0</v>
      </c>
      <c r="K55" s="36">
        <v>0</v>
      </c>
      <c r="L55" s="137">
        <f t="shared" si="10"/>
        <v>244000</v>
      </c>
      <c r="M55" s="41">
        <f>IF(ISBLANK(L55),"  ",IF(L81&gt;0,L55/L81,IF(L55&gt;0,1,0)))</f>
        <v>4.149516253986788E-3</v>
      </c>
    </row>
    <row r="56" spans="1:13" ht="15" customHeight="1" x14ac:dyDescent="0.2">
      <c r="A56" s="64" t="s">
        <v>45</v>
      </c>
      <c r="B56" s="145">
        <v>691965</v>
      </c>
      <c r="C56" s="36">
        <v>1</v>
      </c>
      <c r="D56" s="123">
        <v>0</v>
      </c>
      <c r="E56" s="36">
        <v>0</v>
      </c>
      <c r="F56" s="138">
        <f t="shared" si="1"/>
        <v>691965</v>
      </c>
      <c r="G56" s="37">
        <f t="shared" si="9"/>
        <v>1.3579464161253982E-2</v>
      </c>
      <c r="H56" s="145">
        <v>700000</v>
      </c>
      <c r="I56" s="35">
        <v>1</v>
      </c>
      <c r="J56" s="123">
        <v>0</v>
      </c>
      <c r="K56" s="36">
        <v>0</v>
      </c>
      <c r="L56" s="138">
        <f t="shared" si="10"/>
        <v>700000</v>
      </c>
      <c r="M56" s="41">
        <f>IF(ISBLANK(L56),"  ",IF(L81&gt;0,L56/L81,IF(L56&gt;0,1,0)))</f>
        <v>1.190434990897849E-2</v>
      </c>
    </row>
    <row r="57" spans="1:13" ht="15" customHeight="1" x14ac:dyDescent="0.2">
      <c r="A57" s="64" t="s">
        <v>46</v>
      </c>
      <c r="B57" s="145">
        <v>185424.5</v>
      </c>
      <c r="C57" s="36">
        <v>1</v>
      </c>
      <c r="D57" s="123">
        <v>0</v>
      </c>
      <c r="E57" s="36">
        <v>0</v>
      </c>
      <c r="F57" s="138">
        <f t="shared" si="1"/>
        <v>185424.5</v>
      </c>
      <c r="G57" s="37">
        <f t="shared" si="9"/>
        <v>3.6388623013713685E-3</v>
      </c>
      <c r="H57" s="145">
        <v>200000</v>
      </c>
      <c r="I57" s="35">
        <v>1</v>
      </c>
      <c r="J57" s="123">
        <v>0</v>
      </c>
      <c r="K57" s="36">
        <v>0</v>
      </c>
      <c r="L57" s="138">
        <f t="shared" si="10"/>
        <v>200000</v>
      </c>
      <c r="M57" s="41">
        <f>IF(ISBLANK(L57),"  ",IF(L81&gt;0,L57/L81,IF(L57&gt;0,1,0)))</f>
        <v>3.4012428311367116E-3</v>
      </c>
    </row>
    <row r="58" spans="1:13" ht="15" customHeight="1" x14ac:dyDescent="0.2">
      <c r="A58" s="64" t="s">
        <v>47</v>
      </c>
      <c r="B58" s="145">
        <v>0</v>
      </c>
      <c r="C58" s="36">
        <v>0</v>
      </c>
      <c r="D58" s="123">
        <v>1214204</v>
      </c>
      <c r="E58" s="36">
        <v>1</v>
      </c>
      <c r="F58" s="138">
        <f t="shared" si="1"/>
        <v>1214204</v>
      </c>
      <c r="G58" s="37">
        <f t="shared" si="9"/>
        <v>2.382814116675154E-2</v>
      </c>
      <c r="H58" s="145">
        <v>0</v>
      </c>
      <c r="I58" s="35">
        <v>0</v>
      </c>
      <c r="J58" s="123">
        <v>1265000</v>
      </c>
      <c r="K58" s="36">
        <v>1</v>
      </c>
      <c r="L58" s="138">
        <f t="shared" si="10"/>
        <v>1265000</v>
      </c>
      <c r="M58" s="41">
        <f>IF(ISBLANK(L58),"  ",IF(L81&gt;0,L58/L81,IF(L58&gt;0,1,0)))</f>
        <v>2.1512860906939699E-2</v>
      </c>
    </row>
    <row r="59" spans="1:13" ht="15" customHeight="1" x14ac:dyDescent="0.2">
      <c r="A59" s="25" t="s">
        <v>48</v>
      </c>
      <c r="B59" s="116">
        <v>2585470.7999999998</v>
      </c>
      <c r="C59" s="36">
        <v>0.57339935508776729</v>
      </c>
      <c r="D59" s="124">
        <v>1923552.06</v>
      </c>
      <c r="E59" s="36">
        <v>0.42660064491223276</v>
      </c>
      <c r="F59" s="137">
        <f t="shared" si="1"/>
        <v>4509022.8599999994</v>
      </c>
      <c r="G59" s="37">
        <f t="shared" si="9"/>
        <v>8.8487299689500074E-2</v>
      </c>
      <c r="H59" s="116">
        <v>2641000</v>
      </c>
      <c r="I59" s="35">
        <v>0.58029888578658839</v>
      </c>
      <c r="J59" s="124">
        <v>1910103</v>
      </c>
      <c r="K59" s="36">
        <v>0.41970111421341155</v>
      </c>
      <c r="L59" s="137">
        <f t="shared" si="10"/>
        <v>4551103</v>
      </c>
      <c r="M59" s="41">
        <f>IF(ISBLANK(L59),"  ",IF(L81&gt;0,L59/L81,IF(L59&gt;0,1,0)))</f>
        <v>7.7397032262573912E-2</v>
      </c>
    </row>
    <row r="60" spans="1:13" s="55" customFormat="1" ht="15" customHeight="1" x14ac:dyDescent="0.25">
      <c r="A60" s="60" t="s">
        <v>49</v>
      </c>
      <c r="B60" s="146">
        <v>24222744.57</v>
      </c>
      <c r="C60" s="36">
        <v>0.88531803191643577</v>
      </c>
      <c r="D60" s="128">
        <v>3137756.06</v>
      </c>
      <c r="E60" s="52">
        <v>0.11468196808356428</v>
      </c>
      <c r="F60" s="137">
        <f t="shared" si="1"/>
        <v>27360500.629999999</v>
      </c>
      <c r="G60" s="37">
        <f t="shared" si="9"/>
        <v>0.53693602673408625</v>
      </c>
      <c r="H60" s="146">
        <v>24600000</v>
      </c>
      <c r="I60" s="35">
        <v>0.88568528440740613</v>
      </c>
      <c r="J60" s="128">
        <v>3175103</v>
      </c>
      <c r="K60" s="52">
        <v>0.11431471559259385</v>
      </c>
      <c r="L60" s="137">
        <f t="shared" si="10"/>
        <v>27775103</v>
      </c>
      <c r="M60" s="53">
        <f>IF(ISBLANK(L60),"  ",IF(L81&gt;0,L60/L81,IF(L60&gt;0,1,0)))</f>
        <v>0.47234934981416887</v>
      </c>
    </row>
    <row r="61" spans="1:13" ht="15" customHeight="1" x14ac:dyDescent="0.2">
      <c r="A61" s="34" t="s">
        <v>50</v>
      </c>
      <c r="B61" s="147">
        <v>0</v>
      </c>
      <c r="C61" s="36">
        <v>0</v>
      </c>
      <c r="D61" s="148">
        <v>0</v>
      </c>
      <c r="E61" s="36">
        <v>0</v>
      </c>
      <c r="F61" s="140">
        <f t="shared" si="1"/>
        <v>0</v>
      </c>
      <c r="G61" s="37">
        <f t="shared" si="9"/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6">
        <v>0</v>
      </c>
      <c r="D62" s="124">
        <v>0</v>
      </c>
      <c r="E62" s="36">
        <v>0</v>
      </c>
      <c r="F62" s="133">
        <f t="shared" si="1"/>
        <v>0</v>
      </c>
      <c r="G62" s="37">
        <f t="shared" si="9"/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0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6">
        <v>0</v>
      </c>
      <c r="D63" s="124">
        <v>32500</v>
      </c>
      <c r="E63" s="36">
        <v>1</v>
      </c>
      <c r="F63" s="133">
        <f t="shared" si="1"/>
        <v>32500</v>
      </c>
      <c r="G63" s="37">
        <f t="shared" si="9"/>
        <v>6.3779610997775091E-4</v>
      </c>
      <c r="H63" s="114">
        <v>0</v>
      </c>
      <c r="I63" s="35">
        <v>0</v>
      </c>
      <c r="J63" s="124">
        <v>0</v>
      </c>
      <c r="K63" s="36">
        <v>0</v>
      </c>
      <c r="L63" s="133">
        <f t="shared" si="10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6">
        <v>0</v>
      </c>
      <c r="D64" s="124">
        <v>299073.61</v>
      </c>
      <c r="E64" s="36">
        <v>1</v>
      </c>
      <c r="F64" s="133">
        <f t="shared" si="1"/>
        <v>299073.61</v>
      </c>
      <c r="G64" s="37">
        <f t="shared" si="9"/>
        <v>5.8691687709231683E-3</v>
      </c>
      <c r="H64" s="114">
        <v>0</v>
      </c>
      <c r="I64" s="35">
        <v>0</v>
      </c>
      <c r="J64" s="124">
        <v>750000</v>
      </c>
      <c r="K64" s="36">
        <v>1</v>
      </c>
      <c r="L64" s="133">
        <f t="shared" si="10"/>
        <v>750000</v>
      </c>
      <c r="M64" s="41">
        <f>IF(ISBLANK(L64),"  ",IF(L81&gt;0,L64/L81,IF(L64&gt;0,1,0)))</f>
        <v>1.2754660616762668E-2</v>
      </c>
    </row>
    <row r="65" spans="1:13" ht="15" customHeight="1" x14ac:dyDescent="0.2">
      <c r="A65" s="65" t="s">
        <v>54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9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0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6">
        <v>0</v>
      </c>
      <c r="D66" s="124">
        <v>80533.169999999925</v>
      </c>
      <c r="E66" s="36">
        <v>1</v>
      </c>
      <c r="F66" s="133">
        <f t="shared" si="1"/>
        <v>80533.169999999925</v>
      </c>
      <c r="G66" s="37">
        <f t="shared" si="9"/>
        <v>1.5804228476977496E-3</v>
      </c>
      <c r="H66" s="114">
        <v>0</v>
      </c>
      <c r="I66" s="35">
        <v>0</v>
      </c>
      <c r="J66" s="124">
        <v>82000</v>
      </c>
      <c r="K66" s="36">
        <v>1</v>
      </c>
      <c r="L66" s="133">
        <f t="shared" si="10"/>
        <v>82000</v>
      </c>
      <c r="M66" s="41">
        <f>IF(ISBLANK(L66),"  ",IF(L81&gt;0,L66/L81,IF(L66&gt;0,1,0)))</f>
        <v>1.3945095607660518E-3</v>
      </c>
    </row>
    <row r="67" spans="1:13" ht="15" customHeight="1" x14ac:dyDescent="0.2">
      <c r="A67" s="34" t="s">
        <v>56</v>
      </c>
      <c r="B67" s="114">
        <v>0</v>
      </c>
      <c r="C67" s="36">
        <v>0</v>
      </c>
      <c r="D67" s="124">
        <v>3021424.68</v>
      </c>
      <c r="E67" s="36">
        <v>1</v>
      </c>
      <c r="F67" s="133">
        <f t="shared" si="1"/>
        <v>3021424.68</v>
      </c>
      <c r="G67" s="37">
        <f t="shared" si="9"/>
        <v>5.9293935615223718E-2</v>
      </c>
      <c r="H67" s="114">
        <v>0</v>
      </c>
      <c r="I67" s="35">
        <v>0</v>
      </c>
      <c r="J67" s="124">
        <v>3637067</v>
      </c>
      <c r="K67" s="36">
        <v>1</v>
      </c>
      <c r="L67" s="133">
        <f t="shared" si="10"/>
        <v>3637067</v>
      </c>
      <c r="M67" s="41">
        <f>IF(ISBLANK(L67),"  ",IF(L81&gt;0,L67/L81,IF(L67&gt;0,1,0)))</f>
        <v>6.1852740300569531E-2</v>
      </c>
    </row>
    <row r="68" spans="1:13" ht="15" customHeight="1" x14ac:dyDescent="0.2">
      <c r="A68" s="34" t="s">
        <v>57</v>
      </c>
      <c r="B68" s="114">
        <v>0</v>
      </c>
      <c r="C68" s="36">
        <v>0</v>
      </c>
      <c r="D68" s="124">
        <v>59865.88</v>
      </c>
      <c r="E68" s="36">
        <v>1</v>
      </c>
      <c r="F68" s="133">
        <f t="shared" si="1"/>
        <v>59865.88</v>
      </c>
      <c r="G68" s="37">
        <f t="shared" si="9"/>
        <v>1.1748377041352258E-3</v>
      </c>
      <c r="H68" s="114">
        <v>0</v>
      </c>
      <c r="I68" s="35">
        <v>0</v>
      </c>
      <c r="J68" s="124">
        <v>100000</v>
      </c>
      <c r="K68" s="36">
        <v>1</v>
      </c>
      <c r="L68" s="133">
        <f t="shared" si="10"/>
        <v>100000</v>
      </c>
      <c r="M68" s="41">
        <f>IF(ISBLANK(L68),"  ",IF(L81&gt;0,L68/L81,IF(L68&gt;0,1,0)))</f>
        <v>1.7006214155683558E-3</v>
      </c>
    </row>
    <row r="69" spans="1:13" ht="15" customHeight="1" x14ac:dyDescent="0.2">
      <c r="A69" s="7" t="s">
        <v>58</v>
      </c>
      <c r="B69" s="114">
        <v>0</v>
      </c>
      <c r="C69" s="36">
        <v>0</v>
      </c>
      <c r="D69" s="124">
        <v>1405098.11</v>
      </c>
      <c r="E69" s="36">
        <v>1</v>
      </c>
      <c r="F69" s="133">
        <f t="shared" si="1"/>
        <v>1405098.11</v>
      </c>
      <c r="G69" s="37">
        <f t="shared" si="9"/>
        <v>2.757434180600277E-2</v>
      </c>
      <c r="H69" s="114">
        <v>0</v>
      </c>
      <c r="I69" s="35">
        <v>0</v>
      </c>
      <c r="J69" s="124">
        <v>1000000</v>
      </c>
      <c r="K69" s="36">
        <v>1</v>
      </c>
      <c r="L69" s="133">
        <f t="shared" si="10"/>
        <v>1000000</v>
      </c>
      <c r="M69" s="41">
        <f>IF(ISBLANK(L69),"  ",IF(L81&gt;0,L69/L81,IF(L69&gt;0,1,0)))</f>
        <v>1.7006214155683558E-2</v>
      </c>
    </row>
    <row r="70" spans="1:13" ht="15" customHeight="1" x14ac:dyDescent="0.2">
      <c r="A70" s="58" t="s">
        <v>59</v>
      </c>
      <c r="B70" s="114">
        <v>197828.46</v>
      </c>
      <c r="C70" s="36">
        <v>0.415459017955433</v>
      </c>
      <c r="D70" s="124">
        <v>278339.95</v>
      </c>
      <c r="E70" s="36">
        <v>0.58454098204456695</v>
      </c>
      <c r="F70" s="133">
        <f t="shared" si="1"/>
        <v>476168.41000000003</v>
      </c>
      <c r="G70" s="37">
        <f t="shared" si="9"/>
        <v>9.3445649105320244E-3</v>
      </c>
      <c r="H70" s="114">
        <v>7285025</v>
      </c>
      <c r="I70" s="35">
        <v>0.98008886018814678</v>
      </c>
      <c r="J70" s="124">
        <v>148000</v>
      </c>
      <c r="K70" s="36">
        <v>1.9911139811853183E-2</v>
      </c>
      <c r="L70" s="133">
        <f t="shared" si="10"/>
        <v>7433025</v>
      </c>
      <c r="M70" s="41">
        <f>IF(ISBLANK(L70),"  ",IF(L81&gt;0,L70/L81,IF(L70&gt;0,1,0)))</f>
        <v>0.12640761497454978</v>
      </c>
    </row>
    <row r="71" spans="1:13" ht="15" customHeight="1" x14ac:dyDescent="0.2">
      <c r="A71" s="34" t="s">
        <v>186</v>
      </c>
      <c r="B71" s="114">
        <v>0</v>
      </c>
      <c r="C71" s="36">
        <v>0</v>
      </c>
      <c r="D71" s="124">
        <v>0</v>
      </c>
      <c r="E71" s="36">
        <v>0</v>
      </c>
      <c r="F71" s="133">
        <f t="shared" ref="F71" si="11">D71+B71</f>
        <v>0</v>
      </c>
      <c r="G71" s="37">
        <f t="shared" ref="G71" si="12">IF(ISBLANK(F71),"  ",IF($F$81&gt;0,F71/$F$81,IF(F71&gt;0,1,0)))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24420573.030000001</v>
      </c>
      <c r="C72" s="52">
        <v>0.74600428653596795</v>
      </c>
      <c r="D72" s="128">
        <v>8314591.4600000009</v>
      </c>
      <c r="E72" s="52">
        <v>0.25399571346403221</v>
      </c>
      <c r="F72" s="115">
        <f>F71+F70+F69+F68+F67+F66+F65+F64+F63+F62+F61+F60</f>
        <v>32735164.489999998</v>
      </c>
      <c r="G72" s="37">
        <f>IF(ISBLANK(F72),"  ",IF($F$81&gt;0,F72/$F$81,IF(F72&gt;0,1,0)))</f>
        <v>0.64241109449857858</v>
      </c>
      <c r="H72" s="115">
        <v>31885025</v>
      </c>
      <c r="I72" s="35">
        <v>0.7819327690391652</v>
      </c>
      <c r="J72" s="128">
        <v>8892170</v>
      </c>
      <c r="K72" s="52">
        <v>0.21806723096083486</v>
      </c>
      <c r="L72" s="115">
        <f>L71+L70+L69+L68+L67+L66+L65+L64+L63+L62+L61+L60</f>
        <v>40777195</v>
      </c>
      <c r="M72" s="53">
        <f>IF(ISBLANK(L72),"  ",IF(L81&gt;0,L72/L81,IF(L72&gt;0,1,0)))</f>
        <v>0.69346571083806874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44"/>
      <c r="H73" s="116"/>
      <c r="I73" s="109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6">
        <v>0</v>
      </c>
      <c r="D74" s="127">
        <v>0</v>
      </c>
      <c r="E74" s="36">
        <v>0</v>
      </c>
      <c r="F74" s="132">
        <f t="shared" si="1"/>
        <v>0</v>
      </c>
      <c r="G74" s="37">
        <f>IF(ISBLANK(F74),"  ",IF($F$81&gt;0,F74/$F$81,IF(F74&gt;0,1,0)))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6">
        <v>0</v>
      </c>
      <c r="D75" s="124">
        <v>0</v>
      </c>
      <c r="E75" s="36">
        <v>0</v>
      </c>
      <c r="F75" s="133">
        <f t="shared" si="1"/>
        <v>0</v>
      </c>
      <c r="G75" s="37">
        <f>IF(ISBLANK(F75),"  ",IF($F$81&gt;0,F75/$F$81,IF(F75&gt;0,1,0)))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6">
        <v>0</v>
      </c>
      <c r="D77" s="127">
        <v>9135226</v>
      </c>
      <c r="E77" s="36">
        <v>1</v>
      </c>
      <c r="F77" s="132">
        <f t="shared" si="1"/>
        <v>9135226</v>
      </c>
      <c r="G77" s="37">
        <f>IF(ISBLANK(F77),"  ",IF($F$81&gt;0,F77/$F$81,IF(F77&gt;0,1,0)))</f>
        <v>0.17927420327900337</v>
      </c>
      <c r="H77" s="142">
        <v>0</v>
      </c>
      <c r="I77" s="35">
        <v>0</v>
      </c>
      <c r="J77" s="127">
        <v>9000000</v>
      </c>
      <c r="K77" s="36">
        <v>1</v>
      </c>
      <c r="L77" s="132">
        <f>J77+H77</f>
        <v>9000000</v>
      </c>
      <c r="M77" s="37">
        <f>IF(ISBLANK(L77),"  ",IF(L81&gt;0,L77/L81,IF(L77&gt;0,1,0)))</f>
        <v>0.15305592740115201</v>
      </c>
    </row>
    <row r="78" spans="1:13" ht="15" customHeight="1" x14ac:dyDescent="0.2">
      <c r="A78" s="25" t="s">
        <v>66</v>
      </c>
      <c r="B78" s="114">
        <v>0</v>
      </c>
      <c r="C78" s="36">
        <v>0</v>
      </c>
      <c r="D78" s="124">
        <v>1789963.41</v>
      </c>
      <c r="E78" s="36">
        <v>1</v>
      </c>
      <c r="F78" s="133">
        <f t="shared" si="1"/>
        <v>1789963.41</v>
      </c>
      <c r="G78" s="37">
        <f>IF(ISBLANK(F78),"  ",IF($F$81&gt;0,F78/$F$81,IF(F78&gt;0,1,0)))</f>
        <v>3.5127129227707998E-2</v>
      </c>
      <c r="H78" s="114">
        <v>0</v>
      </c>
      <c r="I78" s="35">
        <v>0</v>
      </c>
      <c r="J78" s="124">
        <v>650000</v>
      </c>
      <c r="K78" s="36">
        <v>1</v>
      </c>
      <c r="L78" s="133">
        <f>J78+H78</f>
        <v>650000</v>
      </c>
      <c r="M78" s="41">
        <f>IF(ISBLANK(L78),"  ",IF(L81&gt;0,L78/L81,IF(L78&gt;0,1,0)))</f>
        <v>1.1054039201194313E-2</v>
      </c>
    </row>
    <row r="79" spans="1:13" s="55" customFormat="1" ht="15" customHeight="1" x14ac:dyDescent="0.25">
      <c r="A79" s="56" t="s">
        <v>67</v>
      </c>
      <c r="B79" s="120">
        <v>0</v>
      </c>
      <c r="C79" s="52">
        <v>0</v>
      </c>
      <c r="D79" s="129">
        <v>10925189.41</v>
      </c>
      <c r="E79" s="52">
        <v>1</v>
      </c>
      <c r="F79" s="134">
        <f t="shared" si="1"/>
        <v>10925189.41</v>
      </c>
      <c r="G79" s="108">
        <f>IF(ISBLANK(F79),"  ",IF($F$81&gt;0,F79/$F$81,IF(F79&gt;0,1,0)))</f>
        <v>0.21440133250671137</v>
      </c>
      <c r="H79" s="120">
        <v>0</v>
      </c>
      <c r="I79" s="35">
        <v>0</v>
      </c>
      <c r="J79" s="129">
        <v>9650000</v>
      </c>
      <c r="K79" s="52">
        <v>1</v>
      </c>
      <c r="L79" s="134">
        <f>L78+L77+L76+L75+L74</f>
        <v>9650000</v>
      </c>
      <c r="M79" s="53">
        <f>IF(ISBLANK(L79),"  ",IF(L81&gt;0,L79/L81,IF(L79&gt;0,1,0)))</f>
        <v>0.16410996660234634</v>
      </c>
    </row>
    <row r="80" spans="1:13" s="55" customFormat="1" ht="15" customHeight="1" x14ac:dyDescent="0.25">
      <c r="A80" s="56" t="s">
        <v>68</v>
      </c>
      <c r="B80" s="120">
        <v>0</v>
      </c>
      <c r="C80" s="52">
        <v>0</v>
      </c>
      <c r="D80" s="129">
        <v>0</v>
      </c>
      <c r="E80" s="52">
        <v>0</v>
      </c>
      <c r="F80" s="141">
        <f t="shared" si="1"/>
        <v>0</v>
      </c>
      <c r="G80" s="108">
        <f>IF(ISBLANK(F80),"  ",IF($F$81&gt;0,F80/$F$81,IF(F80&gt;0,1,0)))</f>
        <v>0</v>
      </c>
      <c r="H80" s="120">
        <v>0</v>
      </c>
      <c r="I80" s="35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31716942.59</v>
      </c>
      <c r="C81" s="69">
        <v>0.62242900320891237</v>
      </c>
      <c r="D81" s="121">
        <v>19239780.870000001</v>
      </c>
      <c r="E81" s="69">
        <v>0.37757099679108763</v>
      </c>
      <c r="F81" s="121">
        <f>F79+F72+F51+F44+F52+F80</f>
        <v>50956723.460000001</v>
      </c>
      <c r="G81" s="69">
        <f>IF(ISBLANK(F81),"  ",IF($F$81&gt;0,F81/$F$81,IF(F81&gt;0,1,0)))</f>
        <v>1</v>
      </c>
      <c r="H81" s="121">
        <v>40259865</v>
      </c>
      <c r="I81" s="69">
        <v>0.68466788606890905</v>
      </c>
      <c r="J81" s="121">
        <v>18542170</v>
      </c>
      <c r="K81" s="69">
        <v>0.31533211393109101</v>
      </c>
      <c r="L81" s="121">
        <f>L79+L72+L51+L44+L52+L80</f>
        <v>58802035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  <row r="86" spans="1:13" x14ac:dyDescent="0.2">
      <c r="G86" s="2" t="s">
        <v>4</v>
      </c>
    </row>
  </sheetData>
  <hyperlinks>
    <hyperlink ref="O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84"/>
  <sheetViews>
    <sheetView zoomScale="75" zoomScaleNormal="75" workbookViewId="0">
      <pane xSplit="1" ySplit="10" topLeftCell="B11" activePane="bottomRight" state="frozen"/>
      <selection activeCell="I30" sqref="I30"/>
      <selection pane="topRight" activeCell="I30" sqref="I30"/>
      <selection pane="bottomLeft" activeCell="I30" sqref="I30"/>
      <selection pane="bottomRight" activeCell="G2" sqref="G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14498602</v>
      </c>
      <c r="C13" s="36">
        <v>1</v>
      </c>
      <c r="D13" s="122">
        <v>0</v>
      </c>
      <c r="E13" s="36">
        <v>0</v>
      </c>
      <c r="F13" s="130">
        <f>D13+B13</f>
        <v>14498602</v>
      </c>
      <c r="G13" s="37">
        <f>IF(ISBLANK(F13),"  ",IF(F81&gt;0,F13/F81,IF(F13&gt;0,1,0)))</f>
        <v>0.1575277150221554</v>
      </c>
      <c r="H13" s="112">
        <v>14310970</v>
      </c>
      <c r="I13" s="35">
        <v>1</v>
      </c>
      <c r="J13" s="122">
        <v>0</v>
      </c>
      <c r="K13" s="36">
        <v>0</v>
      </c>
      <c r="L13" s="130">
        <f t="shared" ref="L13:L34" si="0">J13+H13</f>
        <v>14310970</v>
      </c>
      <c r="M13" s="38">
        <f>IF(ISBLANK(L13),"  ",IF(L81&gt;0,L13/L81,IF(L13&gt;0,1,0)))</f>
        <v>0.15443720739518685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0" si="1">D14+B14</f>
        <v>0</v>
      </c>
      <c r="G14" s="41">
        <f>IF(ISBLANK(F14),"  ",IF(F81&gt;0,F14/F81,IF(F14&gt;0,1,0)))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689895.56</v>
      </c>
      <c r="C15" s="36">
        <v>1</v>
      </c>
      <c r="D15" s="124">
        <v>0</v>
      </c>
      <c r="E15" s="36">
        <v>0</v>
      </c>
      <c r="F15" s="132">
        <f t="shared" si="1"/>
        <v>689895.56</v>
      </c>
      <c r="G15" s="44">
        <f>IF(ISBLANK(F15),"  ",IF(F81&gt;0,F15/F81,IF(F15&gt;0,1,0)))</f>
        <v>7.4957344970729128E-3</v>
      </c>
      <c r="H15" s="116">
        <v>598519</v>
      </c>
      <c r="I15" s="35">
        <v>1</v>
      </c>
      <c r="J15" s="124">
        <v>0</v>
      </c>
      <c r="K15" s="36">
        <v>0</v>
      </c>
      <c r="L15" s="132">
        <f t="shared" si="0"/>
        <v>598519</v>
      </c>
      <c r="M15" s="44">
        <f>IF(ISBLANK(L15),"  ",IF(L81&gt;0,L15/L81,IF(L15&gt;0,1,0)))</f>
        <v>6.4589334568488253E-3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689895.56</v>
      </c>
      <c r="C17" s="36">
        <v>1</v>
      </c>
      <c r="D17" s="124">
        <v>0</v>
      </c>
      <c r="E17" s="36">
        <v>0</v>
      </c>
      <c r="F17" s="133">
        <f t="shared" si="1"/>
        <v>689895.56</v>
      </c>
      <c r="G17" s="41">
        <f>IF(ISBLANK(F17),"  ",IF(F81&gt;0,F17/F81,IF(F17&gt;0,1,0)))</f>
        <v>7.4957344970729128E-3</v>
      </c>
      <c r="H17" s="114">
        <v>598519</v>
      </c>
      <c r="I17" s="35">
        <v>1</v>
      </c>
      <c r="J17" s="124">
        <v>0</v>
      </c>
      <c r="K17" s="36">
        <v>0</v>
      </c>
      <c r="L17" s="133">
        <f t="shared" si="0"/>
        <v>598519</v>
      </c>
      <c r="M17" s="41">
        <f>IF(ISBLANK(L17),"  ",IF(L81&gt;0,L17/L81,IF(L17&gt;0,1,0)))</f>
        <v>6.4589334568488253E-3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41">
        <f>IF(ISBLANK(F20),"  ",IF(F81&gt;0,F20/F81,IF(F20&gt;0,1,0)))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38" si="2">D35+B35</f>
        <v>0</v>
      </c>
      <c r="G35" s="41">
        <f t="shared" ref="G35:G38" si="3">IF(ISBLANK(F35),"  ",IF(F82&gt;0,F35/F82,IF(F35&gt;0,1,0)))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4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6">
        <v>0</v>
      </c>
      <c r="D36" s="124">
        <v>0</v>
      </c>
      <c r="E36" s="36">
        <v>0</v>
      </c>
      <c r="F36" s="133">
        <f t="shared" si="2"/>
        <v>0</v>
      </c>
      <c r="G36" s="41">
        <f t="shared" si="3"/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2"/>
        <v>0</v>
      </c>
      <c r="G37" s="41">
        <f t="shared" si="3"/>
        <v>0</v>
      </c>
      <c r="H37" s="114">
        <v>0</v>
      </c>
      <c r="I37" s="35">
        <v>0</v>
      </c>
      <c r="J37" s="124">
        <v>0</v>
      </c>
      <c r="K37" s="35">
        <v>0</v>
      </c>
      <c r="L37" s="133">
        <v>0</v>
      </c>
      <c r="M37" s="44">
        <v>0</v>
      </c>
    </row>
    <row r="38" spans="1:13" ht="15" customHeight="1" x14ac:dyDescent="0.2">
      <c r="A38" s="171" t="s">
        <v>191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2"/>
        <v>0</v>
      </c>
      <c r="G38" s="41">
        <f t="shared" si="3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v>1</v>
      </c>
      <c r="M38" s="44">
        <v>1</v>
      </c>
    </row>
    <row r="39" spans="1:13" ht="15" customHeight="1" x14ac:dyDescent="0.25">
      <c r="A39" s="47" t="s">
        <v>29</v>
      </c>
      <c r="B39" s="143"/>
      <c r="C39" s="162" t="s">
        <v>4</v>
      </c>
      <c r="D39" s="124"/>
      <c r="E39" s="162"/>
      <c r="F39" s="133"/>
      <c r="G39" s="50"/>
      <c r="H39" s="143" t="s">
        <v>4</v>
      </c>
      <c r="I39" s="164" t="s">
        <v>4</v>
      </c>
      <c r="J39" s="124"/>
      <c r="K39" s="162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6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162" t="s">
        <v>4</v>
      </c>
      <c r="D41" s="124"/>
      <c r="E41" s="162"/>
      <c r="F41" s="133">
        <f t="shared" si="1"/>
        <v>0</v>
      </c>
      <c r="G41" s="50" t="s">
        <v>4</v>
      </c>
      <c r="H41" s="143"/>
      <c r="I41" s="164" t="s">
        <v>4</v>
      </c>
      <c r="J41" s="124"/>
      <c r="K41" s="162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6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6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15188497.560000001</v>
      </c>
      <c r="C44" s="52">
        <v>1</v>
      </c>
      <c r="D44" s="128">
        <v>0</v>
      </c>
      <c r="E44" s="52">
        <v>0</v>
      </c>
      <c r="F44" s="115">
        <f t="shared" si="1"/>
        <v>15188497.560000001</v>
      </c>
      <c r="G44" s="53">
        <f>IF(ISBLANK(F44),"  ",IF(F81&gt;0,F44/F81,IF(F44&gt;0,1,0)))</f>
        <v>0.16502344951922832</v>
      </c>
      <c r="H44" s="115">
        <v>14909489</v>
      </c>
      <c r="I44" s="35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14909489</v>
      </c>
      <c r="M44" s="53">
        <f>IF(ISBLANK(L44),"  ",IF(L81&gt;0,L44/L81,IF(L44&gt;0,1,0)))</f>
        <v>0.16089614085203566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>
        <f t="shared" si="1"/>
        <v>0</v>
      </c>
      <c r="G45" s="50" t="s">
        <v>4</v>
      </c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6">
        <v>0</v>
      </c>
      <c r="D46" s="127">
        <v>0</v>
      </c>
      <c r="E46" s="36">
        <v>0</v>
      </c>
      <c r="F46" s="132">
        <f t="shared" si="1"/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6">
        <v>0</v>
      </c>
      <c r="D47" s="124">
        <v>0</v>
      </c>
      <c r="E47" s="36">
        <v>0</v>
      </c>
      <c r="F47" s="133">
        <f t="shared" si="1"/>
        <v>0</v>
      </c>
      <c r="G47" s="41">
        <f>IF(ISBLANK(F47),"  ",IF(D81&gt;0,F47/D81,IF(F47&gt;0,1,0)))</f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6">
        <v>0</v>
      </c>
      <c r="D48" s="124">
        <v>0</v>
      </c>
      <c r="E48" s="36">
        <v>0</v>
      </c>
      <c r="F48" s="133">
        <f t="shared" si="1"/>
        <v>0</v>
      </c>
      <c r="G48" s="41">
        <f>IF(ISBLANK(F48),"  ",IF(D81&gt;0,F48/D81,IF(F48&gt;0,1,0)))</f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6">
        <v>0</v>
      </c>
      <c r="D49" s="124">
        <v>0</v>
      </c>
      <c r="E49" s="36">
        <v>0</v>
      </c>
      <c r="F49" s="133">
        <f t="shared" si="1"/>
        <v>0</v>
      </c>
      <c r="G49" s="41">
        <f>IF(ISBLANK(F49),"  ",IF(D81&gt;0,F49/D81,IF(F49&gt;0,1,0)))</f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41">
        <f>IF(ISBLANK(F50),"  ",IF(F81&gt;0,F50/F81,IF(F50&gt;0,1,0)))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2">
        <v>0</v>
      </c>
      <c r="D51" s="128">
        <v>0</v>
      </c>
      <c r="E51" s="52">
        <v>0</v>
      </c>
      <c r="F51" s="134">
        <f t="shared" si="1"/>
        <v>0</v>
      </c>
      <c r="G51" s="53">
        <f>IF(ISBLANK(F51),"  ",IF(F81&gt;0,F51/F81,IF(F51&gt;0,1,0)))</f>
        <v>0</v>
      </c>
      <c r="H51" s="115">
        <v>0</v>
      </c>
      <c r="I51" s="35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2">
        <v>0</v>
      </c>
      <c r="D52" s="129">
        <v>0</v>
      </c>
      <c r="E52" s="52">
        <v>0</v>
      </c>
      <c r="F52" s="135">
        <f t="shared" si="1"/>
        <v>0</v>
      </c>
      <c r="G52" s="53">
        <f>IF(ISBLANK(F52),"  ",IF(F81&gt;0,F52/F81,IF(F52&gt;0,1,0)))</f>
        <v>0</v>
      </c>
      <c r="H52" s="144">
        <v>0</v>
      </c>
      <c r="I52" s="35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>
        <f t="shared" si="1"/>
        <v>0</v>
      </c>
      <c r="G53" s="63" t="s">
        <v>4</v>
      </c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49492317.189999998</v>
      </c>
      <c r="C54" s="36">
        <v>1</v>
      </c>
      <c r="D54" s="127">
        <v>0</v>
      </c>
      <c r="E54" s="36">
        <v>0</v>
      </c>
      <c r="F54" s="136">
        <f t="shared" si="1"/>
        <v>49492317.189999998</v>
      </c>
      <c r="G54" s="37">
        <f>IF(ISBLANK(F54),"  ",IF(F81&gt;0,F54/F81,IF(F54&gt;0,1,0)))</f>
        <v>0.53773540635796768</v>
      </c>
      <c r="H54" s="119">
        <v>51946897</v>
      </c>
      <c r="I54" s="35">
        <v>1</v>
      </c>
      <c r="J54" s="127">
        <v>0</v>
      </c>
      <c r="K54" s="36">
        <v>0</v>
      </c>
      <c r="L54" s="136">
        <f t="shared" ref="L54:L70" si="6">J54+H54</f>
        <v>51946897</v>
      </c>
      <c r="M54" s="37">
        <f>IF(ISBLANK(L54),"  ",IF(L81&gt;0,L54/L81,IF(L54&gt;0,1,0)))</f>
        <v>0.56058629886900813</v>
      </c>
    </row>
    <row r="55" spans="1:13" ht="15" customHeight="1" x14ac:dyDescent="0.2">
      <c r="A55" s="25" t="s">
        <v>44</v>
      </c>
      <c r="B55" s="116">
        <v>107099.71</v>
      </c>
      <c r="C55" s="36">
        <v>1</v>
      </c>
      <c r="D55" s="124">
        <v>0</v>
      </c>
      <c r="E55" s="36">
        <v>0</v>
      </c>
      <c r="F55" s="137">
        <f t="shared" si="1"/>
        <v>107099.71</v>
      </c>
      <c r="G55" s="41">
        <f>IF(ISBLANK(F55),"  ",IF(F81&gt;0,F55/F81,IF(F55&gt;0,1,0)))</f>
        <v>1.1636413356153571E-3</v>
      </c>
      <c r="H55" s="116">
        <v>105000</v>
      </c>
      <c r="I55" s="35">
        <v>1</v>
      </c>
      <c r="J55" s="124">
        <v>0</v>
      </c>
      <c r="K55" s="36">
        <v>0</v>
      </c>
      <c r="L55" s="137">
        <f t="shared" si="6"/>
        <v>105000</v>
      </c>
      <c r="M55" s="41">
        <f>IF(ISBLANK(L55),"  ",IF(L81&gt;0,L55/L81,IF(L55&gt;0,1,0)))</f>
        <v>1.1331102487458654E-3</v>
      </c>
    </row>
    <row r="56" spans="1:13" ht="15" customHeight="1" x14ac:dyDescent="0.2">
      <c r="A56" s="64" t="s">
        <v>45</v>
      </c>
      <c r="B56" s="145">
        <v>1871429.36</v>
      </c>
      <c r="C56" s="36">
        <v>1</v>
      </c>
      <c r="D56" s="123">
        <v>0</v>
      </c>
      <c r="E56" s="36">
        <v>0</v>
      </c>
      <c r="F56" s="138">
        <f t="shared" si="1"/>
        <v>1871429.36</v>
      </c>
      <c r="G56" s="41">
        <f>IF(ISBLANK(F56),"  ",IF(F81&gt;0,F56/F81,IF(F56&gt;0,1,0)))</f>
        <v>2.0333132181031985E-2</v>
      </c>
      <c r="H56" s="145">
        <v>2080000</v>
      </c>
      <c r="I56" s="35">
        <v>1</v>
      </c>
      <c r="J56" s="123">
        <v>0</v>
      </c>
      <c r="K56" s="36">
        <v>0</v>
      </c>
      <c r="L56" s="138">
        <f t="shared" si="6"/>
        <v>2080000</v>
      </c>
      <c r="M56" s="41">
        <f>IF(ISBLANK(L56),"  ",IF(L81&gt;0,L56/L81,IF(L56&gt;0,1,0)))</f>
        <v>2.244637445134667E-2</v>
      </c>
    </row>
    <row r="57" spans="1:13" ht="15" customHeight="1" x14ac:dyDescent="0.2">
      <c r="A57" s="64" t="s">
        <v>46</v>
      </c>
      <c r="B57" s="145">
        <v>763117.87</v>
      </c>
      <c r="C57" s="36">
        <v>1</v>
      </c>
      <c r="D57" s="123">
        <v>0</v>
      </c>
      <c r="E57" s="36">
        <v>0</v>
      </c>
      <c r="F57" s="138">
        <f t="shared" si="1"/>
        <v>763117.87</v>
      </c>
      <c r="G57" s="41">
        <f>IF(ISBLANK(F57),"  ",IF(F81&gt;0,F57/F81,IF(F57&gt;0,1,0)))</f>
        <v>8.2912969370201508E-3</v>
      </c>
      <c r="H57" s="145">
        <v>850000</v>
      </c>
      <c r="I57" s="35">
        <v>1</v>
      </c>
      <c r="J57" s="123">
        <v>0</v>
      </c>
      <c r="K57" s="36">
        <v>0</v>
      </c>
      <c r="L57" s="138">
        <f t="shared" si="6"/>
        <v>850000</v>
      </c>
      <c r="M57" s="41">
        <f>IF(ISBLANK(L57),"  ",IF(L81&gt;0,L57/L81,IF(L57&gt;0,1,0)))</f>
        <v>9.1727972517522439E-3</v>
      </c>
    </row>
    <row r="58" spans="1:13" ht="15" customHeight="1" x14ac:dyDescent="0.2">
      <c r="A58" s="64" t="s">
        <v>47</v>
      </c>
      <c r="B58" s="145">
        <v>0</v>
      </c>
      <c r="C58" s="36">
        <v>0</v>
      </c>
      <c r="D58" s="123">
        <v>2260205</v>
      </c>
      <c r="E58" s="36">
        <v>1</v>
      </c>
      <c r="F58" s="138">
        <f t="shared" si="1"/>
        <v>2260205</v>
      </c>
      <c r="G58" s="41">
        <f>IF(ISBLANK(F58),"  ",IF(F81&gt;0,F58/F81,IF(F58&gt;0,1,0)))</f>
        <v>2.4557190350604201E-2</v>
      </c>
      <c r="H58" s="145">
        <v>0</v>
      </c>
      <c r="I58" s="35">
        <v>0</v>
      </c>
      <c r="J58" s="123">
        <v>2162640</v>
      </c>
      <c r="K58" s="36">
        <v>1</v>
      </c>
      <c r="L58" s="138">
        <f t="shared" si="6"/>
        <v>2162640</v>
      </c>
      <c r="M58" s="41">
        <f>IF(ISBLANK(L58),"  ",IF(L81&gt;0,L58/L81,IF(L58&gt;0,1,0)))</f>
        <v>2.3338186174740556E-2</v>
      </c>
    </row>
    <row r="59" spans="1:13" ht="15" customHeight="1" x14ac:dyDescent="0.2">
      <c r="A59" s="25" t="s">
        <v>48</v>
      </c>
      <c r="B59" s="116">
        <v>591849.56999999995</v>
      </c>
      <c r="C59" s="36">
        <v>8.622254760082472E-2</v>
      </c>
      <c r="D59" s="124">
        <v>6272359.2300000004</v>
      </c>
      <c r="E59" s="36">
        <v>0.91377745239917518</v>
      </c>
      <c r="F59" s="137">
        <f t="shared" si="1"/>
        <v>6864208.8000000007</v>
      </c>
      <c r="G59" s="41">
        <f>IF(ISBLANK(F59),"  ",IF(F81&gt;0,F59/F81,IF(F59&gt;0,1,0)))</f>
        <v>7.4579820019817875E-2</v>
      </c>
      <c r="H59" s="116">
        <v>728000</v>
      </c>
      <c r="I59" s="35">
        <v>0.10157667085251849</v>
      </c>
      <c r="J59" s="124">
        <v>6439000</v>
      </c>
      <c r="K59" s="36">
        <v>0.89842332914748146</v>
      </c>
      <c r="L59" s="137">
        <f t="shared" si="6"/>
        <v>7167000</v>
      </c>
      <c r="M59" s="41">
        <f>IF(ISBLANK(L59),"  ",IF(L81&gt;0,L59/L81,IF(L59&gt;0,1,0)))</f>
        <v>7.7342868121539218E-2</v>
      </c>
    </row>
    <row r="60" spans="1:13" s="55" customFormat="1" ht="15" customHeight="1" x14ac:dyDescent="0.25">
      <c r="A60" s="60" t="s">
        <v>49</v>
      </c>
      <c r="B60" s="146">
        <v>52825813.699999996</v>
      </c>
      <c r="C60" s="36">
        <v>0.86093888857794965</v>
      </c>
      <c r="D60" s="128">
        <v>8532564.2300000004</v>
      </c>
      <c r="E60" s="52">
        <v>0.13906111142205027</v>
      </c>
      <c r="F60" s="137">
        <f t="shared" si="1"/>
        <v>61358377.929999992</v>
      </c>
      <c r="G60" s="53">
        <f>IF(ISBLANK(F60),"  ",IF(F81&gt;0,F60/F81,IF(F60&gt;0,1,0)))</f>
        <v>0.66666048718205717</v>
      </c>
      <c r="H60" s="146">
        <v>55709897</v>
      </c>
      <c r="I60" s="35">
        <v>0.8662504365274305</v>
      </c>
      <c r="J60" s="128">
        <v>8601640</v>
      </c>
      <c r="K60" s="52">
        <v>0.13374956347256947</v>
      </c>
      <c r="L60" s="137">
        <f t="shared" si="6"/>
        <v>64311537</v>
      </c>
      <c r="M60" s="53">
        <f>IF(ISBLANK(L60),"  ",IF(L81&gt;0,L60/L81,IF(L60&gt;0,1,0)))</f>
        <v>0.69401963511713272</v>
      </c>
    </row>
    <row r="61" spans="1:13" ht="15" customHeight="1" x14ac:dyDescent="0.2">
      <c r="A61" s="34" t="s">
        <v>50</v>
      </c>
      <c r="B61" s="147">
        <v>0</v>
      </c>
      <c r="C61" s="36">
        <v>0</v>
      </c>
      <c r="D61" s="148">
        <v>0</v>
      </c>
      <c r="E61" s="36">
        <v>0</v>
      </c>
      <c r="F61" s="140">
        <f t="shared" si="1"/>
        <v>0</v>
      </c>
      <c r="G61" s="41">
        <f>IF(ISBLANK(F61),"  ",IF(F81&gt;0,F61/F81,IF(F61&gt;0,1,0)))</f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6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6">
        <v>0</v>
      </c>
      <c r="D62" s="124">
        <v>0</v>
      </c>
      <c r="E62" s="36">
        <v>0</v>
      </c>
      <c r="F62" s="133">
        <f t="shared" si="1"/>
        <v>0</v>
      </c>
      <c r="G62" s="41">
        <f>IF(ISBLANK(F62),"  ",IF(F81&gt;0,F62/F81,IF(F62&gt;0,1,0)))</f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6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236301.65</v>
      </c>
      <c r="C63" s="36">
        <v>0.47391435562998901</v>
      </c>
      <c r="D63" s="124">
        <v>262315.13</v>
      </c>
      <c r="E63" s="36">
        <v>0.52608564437001093</v>
      </c>
      <c r="F63" s="133">
        <f t="shared" si="1"/>
        <v>498616.78</v>
      </c>
      <c r="G63" s="41">
        <f>IF(ISBLANK(F63),"  ",IF(F81&gt;0,F63/F81,IF(F63&gt;0,1,0)))</f>
        <v>5.4174852185820922E-3</v>
      </c>
      <c r="H63" s="114">
        <v>250000</v>
      </c>
      <c r="I63" s="35">
        <v>1</v>
      </c>
      <c r="J63" s="124">
        <v>0</v>
      </c>
      <c r="K63" s="36">
        <v>0</v>
      </c>
      <c r="L63" s="133">
        <f t="shared" si="6"/>
        <v>250000</v>
      </c>
      <c r="M63" s="41">
        <f>IF(ISBLANK(L63),"  ",IF(L81&gt;0,L63/L81,IF(L63&gt;0,1,0)))</f>
        <v>2.6978815446330132E-3</v>
      </c>
    </row>
    <row r="64" spans="1:13" ht="15" customHeight="1" x14ac:dyDescent="0.2">
      <c r="A64" s="58" t="s">
        <v>53</v>
      </c>
      <c r="B64" s="114">
        <v>0</v>
      </c>
      <c r="C64" s="36">
        <v>0</v>
      </c>
      <c r="D64" s="124">
        <v>722065.17</v>
      </c>
      <c r="E64" s="36">
        <v>1</v>
      </c>
      <c r="F64" s="133">
        <f t="shared" si="1"/>
        <v>722065.17</v>
      </c>
      <c r="G64" s="41">
        <f>IF(ISBLANK(F64),"  ",IF(F81&gt;0,F64/F81,IF(F64&gt;0,1,0)))</f>
        <v>7.8452582067694669E-3</v>
      </c>
      <c r="H64" s="114">
        <v>0</v>
      </c>
      <c r="I64" s="35">
        <v>0</v>
      </c>
      <c r="J64" s="124">
        <v>722000</v>
      </c>
      <c r="K64" s="36">
        <v>1</v>
      </c>
      <c r="L64" s="133">
        <f t="shared" si="6"/>
        <v>722000</v>
      </c>
      <c r="M64" s="41">
        <f>IF(ISBLANK(L64),"  ",IF(L81&gt;0,L64/L81,IF(L64&gt;0,1,0)))</f>
        <v>7.7914819009001421E-3</v>
      </c>
    </row>
    <row r="65" spans="1:13" ht="15" customHeight="1" x14ac:dyDescent="0.2">
      <c r="A65" s="65" t="s">
        <v>54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41">
        <f>IF(ISBLANK(F65),"  ",IF(F81&gt;0,F65/F81,IF(F65&gt;0,1,0)))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6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6">
        <v>0</v>
      </c>
      <c r="D66" s="124">
        <v>708460.88000000035</v>
      </c>
      <c r="E66" s="36">
        <v>1</v>
      </c>
      <c r="F66" s="133">
        <f t="shared" si="1"/>
        <v>708460.88000000035</v>
      </c>
      <c r="G66" s="41">
        <f>IF(ISBLANK(F66),"  ",IF(F81&gt;0,F66/F81,IF(F66&gt;0,1,0)))</f>
        <v>7.6974472165651205E-3</v>
      </c>
      <c r="H66" s="114">
        <v>0</v>
      </c>
      <c r="I66" s="35">
        <v>0</v>
      </c>
      <c r="J66" s="124">
        <v>108750</v>
      </c>
      <c r="K66" s="36">
        <v>1</v>
      </c>
      <c r="L66" s="133">
        <f t="shared" si="6"/>
        <v>108750</v>
      </c>
      <c r="M66" s="41">
        <f>IF(ISBLANK(L66),"  ",IF(L81&gt;0,L66/L81,IF(L66&gt;0,1,0)))</f>
        <v>1.1735784719153607E-3</v>
      </c>
    </row>
    <row r="67" spans="1:13" ht="15" customHeight="1" x14ac:dyDescent="0.2">
      <c r="A67" s="34" t="s">
        <v>56</v>
      </c>
      <c r="B67" s="114">
        <v>0</v>
      </c>
      <c r="C67" s="36">
        <v>0</v>
      </c>
      <c r="D67" s="124">
        <v>2497703.0300000003</v>
      </c>
      <c r="E67" s="36">
        <v>1</v>
      </c>
      <c r="F67" s="133">
        <f t="shared" si="1"/>
        <v>2497703.0300000003</v>
      </c>
      <c r="G67" s="41">
        <f>IF(ISBLANK(F67),"  ",IF(F81&gt;0,F67/F81,IF(F67&gt;0,1,0)))</f>
        <v>2.7137613069164471E-2</v>
      </c>
      <c r="H67" s="114">
        <v>0</v>
      </c>
      <c r="I67" s="35">
        <v>0</v>
      </c>
      <c r="J67" s="124">
        <v>3784023</v>
      </c>
      <c r="K67" s="36">
        <v>1</v>
      </c>
      <c r="L67" s="133">
        <f t="shared" si="6"/>
        <v>3784023</v>
      </c>
      <c r="M67" s="41">
        <f>IF(ISBLANK(L67),"  ",IF(L81&gt;0,L67/L81,IF(L67&gt;0,1,0)))</f>
        <v>4.0835383264667395E-2</v>
      </c>
    </row>
    <row r="68" spans="1:13" ht="15" customHeight="1" x14ac:dyDescent="0.2">
      <c r="A68" s="34" t="s">
        <v>57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41">
        <f>IF(ISBLANK(F68),"  ",IF(F81&gt;0,F68/F81,IF(F68&gt;0,1,0)))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6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6">
        <v>0</v>
      </c>
      <c r="D69" s="124">
        <v>1242542.77</v>
      </c>
      <c r="E69" s="36">
        <v>1</v>
      </c>
      <c r="F69" s="133">
        <f t="shared" si="1"/>
        <v>1242542.77</v>
      </c>
      <c r="G69" s="41">
        <f>IF(ISBLANK(F69),"  ",IF(F81&gt;0,F69/F81,IF(F69&gt;0,1,0)))</f>
        <v>1.3500261844238472E-2</v>
      </c>
      <c r="H69" s="114">
        <v>0</v>
      </c>
      <c r="I69" s="35">
        <v>0</v>
      </c>
      <c r="J69" s="124">
        <v>1245000</v>
      </c>
      <c r="K69" s="36">
        <v>1</v>
      </c>
      <c r="L69" s="133">
        <f t="shared" si="6"/>
        <v>1245000</v>
      </c>
      <c r="M69" s="41">
        <f>IF(ISBLANK(L69),"  ",IF(L81&gt;0,L69/L81,IF(L69&gt;0,1,0)))</f>
        <v>1.3435450092272405E-2</v>
      </c>
    </row>
    <row r="70" spans="1:13" ht="15" customHeight="1" x14ac:dyDescent="0.2">
      <c r="A70" s="58" t="s">
        <v>59</v>
      </c>
      <c r="B70" s="114">
        <v>80519.67</v>
      </c>
      <c r="C70" s="36">
        <v>4.8792075475178408E-2</v>
      </c>
      <c r="D70" s="124">
        <v>1569741.55</v>
      </c>
      <c r="E70" s="36">
        <v>0.95120792452482161</v>
      </c>
      <c r="F70" s="133">
        <f t="shared" si="1"/>
        <v>1650261.22</v>
      </c>
      <c r="G70" s="41">
        <f>IF(ISBLANK(F70),"  ",IF(F81&gt;0,F70/F81,IF(F70&gt;0,1,0)))</f>
        <v>1.7930134172679166E-2</v>
      </c>
      <c r="H70" s="114">
        <v>34500</v>
      </c>
      <c r="I70" s="35">
        <v>2.0603165123917588E-2</v>
      </c>
      <c r="J70" s="124">
        <v>1640000</v>
      </c>
      <c r="K70" s="36">
        <v>0.97939683487608242</v>
      </c>
      <c r="L70" s="133">
        <f t="shared" si="6"/>
        <v>1674500</v>
      </c>
      <c r="M70" s="41">
        <f>IF(ISBLANK(L70),"  ",IF(L81&gt;0,L70/L81,IF(L70&gt;0,1,0)))</f>
        <v>1.8070410585951921E-2</v>
      </c>
    </row>
    <row r="71" spans="1:13" ht="15" customHeight="1" x14ac:dyDescent="0.2">
      <c r="A71" s="34" t="s">
        <v>186</v>
      </c>
      <c r="B71" s="114">
        <v>0</v>
      </c>
      <c r="C71" s="36">
        <v>0</v>
      </c>
      <c r="D71" s="124">
        <v>0</v>
      </c>
      <c r="E71" s="36">
        <v>0</v>
      </c>
      <c r="F71" s="133">
        <f t="shared" ref="F71" si="7">D71+B71</f>
        <v>0</v>
      </c>
      <c r="G71" s="41">
        <f>IF(ISBLANK(F71),"  ",IF(F82&gt;0,F71/F82,IF(F71&gt;0,1,0)))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8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53142635.019999996</v>
      </c>
      <c r="C72" s="52">
        <v>0.77379384262801842</v>
      </c>
      <c r="D72" s="128">
        <v>15535392.760000002</v>
      </c>
      <c r="E72" s="52">
        <v>0.22620615737198155</v>
      </c>
      <c r="F72" s="115">
        <f>F71+F70+F69+F68+F67+F66+F65+F64+F63+F62+F61+F60</f>
        <v>68678027.779999986</v>
      </c>
      <c r="G72" s="53">
        <f>IF(ISBLANK(F72),"  ",IF(F81&gt;0,F72/F81,IF(F72&gt;0,1,0)))</f>
        <v>0.74618868691005591</v>
      </c>
      <c r="H72" s="115">
        <v>55994397</v>
      </c>
      <c r="I72" s="35">
        <v>0.7766664525996726</v>
      </c>
      <c r="J72" s="128">
        <v>16101413</v>
      </c>
      <c r="K72" s="52">
        <v>0.22333354740032743</v>
      </c>
      <c r="L72" s="115">
        <f>L71+L70+L69+L68+L67+L66+L65+L64+L63+L62+L61+L60</f>
        <v>72095810</v>
      </c>
      <c r="M72" s="53">
        <f>IF(ISBLANK(L72),"  ",IF(L81&gt;0,L72/L81,IF(L72&gt;0,1,0)))</f>
        <v>0.77802382097747291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>
        <f t="shared" si="1"/>
        <v>0</v>
      </c>
      <c r="G73" s="50" t="s">
        <v>4</v>
      </c>
      <c r="H73" s="116"/>
      <c r="I73" s="109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6">
        <v>0</v>
      </c>
      <c r="D74" s="127">
        <v>0</v>
      </c>
      <c r="E74" s="36">
        <v>0</v>
      </c>
      <c r="F74" s="132">
        <f t="shared" si="1"/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6">
        <v>0</v>
      </c>
      <c r="D75" s="124">
        <v>0</v>
      </c>
      <c r="E75" s="36">
        <v>0</v>
      </c>
      <c r="F75" s="133">
        <f t="shared" si="1"/>
        <v>0</v>
      </c>
      <c r="G75" s="41">
        <f>IF(ISBLANK(F75),"  ",IF(F81&gt;0,F75/F81,IF(F75&gt;0,1,0)))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>
        <f t="shared" si="1"/>
        <v>0</v>
      </c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6">
        <v>0</v>
      </c>
      <c r="D77" s="127">
        <v>5299315.51</v>
      </c>
      <c r="E77" s="36">
        <v>1</v>
      </c>
      <c r="F77" s="132">
        <f t="shared" si="1"/>
        <v>5299315.51</v>
      </c>
      <c r="G77" s="37">
        <f>IF(ISBLANK(F77),"  ",IF(F81&gt;0,F77/F81,IF(F77&gt;0,1,0)))</f>
        <v>5.757721078706541E-2</v>
      </c>
      <c r="H77" s="142">
        <v>0</v>
      </c>
      <c r="I77" s="35">
        <v>0</v>
      </c>
      <c r="J77" s="127">
        <v>5290000</v>
      </c>
      <c r="K77" s="36">
        <v>1</v>
      </c>
      <c r="L77" s="132">
        <f>J77+H77</f>
        <v>5290000</v>
      </c>
      <c r="M77" s="37">
        <f>IF(ISBLANK(L77),"  ",IF(L81&gt;0,L77/L81,IF(L77&gt;0,1,0)))</f>
        <v>5.7087173484434553E-2</v>
      </c>
    </row>
    <row r="78" spans="1:13" ht="15" customHeight="1" x14ac:dyDescent="0.2">
      <c r="A78" s="25" t="s">
        <v>66</v>
      </c>
      <c r="B78" s="114">
        <v>0</v>
      </c>
      <c r="C78" s="36">
        <v>0</v>
      </c>
      <c r="D78" s="124">
        <v>2872579.17</v>
      </c>
      <c r="E78" s="36">
        <v>1</v>
      </c>
      <c r="F78" s="133">
        <f t="shared" si="1"/>
        <v>2872579.17</v>
      </c>
      <c r="G78" s="41">
        <f>IF(ISBLANK(F78),"  ",IF(F81&gt;0,F78/F81,IF(F78&gt;0,1,0)))</f>
        <v>3.1210652783650431E-2</v>
      </c>
      <c r="H78" s="114">
        <v>0</v>
      </c>
      <c r="I78" s="35">
        <v>0</v>
      </c>
      <c r="J78" s="124">
        <v>370000</v>
      </c>
      <c r="K78" s="36">
        <v>1</v>
      </c>
      <c r="L78" s="133">
        <f>J78+H78</f>
        <v>370000</v>
      </c>
      <c r="M78" s="41">
        <f>IF(ISBLANK(L78),"  ",IF(L81&gt;0,L78/L81,IF(L78&gt;0,1,0)))</f>
        <v>3.9928646860568594E-3</v>
      </c>
    </row>
    <row r="79" spans="1:13" s="55" customFormat="1" ht="15" customHeight="1" x14ac:dyDescent="0.25">
      <c r="A79" s="56" t="s">
        <v>67</v>
      </c>
      <c r="B79" s="120">
        <v>0</v>
      </c>
      <c r="C79" s="52">
        <v>0</v>
      </c>
      <c r="D79" s="129">
        <v>8171894.6799999997</v>
      </c>
      <c r="E79" s="52">
        <v>1</v>
      </c>
      <c r="F79" s="134">
        <f t="shared" si="1"/>
        <v>8171894.6799999997</v>
      </c>
      <c r="G79" s="53">
        <f>IF(ISBLANK(F79),"  ",IF(F81&gt;0,F79/F81,IF(F79&gt;0,1,0)))</f>
        <v>8.8787863570715844E-2</v>
      </c>
      <c r="H79" s="120">
        <v>0</v>
      </c>
      <c r="I79" s="35">
        <v>0</v>
      </c>
      <c r="J79" s="129">
        <v>5660000</v>
      </c>
      <c r="K79" s="52">
        <v>1</v>
      </c>
      <c r="L79" s="134">
        <f>L78+L77+L76+L75+L74</f>
        <v>5660000</v>
      </c>
      <c r="M79" s="53">
        <f>IF(ISBLANK(L79),"  ",IF(L81&gt;0,L79/L81,IF(L79&gt;0,1,0)))</f>
        <v>6.1080038170491416E-2</v>
      </c>
    </row>
    <row r="80" spans="1:13" s="55" customFormat="1" ht="15" customHeight="1" x14ac:dyDescent="0.25">
      <c r="A80" s="56" t="s">
        <v>68</v>
      </c>
      <c r="B80" s="120">
        <v>0</v>
      </c>
      <c r="C80" s="52">
        <v>0</v>
      </c>
      <c r="D80" s="129">
        <v>0</v>
      </c>
      <c r="E80" s="52">
        <v>0</v>
      </c>
      <c r="F80" s="141">
        <f t="shared" si="1"/>
        <v>0</v>
      </c>
      <c r="G80" s="53">
        <f>IF(ISBLANK(F80),"  ",IF(F81&gt;0,F80/F81,IF(F80&gt;0,1,0)))</f>
        <v>0</v>
      </c>
      <c r="H80" s="120">
        <v>0</v>
      </c>
      <c r="I80" s="35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68331132.579999998</v>
      </c>
      <c r="C81" s="69">
        <v>0.74241966088891576</v>
      </c>
      <c r="D81" s="121">
        <v>23707287.440000001</v>
      </c>
      <c r="E81" s="69">
        <v>0.25758033911108419</v>
      </c>
      <c r="F81" s="121">
        <f>F79+F72+F51+F44+F52+F80</f>
        <v>92038420.019999981</v>
      </c>
      <c r="G81" s="70">
        <f>IF(ISBLANK(F81),"  ",IF(F81&gt;0,F81/F81,IF(F81&gt;0,1,0)))</f>
        <v>1</v>
      </c>
      <c r="H81" s="121">
        <v>70903886</v>
      </c>
      <c r="I81" s="69">
        <v>0.76516114192865226</v>
      </c>
      <c r="J81" s="121">
        <v>21761413</v>
      </c>
      <c r="K81" s="69">
        <v>0.23483885807134772</v>
      </c>
      <c r="L81" s="121">
        <f>L79+L72+L51+L44+L52+L80</f>
        <v>92665299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84"/>
  <sheetViews>
    <sheetView zoomScale="75" zoomScaleNormal="75" workbookViewId="0">
      <pane xSplit="1" ySplit="10" topLeftCell="B11" activePane="bottomRight" state="frozen"/>
      <selection activeCell="I30" sqref="I30"/>
      <selection pane="topRight" activeCell="I30" sqref="I30"/>
      <selection pane="bottomLeft" activeCell="I30" sqref="I30"/>
      <selection pane="bottomRight" activeCell="O33" sqref="O33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78" t="s">
        <v>3</v>
      </c>
      <c r="B3" s="79"/>
      <c r="C3" s="80"/>
      <c r="D3" s="79"/>
      <c r="E3" s="80"/>
      <c r="F3" s="79"/>
      <c r="G3" s="80"/>
      <c r="H3" s="79"/>
      <c r="I3" s="80"/>
      <c r="J3" s="79"/>
      <c r="K3" s="80"/>
      <c r="L3" s="79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5645852</v>
      </c>
      <c r="C13" s="36">
        <v>1</v>
      </c>
      <c r="D13" s="122">
        <v>0</v>
      </c>
      <c r="E13" s="36">
        <v>0</v>
      </c>
      <c r="F13" s="130">
        <f>D13+B13</f>
        <v>5645852</v>
      </c>
      <c r="G13" s="37">
        <f>IF(ISBLANK(F13),"  ",IF(F81&gt;0,F13/F81,IF(F13&gt;0,1,0)))</f>
        <v>0.18885607615312794</v>
      </c>
      <c r="H13" s="112">
        <v>6194070</v>
      </c>
      <c r="I13" s="35">
        <v>1</v>
      </c>
      <c r="J13" s="122">
        <v>0</v>
      </c>
      <c r="K13" s="36">
        <v>0</v>
      </c>
      <c r="L13" s="130">
        <f t="shared" ref="L13:L34" si="0">J13+H13</f>
        <v>6194070</v>
      </c>
      <c r="M13" s="37">
        <f>IF(ISBLANK(L13),"  ",IF(L81&gt;0,L13/L81,IF(L13&gt;0,1,0)))</f>
        <v>0.22189329080940126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0" si="1">D14+B14</f>
        <v>0</v>
      </c>
      <c r="G14" s="37">
        <f t="shared" ref="G14:G34" si="2">IF(ISBLANK(F14),"  ",IF($F$81&gt;0,F14/$F$81,IF(F14&gt;0,1,0)))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272817.38</v>
      </c>
      <c r="C15" s="36">
        <v>1</v>
      </c>
      <c r="D15" s="124">
        <v>0</v>
      </c>
      <c r="E15" s="36">
        <v>0</v>
      </c>
      <c r="F15" s="132">
        <f t="shared" si="1"/>
        <v>272817.38</v>
      </c>
      <c r="G15" s="37">
        <f t="shared" si="2"/>
        <v>9.1258537937545722E-3</v>
      </c>
      <c r="H15" s="116">
        <v>236683</v>
      </c>
      <c r="I15" s="35">
        <v>1</v>
      </c>
      <c r="J15" s="124">
        <v>0</v>
      </c>
      <c r="K15" s="36">
        <v>0</v>
      </c>
      <c r="L15" s="132">
        <f t="shared" si="0"/>
        <v>236683</v>
      </c>
      <c r="M15" s="44">
        <f>IF(ISBLANK(L15),"  ",IF(L81&gt;0,L15/L81,IF(L15&gt;0,1,0)))</f>
        <v>8.4788143738513642E-3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272817.38</v>
      </c>
      <c r="C17" s="36">
        <v>1</v>
      </c>
      <c r="D17" s="124">
        <v>0</v>
      </c>
      <c r="E17" s="36">
        <v>0</v>
      </c>
      <c r="F17" s="133">
        <f t="shared" si="1"/>
        <v>272817.38</v>
      </c>
      <c r="G17" s="37">
        <f t="shared" si="2"/>
        <v>9.1258537937545722E-3</v>
      </c>
      <c r="H17" s="114">
        <v>236683</v>
      </c>
      <c r="I17" s="35">
        <v>1</v>
      </c>
      <c r="J17" s="124">
        <v>0</v>
      </c>
      <c r="K17" s="36">
        <v>0</v>
      </c>
      <c r="L17" s="133">
        <f t="shared" si="0"/>
        <v>236683</v>
      </c>
      <c r="M17" s="41">
        <f>IF(ISBLANK(L17),"  ",IF(L81&gt;0,L17/L81,IF(L17&gt;0,1,0)))</f>
        <v>8.4788143738513642E-3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38" si="3">D35+B35</f>
        <v>0</v>
      </c>
      <c r="G35" s="37">
        <f t="shared" ref="G35:G38" si="4">IF(ISBLANK(F35),"  ",IF($F$81&gt;0,F35/$F$81,IF(F35&gt;0,1,0)))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6">
        <v>0</v>
      </c>
      <c r="D36" s="124">
        <v>0</v>
      </c>
      <c r="E36" s="36">
        <v>0</v>
      </c>
      <c r="F36" s="133">
        <f t="shared" si="3"/>
        <v>0</v>
      </c>
      <c r="G36" s="37">
        <f t="shared" si="4"/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3"/>
        <v>0</v>
      </c>
      <c r="G37" s="37">
        <f t="shared" si="4"/>
        <v>0</v>
      </c>
      <c r="H37" s="114">
        <v>0</v>
      </c>
      <c r="I37" s="35">
        <v>0</v>
      </c>
      <c r="J37" s="124">
        <v>0</v>
      </c>
      <c r="K37" s="35">
        <v>0</v>
      </c>
      <c r="L37" s="133">
        <v>0</v>
      </c>
      <c r="M37" s="44">
        <v>0</v>
      </c>
    </row>
    <row r="38" spans="1:13" ht="15" customHeight="1" x14ac:dyDescent="0.2">
      <c r="A38" s="171" t="s">
        <v>191</v>
      </c>
      <c r="B38" s="114">
        <v>0</v>
      </c>
      <c r="C38" s="162">
        <v>0</v>
      </c>
      <c r="D38" s="124">
        <v>0</v>
      </c>
      <c r="E38" s="162">
        <v>0</v>
      </c>
      <c r="F38" s="133">
        <f t="shared" si="3"/>
        <v>0</v>
      </c>
      <c r="G38" s="37">
        <f t="shared" si="4"/>
        <v>0</v>
      </c>
      <c r="H38" s="114">
        <v>0</v>
      </c>
      <c r="I38" s="164">
        <v>0</v>
      </c>
      <c r="J38" s="124">
        <v>0</v>
      </c>
      <c r="K38" s="162">
        <v>0</v>
      </c>
      <c r="L38" s="133">
        <v>1</v>
      </c>
      <c r="M38" s="44">
        <v>1</v>
      </c>
    </row>
    <row r="39" spans="1:13" ht="15" customHeight="1" x14ac:dyDescent="0.25">
      <c r="A39" s="47" t="s">
        <v>29</v>
      </c>
      <c r="B39" s="143"/>
      <c r="C39" s="43" t="s">
        <v>4</v>
      </c>
      <c r="D39" s="124"/>
      <c r="E39" s="43"/>
      <c r="F39" s="133"/>
      <c r="G39" s="44"/>
      <c r="H39" s="143" t="s">
        <v>4</v>
      </c>
      <c r="I39" s="42" t="s">
        <v>4</v>
      </c>
      <c r="J39" s="124"/>
      <c r="K39" s="43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6">
        <v>0</v>
      </c>
      <c r="D40" s="127">
        <v>0</v>
      </c>
      <c r="E40" s="36">
        <v>0</v>
      </c>
      <c r="F40" s="132">
        <f t="shared" si="1"/>
        <v>0</v>
      </c>
      <c r="G40" s="37">
        <f t="shared" ref="G40:G44" si="7">IF(ISBLANK(F40),"  ",IF($F$81&gt;0,F40/$F$81,IF(F40&gt;0,1,0)))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43" t="s">
        <v>4</v>
      </c>
      <c r="D41" s="124"/>
      <c r="E41" s="43"/>
      <c r="F41" s="133">
        <f t="shared" si="1"/>
        <v>0</v>
      </c>
      <c r="G41" s="44">
        <f t="shared" si="7"/>
        <v>0</v>
      </c>
      <c r="H41" s="143"/>
      <c r="I41" s="42" t="s">
        <v>4</v>
      </c>
      <c r="J41" s="124"/>
      <c r="K41" s="43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6">
        <v>0</v>
      </c>
      <c r="D42" s="127">
        <v>0</v>
      </c>
      <c r="E42" s="36">
        <v>0</v>
      </c>
      <c r="F42" s="132">
        <f t="shared" si="1"/>
        <v>0</v>
      </c>
      <c r="G42" s="37">
        <f t="shared" si="7"/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105" t="s">
        <v>101</v>
      </c>
      <c r="B43" s="114"/>
      <c r="C43" s="36" t="s">
        <v>10</v>
      </c>
      <c r="D43" s="124"/>
      <c r="E43" s="36"/>
      <c r="F43" s="133">
        <v>249143.55</v>
      </c>
      <c r="G43" s="37">
        <f t="shared" si="7"/>
        <v>8.3339544238603194E-3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104" t="s">
        <v>33</v>
      </c>
      <c r="B44" s="115">
        <v>5918669.3799999999</v>
      </c>
      <c r="C44" s="52">
        <v>1</v>
      </c>
      <c r="D44" s="128">
        <v>0</v>
      </c>
      <c r="E44" s="52">
        <v>0</v>
      </c>
      <c r="F44" s="115">
        <f t="shared" si="1"/>
        <v>5918669.3799999999</v>
      </c>
      <c r="G44" s="108">
        <f t="shared" si="7"/>
        <v>0.19798192994688249</v>
      </c>
      <c r="H44" s="115">
        <v>6430753</v>
      </c>
      <c r="I44" s="35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6430753</v>
      </c>
      <c r="M44" s="53">
        <f>IF(ISBLANK(L44),"  ",IF(L81&gt;0,L44/L81,IF(L44&gt;0,1,0)))</f>
        <v>0.23037210518325263</v>
      </c>
    </row>
    <row r="45" spans="1:13" ht="15" customHeight="1" x14ac:dyDescent="0.25">
      <c r="A45" s="106" t="s">
        <v>34</v>
      </c>
      <c r="B45" s="116"/>
      <c r="C45" s="109" t="s">
        <v>4</v>
      </c>
      <c r="D45" s="124"/>
      <c r="E45" s="36" t="s">
        <v>4</v>
      </c>
      <c r="F45" s="133"/>
      <c r="G45" s="44"/>
      <c r="H45" s="116"/>
      <c r="I45" s="35" t="s">
        <v>4</v>
      </c>
      <c r="J45" s="124"/>
      <c r="K45" s="36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6">
        <v>0</v>
      </c>
      <c r="D46" s="127">
        <v>0</v>
      </c>
      <c r="E46" s="36">
        <v>0</v>
      </c>
      <c r="F46" s="132">
        <f t="shared" si="1"/>
        <v>0</v>
      </c>
      <c r="G46" s="37">
        <f t="shared" ref="G46:G52" si="8">IF(ISBLANK(F46),"  ",IF($F$81&gt;0,F46/$F$81,IF(F46&gt;0,1,0)))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6">
        <v>0</v>
      </c>
      <c r="D47" s="124">
        <v>0</v>
      </c>
      <c r="E47" s="36">
        <v>0</v>
      </c>
      <c r="F47" s="133">
        <f t="shared" si="1"/>
        <v>0</v>
      </c>
      <c r="G47" s="37">
        <f t="shared" si="8"/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6">
        <v>0</v>
      </c>
      <c r="D48" s="124">
        <v>0</v>
      </c>
      <c r="E48" s="36">
        <v>0</v>
      </c>
      <c r="F48" s="133">
        <f t="shared" si="1"/>
        <v>0</v>
      </c>
      <c r="G48" s="37">
        <f t="shared" si="8"/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107" t="s">
        <v>38</v>
      </c>
      <c r="B49" s="114">
        <v>0</v>
      </c>
      <c r="C49" s="36">
        <v>0</v>
      </c>
      <c r="D49" s="124">
        <v>0</v>
      </c>
      <c r="E49" s="36">
        <v>0</v>
      </c>
      <c r="F49" s="133">
        <f t="shared" si="1"/>
        <v>0</v>
      </c>
      <c r="G49" s="37">
        <f t="shared" si="8"/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8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106" t="s">
        <v>40</v>
      </c>
      <c r="B51" s="115">
        <v>0</v>
      </c>
      <c r="C51" s="52">
        <v>0</v>
      </c>
      <c r="D51" s="128">
        <v>0</v>
      </c>
      <c r="E51" s="52">
        <v>0</v>
      </c>
      <c r="F51" s="134">
        <f t="shared" si="1"/>
        <v>0</v>
      </c>
      <c r="G51" s="108">
        <f t="shared" si="8"/>
        <v>0</v>
      </c>
      <c r="H51" s="115">
        <v>0</v>
      </c>
      <c r="I51" s="35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2">
        <v>0</v>
      </c>
      <c r="D52" s="129">
        <v>0</v>
      </c>
      <c r="E52" s="52">
        <v>0</v>
      </c>
      <c r="F52" s="135">
        <f t="shared" si="1"/>
        <v>0</v>
      </c>
      <c r="G52" s="108">
        <f t="shared" si="8"/>
        <v>0</v>
      </c>
      <c r="H52" s="144">
        <v>0</v>
      </c>
      <c r="I52" s="35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44"/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6302837.29</v>
      </c>
      <c r="C54" s="36">
        <v>1</v>
      </c>
      <c r="D54" s="127">
        <v>0</v>
      </c>
      <c r="E54" s="36">
        <v>0</v>
      </c>
      <c r="F54" s="136">
        <f t="shared" si="1"/>
        <v>6302837.29</v>
      </c>
      <c r="G54" s="37">
        <f t="shared" ref="G54:G70" si="9">IF(ISBLANK(F54),"  ",IF($F$81&gt;0,F54/$F$81,IF(F54&gt;0,1,0)))</f>
        <v>0.2108325048586138</v>
      </c>
      <c r="H54" s="119">
        <v>7084383</v>
      </c>
      <c r="I54" s="35">
        <v>1</v>
      </c>
      <c r="J54" s="127">
        <v>0</v>
      </c>
      <c r="K54" s="36">
        <v>0</v>
      </c>
      <c r="L54" s="136">
        <f t="shared" ref="L54:L70" si="10">J54+H54</f>
        <v>7084383</v>
      </c>
      <c r="M54" s="37">
        <f>IF(ISBLANK(L54),"  ",IF(L81&gt;0,L54/L81,IF(L54&gt;0,1,0)))</f>
        <v>0.25378742203820404</v>
      </c>
    </row>
    <row r="55" spans="1:13" ht="15" customHeight="1" x14ac:dyDescent="0.2">
      <c r="A55" s="107" t="s">
        <v>44</v>
      </c>
      <c r="B55" s="116">
        <v>372798</v>
      </c>
      <c r="C55" s="36">
        <v>1</v>
      </c>
      <c r="D55" s="124">
        <v>0</v>
      </c>
      <c r="E55" s="36">
        <v>0</v>
      </c>
      <c r="F55" s="137">
        <f t="shared" si="1"/>
        <v>372798</v>
      </c>
      <c r="G55" s="37">
        <f t="shared" si="9"/>
        <v>1.2470246736495003E-2</v>
      </c>
      <c r="H55" s="116">
        <v>500000</v>
      </c>
      <c r="I55" s="35">
        <v>1</v>
      </c>
      <c r="J55" s="124">
        <v>0</v>
      </c>
      <c r="K55" s="36">
        <v>0</v>
      </c>
      <c r="L55" s="137">
        <f t="shared" si="10"/>
        <v>500000</v>
      </c>
      <c r="M55" s="41">
        <f>IF(ISBLANK(L55),"  ",IF(L81&gt;0,L55/L81,IF(L55&gt;0,1,0)))</f>
        <v>1.79117519506077E-2</v>
      </c>
    </row>
    <row r="56" spans="1:13" ht="15" customHeight="1" x14ac:dyDescent="0.2">
      <c r="A56" s="64" t="s">
        <v>45</v>
      </c>
      <c r="B56" s="145">
        <v>496324.64</v>
      </c>
      <c r="C56" s="36">
        <v>1</v>
      </c>
      <c r="D56" s="123">
        <v>0</v>
      </c>
      <c r="E56" s="36">
        <v>0</v>
      </c>
      <c r="F56" s="138">
        <f t="shared" si="1"/>
        <v>496324.64</v>
      </c>
      <c r="G56" s="37">
        <f t="shared" si="9"/>
        <v>1.6602263751956978E-2</v>
      </c>
      <c r="H56" s="145">
        <v>575000</v>
      </c>
      <c r="I56" s="35">
        <v>1</v>
      </c>
      <c r="J56" s="123">
        <v>0</v>
      </c>
      <c r="K56" s="36">
        <v>0</v>
      </c>
      <c r="L56" s="138">
        <f t="shared" si="10"/>
        <v>575000</v>
      </c>
      <c r="M56" s="41">
        <f>IF(ISBLANK(L56),"  ",IF(L81&gt;0,L56/L81,IF(L56&gt;0,1,0)))</f>
        <v>2.0598514743198855E-2</v>
      </c>
    </row>
    <row r="57" spans="1:13" ht="15" customHeight="1" x14ac:dyDescent="0.2">
      <c r="A57" s="64" t="s">
        <v>46</v>
      </c>
      <c r="B57" s="145">
        <v>161305.56</v>
      </c>
      <c r="C57" s="36">
        <v>1</v>
      </c>
      <c r="D57" s="123">
        <v>0</v>
      </c>
      <c r="E57" s="36">
        <v>0</v>
      </c>
      <c r="F57" s="138">
        <f t="shared" si="1"/>
        <v>161305.56</v>
      </c>
      <c r="G57" s="37">
        <f t="shared" si="9"/>
        <v>5.395737458807448E-3</v>
      </c>
      <c r="H57" s="145">
        <v>185000</v>
      </c>
      <c r="I57" s="35">
        <v>1</v>
      </c>
      <c r="J57" s="123">
        <v>0</v>
      </c>
      <c r="K57" s="36">
        <v>0</v>
      </c>
      <c r="L57" s="138">
        <f t="shared" si="10"/>
        <v>185000</v>
      </c>
      <c r="M57" s="41">
        <f>IF(ISBLANK(L57),"  ",IF(L81&gt;0,L57/L81,IF(L57&gt;0,1,0)))</f>
        <v>6.6273482217248485E-3</v>
      </c>
    </row>
    <row r="58" spans="1:13" ht="15" customHeight="1" x14ac:dyDescent="0.2">
      <c r="A58" s="64" t="s">
        <v>47</v>
      </c>
      <c r="B58" s="145">
        <v>0</v>
      </c>
      <c r="C58" s="36">
        <v>0</v>
      </c>
      <c r="D58" s="123">
        <v>899612.32</v>
      </c>
      <c r="E58" s="36">
        <v>1</v>
      </c>
      <c r="F58" s="138">
        <f t="shared" si="1"/>
        <v>899612.32</v>
      </c>
      <c r="G58" s="37">
        <f t="shared" si="9"/>
        <v>3.0092402849775744E-2</v>
      </c>
      <c r="H58" s="145">
        <v>0</v>
      </c>
      <c r="I58" s="35">
        <v>0</v>
      </c>
      <c r="J58" s="123">
        <v>955000</v>
      </c>
      <c r="K58" s="36">
        <v>1</v>
      </c>
      <c r="L58" s="138">
        <f t="shared" si="10"/>
        <v>955000</v>
      </c>
      <c r="M58" s="41">
        <f>IF(ISBLANK(L58),"  ",IF(L81&gt;0,L58/L81,IF(L58&gt;0,1,0)))</f>
        <v>3.4211446225660705E-2</v>
      </c>
    </row>
    <row r="59" spans="1:13" ht="15" customHeight="1" x14ac:dyDescent="0.2">
      <c r="A59" s="107" t="s">
        <v>48</v>
      </c>
      <c r="B59" s="116">
        <v>2091561.1400000001</v>
      </c>
      <c r="C59" s="36">
        <v>0.70048254619325478</v>
      </c>
      <c r="D59" s="124">
        <v>894325.0199999999</v>
      </c>
      <c r="E59" s="36">
        <v>0.29951745380674522</v>
      </c>
      <c r="F59" s="137">
        <f t="shared" si="1"/>
        <v>2985886.16</v>
      </c>
      <c r="G59" s="37">
        <f t="shared" si="9"/>
        <v>9.9879122587260658E-2</v>
      </c>
      <c r="H59" s="116">
        <v>2227500</v>
      </c>
      <c r="I59" s="35">
        <v>0.65921870375850844</v>
      </c>
      <c r="J59" s="124">
        <v>1151500</v>
      </c>
      <c r="K59" s="36">
        <v>0.34078129624149156</v>
      </c>
      <c r="L59" s="137">
        <f t="shared" si="10"/>
        <v>3379000</v>
      </c>
      <c r="M59" s="41">
        <f>IF(ISBLANK(L59),"  ",IF(L81&gt;0,L59/L81,IF(L59&gt;0,1,0)))</f>
        <v>0.12104761968220683</v>
      </c>
    </row>
    <row r="60" spans="1:13" s="55" customFormat="1" ht="15" customHeight="1" x14ac:dyDescent="0.25">
      <c r="A60" s="60" t="s">
        <v>49</v>
      </c>
      <c r="B60" s="152">
        <v>9424826.6300000008</v>
      </c>
      <c r="C60" s="36">
        <v>0.84009492090241389</v>
      </c>
      <c r="D60" s="128">
        <v>1793937.3399999999</v>
      </c>
      <c r="E60" s="52">
        <v>0.15990507909758617</v>
      </c>
      <c r="F60" s="137">
        <f t="shared" si="1"/>
        <v>11218763.970000001</v>
      </c>
      <c r="G60" s="37">
        <f t="shared" si="9"/>
        <v>0.37527227824290965</v>
      </c>
      <c r="H60" s="152">
        <v>10571883</v>
      </c>
      <c r="I60" s="35">
        <v>0.83385105182577302</v>
      </c>
      <c r="J60" s="128">
        <v>2106500</v>
      </c>
      <c r="K60" s="52">
        <v>0.16614894817422696</v>
      </c>
      <c r="L60" s="137">
        <f t="shared" si="10"/>
        <v>12678383</v>
      </c>
      <c r="M60" s="53">
        <f>IF(ISBLANK(L60),"  ",IF(L81&gt;0,L60/L81,IF(L60&gt;0,1,0)))</f>
        <v>0.45418410286160299</v>
      </c>
    </row>
    <row r="61" spans="1:13" ht="15" customHeight="1" x14ac:dyDescent="0.2">
      <c r="A61" s="34" t="s">
        <v>50</v>
      </c>
      <c r="B61" s="147">
        <v>0</v>
      </c>
      <c r="C61" s="36">
        <v>0</v>
      </c>
      <c r="D61" s="148">
        <v>0</v>
      </c>
      <c r="E61" s="36">
        <v>0</v>
      </c>
      <c r="F61" s="140">
        <f t="shared" si="1"/>
        <v>0</v>
      </c>
      <c r="G61" s="37">
        <f t="shared" si="9"/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6">
        <v>0</v>
      </c>
      <c r="D62" s="124">
        <v>0</v>
      </c>
      <c r="E62" s="36">
        <v>0</v>
      </c>
      <c r="F62" s="133">
        <f t="shared" si="1"/>
        <v>0</v>
      </c>
      <c r="G62" s="37">
        <f t="shared" si="9"/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10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6">
        <v>0</v>
      </c>
      <c r="D63" s="124">
        <v>0</v>
      </c>
      <c r="E63" s="36">
        <v>0</v>
      </c>
      <c r="F63" s="133">
        <f t="shared" si="1"/>
        <v>0</v>
      </c>
      <c r="G63" s="37">
        <f t="shared" si="9"/>
        <v>0</v>
      </c>
      <c r="H63" s="114">
        <v>0</v>
      </c>
      <c r="I63" s="35">
        <v>0</v>
      </c>
      <c r="J63" s="124">
        <v>0</v>
      </c>
      <c r="K63" s="36">
        <v>0</v>
      </c>
      <c r="L63" s="133">
        <f t="shared" si="10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6">
        <v>0</v>
      </c>
      <c r="D64" s="124">
        <v>390653.88</v>
      </c>
      <c r="E64" s="36">
        <v>1</v>
      </c>
      <c r="F64" s="133">
        <f t="shared" si="1"/>
        <v>390653.88</v>
      </c>
      <c r="G64" s="37">
        <f t="shared" si="9"/>
        <v>1.3067533281211569E-2</v>
      </c>
      <c r="H64" s="114">
        <v>0</v>
      </c>
      <c r="I64" s="35">
        <v>0</v>
      </c>
      <c r="J64" s="124">
        <v>185000</v>
      </c>
      <c r="K64" s="36">
        <v>1</v>
      </c>
      <c r="L64" s="133">
        <f t="shared" si="10"/>
        <v>185000</v>
      </c>
      <c r="M64" s="41">
        <f>IF(ISBLANK(L64),"  ",IF(L81&gt;0,L64/L81,IF(L64&gt;0,1,0)))</f>
        <v>6.6273482217248485E-3</v>
      </c>
    </row>
    <row r="65" spans="1:13" ht="15" customHeight="1" x14ac:dyDescent="0.2">
      <c r="A65" s="65" t="s">
        <v>54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9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0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6">
        <v>0</v>
      </c>
      <c r="D66" s="124">
        <v>63560</v>
      </c>
      <c r="E66" s="36">
        <v>1</v>
      </c>
      <c r="F66" s="133">
        <f t="shared" si="1"/>
        <v>63560</v>
      </c>
      <c r="G66" s="37">
        <f t="shared" si="9"/>
        <v>2.1261081941738487E-3</v>
      </c>
      <c r="H66" s="114">
        <v>0</v>
      </c>
      <c r="I66" s="35">
        <v>0</v>
      </c>
      <c r="J66" s="124">
        <v>25000</v>
      </c>
      <c r="K66" s="36">
        <v>1</v>
      </c>
      <c r="L66" s="133">
        <f t="shared" si="10"/>
        <v>25000</v>
      </c>
      <c r="M66" s="41">
        <f>IF(ISBLANK(L66),"  ",IF(L81&gt;0,L66/L81,IF(L66&gt;0,1,0)))</f>
        <v>8.9558759753038497E-4</v>
      </c>
    </row>
    <row r="67" spans="1:13" ht="15" customHeight="1" x14ac:dyDescent="0.2">
      <c r="A67" s="34" t="s">
        <v>56</v>
      </c>
      <c r="B67" s="114">
        <v>0</v>
      </c>
      <c r="C67" s="36">
        <v>0</v>
      </c>
      <c r="D67" s="124">
        <v>2960622.91</v>
      </c>
      <c r="E67" s="36">
        <v>1</v>
      </c>
      <c r="F67" s="133">
        <f t="shared" si="1"/>
        <v>2960622.91</v>
      </c>
      <c r="G67" s="37">
        <f t="shared" si="9"/>
        <v>9.9034056463338974E-2</v>
      </c>
      <c r="H67" s="114">
        <v>0</v>
      </c>
      <c r="I67" s="35">
        <v>0</v>
      </c>
      <c r="J67" s="124">
        <v>2835846</v>
      </c>
      <c r="K67" s="36">
        <v>1</v>
      </c>
      <c r="L67" s="133">
        <f t="shared" si="10"/>
        <v>2835846</v>
      </c>
      <c r="M67" s="41">
        <f>IF(ISBLANK(L67),"  ",IF(L81&gt;0,L67/L81,IF(L67&gt;0,1,0)))</f>
        <v>0.10158994024424609</v>
      </c>
    </row>
    <row r="68" spans="1:13" ht="15" customHeight="1" x14ac:dyDescent="0.2">
      <c r="A68" s="34" t="s">
        <v>57</v>
      </c>
      <c r="B68" s="114">
        <v>0</v>
      </c>
      <c r="C68" s="36">
        <v>0</v>
      </c>
      <c r="D68" s="124">
        <v>10709.63</v>
      </c>
      <c r="E68" s="36">
        <v>1</v>
      </c>
      <c r="F68" s="133">
        <f t="shared" si="1"/>
        <v>10709.63</v>
      </c>
      <c r="G68" s="37">
        <f t="shared" si="9"/>
        <v>3.5824153712350651E-4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0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6">
        <v>0</v>
      </c>
      <c r="D69" s="124">
        <v>1026703.67</v>
      </c>
      <c r="E69" s="36">
        <v>1</v>
      </c>
      <c r="F69" s="133">
        <f t="shared" si="1"/>
        <v>1026703.67</v>
      </c>
      <c r="G69" s="37">
        <f t="shared" si="9"/>
        <v>3.4343660883816282E-2</v>
      </c>
      <c r="H69" s="114">
        <v>0</v>
      </c>
      <c r="I69" s="35">
        <v>0</v>
      </c>
      <c r="J69" s="124">
        <v>275000</v>
      </c>
      <c r="K69" s="36">
        <v>1</v>
      </c>
      <c r="L69" s="133">
        <f t="shared" si="10"/>
        <v>275000</v>
      </c>
      <c r="M69" s="41">
        <f>IF(ISBLANK(L69),"  ",IF(L81&gt;0,L69/L81,IF(L69&gt;0,1,0)))</f>
        <v>9.8514635728342344E-3</v>
      </c>
    </row>
    <row r="70" spans="1:13" ht="15" customHeight="1" x14ac:dyDescent="0.2">
      <c r="A70" s="58" t="s">
        <v>59</v>
      </c>
      <c r="B70" s="114">
        <v>38628.04</v>
      </c>
      <c r="C70" s="36">
        <v>0.48518009221275954</v>
      </c>
      <c r="D70" s="124">
        <v>40987.839999999997</v>
      </c>
      <c r="E70" s="36">
        <v>0.51481990778724041</v>
      </c>
      <c r="F70" s="133">
        <f t="shared" si="1"/>
        <v>79615.88</v>
      </c>
      <c r="G70" s="37">
        <f t="shared" si="9"/>
        <v>2.663183997079324E-3</v>
      </c>
      <c r="H70" s="114">
        <v>56500</v>
      </c>
      <c r="I70" s="35">
        <v>0.55665024630541871</v>
      </c>
      <c r="J70" s="124">
        <v>45000</v>
      </c>
      <c r="K70" s="36">
        <v>0.44334975369458129</v>
      </c>
      <c r="L70" s="133">
        <f t="shared" si="10"/>
        <v>101500</v>
      </c>
      <c r="M70" s="41">
        <f>IF(ISBLANK(L70),"  ",IF(L81&gt;0,L70/L81,IF(L70&gt;0,1,0)))</f>
        <v>3.6360856459733627E-3</v>
      </c>
    </row>
    <row r="71" spans="1:13" ht="15" customHeight="1" x14ac:dyDescent="0.2">
      <c r="A71" s="34" t="s">
        <v>186</v>
      </c>
      <c r="B71" s="114">
        <v>0</v>
      </c>
      <c r="C71" s="36">
        <v>0</v>
      </c>
      <c r="D71" s="124">
        <v>0</v>
      </c>
      <c r="E71" s="36">
        <v>0</v>
      </c>
      <c r="F71" s="133">
        <f t="shared" ref="F71" si="11">D71+B71</f>
        <v>0</v>
      </c>
      <c r="G71" s="37">
        <f t="shared" ref="G71" si="12">IF(ISBLANK(F71),"  ",IF($F$81&gt;0,F71/$F$81,IF(F71&gt;0,1,0)))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9463454.6699999999</v>
      </c>
      <c r="C72" s="52">
        <v>0.60083023384142809</v>
      </c>
      <c r="D72" s="128">
        <v>6287175.2699999996</v>
      </c>
      <c r="E72" s="52">
        <v>0.39916976615857175</v>
      </c>
      <c r="F72" s="115">
        <f>F71+F70+F69+F68+F67+F66+F65+F64+F63+F62+F61+F60</f>
        <v>15750629.940000001</v>
      </c>
      <c r="G72" s="37">
        <f>IF(ISBLANK(F72),"  ",IF($F$81&gt;0,F72/$F$81,IF(F72&gt;0,1,0)))</f>
        <v>0.52686506259965316</v>
      </c>
      <c r="H72" s="115">
        <v>10628383</v>
      </c>
      <c r="I72" s="35">
        <v>0.66011812260177782</v>
      </c>
      <c r="J72" s="128">
        <v>5472346</v>
      </c>
      <c r="K72" s="52">
        <v>0.33988187739822218</v>
      </c>
      <c r="L72" s="115">
        <f>L71+L70+L69+L68+L67+L66+L65+L64+L63+L62+L61+L60</f>
        <v>16100729</v>
      </c>
      <c r="M72" s="53">
        <f>IF(ISBLANK(L72),"  ",IF(L81&gt;0,L72/L81,IF(L72&gt;0,1,0)))</f>
        <v>0.5767845281439119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44"/>
      <c r="H73" s="116"/>
      <c r="I73" s="109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6">
        <v>0</v>
      </c>
      <c r="D74" s="127">
        <v>7175</v>
      </c>
      <c r="E74" s="36">
        <v>1</v>
      </c>
      <c r="F74" s="132">
        <f t="shared" si="1"/>
        <v>7175</v>
      </c>
      <c r="G74" s="37">
        <f>IF(ISBLANK(F74),"  ",IF($F$81&gt;0,F74/$F$81,IF(F74&gt;0,1,0)))</f>
        <v>2.4000670694143114E-4</v>
      </c>
      <c r="H74" s="142">
        <v>0</v>
      </c>
      <c r="I74" s="35">
        <v>0</v>
      </c>
      <c r="J74" s="127">
        <v>6700</v>
      </c>
      <c r="K74" s="36">
        <v>1</v>
      </c>
      <c r="L74" s="132">
        <f>J74+H74</f>
        <v>6700</v>
      </c>
      <c r="M74" s="37">
        <f>IF(ISBLANK(L74),"  ",IF(L81&gt;0,L74/L81,IF(L74&gt;0,1,0)))</f>
        <v>2.4001747613814316E-4</v>
      </c>
    </row>
    <row r="75" spans="1:13" ht="15" customHeight="1" x14ac:dyDescent="0.2">
      <c r="A75" s="107" t="s">
        <v>63</v>
      </c>
      <c r="B75" s="114">
        <v>0</v>
      </c>
      <c r="C75" s="36">
        <v>0</v>
      </c>
      <c r="D75" s="124">
        <v>0</v>
      </c>
      <c r="E75" s="36">
        <v>0</v>
      </c>
      <c r="F75" s="133">
        <f t="shared" si="1"/>
        <v>0</v>
      </c>
      <c r="G75" s="37">
        <f>IF(ISBLANK(F75),"  ",IF($F$81&gt;0,F75/$F$81,IF(F75&gt;0,1,0)))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106" t="s">
        <v>64</v>
      </c>
      <c r="B76" s="116"/>
      <c r="C76" s="109" t="s">
        <v>4</v>
      </c>
      <c r="D76" s="124"/>
      <c r="E76" s="43" t="s">
        <v>10</v>
      </c>
      <c r="F76" s="133"/>
      <c r="G76" s="37"/>
      <c r="H76" s="116"/>
      <c r="I76" s="35" t="s">
        <v>4</v>
      </c>
      <c r="J76" s="124"/>
      <c r="K76" s="36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6">
        <v>0</v>
      </c>
      <c r="D77" s="127">
        <v>5725417.8799999999</v>
      </c>
      <c r="E77" s="36">
        <v>1</v>
      </c>
      <c r="F77" s="132">
        <f t="shared" si="1"/>
        <v>5725417.8799999999</v>
      </c>
      <c r="G77" s="37">
        <f>IF(ISBLANK(F77),"  ",IF($F$81&gt;0,F77/$F$81,IF(F77&gt;0,1,0)))</f>
        <v>0.19151758762960139</v>
      </c>
      <c r="H77" s="142">
        <v>0</v>
      </c>
      <c r="I77" s="35">
        <v>0</v>
      </c>
      <c r="J77" s="127">
        <v>5026452</v>
      </c>
      <c r="K77" s="36">
        <v>1</v>
      </c>
      <c r="L77" s="132">
        <f>J77+H77</f>
        <v>5026452</v>
      </c>
      <c r="M77" s="37">
        <f>IF(ISBLANK(L77),"  ",IF(L81&gt;0,L77/L81,IF(L77&gt;0,1,0)))</f>
        <v>0.18006512283127193</v>
      </c>
    </row>
    <row r="78" spans="1:13" ht="15" customHeight="1" x14ac:dyDescent="0.2">
      <c r="A78" s="107" t="s">
        <v>66</v>
      </c>
      <c r="B78" s="114">
        <v>0</v>
      </c>
      <c r="C78" s="36">
        <v>0</v>
      </c>
      <c r="D78" s="124">
        <v>2493105.7000000002</v>
      </c>
      <c r="E78" s="36">
        <v>1</v>
      </c>
      <c r="F78" s="133">
        <f t="shared" si="1"/>
        <v>2493105.7000000002</v>
      </c>
      <c r="G78" s="37">
        <f>IF(ISBLANK(F78),"  ",IF($F$81&gt;0,F78/$F$81,IF(F78&gt;0,1,0)))</f>
        <v>8.3395413116921474E-2</v>
      </c>
      <c r="H78" s="114">
        <v>0</v>
      </c>
      <c r="I78" s="35">
        <v>0</v>
      </c>
      <c r="J78" s="124">
        <v>350000</v>
      </c>
      <c r="K78" s="36">
        <v>1</v>
      </c>
      <c r="L78" s="133">
        <f>J78+H78</f>
        <v>350000</v>
      </c>
      <c r="M78" s="41">
        <f>IF(ISBLANK(L78),"  ",IF(L81&gt;0,L78/L81,IF(L78&gt;0,1,0)))</f>
        <v>1.2538226365425389E-2</v>
      </c>
    </row>
    <row r="79" spans="1:13" s="55" customFormat="1" ht="15" customHeight="1" x14ac:dyDescent="0.25">
      <c r="A79" s="106" t="s">
        <v>67</v>
      </c>
      <c r="B79" s="120">
        <v>0</v>
      </c>
      <c r="C79" s="52">
        <v>0</v>
      </c>
      <c r="D79" s="129">
        <v>8225698.5800000001</v>
      </c>
      <c r="E79" s="52">
        <v>1</v>
      </c>
      <c r="F79" s="134">
        <f t="shared" si="1"/>
        <v>8225698.5800000001</v>
      </c>
      <c r="G79" s="108">
        <f>IF(ISBLANK(F79),"  ",IF($F$81&gt;0,F79/$F$81,IF(F79&gt;0,1,0)))</f>
        <v>0.27515300745346427</v>
      </c>
      <c r="H79" s="120">
        <v>0</v>
      </c>
      <c r="I79" s="35">
        <v>0</v>
      </c>
      <c r="J79" s="129">
        <v>5383152</v>
      </c>
      <c r="K79" s="52">
        <v>1</v>
      </c>
      <c r="L79" s="134">
        <f>L78+L77+L76+L75+L74</f>
        <v>5383152</v>
      </c>
      <c r="M79" s="53">
        <f>IF(ISBLANK(L79),"  ",IF(L81&gt;0,L79/L81,IF(L79&gt;0,1,0)))</f>
        <v>0.19284336667283547</v>
      </c>
    </row>
    <row r="80" spans="1:13" s="55" customFormat="1" ht="15" customHeight="1" x14ac:dyDescent="0.25">
      <c r="A80" s="106" t="s">
        <v>68</v>
      </c>
      <c r="B80" s="120">
        <v>0</v>
      </c>
      <c r="C80" s="52">
        <v>0</v>
      </c>
      <c r="D80" s="129">
        <v>0</v>
      </c>
      <c r="E80" s="52">
        <v>0</v>
      </c>
      <c r="F80" s="141">
        <f t="shared" si="1"/>
        <v>0</v>
      </c>
      <c r="G80" s="108">
        <f>IF(ISBLANK(F80),"  ",IF($F$81&gt;0,F80/$F$81,IF(F80&gt;0,1,0)))</f>
        <v>0</v>
      </c>
      <c r="H80" s="120">
        <v>0</v>
      </c>
      <c r="I80" s="35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15382124.050000001</v>
      </c>
      <c r="C81" s="69">
        <v>0.51453838871151081</v>
      </c>
      <c r="D81" s="121">
        <v>14512873.85</v>
      </c>
      <c r="E81" s="69">
        <v>0.48546161128848914</v>
      </c>
      <c r="F81" s="121">
        <f>F79+F72+F51+F44+F52+F80</f>
        <v>29894997.900000002</v>
      </c>
      <c r="G81" s="69">
        <f>IF(ISBLANK(F81),"  ",IF($F$81&gt;0,F81/$F$81,IF(F81&gt;0,1,0)))</f>
        <v>1</v>
      </c>
      <c r="H81" s="121">
        <v>17059136</v>
      </c>
      <c r="I81" s="69">
        <v>0.61111802504736401</v>
      </c>
      <c r="J81" s="121">
        <v>10855498</v>
      </c>
      <c r="K81" s="69">
        <v>0.38888197495263593</v>
      </c>
      <c r="L81" s="121">
        <f>L79+L72+L51+L44+L52+L80</f>
        <v>27914634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84"/>
  <sheetViews>
    <sheetView zoomScale="75" zoomScaleNormal="75" workbookViewId="0">
      <pane xSplit="1" ySplit="10" topLeftCell="B11" activePane="bottomRight" state="frozen"/>
      <selection activeCell="I30" sqref="I30"/>
      <selection pane="topRight" activeCell="I30" sqref="I30"/>
      <selection pane="bottomLeft" activeCell="I30" sqref="I30"/>
      <selection pane="bottomRight" activeCell="G86" sqref="G8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64832777</v>
      </c>
      <c r="C13" s="36">
        <v>1</v>
      </c>
      <c r="D13" s="122">
        <v>0</v>
      </c>
      <c r="E13" s="36">
        <v>0</v>
      </c>
      <c r="F13" s="130">
        <f>D13+B13</f>
        <v>64832777</v>
      </c>
      <c r="G13" s="37">
        <f>IF(ISBLANK(F13),"  ",IF(F81&gt;0,F13/F81,IF(F13&gt;0,1,0)))</f>
        <v>0.15104157867824652</v>
      </c>
      <c r="H13" s="112">
        <v>84795668</v>
      </c>
      <c r="I13" s="35">
        <v>1</v>
      </c>
      <c r="J13" s="122">
        <v>0</v>
      </c>
      <c r="K13" s="36">
        <v>0</v>
      </c>
      <c r="L13" s="130">
        <f t="shared" ref="L13:L34" si="0">J13+H13</f>
        <v>84795668</v>
      </c>
      <c r="M13" s="38">
        <f>IF(ISBLANK(L13),"  ",IF(L81&gt;0,L13/L81,IF(L13&gt;0,1,0)))</f>
        <v>0.19159882369846223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0" si="1">D14+B14</f>
        <v>0</v>
      </c>
      <c r="G14" s="37">
        <f t="shared" ref="G14:G34" si="2">IF(ISBLANK(F14),"  ",IF($F$81&gt;0,F14/$F$81,IF(F14&gt;0,1,0)))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6659858.2799999993</v>
      </c>
      <c r="C15" s="36">
        <v>1</v>
      </c>
      <c r="D15" s="124">
        <v>0</v>
      </c>
      <c r="E15" s="36">
        <v>0</v>
      </c>
      <c r="F15" s="132">
        <f t="shared" si="1"/>
        <v>6659858.2799999993</v>
      </c>
      <c r="G15" s="37">
        <f t="shared" si="2"/>
        <v>1.5515539437476069E-2</v>
      </c>
      <c r="H15" s="116">
        <v>6685429</v>
      </c>
      <c r="I15" s="35">
        <v>1</v>
      </c>
      <c r="J15" s="124">
        <v>0</v>
      </c>
      <c r="K15" s="36">
        <v>0</v>
      </c>
      <c r="L15" s="132">
        <v>6863867</v>
      </c>
      <c r="M15" s="44">
        <f>IF(ISBLANK(L15),"  ",IF(L81&gt;0,L15/L81,IF(L15&gt;0,1,0)))</f>
        <v>1.550915128379781E-2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2934358.84</v>
      </c>
      <c r="C17" s="36">
        <v>1</v>
      </c>
      <c r="D17" s="124">
        <v>0</v>
      </c>
      <c r="E17" s="36">
        <v>0</v>
      </c>
      <c r="F17" s="133">
        <f t="shared" si="1"/>
        <v>2934358.84</v>
      </c>
      <c r="G17" s="37">
        <f t="shared" si="2"/>
        <v>6.836205575492596E-3</v>
      </c>
      <c r="H17" s="114">
        <v>2545703</v>
      </c>
      <c r="I17" s="35">
        <v>1</v>
      </c>
      <c r="J17" s="124">
        <v>0</v>
      </c>
      <c r="K17" s="36">
        <v>0</v>
      </c>
      <c r="L17" s="133">
        <f t="shared" si="0"/>
        <v>2545703</v>
      </c>
      <c r="M17" s="41">
        <f>IF(ISBLANK(L17),"  ",IF(L81&gt;0,L17/L81,IF(L17&gt;0,1,0)))</f>
        <v>5.7521063491786685E-3</v>
      </c>
    </row>
    <row r="18" spans="1:13" ht="15" customHeight="1" x14ac:dyDescent="0.2">
      <c r="A18" s="171" t="s">
        <v>17</v>
      </c>
      <c r="B18" s="114">
        <v>3325499.44</v>
      </c>
      <c r="C18" s="36">
        <v>1</v>
      </c>
      <c r="D18" s="124">
        <v>0</v>
      </c>
      <c r="E18" s="36">
        <v>0</v>
      </c>
      <c r="F18" s="133">
        <f t="shared" si="1"/>
        <v>3325499.44</v>
      </c>
      <c r="G18" s="37">
        <f t="shared" si="2"/>
        <v>7.7474498016832554E-3</v>
      </c>
      <c r="H18" s="114">
        <v>3589726</v>
      </c>
      <c r="I18" s="35">
        <v>1</v>
      </c>
      <c r="J18" s="124">
        <v>0</v>
      </c>
      <c r="K18" s="36">
        <v>0</v>
      </c>
      <c r="L18" s="133">
        <f t="shared" si="0"/>
        <v>3589726</v>
      </c>
      <c r="M18" s="41">
        <f>IF(ISBLANK(L18),"  ",IF(L81&gt;0,L18/L81,IF(L18&gt;0,1,0)))</f>
        <v>8.1111134002716506E-3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400000</v>
      </c>
      <c r="C34" s="36">
        <v>1</v>
      </c>
      <c r="D34" s="124">
        <v>0</v>
      </c>
      <c r="E34" s="36">
        <v>0</v>
      </c>
      <c r="F34" s="133">
        <f t="shared" si="1"/>
        <v>400000</v>
      </c>
      <c r="G34" s="37">
        <f t="shared" si="2"/>
        <v>9.3188406030021828E-4</v>
      </c>
      <c r="H34" s="114">
        <v>550000</v>
      </c>
      <c r="I34" s="35">
        <v>1</v>
      </c>
      <c r="J34" s="124">
        <v>0</v>
      </c>
      <c r="K34" s="36">
        <v>0</v>
      </c>
      <c r="L34" s="133">
        <f t="shared" si="0"/>
        <v>550000</v>
      </c>
      <c r="M34" s="41">
        <f>IF(ISBLANK(L34),"  ",IF(L81&gt;0,L34/L81,IF(L34&gt;0,1,0)))</f>
        <v>1.2427445354184158E-3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38" si="3">D35+B35</f>
        <v>0</v>
      </c>
      <c r="G35" s="37">
        <f t="shared" ref="G35:G38" si="4">IF(ISBLANK(F35),"  ",IF($F$81&gt;0,F35/$F$81,IF(F35&gt;0,1,0)))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6">
        <v>0</v>
      </c>
      <c r="D36" s="124">
        <v>0</v>
      </c>
      <c r="E36" s="36">
        <v>0</v>
      </c>
      <c r="F36" s="133">
        <f t="shared" si="3"/>
        <v>0</v>
      </c>
      <c r="G36" s="37">
        <f t="shared" si="4"/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3"/>
        <v>0</v>
      </c>
      <c r="G37" s="37">
        <f t="shared" si="4"/>
        <v>0</v>
      </c>
      <c r="H37" s="114">
        <v>0</v>
      </c>
      <c r="I37" s="35">
        <v>0</v>
      </c>
      <c r="J37" s="124">
        <v>0</v>
      </c>
      <c r="K37" s="35">
        <v>0</v>
      </c>
      <c r="L37" s="133">
        <v>0</v>
      </c>
      <c r="M37" s="44">
        <v>0</v>
      </c>
    </row>
    <row r="38" spans="1:13" ht="15" customHeight="1" x14ac:dyDescent="0.2">
      <c r="A38" s="171" t="s">
        <v>191</v>
      </c>
      <c r="B38" s="114">
        <v>0</v>
      </c>
      <c r="C38" s="162">
        <v>0</v>
      </c>
      <c r="D38" s="124">
        <v>0</v>
      </c>
      <c r="E38" s="162">
        <v>0</v>
      </c>
      <c r="F38" s="133">
        <f t="shared" si="3"/>
        <v>0</v>
      </c>
      <c r="G38" s="37">
        <f t="shared" si="4"/>
        <v>0</v>
      </c>
      <c r="H38" s="114">
        <v>0</v>
      </c>
      <c r="I38" s="164">
        <v>0</v>
      </c>
      <c r="J38" s="124">
        <v>0</v>
      </c>
      <c r="K38" s="162">
        <v>0</v>
      </c>
      <c r="L38" s="133">
        <v>1</v>
      </c>
      <c r="M38" s="44">
        <v>1</v>
      </c>
    </row>
    <row r="39" spans="1:13" ht="15" customHeight="1" x14ac:dyDescent="0.25">
      <c r="A39" s="47" t="s">
        <v>29</v>
      </c>
      <c r="B39" s="143"/>
      <c r="C39" s="43" t="s">
        <v>4</v>
      </c>
      <c r="D39" s="124"/>
      <c r="E39" s="43"/>
      <c r="F39" s="133"/>
      <c r="G39" s="44"/>
      <c r="H39" s="143" t="s">
        <v>4</v>
      </c>
      <c r="I39" s="42" t="s">
        <v>4</v>
      </c>
      <c r="J39" s="124"/>
      <c r="K39" s="43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6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",IF($F$81&gt;0,F40/$F$81,IF(F40&gt;0,1,0)))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43" t="s">
        <v>4</v>
      </c>
      <c r="D41" s="124"/>
      <c r="E41" s="43"/>
      <c r="F41" s="133">
        <f t="shared" si="1"/>
        <v>0</v>
      </c>
      <c r="G41" s="44">
        <f>IF(ISBLANK(F41),"  ",IF($F$81&gt;0,F41/$F$81,IF(F41&gt;0,1,0)))</f>
        <v>0</v>
      </c>
      <c r="H41" s="143"/>
      <c r="I41" s="42" t="s">
        <v>4</v>
      </c>
      <c r="J41" s="124"/>
      <c r="K41" s="43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6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",IF($F$81&gt;0,F42/$F$81,IF(F42&gt;0,1,0)))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6" t="s">
        <v>10</v>
      </c>
      <c r="D43" s="124"/>
      <c r="E43" s="36"/>
      <c r="F43" s="133">
        <f t="shared" si="1"/>
        <v>0</v>
      </c>
      <c r="G43" s="37">
        <f>IF(ISBLANK(F43),"  ",IF($F$81&gt;0,F43/$F$81,IF(F43&gt;0,1,0)))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71492635.280000001</v>
      </c>
      <c r="C44" s="52">
        <v>1</v>
      </c>
      <c r="D44" s="128">
        <v>0</v>
      </c>
      <c r="E44" s="52">
        <v>0</v>
      </c>
      <c r="F44" s="115">
        <f t="shared" si="1"/>
        <v>71492635.280000001</v>
      </c>
      <c r="G44" s="108">
        <f>IF(ISBLANK(F44),"  ",IF($F$81&gt;0,F44/$F$81,IF(F44&gt;0,1,0)))</f>
        <v>0.16655711811572257</v>
      </c>
      <c r="H44" s="115">
        <v>91481097</v>
      </c>
      <c r="I44" s="35">
        <v>1</v>
      </c>
      <c r="J44" s="128">
        <v>0</v>
      </c>
      <c r="K44" s="52">
        <v>0</v>
      </c>
      <c r="L44" s="115">
        <f>L43+L42+L40+L34+L29+L28+L26+L27+L25+L24+L23+L22+L21+L20+L19+L18+L17+L16+L14+L13+L30+L31+L32+L33+L36</f>
        <v>91481097</v>
      </c>
      <c r="M44" s="53">
        <f>IF(ISBLANK(L44),"  ",IF(L81&gt;0,L44/L81,IF(L44&gt;0,1,0)))</f>
        <v>0.20670478798333097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44"/>
      <c r="H45" s="116"/>
      <c r="I45" s="42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6">
        <v>0</v>
      </c>
      <c r="D46" s="127">
        <v>0</v>
      </c>
      <c r="E46" s="36">
        <v>0</v>
      </c>
      <c r="F46" s="132">
        <f t="shared" si="1"/>
        <v>0</v>
      </c>
      <c r="G46" s="37">
        <f t="shared" ref="G46:G52" si="7">IF(ISBLANK(F46),"  ",IF($F$81&gt;0,F46/$F$81,IF(F46&gt;0,1,0)))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6">
        <v>0</v>
      </c>
      <c r="D47" s="124">
        <v>0</v>
      </c>
      <c r="E47" s="36">
        <v>0</v>
      </c>
      <c r="F47" s="133">
        <f t="shared" si="1"/>
        <v>0</v>
      </c>
      <c r="G47" s="37">
        <f t="shared" si="7"/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6">
        <v>0</v>
      </c>
      <c r="D48" s="124">
        <v>0</v>
      </c>
      <c r="E48" s="36">
        <v>0</v>
      </c>
      <c r="F48" s="133">
        <f t="shared" si="1"/>
        <v>0</v>
      </c>
      <c r="G48" s="37">
        <f t="shared" si="7"/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6">
        <v>0</v>
      </c>
      <c r="D49" s="124">
        <v>0</v>
      </c>
      <c r="E49" s="36">
        <v>0</v>
      </c>
      <c r="F49" s="133">
        <f t="shared" si="1"/>
        <v>0</v>
      </c>
      <c r="G49" s="37">
        <f t="shared" si="7"/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7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2">
        <v>0</v>
      </c>
      <c r="D51" s="128">
        <v>0</v>
      </c>
      <c r="E51" s="52">
        <v>0</v>
      </c>
      <c r="F51" s="134">
        <f t="shared" si="1"/>
        <v>0</v>
      </c>
      <c r="G51" s="108">
        <f t="shared" si="7"/>
        <v>0</v>
      </c>
      <c r="H51" s="115">
        <v>0</v>
      </c>
      <c r="I51" s="35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2">
        <v>0</v>
      </c>
      <c r="D52" s="129">
        <v>0</v>
      </c>
      <c r="E52" s="52">
        <v>0</v>
      </c>
      <c r="F52" s="135">
        <f t="shared" si="1"/>
        <v>0</v>
      </c>
      <c r="G52" s="108">
        <f t="shared" si="7"/>
        <v>0</v>
      </c>
      <c r="H52" s="144">
        <v>0</v>
      </c>
      <c r="I52" s="35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44"/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21837847.109999999</v>
      </c>
      <c r="C54" s="36">
        <v>1</v>
      </c>
      <c r="D54" s="127">
        <v>0</v>
      </c>
      <c r="E54" s="36">
        <v>0</v>
      </c>
      <c r="F54" s="136">
        <f t="shared" si="1"/>
        <v>21837847.109999999</v>
      </c>
      <c r="G54" s="37">
        <f t="shared" ref="G54:G70" si="8">IF(ISBLANK(F54),"  ",IF($F$81&gt;0,F54/$F$81,IF(F54&gt;0,1,0)))</f>
        <v>5.0875854082705466E-2</v>
      </c>
      <c r="H54" s="119">
        <v>23544394</v>
      </c>
      <c r="I54" s="35">
        <v>1</v>
      </c>
      <c r="J54" s="127">
        <v>0</v>
      </c>
      <c r="K54" s="36">
        <v>0</v>
      </c>
      <c r="L54" s="136">
        <f t="shared" ref="L54:L70" si="9">J54+H54</f>
        <v>23544394</v>
      </c>
      <c r="M54" s="37">
        <f>IF(ISBLANK(L54),"  ",IF(L81&gt;0,L54/L81,IF(L54&gt;0,1,0)))</f>
        <v>5.3199394514978432E-2</v>
      </c>
    </row>
    <row r="55" spans="1:13" ht="15" customHeight="1" x14ac:dyDescent="0.2">
      <c r="A55" s="25" t="s">
        <v>44</v>
      </c>
      <c r="B55" s="116">
        <v>2018973.31</v>
      </c>
      <c r="C55" s="36">
        <v>1</v>
      </c>
      <c r="D55" s="124">
        <v>0</v>
      </c>
      <c r="E55" s="36">
        <v>0</v>
      </c>
      <c r="F55" s="137">
        <f t="shared" si="1"/>
        <v>2018973.31</v>
      </c>
      <c r="G55" s="37">
        <f t="shared" si="8"/>
        <v>4.7036226144014284E-3</v>
      </c>
      <c r="H55" s="116">
        <v>1865604</v>
      </c>
      <c r="I55" s="35">
        <v>1</v>
      </c>
      <c r="J55" s="124">
        <v>0</v>
      </c>
      <c r="K55" s="36">
        <v>0</v>
      </c>
      <c r="L55" s="137">
        <f t="shared" si="9"/>
        <v>1865604</v>
      </c>
      <c r="M55" s="41">
        <f>IF(ISBLANK(L55),"  ",IF(L81&gt;0,L55/L81,IF(L55&gt;0,1,0)))</f>
        <v>4.2153985022813419E-3</v>
      </c>
    </row>
    <row r="56" spans="1:13" ht="15" customHeight="1" x14ac:dyDescent="0.2">
      <c r="A56" s="64" t="s">
        <v>45</v>
      </c>
      <c r="B56" s="145">
        <v>91678.36</v>
      </c>
      <c r="C56" s="36">
        <v>1</v>
      </c>
      <c r="D56" s="123">
        <v>0</v>
      </c>
      <c r="E56" s="36">
        <v>0</v>
      </c>
      <c r="F56" s="138">
        <f t="shared" si="1"/>
        <v>91678.36</v>
      </c>
      <c r="G56" s="37">
        <f t="shared" si="8"/>
        <v>2.135840058961628E-4</v>
      </c>
      <c r="H56" s="145">
        <v>117230</v>
      </c>
      <c r="I56" s="35">
        <v>1</v>
      </c>
      <c r="J56" s="123">
        <v>0</v>
      </c>
      <c r="K56" s="36">
        <v>0</v>
      </c>
      <c r="L56" s="138">
        <f t="shared" si="9"/>
        <v>117230</v>
      </c>
      <c r="M56" s="41">
        <f>IF(ISBLANK(L56),"  ",IF(L81&gt;0,L56/L81,IF(L56&gt;0,1,0)))</f>
        <v>2.6488534888563796E-4</v>
      </c>
    </row>
    <row r="57" spans="1:13" ht="15" customHeight="1" x14ac:dyDescent="0.2">
      <c r="A57" s="64" t="s">
        <v>46</v>
      </c>
      <c r="B57" s="145">
        <v>295118.55</v>
      </c>
      <c r="C57" s="36">
        <v>1</v>
      </c>
      <c r="D57" s="123">
        <v>0</v>
      </c>
      <c r="E57" s="36">
        <v>0</v>
      </c>
      <c r="F57" s="138">
        <f t="shared" si="1"/>
        <v>295118.55</v>
      </c>
      <c r="G57" s="37">
        <f t="shared" si="8"/>
        <v>6.8754068160978244E-4</v>
      </c>
      <c r="H57" s="145">
        <v>296205</v>
      </c>
      <c r="I57" s="35">
        <v>1</v>
      </c>
      <c r="J57" s="123">
        <v>0</v>
      </c>
      <c r="K57" s="36">
        <v>0</v>
      </c>
      <c r="L57" s="138">
        <f t="shared" si="9"/>
        <v>296205</v>
      </c>
      <c r="M57" s="41">
        <f>IF(ISBLANK(L57),"  ",IF(L81&gt;0,L57/L81,IF(L57&gt;0,1,0)))</f>
        <v>6.6928571838838517E-4</v>
      </c>
    </row>
    <row r="58" spans="1:13" ht="15" customHeight="1" x14ac:dyDescent="0.2">
      <c r="A58" s="64" t="s">
        <v>47</v>
      </c>
      <c r="B58" s="145">
        <v>0</v>
      </c>
      <c r="C58" s="36">
        <v>0</v>
      </c>
      <c r="D58" s="123">
        <v>0</v>
      </c>
      <c r="E58" s="36">
        <v>0</v>
      </c>
      <c r="F58" s="138">
        <f t="shared" si="1"/>
        <v>0</v>
      </c>
      <c r="G58" s="37">
        <f t="shared" si="8"/>
        <v>0</v>
      </c>
      <c r="H58" s="145">
        <v>0</v>
      </c>
      <c r="I58" s="35">
        <v>0</v>
      </c>
      <c r="J58" s="123">
        <v>0</v>
      </c>
      <c r="K58" s="36">
        <v>0</v>
      </c>
      <c r="L58" s="138">
        <f t="shared" si="9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6">
        <v>0</v>
      </c>
      <c r="D59" s="124">
        <v>430889.86</v>
      </c>
      <c r="E59" s="36">
        <v>1</v>
      </c>
      <c r="F59" s="137">
        <f t="shared" si="1"/>
        <v>430889.86</v>
      </c>
      <c r="G59" s="37">
        <f t="shared" si="8"/>
        <v>1.0038484806974815E-3</v>
      </c>
      <c r="H59" s="116">
        <v>0</v>
      </c>
      <c r="I59" s="35">
        <v>0</v>
      </c>
      <c r="J59" s="124">
        <v>447751</v>
      </c>
      <c r="K59" s="36">
        <v>1</v>
      </c>
      <c r="L59" s="137">
        <f t="shared" si="9"/>
        <v>447751</v>
      </c>
      <c r="M59" s="41">
        <f>IF(ISBLANK(L59),"  ",IF(L81&gt;0,L59/L81,IF(L59&gt;0,1,0)))</f>
        <v>1.0117092881420566E-3</v>
      </c>
    </row>
    <row r="60" spans="1:13" s="55" customFormat="1" ht="15" customHeight="1" x14ac:dyDescent="0.25">
      <c r="A60" s="60" t="s">
        <v>49</v>
      </c>
      <c r="B60" s="146">
        <v>24243617.329999998</v>
      </c>
      <c r="C60" s="36">
        <v>0.98253704292118027</v>
      </c>
      <c r="D60" s="128">
        <v>430889.86</v>
      </c>
      <c r="E60" s="52">
        <v>1.7462957078819778E-2</v>
      </c>
      <c r="F60" s="137">
        <f t="shared" si="1"/>
        <v>24674507.189999998</v>
      </c>
      <c r="G60" s="37">
        <f t="shared" si="8"/>
        <v>5.7484449865310316E-2</v>
      </c>
      <c r="H60" s="146">
        <v>25823433</v>
      </c>
      <c r="I60" s="35">
        <v>0.98295657325532038</v>
      </c>
      <c r="J60" s="128">
        <v>447751</v>
      </c>
      <c r="K60" s="52">
        <v>1.7043426744679645E-2</v>
      </c>
      <c r="L60" s="137">
        <f t="shared" si="9"/>
        <v>26271184</v>
      </c>
      <c r="M60" s="53">
        <f>IF(ISBLANK(L60),"  ",IF(L81&gt;0,L60/L81,IF(L60&gt;0,1,0)))</f>
        <v>5.9360673372675851E-2</v>
      </c>
    </row>
    <row r="61" spans="1:13" ht="15" customHeight="1" x14ac:dyDescent="0.2">
      <c r="A61" s="34" t="s">
        <v>50</v>
      </c>
      <c r="B61" s="147">
        <v>0</v>
      </c>
      <c r="C61" s="36">
        <v>0</v>
      </c>
      <c r="D61" s="148">
        <v>0</v>
      </c>
      <c r="E61" s="36">
        <v>0</v>
      </c>
      <c r="F61" s="140">
        <f t="shared" si="1"/>
        <v>0</v>
      </c>
      <c r="G61" s="37">
        <f t="shared" si="8"/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9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6">
        <v>0</v>
      </c>
      <c r="D62" s="124">
        <v>0</v>
      </c>
      <c r="E62" s="36">
        <v>0</v>
      </c>
      <c r="F62" s="133">
        <f t="shared" si="1"/>
        <v>0</v>
      </c>
      <c r="G62" s="37">
        <f t="shared" si="8"/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9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6">
        <v>0</v>
      </c>
      <c r="D63" s="124">
        <v>28233194.02</v>
      </c>
      <c r="E63" s="36">
        <v>1</v>
      </c>
      <c r="F63" s="133">
        <f t="shared" si="1"/>
        <v>28233194.02</v>
      </c>
      <c r="G63" s="37">
        <f t="shared" si="8"/>
        <v>6.5775158696503605E-2</v>
      </c>
      <c r="H63" s="114">
        <v>0</v>
      </c>
      <c r="I63" s="35">
        <v>0</v>
      </c>
      <c r="J63" s="124">
        <v>13847563</v>
      </c>
      <c r="K63" s="36">
        <v>1</v>
      </c>
      <c r="L63" s="133">
        <f t="shared" si="9"/>
        <v>13847563</v>
      </c>
      <c r="M63" s="41">
        <f>IF(ISBLANK(L63),"  ",IF(L81&gt;0,L63/L81,IF(L63&gt;0,1,0)))</f>
        <v>3.1289060449294991E-2</v>
      </c>
    </row>
    <row r="64" spans="1:13" ht="15" customHeight="1" x14ac:dyDescent="0.2">
      <c r="A64" s="58" t="s">
        <v>53</v>
      </c>
      <c r="B64" s="114">
        <v>0</v>
      </c>
      <c r="C64" s="36">
        <v>0</v>
      </c>
      <c r="D64" s="124">
        <v>4706682.08</v>
      </c>
      <c r="E64" s="36">
        <v>1</v>
      </c>
      <c r="F64" s="133">
        <f t="shared" si="1"/>
        <v>4706682.08</v>
      </c>
      <c r="G64" s="37">
        <f t="shared" si="8"/>
        <v>1.0965205018131693E-2</v>
      </c>
      <c r="H64" s="114">
        <v>0</v>
      </c>
      <c r="I64" s="35">
        <v>0</v>
      </c>
      <c r="J64" s="124">
        <v>4941315</v>
      </c>
      <c r="K64" s="36">
        <v>1</v>
      </c>
      <c r="L64" s="133">
        <f t="shared" si="9"/>
        <v>4941315</v>
      </c>
      <c r="M64" s="41">
        <f>IF(ISBLANK(L64),"  ",IF(L81&gt;0,L64/L81,IF(L64&gt;0,1,0)))</f>
        <v>1.1165076752783725E-2</v>
      </c>
    </row>
    <row r="65" spans="1:13" ht="15" customHeight="1" x14ac:dyDescent="0.2">
      <c r="A65" s="65" t="s">
        <v>54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8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9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6">
        <v>0</v>
      </c>
      <c r="D66" s="124">
        <v>0</v>
      </c>
      <c r="E66" s="36">
        <v>0</v>
      </c>
      <c r="F66" s="133">
        <f t="shared" si="1"/>
        <v>0</v>
      </c>
      <c r="G66" s="37">
        <f t="shared" si="8"/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9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6">
        <v>0</v>
      </c>
      <c r="D67" s="124">
        <v>1493014.62</v>
      </c>
      <c r="E67" s="36">
        <v>1</v>
      </c>
      <c r="F67" s="133">
        <f t="shared" si="1"/>
        <v>1493014.62</v>
      </c>
      <c r="G67" s="37">
        <f t="shared" si="8"/>
        <v>3.4782913154329689E-3</v>
      </c>
      <c r="H67" s="114">
        <v>0</v>
      </c>
      <c r="I67" s="35">
        <v>0</v>
      </c>
      <c r="J67" s="124">
        <v>2319088</v>
      </c>
      <c r="K67" s="36">
        <v>1</v>
      </c>
      <c r="L67" s="133">
        <f t="shared" si="9"/>
        <v>2319088</v>
      </c>
      <c r="M67" s="41">
        <f>IF(ISBLANK(L67),"  ",IF(L81&gt;0,L67/L81,IF(L67&gt;0,1,0)))</f>
        <v>5.2400617075534965E-3</v>
      </c>
    </row>
    <row r="68" spans="1:13" ht="15" customHeight="1" x14ac:dyDescent="0.2">
      <c r="A68" s="34" t="s">
        <v>57</v>
      </c>
      <c r="B68" s="114">
        <v>0</v>
      </c>
      <c r="C68" s="36">
        <v>0</v>
      </c>
      <c r="D68" s="124">
        <v>5330999.0599999996</v>
      </c>
      <c r="E68" s="36">
        <v>1</v>
      </c>
      <c r="F68" s="133">
        <f t="shared" si="1"/>
        <v>5330999.0599999996</v>
      </c>
      <c r="G68" s="37">
        <f t="shared" si="8"/>
        <v>1.2419682623723616E-2</v>
      </c>
      <c r="H68" s="114">
        <v>0</v>
      </c>
      <c r="I68" s="35">
        <v>0</v>
      </c>
      <c r="J68" s="124">
        <v>3787871</v>
      </c>
      <c r="K68" s="36">
        <v>1</v>
      </c>
      <c r="L68" s="133">
        <f t="shared" si="9"/>
        <v>3787871</v>
      </c>
      <c r="M68" s="41">
        <f>IF(ISBLANK(L68),"  ",IF(L81&gt;0,L68/L81,IF(L68&gt;0,1,0)))</f>
        <v>8.5588290656725269E-3</v>
      </c>
    </row>
    <row r="69" spans="1:13" ht="15" customHeight="1" x14ac:dyDescent="0.2">
      <c r="A69" s="7" t="s">
        <v>58</v>
      </c>
      <c r="B69" s="114">
        <v>0</v>
      </c>
      <c r="C69" s="36">
        <v>0</v>
      </c>
      <c r="D69" s="124">
        <v>268704681.29000002</v>
      </c>
      <c r="E69" s="36">
        <v>1</v>
      </c>
      <c r="F69" s="133">
        <f t="shared" si="1"/>
        <v>268704681.29000002</v>
      </c>
      <c r="G69" s="37">
        <f t="shared" si="8"/>
        <v>0.62600402355550333</v>
      </c>
      <c r="H69" s="114">
        <v>0</v>
      </c>
      <c r="I69" s="35">
        <v>0</v>
      </c>
      <c r="J69" s="124">
        <v>279175411</v>
      </c>
      <c r="K69" s="36">
        <v>1</v>
      </c>
      <c r="L69" s="133">
        <f t="shared" si="9"/>
        <v>279175411</v>
      </c>
      <c r="M69" s="41">
        <f>IF(ISBLANK(L69),"  ",IF(L81&gt;0,L69/L81,IF(L69&gt;0,1,0)))</f>
        <v>0.63080675716989143</v>
      </c>
    </row>
    <row r="70" spans="1:13" ht="15" customHeight="1" x14ac:dyDescent="0.2">
      <c r="A70" s="58" t="s">
        <v>59</v>
      </c>
      <c r="B70" s="114">
        <v>0</v>
      </c>
      <c r="C70" s="36">
        <v>0</v>
      </c>
      <c r="D70" s="124">
        <v>6264507</v>
      </c>
      <c r="E70" s="36">
        <v>1</v>
      </c>
      <c r="F70" s="133">
        <f t="shared" si="1"/>
        <v>6264507</v>
      </c>
      <c r="G70" s="37">
        <f t="shared" si="8"/>
        <v>1.4594485547347848E-2</v>
      </c>
      <c r="H70" s="114">
        <v>0</v>
      </c>
      <c r="I70" s="35">
        <v>0</v>
      </c>
      <c r="J70" s="124">
        <v>4376738</v>
      </c>
      <c r="K70" s="36">
        <v>1</v>
      </c>
      <c r="L70" s="133">
        <f t="shared" si="9"/>
        <v>4376738</v>
      </c>
      <c r="M70" s="41">
        <f>IF(ISBLANK(L70),"  ",IF(L81&gt;0,L70/L81,IF(L70&gt;0,1,0)))</f>
        <v>9.8893949681056852E-3</v>
      </c>
    </row>
    <row r="71" spans="1:13" ht="15" customHeight="1" x14ac:dyDescent="0.2">
      <c r="A71" s="34" t="s">
        <v>186</v>
      </c>
      <c r="B71" s="114">
        <v>0</v>
      </c>
      <c r="C71" s="36">
        <v>0</v>
      </c>
      <c r="D71" s="124">
        <v>0</v>
      </c>
      <c r="E71" s="36">
        <v>0</v>
      </c>
      <c r="F71" s="133">
        <f t="shared" ref="F71" si="10">D71+B71</f>
        <v>0</v>
      </c>
      <c r="G71" s="37">
        <f t="shared" ref="G71" si="11">IF(ISBLANK(F71),"  ",IF($F$81&gt;0,F71/$F$81,IF(F71&gt;0,1,0)))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2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24243617.329999998</v>
      </c>
      <c r="C72" s="52">
        <v>7.142921485219135E-2</v>
      </c>
      <c r="D72" s="128">
        <v>315163967.93000007</v>
      </c>
      <c r="E72" s="52">
        <v>0.92857078514780866</v>
      </c>
      <c r="F72" s="115">
        <f>F71+F70+F69+F68+F67+F66+F65+F64+F63+F62+F61+F60</f>
        <v>339407585.25999999</v>
      </c>
      <c r="G72" s="37">
        <f>IF(ISBLANK(F72),"  ",IF($F$81&gt;0,F72/$F$81,IF(F72&gt;0,1,0)))</f>
        <v>0.79072129662195323</v>
      </c>
      <c r="H72" s="115">
        <v>25823433</v>
      </c>
      <c r="I72" s="35">
        <v>7.7149548978625873E-2</v>
      </c>
      <c r="J72" s="128">
        <v>308895737</v>
      </c>
      <c r="K72" s="52">
        <v>0.92285045102137409</v>
      </c>
      <c r="L72" s="115">
        <f>L71+L70+L69+L68+L67+L66+L65+L64+L63+L62+L61+L60</f>
        <v>334719170</v>
      </c>
      <c r="M72" s="53">
        <f>IF(ISBLANK(L72),"  ",IF(L81&gt;0,L72/L81,IF(L72&gt;0,1,0)))</f>
        <v>0.75630985348597768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44"/>
      <c r="H73" s="116"/>
      <c r="I73" s="109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6">
        <v>0</v>
      </c>
      <c r="D74" s="127">
        <v>0</v>
      </c>
      <c r="E74" s="36">
        <v>0</v>
      </c>
      <c r="F74" s="132">
        <f t="shared" si="1"/>
        <v>0</v>
      </c>
      <c r="G74" s="37">
        <f>IF(ISBLANK(F74),"  ",IF($F$81&gt;0,F74/$F$81,IF(F74&gt;0,1,0)))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6">
        <v>0</v>
      </c>
      <c r="D75" s="124">
        <v>0</v>
      </c>
      <c r="E75" s="36">
        <v>0</v>
      </c>
      <c r="F75" s="133">
        <f t="shared" si="1"/>
        <v>0</v>
      </c>
      <c r="G75" s="37">
        <f>IF(ISBLANK(F75),"  ",IF($F$81&gt;0,F75/$F$81,IF(F75&gt;0,1,0)))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",IF($F$81&gt;0,F77/$F$81,IF(F77&gt;0,1,0)))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6">
        <v>0</v>
      </c>
      <c r="D78" s="124">
        <v>18337725.510000002</v>
      </c>
      <c r="E78" s="36">
        <v>1</v>
      </c>
      <c r="F78" s="133">
        <f t="shared" si="1"/>
        <v>18337725.510000002</v>
      </c>
      <c r="G78" s="37">
        <f>IF(ISBLANK(F78),"  ",IF($F$81&gt;0,F78/$F$81,IF(F78&gt;0,1,0)))</f>
        <v>4.2721585262324231E-2</v>
      </c>
      <c r="H78" s="114">
        <v>0</v>
      </c>
      <c r="I78" s="35">
        <v>0</v>
      </c>
      <c r="J78" s="124">
        <v>16368567</v>
      </c>
      <c r="K78" s="36">
        <v>1</v>
      </c>
      <c r="L78" s="133">
        <f>J78+H78</f>
        <v>16368567</v>
      </c>
      <c r="M78" s="41">
        <f>IF(ISBLANK(L78),"  ",IF(L81&gt;0,L78/L81,IF(L78&gt;0,1,0)))</f>
        <v>3.6985358530691292E-2</v>
      </c>
    </row>
    <row r="79" spans="1:13" s="55" customFormat="1" ht="15" customHeight="1" x14ac:dyDescent="0.25">
      <c r="A79" s="56" t="s">
        <v>67</v>
      </c>
      <c r="B79" s="120">
        <v>0</v>
      </c>
      <c r="C79" s="52">
        <v>0</v>
      </c>
      <c r="D79" s="129">
        <v>18337725.510000002</v>
      </c>
      <c r="E79" s="52">
        <v>1</v>
      </c>
      <c r="F79" s="134">
        <f t="shared" si="1"/>
        <v>18337725.510000002</v>
      </c>
      <c r="G79" s="108">
        <f>IF(ISBLANK(F79),"  ",IF($F$81&gt;0,F79/$F$81,IF(F79&gt;0,1,0)))</f>
        <v>4.2721585262324231E-2</v>
      </c>
      <c r="H79" s="120">
        <v>0</v>
      </c>
      <c r="I79" s="35">
        <v>0</v>
      </c>
      <c r="J79" s="129">
        <v>16368567</v>
      </c>
      <c r="K79" s="52">
        <v>1</v>
      </c>
      <c r="L79" s="134">
        <f>L78+L77+L76+L75+L74</f>
        <v>16368567</v>
      </c>
      <c r="M79" s="53">
        <f>IF(ISBLANK(L79),"  ",IF(L81&gt;0,L79/L81,IF(L79&gt;0,1,0)))</f>
        <v>3.6985358530691292E-2</v>
      </c>
    </row>
    <row r="80" spans="1:13" s="55" customFormat="1" ht="15" customHeight="1" x14ac:dyDescent="0.25">
      <c r="A80" s="56" t="s">
        <v>68</v>
      </c>
      <c r="B80" s="120">
        <v>0</v>
      </c>
      <c r="C80" s="52">
        <v>0</v>
      </c>
      <c r="D80" s="129">
        <v>0</v>
      </c>
      <c r="E80" s="52">
        <v>0</v>
      </c>
      <c r="F80" s="141">
        <f t="shared" si="1"/>
        <v>0</v>
      </c>
      <c r="G80" s="108">
        <f>IF(ISBLANK(F80),"  ",IF($F$81&gt;0,F80/$F$81,IF(F80&gt;0,1,0)))</f>
        <v>0</v>
      </c>
      <c r="H80" s="120">
        <v>0</v>
      </c>
      <c r="I80" s="35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95736252.609999999</v>
      </c>
      <c r="C81" s="69">
        <v>0.22303771950033535</v>
      </c>
      <c r="D81" s="121">
        <v>333501693.44000006</v>
      </c>
      <c r="E81" s="69">
        <v>0.77696228049966465</v>
      </c>
      <c r="F81" s="121">
        <f>F79+F72+F51+F44+F52+F80</f>
        <v>429237946.04999995</v>
      </c>
      <c r="G81" s="69">
        <f>IF(ISBLANK(F81),"  ",IF($F$81&gt;0,F81/$F$81,IF(F81&gt;0,1,0)))</f>
        <v>1</v>
      </c>
      <c r="H81" s="121">
        <v>117304530</v>
      </c>
      <c r="I81" s="69">
        <v>0.26505375206786475</v>
      </c>
      <c r="J81" s="121">
        <v>325264304</v>
      </c>
      <c r="K81" s="69">
        <v>0.73494624793213525</v>
      </c>
      <c r="L81" s="121">
        <f>L79+L72+L51+L44+L52+L80</f>
        <v>442568834</v>
      </c>
      <c r="M81" s="70">
        <f>IF(ISBLANK(L81),"  ",IF(L81&gt;0,L81/L81,IF(L81&gt;0,1,0)))</f>
        <v>1</v>
      </c>
    </row>
    <row r="82" spans="1:13" ht="15" thickTop="1" x14ac:dyDescent="0.2"/>
    <row r="83" spans="1:13" hidden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84"/>
  <sheetViews>
    <sheetView zoomScale="75" zoomScaleNormal="75" workbookViewId="0">
      <pane xSplit="1" ySplit="10" topLeftCell="B11" activePane="bottomRight" state="frozen"/>
      <selection activeCell="I30" sqref="I30"/>
      <selection pane="topRight" activeCell="I30" sqref="I30"/>
      <selection pane="bottomLeft" activeCell="I30" sqref="I30"/>
      <selection pane="bottomRight" activeCell="D81" activeCellId="1" sqref="B81 D81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90827984</v>
      </c>
      <c r="C13" s="36">
        <v>1</v>
      </c>
      <c r="D13" s="122">
        <v>0</v>
      </c>
      <c r="E13" s="36">
        <v>0</v>
      </c>
      <c r="F13" s="130">
        <f>D13+B13</f>
        <v>90827984</v>
      </c>
      <c r="G13" s="37">
        <f>IF(ISBLANK(F13),"  ",IF(F81&gt;0,F13/F81,IF(F13&gt;0,1,0)))</f>
        <v>8.6521326485754849E-2</v>
      </c>
      <c r="H13" s="112">
        <v>95227208</v>
      </c>
      <c r="I13" s="35">
        <v>1</v>
      </c>
      <c r="J13" s="122">
        <v>0</v>
      </c>
      <c r="K13" s="36">
        <v>0</v>
      </c>
      <c r="L13" s="130">
        <f t="shared" ref="L13:L34" si="0">J13+H13</f>
        <v>95227208</v>
      </c>
      <c r="M13" s="38">
        <f>IF(ISBLANK(L13),"  ",IF(L81&gt;0,L13/L81,IF(L13&gt;0,1,0)))</f>
        <v>9.0267480253634888E-2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0" si="1">D14+B14</f>
        <v>0</v>
      </c>
      <c r="G14" s="37">
        <f t="shared" ref="G14:G34" si="2">IF(ISBLANK(F14),"  ",IF($F$81&gt;0,F14/$F$81,IF(F14&gt;0,1,0)))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4512068</v>
      </c>
      <c r="C15" s="43">
        <v>1</v>
      </c>
      <c r="D15" s="124">
        <v>0</v>
      </c>
      <c r="E15" s="43">
        <v>0</v>
      </c>
      <c r="F15" s="132">
        <f t="shared" si="1"/>
        <v>4512068</v>
      </c>
      <c r="G15" s="44">
        <f t="shared" si="2"/>
        <v>4.2981258788472821E-3</v>
      </c>
      <c r="H15" s="116">
        <v>3914445</v>
      </c>
      <c r="I15" s="42">
        <v>1</v>
      </c>
      <c r="J15" s="124">
        <v>0</v>
      </c>
      <c r="K15" s="43">
        <v>0</v>
      </c>
      <c r="L15" s="132">
        <f t="shared" si="0"/>
        <v>3914445</v>
      </c>
      <c r="M15" s="44">
        <f>IF(ISBLANK(L15),"  ",IF(L81&gt;0,L15/L81,IF(L15&gt;0,1,0)))</f>
        <v>3.7105685881438401E-3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4512068</v>
      </c>
      <c r="C17" s="36">
        <v>1</v>
      </c>
      <c r="D17" s="124">
        <v>0</v>
      </c>
      <c r="E17" s="36">
        <v>0</v>
      </c>
      <c r="F17" s="133">
        <f t="shared" si="1"/>
        <v>4512068</v>
      </c>
      <c r="G17" s="37">
        <f t="shared" si="2"/>
        <v>4.2981258788472821E-3</v>
      </c>
      <c r="H17" s="114">
        <v>3914445</v>
      </c>
      <c r="I17" s="35">
        <v>1</v>
      </c>
      <c r="J17" s="124">
        <v>0</v>
      </c>
      <c r="K17" s="36">
        <v>0</v>
      </c>
      <c r="L17" s="133">
        <f t="shared" si="0"/>
        <v>3914445</v>
      </c>
      <c r="M17" s="41">
        <f>IF(ISBLANK(L17),"  ",IF(L81&gt;0,L17/L81,IF(L17&gt;0,1,0)))</f>
        <v>3.7105685881438401E-3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38" si="3">D35+B35</f>
        <v>0</v>
      </c>
      <c r="G35" s="37">
        <f t="shared" ref="G35:G38" si="4">IF(ISBLANK(F35),"  ",IF($F$81&gt;0,F35/$F$81,IF(F35&gt;0,1,0)))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6">
        <v>0</v>
      </c>
      <c r="D36" s="124">
        <v>0</v>
      </c>
      <c r="E36" s="36">
        <v>0</v>
      </c>
      <c r="F36" s="133">
        <f t="shared" si="3"/>
        <v>0</v>
      </c>
      <c r="G36" s="37">
        <f t="shared" si="4"/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3"/>
        <v>0</v>
      </c>
      <c r="G37" s="37">
        <f t="shared" si="4"/>
        <v>0</v>
      </c>
      <c r="H37" s="114">
        <v>0</v>
      </c>
      <c r="I37" s="35">
        <v>0</v>
      </c>
      <c r="J37" s="124">
        <v>0</v>
      </c>
      <c r="K37" s="35">
        <v>0</v>
      </c>
      <c r="L37" s="133">
        <v>0</v>
      </c>
      <c r="M37" s="44">
        <v>0</v>
      </c>
    </row>
    <row r="38" spans="1:13" ht="15" customHeight="1" x14ac:dyDescent="0.2">
      <c r="A38" s="171" t="s">
        <v>191</v>
      </c>
      <c r="B38" s="114">
        <v>0</v>
      </c>
      <c r="C38" s="162">
        <v>0</v>
      </c>
      <c r="D38" s="124">
        <v>0</v>
      </c>
      <c r="E38" s="162">
        <v>0</v>
      </c>
      <c r="F38" s="133">
        <f t="shared" si="3"/>
        <v>0</v>
      </c>
      <c r="G38" s="37">
        <f t="shared" si="4"/>
        <v>0</v>
      </c>
      <c r="H38" s="114">
        <v>0</v>
      </c>
      <c r="I38" s="164">
        <v>0</v>
      </c>
      <c r="J38" s="124">
        <v>0</v>
      </c>
      <c r="K38" s="162">
        <v>0</v>
      </c>
      <c r="L38" s="133">
        <v>1</v>
      </c>
      <c r="M38" s="44">
        <v>1</v>
      </c>
    </row>
    <row r="39" spans="1:13" ht="15" customHeight="1" x14ac:dyDescent="0.25">
      <c r="A39" s="47" t="s">
        <v>29</v>
      </c>
      <c r="B39" s="143"/>
      <c r="C39" s="43" t="s">
        <v>4</v>
      </c>
      <c r="D39" s="124"/>
      <c r="E39" s="43"/>
      <c r="F39" s="133"/>
      <c r="G39" s="44"/>
      <c r="H39" s="143" t="s">
        <v>4</v>
      </c>
      <c r="I39" s="42" t="s">
        <v>4</v>
      </c>
      <c r="J39" s="124"/>
      <c r="K39" s="43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6">
        <v>0</v>
      </c>
      <c r="D40" s="127">
        <v>0</v>
      </c>
      <c r="E40" s="36">
        <v>0</v>
      </c>
      <c r="F40" s="132">
        <f t="shared" si="1"/>
        <v>0</v>
      </c>
      <c r="G40" s="37">
        <f t="shared" ref="G40:G44" si="7">IF(ISBLANK(F40),"  ",IF($F$81&gt;0,F40/$F$81,IF(F40&gt;0,1,0)))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43" t="s">
        <v>4</v>
      </c>
      <c r="D41" s="124"/>
      <c r="E41" s="43"/>
      <c r="F41" s="133">
        <f t="shared" si="1"/>
        <v>0</v>
      </c>
      <c r="G41" s="44">
        <f t="shared" si="7"/>
        <v>0</v>
      </c>
      <c r="H41" s="143"/>
      <c r="I41" s="42" t="s">
        <v>4</v>
      </c>
      <c r="J41" s="124"/>
      <c r="K41" s="43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6">
        <v>0</v>
      </c>
      <c r="D42" s="127">
        <v>0</v>
      </c>
      <c r="E42" s="36">
        <v>0</v>
      </c>
      <c r="F42" s="132">
        <f t="shared" si="1"/>
        <v>0</v>
      </c>
      <c r="G42" s="37">
        <f t="shared" si="7"/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6" t="s">
        <v>10</v>
      </c>
      <c r="D43" s="124"/>
      <c r="E43" s="36"/>
      <c r="F43" s="133">
        <f t="shared" si="1"/>
        <v>0</v>
      </c>
      <c r="G43" s="37">
        <f t="shared" si="7"/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95340052</v>
      </c>
      <c r="C44" s="52">
        <v>1</v>
      </c>
      <c r="D44" s="128">
        <v>0</v>
      </c>
      <c r="E44" s="52">
        <v>0</v>
      </c>
      <c r="F44" s="115">
        <f t="shared" si="1"/>
        <v>95340052</v>
      </c>
      <c r="G44" s="108">
        <f t="shared" si="7"/>
        <v>9.0819452364602135E-2</v>
      </c>
      <c r="H44" s="115">
        <v>99141653</v>
      </c>
      <c r="I44" s="35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99141653</v>
      </c>
      <c r="M44" s="53">
        <f>IF(ISBLANK(L44),"  ",IF(L81&gt;0,L44/L81,IF(L44&gt;0,1,0)))</f>
        <v>9.3978048841778725E-2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36" t="s">
        <v>4</v>
      </c>
      <c r="F45" s="133"/>
      <c r="G45" s="44"/>
      <c r="H45" s="116"/>
      <c r="I45" s="35" t="s">
        <v>4</v>
      </c>
      <c r="J45" s="124"/>
      <c r="K45" s="36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6">
        <v>0</v>
      </c>
      <c r="D46" s="127">
        <v>0</v>
      </c>
      <c r="E46" s="36">
        <v>0</v>
      </c>
      <c r="F46" s="132">
        <f t="shared" si="1"/>
        <v>0</v>
      </c>
      <c r="G46" s="37">
        <f t="shared" ref="G46:G52" si="8">IF(ISBLANK(F46),"  ",IF($F$81&gt;0,F46/$F$81,IF(F46&gt;0,1,0)))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6">
        <v>0</v>
      </c>
      <c r="D47" s="124">
        <v>0</v>
      </c>
      <c r="E47" s="36">
        <v>0</v>
      </c>
      <c r="F47" s="133">
        <f t="shared" si="1"/>
        <v>0</v>
      </c>
      <c r="G47" s="37">
        <f t="shared" si="8"/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6">
        <v>0</v>
      </c>
      <c r="D48" s="124">
        <v>0</v>
      </c>
      <c r="E48" s="36">
        <v>0</v>
      </c>
      <c r="F48" s="133">
        <f t="shared" si="1"/>
        <v>0</v>
      </c>
      <c r="G48" s="37">
        <f t="shared" si="8"/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6">
        <v>0</v>
      </c>
      <c r="D49" s="124">
        <v>0</v>
      </c>
      <c r="E49" s="36">
        <v>0</v>
      </c>
      <c r="F49" s="133">
        <f t="shared" si="1"/>
        <v>0</v>
      </c>
      <c r="G49" s="37">
        <f t="shared" si="8"/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8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2">
        <v>0</v>
      </c>
      <c r="D51" s="128">
        <v>0</v>
      </c>
      <c r="E51" s="52">
        <v>0</v>
      </c>
      <c r="F51" s="134">
        <f t="shared" si="1"/>
        <v>0</v>
      </c>
      <c r="G51" s="108">
        <f t="shared" si="8"/>
        <v>0</v>
      </c>
      <c r="H51" s="115">
        <v>0</v>
      </c>
      <c r="I51" s="35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2">
        <v>0</v>
      </c>
      <c r="D52" s="129">
        <v>0</v>
      </c>
      <c r="E52" s="52">
        <v>0</v>
      </c>
      <c r="F52" s="135">
        <f t="shared" si="1"/>
        <v>0</v>
      </c>
      <c r="G52" s="108">
        <f t="shared" si="8"/>
        <v>0</v>
      </c>
      <c r="H52" s="144">
        <v>0</v>
      </c>
      <c r="I52" s="35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43" t="s">
        <v>4</v>
      </c>
      <c r="F53" s="132"/>
      <c r="G53" s="44"/>
      <c r="H53" s="119"/>
      <c r="I53" s="42" t="s">
        <v>4</v>
      </c>
      <c r="J53" s="127"/>
      <c r="K53" s="43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50851086</v>
      </c>
      <c r="C54" s="36">
        <v>1</v>
      </c>
      <c r="D54" s="127">
        <v>0</v>
      </c>
      <c r="E54" s="36">
        <v>0</v>
      </c>
      <c r="F54" s="136">
        <f t="shared" si="1"/>
        <v>50851086</v>
      </c>
      <c r="G54" s="37">
        <f t="shared" ref="G54:G70" si="9">IF(ISBLANK(F54),"  ",IF($F$81&gt;0,F54/$F$81,IF(F54&gt;0,1,0)))</f>
        <v>4.8439954518435614E-2</v>
      </c>
      <c r="H54" s="119">
        <v>52426926</v>
      </c>
      <c r="I54" s="35">
        <v>1</v>
      </c>
      <c r="J54" s="127">
        <v>0</v>
      </c>
      <c r="K54" s="36">
        <v>0</v>
      </c>
      <c r="L54" s="136">
        <f t="shared" ref="L54:L70" si="10">J54+H54</f>
        <v>52426926</v>
      </c>
      <c r="M54" s="37">
        <f>IF(ISBLANK(L54),"  ",IF(L81&gt;0,L54/L81,IF(L54&gt;0,1,0)))</f>
        <v>4.9696369418536113E-2</v>
      </c>
    </row>
    <row r="55" spans="1:13" ht="15" customHeight="1" x14ac:dyDescent="0.2">
      <c r="A55" s="25" t="s">
        <v>44</v>
      </c>
      <c r="B55" s="116">
        <v>5850431</v>
      </c>
      <c r="C55" s="36">
        <v>1</v>
      </c>
      <c r="D55" s="124">
        <v>0</v>
      </c>
      <c r="E55" s="36">
        <v>0</v>
      </c>
      <c r="F55" s="137">
        <f t="shared" si="1"/>
        <v>5850431</v>
      </c>
      <c r="G55" s="37">
        <f t="shared" si="9"/>
        <v>5.5730296802952405E-3</v>
      </c>
      <c r="H55" s="116">
        <v>5637494</v>
      </c>
      <c r="I55" s="35">
        <v>1</v>
      </c>
      <c r="J55" s="124">
        <v>0</v>
      </c>
      <c r="K55" s="36">
        <v>0</v>
      </c>
      <c r="L55" s="137">
        <f t="shared" si="10"/>
        <v>5637494</v>
      </c>
      <c r="M55" s="41">
        <f>IF(ISBLANK(L55),"  ",IF(L81&gt;0,L55/L81,IF(L55&gt;0,1,0)))</f>
        <v>5.3438758629254903E-3</v>
      </c>
    </row>
    <row r="56" spans="1:13" ht="15" customHeight="1" x14ac:dyDescent="0.2">
      <c r="A56" s="64" t="s">
        <v>45</v>
      </c>
      <c r="B56" s="145">
        <v>726901</v>
      </c>
      <c r="C56" s="36">
        <v>1</v>
      </c>
      <c r="D56" s="123">
        <v>0</v>
      </c>
      <c r="E56" s="36">
        <v>0</v>
      </c>
      <c r="F56" s="138">
        <f t="shared" si="1"/>
        <v>726901</v>
      </c>
      <c r="G56" s="37">
        <f t="shared" si="9"/>
        <v>6.9243459971347248E-4</v>
      </c>
      <c r="H56" s="145">
        <v>746040</v>
      </c>
      <c r="I56" s="35">
        <v>1</v>
      </c>
      <c r="J56" s="123">
        <v>0</v>
      </c>
      <c r="K56" s="36">
        <v>0</v>
      </c>
      <c r="L56" s="138">
        <f t="shared" si="10"/>
        <v>746040</v>
      </c>
      <c r="M56" s="41">
        <f>IF(ISBLANK(L56),"  ",IF(L81&gt;0,L56/L81,IF(L56&gt;0,1,0)))</f>
        <v>7.071839276062968E-4</v>
      </c>
    </row>
    <row r="57" spans="1:13" ht="15" customHeight="1" x14ac:dyDescent="0.2">
      <c r="A57" s="64" t="s">
        <v>46</v>
      </c>
      <c r="B57" s="145">
        <v>758314</v>
      </c>
      <c r="C57" s="36">
        <v>1</v>
      </c>
      <c r="D57" s="123">
        <v>0</v>
      </c>
      <c r="E57" s="36">
        <v>0</v>
      </c>
      <c r="F57" s="138">
        <f t="shared" si="1"/>
        <v>758314</v>
      </c>
      <c r="G57" s="37">
        <f t="shared" si="9"/>
        <v>7.2235813549179626E-4</v>
      </c>
      <c r="H57" s="145">
        <v>822637</v>
      </c>
      <c r="I57" s="35">
        <v>1</v>
      </c>
      <c r="J57" s="123">
        <v>0</v>
      </c>
      <c r="K57" s="36">
        <v>0</v>
      </c>
      <c r="L57" s="138">
        <f t="shared" si="10"/>
        <v>822637</v>
      </c>
      <c r="M57" s="41">
        <f>IF(ISBLANK(L57),"  ",IF(L81&gt;0,L57/L81,IF(L57&gt;0,1,0)))</f>
        <v>7.7979151875805751E-4</v>
      </c>
    </row>
    <row r="58" spans="1:13" ht="15" customHeight="1" x14ac:dyDescent="0.2">
      <c r="A58" s="64" t="s">
        <v>47</v>
      </c>
      <c r="B58" s="145">
        <v>0</v>
      </c>
      <c r="C58" s="36">
        <v>0</v>
      </c>
      <c r="D58" s="123">
        <v>0</v>
      </c>
      <c r="E58" s="36">
        <v>0</v>
      </c>
      <c r="F58" s="138">
        <f t="shared" si="1"/>
        <v>0</v>
      </c>
      <c r="G58" s="37">
        <f t="shared" si="9"/>
        <v>0</v>
      </c>
      <c r="H58" s="145">
        <v>0</v>
      </c>
      <c r="I58" s="35">
        <v>0</v>
      </c>
      <c r="J58" s="123">
        <v>0</v>
      </c>
      <c r="K58" s="36">
        <v>0</v>
      </c>
      <c r="L58" s="138">
        <f t="shared" si="10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6071279</v>
      </c>
      <c r="C59" s="36">
        <v>0.79216496002171144</v>
      </c>
      <c r="D59" s="124">
        <v>1592881</v>
      </c>
      <c r="E59" s="36">
        <v>0.20783503997828856</v>
      </c>
      <c r="F59" s="137">
        <f t="shared" si="1"/>
        <v>7664160</v>
      </c>
      <c r="G59" s="37">
        <f t="shared" si="9"/>
        <v>7.3007597482188189E-3</v>
      </c>
      <c r="H59" s="116">
        <v>6152808</v>
      </c>
      <c r="I59" s="35">
        <v>0.7943403709464526</v>
      </c>
      <c r="J59" s="124">
        <v>1593000</v>
      </c>
      <c r="K59" s="36">
        <v>0.20565962905354743</v>
      </c>
      <c r="L59" s="137">
        <f t="shared" si="10"/>
        <v>7745808</v>
      </c>
      <c r="M59" s="41">
        <f>IF(ISBLANK(L59),"  ",IF(L81&gt;0,L59/L81,IF(L59&gt;0,1,0)))</f>
        <v>7.3423823440087327E-3</v>
      </c>
    </row>
    <row r="60" spans="1:13" s="55" customFormat="1" ht="15" customHeight="1" x14ac:dyDescent="0.25">
      <c r="A60" s="60" t="s">
        <v>49</v>
      </c>
      <c r="B60" s="146">
        <v>64258011</v>
      </c>
      <c r="C60" s="36">
        <v>0.97581079083940125</v>
      </c>
      <c r="D60" s="128">
        <v>1592881</v>
      </c>
      <c r="E60" s="52">
        <v>2.4189209160598767E-2</v>
      </c>
      <c r="F60" s="137">
        <f t="shared" si="1"/>
        <v>65850892</v>
      </c>
      <c r="G60" s="37">
        <f t="shared" si="9"/>
        <v>6.2728536682154945E-2</v>
      </c>
      <c r="H60" s="146">
        <v>65785905</v>
      </c>
      <c r="I60" s="35">
        <v>0.97635758550840213</v>
      </c>
      <c r="J60" s="128">
        <v>1593000</v>
      </c>
      <c r="K60" s="52">
        <v>2.3642414491597926E-2</v>
      </c>
      <c r="L60" s="137">
        <f t="shared" si="10"/>
        <v>67378905</v>
      </c>
      <c r="M60" s="53">
        <f>IF(ISBLANK(L60),"  ",IF(L81&gt;0,L60/L81,IF(L60&gt;0,1,0)))</f>
        <v>6.3869603071834688E-2</v>
      </c>
    </row>
    <row r="61" spans="1:13" ht="15" customHeight="1" x14ac:dyDescent="0.2">
      <c r="A61" s="34" t="s">
        <v>50</v>
      </c>
      <c r="B61" s="147">
        <v>0</v>
      </c>
      <c r="C61" s="36">
        <v>0</v>
      </c>
      <c r="D61" s="148">
        <v>0</v>
      </c>
      <c r="E61" s="36">
        <v>0</v>
      </c>
      <c r="F61" s="140">
        <f t="shared" si="1"/>
        <v>0</v>
      </c>
      <c r="G61" s="37">
        <f t="shared" si="9"/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10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6">
        <v>0</v>
      </c>
      <c r="D62" s="124">
        <v>20482813</v>
      </c>
      <c r="E62" s="36">
        <v>1</v>
      </c>
      <c r="F62" s="133">
        <f t="shared" si="1"/>
        <v>20482813</v>
      </c>
      <c r="G62" s="37">
        <f t="shared" si="9"/>
        <v>1.9511609449788775E-2</v>
      </c>
      <c r="H62" s="114">
        <v>0</v>
      </c>
      <c r="I62" s="35">
        <v>0</v>
      </c>
      <c r="J62" s="124">
        <v>20483000</v>
      </c>
      <c r="K62" s="36">
        <v>1</v>
      </c>
      <c r="L62" s="133">
        <f t="shared" si="10"/>
        <v>20483000</v>
      </c>
      <c r="M62" s="41">
        <f>IF(ISBLANK(L62),"  ",IF(L81&gt;0,L62/L81,IF(L62&gt;0,1,0)))</f>
        <v>1.9416181959626532E-2</v>
      </c>
    </row>
    <row r="63" spans="1:13" ht="15" customHeight="1" x14ac:dyDescent="0.2">
      <c r="A63" s="7" t="s">
        <v>52</v>
      </c>
      <c r="B63" s="114">
        <v>1299895</v>
      </c>
      <c r="C63" s="36">
        <v>0.17817293024802441</v>
      </c>
      <c r="D63" s="124">
        <v>5995798</v>
      </c>
      <c r="E63" s="36">
        <v>0.82182706975197561</v>
      </c>
      <c r="F63" s="133">
        <f t="shared" si="1"/>
        <v>7295693</v>
      </c>
      <c r="G63" s="37">
        <f t="shared" si="9"/>
        <v>6.9497638083967188E-3</v>
      </c>
      <c r="H63" s="114">
        <v>1281955</v>
      </c>
      <c r="I63" s="35">
        <v>0.17614219928537619</v>
      </c>
      <c r="J63" s="124">
        <v>5996000</v>
      </c>
      <c r="K63" s="36">
        <v>0.82385780071462378</v>
      </c>
      <c r="L63" s="133">
        <f t="shared" si="10"/>
        <v>7277955</v>
      </c>
      <c r="M63" s="41">
        <f>IF(ISBLANK(L63),"  ",IF(L81&gt;0,L63/L81,IF(L63&gt;0,1,0)))</f>
        <v>6.89889657637913E-3</v>
      </c>
    </row>
    <row r="64" spans="1:13" ht="15" customHeight="1" x14ac:dyDescent="0.2">
      <c r="A64" s="58" t="s">
        <v>53</v>
      </c>
      <c r="B64" s="114">
        <v>0</v>
      </c>
      <c r="C64" s="36">
        <v>0</v>
      </c>
      <c r="D64" s="124">
        <v>18431148</v>
      </c>
      <c r="E64" s="36">
        <v>1</v>
      </c>
      <c r="F64" s="133">
        <f t="shared" si="1"/>
        <v>18431148</v>
      </c>
      <c r="G64" s="37">
        <f t="shared" si="9"/>
        <v>1.7557225244757911E-2</v>
      </c>
      <c r="H64" s="114">
        <v>0</v>
      </c>
      <c r="I64" s="35">
        <v>0</v>
      </c>
      <c r="J64" s="124">
        <v>18431000</v>
      </c>
      <c r="K64" s="36">
        <v>1</v>
      </c>
      <c r="L64" s="133">
        <f t="shared" si="10"/>
        <v>18431000</v>
      </c>
      <c r="M64" s="41">
        <f>IF(ISBLANK(L64),"  ",IF(L81&gt;0,L64/L81,IF(L64&gt;0,1,0)))</f>
        <v>1.747105647111637E-2</v>
      </c>
    </row>
    <row r="65" spans="1:13" ht="15" customHeight="1" x14ac:dyDescent="0.2">
      <c r="A65" s="65" t="s">
        <v>54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9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0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6">
        <v>0</v>
      </c>
      <c r="D66" s="124">
        <v>0</v>
      </c>
      <c r="E66" s="36">
        <v>0</v>
      </c>
      <c r="F66" s="133">
        <f t="shared" si="1"/>
        <v>0</v>
      </c>
      <c r="G66" s="37">
        <f t="shared" si="9"/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0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6">
        <v>0</v>
      </c>
      <c r="D67" s="124">
        <v>11980190</v>
      </c>
      <c r="E67" s="36">
        <v>1</v>
      </c>
      <c r="F67" s="133">
        <f t="shared" si="1"/>
        <v>11980190</v>
      </c>
      <c r="G67" s="37">
        <f t="shared" si="9"/>
        <v>1.1412142873845746E-2</v>
      </c>
      <c r="H67" s="114">
        <v>0</v>
      </c>
      <c r="I67" s="35">
        <v>0</v>
      </c>
      <c r="J67" s="124">
        <v>11725758</v>
      </c>
      <c r="K67" s="36">
        <v>1</v>
      </c>
      <c r="L67" s="133">
        <f t="shared" si="10"/>
        <v>11725758</v>
      </c>
      <c r="M67" s="41">
        <f>IF(ISBLANK(L67),"  ",IF(L81&gt;0,L67/L81,IF(L67&gt;0,1,0)))</f>
        <v>1.1115044228997046E-2</v>
      </c>
    </row>
    <row r="68" spans="1:13" ht="15" customHeight="1" x14ac:dyDescent="0.2">
      <c r="A68" s="34" t="s">
        <v>57</v>
      </c>
      <c r="B68" s="114">
        <v>0</v>
      </c>
      <c r="C68" s="36">
        <v>0</v>
      </c>
      <c r="D68" s="124">
        <v>2696687</v>
      </c>
      <c r="E68" s="36">
        <v>1</v>
      </c>
      <c r="F68" s="133">
        <f t="shared" si="1"/>
        <v>2696687</v>
      </c>
      <c r="G68" s="37">
        <f t="shared" si="9"/>
        <v>2.568822141388614E-3</v>
      </c>
      <c r="H68" s="114">
        <v>0</v>
      </c>
      <c r="I68" s="35">
        <v>0</v>
      </c>
      <c r="J68" s="124">
        <v>2697000</v>
      </c>
      <c r="K68" s="36">
        <v>1</v>
      </c>
      <c r="L68" s="133">
        <f t="shared" si="10"/>
        <v>2697000</v>
      </c>
      <c r="M68" s="41">
        <f>IF(ISBLANK(L68),"  ",IF(L81&gt;0,L68/L81,IF(L68&gt;0,1,0)))</f>
        <v>2.5565318920623323E-3</v>
      </c>
    </row>
    <row r="69" spans="1:13" ht="15" customHeight="1" x14ac:dyDescent="0.2">
      <c r="A69" s="7" t="s">
        <v>58</v>
      </c>
      <c r="B69" s="114">
        <v>0</v>
      </c>
      <c r="C69" s="36">
        <v>0</v>
      </c>
      <c r="D69" s="124">
        <v>730756594</v>
      </c>
      <c r="E69" s="36">
        <v>1</v>
      </c>
      <c r="F69" s="133">
        <f t="shared" si="1"/>
        <v>730756594</v>
      </c>
      <c r="G69" s="37">
        <f t="shared" si="9"/>
        <v>0.69610737865867645</v>
      </c>
      <c r="H69" s="114">
        <v>0</v>
      </c>
      <c r="I69" s="35">
        <v>0</v>
      </c>
      <c r="J69" s="124">
        <v>730756000</v>
      </c>
      <c r="K69" s="36">
        <v>1</v>
      </c>
      <c r="L69" s="133">
        <f t="shared" si="10"/>
        <v>730756000</v>
      </c>
      <c r="M69" s="41">
        <f>IF(ISBLANK(L69),"  ",IF(L81&gt;0,L69/L81,IF(L69&gt;0,1,0)))</f>
        <v>0.69269596563437219</v>
      </c>
    </row>
    <row r="70" spans="1:13" ht="15" customHeight="1" x14ac:dyDescent="0.2">
      <c r="A70" s="58" t="s">
        <v>59</v>
      </c>
      <c r="B70" s="114">
        <v>557312</v>
      </c>
      <c r="C70" s="36">
        <v>1.027721020449493E-2</v>
      </c>
      <c r="D70" s="124">
        <v>53670634</v>
      </c>
      <c r="E70" s="36">
        <v>0.9897227897955051</v>
      </c>
      <c r="F70" s="133">
        <f t="shared" si="1"/>
        <v>54227946</v>
      </c>
      <c r="G70" s="37">
        <f t="shared" si="9"/>
        <v>5.1656698892688001E-2</v>
      </c>
      <c r="H70" s="114">
        <v>668519</v>
      </c>
      <c r="I70" s="35">
        <v>1.2302630061926017E-2</v>
      </c>
      <c r="J70" s="124">
        <v>53671000</v>
      </c>
      <c r="K70" s="36">
        <v>0.987697369938074</v>
      </c>
      <c r="L70" s="133">
        <f t="shared" si="10"/>
        <v>54339519</v>
      </c>
      <c r="M70" s="41">
        <f>IF(ISBLANK(L70),"  ",IF(L81&gt;0,L70/L81,IF(L70&gt;0,1,0)))</f>
        <v>5.150934865510829E-2</v>
      </c>
    </row>
    <row r="71" spans="1:13" ht="15" customHeight="1" x14ac:dyDescent="0.2">
      <c r="A71" s="34" t="s">
        <v>186</v>
      </c>
      <c r="B71" s="114">
        <v>0</v>
      </c>
      <c r="C71" s="36">
        <v>0</v>
      </c>
      <c r="D71" s="124">
        <v>0</v>
      </c>
      <c r="E71" s="36">
        <v>0</v>
      </c>
      <c r="F71" s="133">
        <f t="shared" ref="F71" si="11">D71+B71</f>
        <v>0</v>
      </c>
      <c r="G71" s="37">
        <f t="shared" ref="G71" si="12">IF(ISBLANK(F71),"  ",IF($F$81&gt;0,F71/$F$81,IF(F71&gt;0,1,0)))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3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66115218</v>
      </c>
      <c r="C72" s="52">
        <v>7.2516864442367282E-2</v>
      </c>
      <c r="D72" s="128">
        <v>845606745</v>
      </c>
      <c r="E72" s="52">
        <v>0.92748313555763273</v>
      </c>
      <c r="F72" s="115">
        <f>F71+F70+F69+F68+F67+F66+F65+F64+F63+F62+F61+F60</f>
        <v>911721963</v>
      </c>
      <c r="G72" s="37">
        <f>IF(ISBLANK(F72),"  ",IF($F$81&gt;0,F72/$F$81,IF(F72&gt;0,1,0)))</f>
        <v>0.86849217775169707</v>
      </c>
      <c r="H72" s="115">
        <v>67736379</v>
      </c>
      <c r="I72" s="35">
        <v>7.418375299321954E-2</v>
      </c>
      <c r="J72" s="128">
        <v>845352758</v>
      </c>
      <c r="K72" s="52">
        <v>0.92581624700678045</v>
      </c>
      <c r="L72" s="115">
        <f>L71+L70+L69+L68+L67+L66+L65+L64+L63+L62+L61+L60</f>
        <v>913089137</v>
      </c>
      <c r="M72" s="53">
        <f>IF(ISBLANK(L72),"  ",IF(L81&gt;0,L72/L81,IF(L72&gt;0,1,0)))</f>
        <v>0.86553262848949664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43" t="s">
        <v>10</v>
      </c>
      <c r="F73" s="133"/>
      <c r="G73" s="44"/>
      <c r="H73" s="116"/>
      <c r="I73" s="109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6">
        <v>0</v>
      </c>
      <c r="D74" s="127">
        <v>0</v>
      </c>
      <c r="E74" s="36">
        <v>0</v>
      </c>
      <c r="F74" s="132">
        <f t="shared" si="1"/>
        <v>0</v>
      </c>
      <c r="G74" s="37">
        <f>IF(ISBLANK(F74),"  ",IF($F$81&gt;0,F74/$F$81,IF(F74&gt;0,1,0)))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6">
        <v>0</v>
      </c>
      <c r="D75" s="124">
        <v>0</v>
      </c>
      <c r="E75" s="36">
        <v>0</v>
      </c>
      <c r="F75" s="133">
        <f t="shared" si="1"/>
        <v>0</v>
      </c>
      <c r="G75" s="37">
        <f>IF(ISBLANK(F75),"  ",IF($F$81&gt;0,F75/$F$81,IF(F75&gt;0,1,0)))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",IF($F$81&gt;0,F77/$F$81,IF(F77&gt;0,1,0)))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6">
        <v>0</v>
      </c>
      <c r="D78" s="124">
        <v>42713661</v>
      </c>
      <c r="E78" s="36">
        <v>1</v>
      </c>
      <c r="F78" s="133">
        <f t="shared" si="1"/>
        <v>42713661</v>
      </c>
      <c r="G78" s="37">
        <f>IF(ISBLANK(F78),"  ",IF($F$81&gt;0,F78/$F$81,IF(F78&gt;0,1,0)))</f>
        <v>4.0688369883700753E-2</v>
      </c>
      <c r="H78" s="114">
        <v>0</v>
      </c>
      <c r="I78" s="35">
        <v>0</v>
      </c>
      <c r="J78" s="124">
        <v>42714000</v>
      </c>
      <c r="K78" s="36">
        <v>1</v>
      </c>
      <c r="L78" s="133">
        <f>J78+H78</f>
        <v>42714000</v>
      </c>
      <c r="M78" s="41">
        <f>IF(ISBLANK(L78),"  ",IF(L81&gt;0,L78/L81,IF(L78&gt;0,1,0)))</f>
        <v>4.0489322668724681E-2</v>
      </c>
    </row>
    <row r="79" spans="1:13" s="55" customFormat="1" ht="15" customHeight="1" x14ac:dyDescent="0.25">
      <c r="A79" s="56" t="s">
        <v>67</v>
      </c>
      <c r="B79" s="120">
        <v>0</v>
      </c>
      <c r="C79" s="52">
        <v>0</v>
      </c>
      <c r="D79" s="129">
        <v>42713661</v>
      </c>
      <c r="E79" s="52">
        <v>1</v>
      </c>
      <c r="F79" s="134">
        <f t="shared" si="1"/>
        <v>42713661</v>
      </c>
      <c r="G79" s="108">
        <f>IF(ISBLANK(F79),"  ",IF($F$81&gt;0,F79/$F$81,IF(F79&gt;0,1,0)))</f>
        <v>4.0688369883700753E-2</v>
      </c>
      <c r="H79" s="120">
        <v>0</v>
      </c>
      <c r="I79" s="35">
        <v>0</v>
      </c>
      <c r="J79" s="129">
        <v>42714000</v>
      </c>
      <c r="K79" s="52">
        <v>1</v>
      </c>
      <c r="L79" s="134">
        <f>L78+L77+L76+L75+L74</f>
        <v>42714000</v>
      </c>
      <c r="M79" s="53">
        <f>IF(ISBLANK(L79),"  ",IF(L81&gt;0,L79/L81,IF(L79&gt;0,1,0)))</f>
        <v>4.0489322668724681E-2</v>
      </c>
    </row>
    <row r="80" spans="1:13" s="55" customFormat="1" ht="15" customHeight="1" x14ac:dyDescent="0.25">
      <c r="A80" s="56" t="s">
        <v>68</v>
      </c>
      <c r="B80" s="120">
        <v>0</v>
      </c>
      <c r="C80" s="52">
        <v>0</v>
      </c>
      <c r="D80" s="129">
        <v>0</v>
      </c>
      <c r="E80" s="52">
        <v>0</v>
      </c>
      <c r="F80" s="141">
        <f t="shared" si="1"/>
        <v>0</v>
      </c>
      <c r="G80" s="108">
        <f>IF(ISBLANK(F80),"  ",IF($F$81&gt;0,F80/$F$81,IF(F80&gt;0,1,0)))</f>
        <v>0</v>
      </c>
      <c r="H80" s="120">
        <v>0</v>
      </c>
      <c r="I80" s="35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161455270</v>
      </c>
      <c r="C81" s="69">
        <v>0.1537997818878783</v>
      </c>
      <c r="D81" s="121">
        <v>888320406</v>
      </c>
      <c r="E81" s="69">
        <v>0.84620021811212165</v>
      </c>
      <c r="F81" s="121">
        <f>F79+F72+F51+F44+F52+F80</f>
        <v>1049775676</v>
      </c>
      <c r="G81" s="69">
        <f>IF(ISBLANK(F81),"  ",IF($F$81&gt;0,F81/$F$81,IF(F81&gt;0,1,0)))</f>
        <v>1</v>
      </c>
      <c r="H81" s="121">
        <v>166878032</v>
      </c>
      <c r="I81" s="69">
        <v>0.15818650756121561</v>
      </c>
      <c r="J81" s="121">
        <v>888066758</v>
      </c>
      <c r="K81" s="69">
        <v>0.84181349243878445</v>
      </c>
      <c r="L81" s="121">
        <f>L79+L72+L51+L44+L52+L80</f>
        <v>1054944790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LSUE!B13+SUSLA!B13+LCTCSummary!B13-LCTCBoard!B13-Online!B13</f>
        <v>152903655</v>
      </c>
      <c r="C13" s="35">
        <f t="shared" ref="C13:C81" si="0">IF(ISBLANK(B13),"  ",IF(F13&gt;0,B13/F13,IF(B13&gt;0,1,0)))</f>
        <v>0.99836765240764247</v>
      </c>
      <c r="D13" s="122">
        <f>LSUE!D13+SUSLA!D13+LCTCSummary!D13-LCTCBoard!D13-Online!D13</f>
        <v>250000</v>
      </c>
      <c r="E13" s="36">
        <f>IF(ISBLANK(D13),"  ",IF(F13&gt;0,D13/F13,IF(D13&gt;0,1,0)))</f>
        <v>1.6323475923574922E-3</v>
      </c>
      <c r="F13" s="130">
        <f>D13+B13</f>
        <v>153153655</v>
      </c>
      <c r="G13" s="37">
        <f>IF(ISBLANK(F13),"  ",IF(F81&gt;0,F13/F81,IF(F13&gt;0,1,0)))</f>
        <v>0.21045584273006615</v>
      </c>
      <c r="H13" s="112">
        <f>LSUE!H13+SUSLA!H13+LCTCSummary!H13-LCTCBoard!H13-Online!H13</f>
        <v>167449384</v>
      </c>
      <c r="I13" s="35">
        <f>IF(ISBLANK(H13),"  ",IF(L13&gt;0,H13/L13,IF(H13&gt;0,1,0)))</f>
        <v>0.99850923721938056</v>
      </c>
      <c r="J13" s="122">
        <f>LSUE!J13+SUSLA!J13+LCTCSummary!J13-LCTCBoard!J13-Online!J13</f>
        <v>250000</v>
      </c>
      <c r="K13" s="36">
        <f>IF(ISBLANK(J13),"  ",IF(L13&gt;0,J13/L13,IF(J13&gt;0,1,0)))</f>
        <v>1.4907627806193969E-3</v>
      </c>
      <c r="L13" s="130">
        <f>J13+H13</f>
        <v>167699384</v>
      </c>
      <c r="M13" s="38">
        <f>IF(ISBLANK(L13),"  ",IF(L81&gt;0,L13/L81,IF(L13&gt;0,1,0)))</f>
        <v>0.240432473551975</v>
      </c>
    </row>
    <row r="14" spans="1:15" ht="15" customHeight="1" x14ac:dyDescent="0.2">
      <c r="A14" s="7" t="s">
        <v>13</v>
      </c>
      <c r="B14" s="112">
        <f>LSUE!B14+SUSLA!B14+LCTCSummary!B14-LCTCBoard!B14-Online!B14</f>
        <v>0</v>
      </c>
      <c r="C14" s="39">
        <f t="shared" si="0"/>
        <v>0</v>
      </c>
      <c r="D14" s="122">
        <f>LSUE!D14+SUSLA!D14+LCTCSummary!D14-LCTCBoard!D14-Online!D14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LSUE!H14+SUSLA!H14+LCTCSummary!H14-LCTCBoard!H14-Online!H14</f>
        <v>0</v>
      </c>
      <c r="I14" s="39">
        <f>IF(ISBLANK(H14),"  ",IF(L14&gt;0,H14/L14,IF(H14&gt;0,1,0)))</f>
        <v>0</v>
      </c>
      <c r="J14" s="122">
        <f>LSUE!J14+SUSLA!J14+LCTCSummary!J14-LCTCBoard!J14-Online!J14</f>
        <v>0</v>
      </c>
      <c r="K14" s="40">
        <f>IF(ISBLANK(J14),"  ",IF(L14&gt;0,J14/L14,IF(J14&gt;0,1,0)))</f>
        <v>0</v>
      </c>
      <c r="L14" s="131">
        <f>J14+H14</f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56">
        <f>LSUE!B15+SUSLA!B15+LCTCSummary!B15-LCTCBoard!B15-Online!B15</f>
        <v>19477638.020000011</v>
      </c>
      <c r="C15" s="42">
        <f t="shared" si="0"/>
        <v>0.97893683616195259</v>
      </c>
      <c r="D15" s="123">
        <f>LSUE!D15+SUSLA!D15+LCTCSummary!D15-LCTCBoard!D15-Online!D15</f>
        <v>419088</v>
      </c>
      <c r="E15" s="43">
        <f>IF(ISBLANK(D15),"  ",IF(F15&gt;0,D15/F15,IF(D15&gt;0,1,0)))</f>
        <v>2.106316383804735E-2</v>
      </c>
      <c r="F15" s="132">
        <f>D15+B15</f>
        <v>19896726.020000011</v>
      </c>
      <c r="G15" s="44">
        <f>IF(ISBLANK(F15),"  ",IF(F81&gt;0,F15/F81,IF(F15&gt;0,1,0)))</f>
        <v>2.734105328474425E-2</v>
      </c>
      <c r="H15" s="156">
        <f>LSUE!H15+SUSLA!H15+LCTCSummary!H15-LCTCBoard!H15-Online!H15</f>
        <v>31676059</v>
      </c>
      <c r="I15" s="42">
        <f>IF(ISBLANK(H15),"  ",IF(L15&gt;0,H15/L15,IF(H15&gt;0,1,0)))</f>
        <v>0.98907139963740154</v>
      </c>
      <c r="J15" s="123">
        <f>LSUE!J15+SUSLA!J15+LCTCSummary!J15-LCTCBoard!J15-Online!J15</f>
        <v>350000</v>
      </c>
      <c r="K15" s="43">
        <f>IF(ISBLANK(J15),"  ",IF(L15&gt;0,J15/L15,IF(J15&gt;0,1,0)))</f>
        <v>1.092860036259847E-2</v>
      </c>
      <c r="L15" s="132">
        <f>J15+H15</f>
        <v>32026059</v>
      </c>
      <c r="M15" s="44">
        <f>IF(ISBLANK(L15),"  ",IF(L81&gt;0,L15/L81,IF(L15&gt;0,1,0)))</f>
        <v>4.5916117279783751E-2</v>
      </c>
    </row>
    <row r="16" spans="1:15" ht="15" customHeight="1" x14ac:dyDescent="0.2">
      <c r="A16" s="170" t="s">
        <v>15</v>
      </c>
      <c r="B16" s="112">
        <f>LSUE!B16+SUSLA!B16+LCTCSummary!B16-LCTCBoard!B16-Online!B16</f>
        <v>0</v>
      </c>
      <c r="C16" s="35">
        <f t="shared" si="0"/>
        <v>0</v>
      </c>
      <c r="D16" s="122">
        <f>LSUE!D16+SUSLA!D16+LCTCSummary!D16-LCTCBoard!D16-Online!D16</f>
        <v>0</v>
      </c>
      <c r="E16" s="36">
        <f>IF(ISBLANK(D16),"  ",IF(F16&gt;0,D16/F16,IF(D16&gt;0,1,0)))</f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12">
        <f>LSUE!H16+SUSLA!H16+LCTCSummary!H16-LCTCBoard!H16-Online!H16</f>
        <v>0</v>
      </c>
      <c r="I16" s="35">
        <f t="shared" ref="I16:I34" si="2">IF(ISBLANK(H16),"  ",IF(L16&gt;0,H16/L16,IF(H16&gt;0,1,0)))</f>
        <v>0</v>
      </c>
      <c r="J16" s="122">
        <f>LSUE!J16+SUSLA!J16+LCTCSummary!J16-LCTCBoard!J16-Online!J16</f>
        <v>0</v>
      </c>
      <c r="K16" s="36">
        <f t="shared" ref="K16:K34" si="3">IF(ISBLANK(J16),"  ",IF(L16&gt;0,J16/L16,IF(J16&gt;0,1,0)))</f>
        <v>0</v>
      </c>
      <c r="L16" s="132">
        <f t="shared" ref="L16:L43" si="4">J16+H16</f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2">
        <f>LSUE!B17+SUSLA!B17+LCTCSummary!B17-LCTCBoard!B17-Online!B17</f>
        <v>6099299.0199999996</v>
      </c>
      <c r="C17" s="39">
        <f t="shared" si="0"/>
        <v>1</v>
      </c>
      <c r="D17" s="122">
        <f>LSUE!D17+SUSLA!D17+LCTCSummary!D17-LCTCBoard!D17-Online!D17</f>
        <v>0</v>
      </c>
      <c r="E17" s="36">
        <f t="shared" ref="E17:E34" si="5">IF(ISBLANK(D17),"  ",IF(F17&gt;0,D17/F17,IF(D17&gt;0,1,0)))</f>
        <v>0</v>
      </c>
      <c r="F17" s="133">
        <f t="shared" si="1"/>
        <v>6099299.0199999996</v>
      </c>
      <c r="G17" s="41">
        <f>IF(ISBLANK(F17),"  ",IF(F81&gt;0,F17/F81,IF(F17&gt;0,1,0)))</f>
        <v>8.3813417010306836E-3</v>
      </c>
      <c r="H17" s="112">
        <f>LSUE!H17+SUSLA!H17+LCTCSummary!H17-LCTCBoard!H17-Online!H17</f>
        <v>5649139</v>
      </c>
      <c r="I17" s="39">
        <f t="shared" si="2"/>
        <v>1</v>
      </c>
      <c r="J17" s="122">
        <f>LSUE!J17+SUSLA!J17+LCTCSummary!J17-LCTCBoard!J17-Online!J17</f>
        <v>0</v>
      </c>
      <c r="K17" s="40">
        <f t="shared" si="3"/>
        <v>0</v>
      </c>
      <c r="L17" s="133">
        <f t="shared" si="4"/>
        <v>5649139</v>
      </c>
      <c r="M17" s="41">
        <f>IF(ISBLANK(L17),"  ",IF(L81&gt;0,L17/L81,IF(L17&gt;0,1,0)))</f>
        <v>8.0992334665280011E-3</v>
      </c>
    </row>
    <row r="18" spans="1:13" ht="15" customHeight="1" x14ac:dyDescent="0.2">
      <c r="A18" s="171" t="s">
        <v>17</v>
      </c>
      <c r="B18" s="112">
        <f>LSUE!B18+SUSLA!B18+LCTCSummary!B18-LCTCBoard!B18-Online!B18</f>
        <v>0</v>
      </c>
      <c r="C18" s="39">
        <f t="shared" si="0"/>
        <v>0</v>
      </c>
      <c r="D18" s="122">
        <f>LSUE!D18+SUSLA!D18+LCTCSummary!D18-LCTCBoard!D18-Online!D18</f>
        <v>0</v>
      </c>
      <c r="E18" s="36">
        <f t="shared" si="5"/>
        <v>0</v>
      </c>
      <c r="F18" s="133">
        <f t="shared" si="1"/>
        <v>0</v>
      </c>
      <c r="G18" s="41">
        <f>IF(ISBLANK(F18),"  ",IF(F81&gt;0,F18/F81,IF(F18&gt;0,1,0)))</f>
        <v>0</v>
      </c>
      <c r="H18" s="112">
        <f>LSUE!H18+SUSLA!H18+LCTCSummary!H18-LCTCBoard!H18-Online!H18</f>
        <v>0</v>
      </c>
      <c r="I18" s="39">
        <f t="shared" si="2"/>
        <v>0</v>
      </c>
      <c r="J18" s="122">
        <f>LSUE!J18+SUSLA!J18+LCTCSummary!J18-LCTCBoard!J18-Online!J18</f>
        <v>0</v>
      </c>
      <c r="K18" s="40">
        <f t="shared" si="3"/>
        <v>0</v>
      </c>
      <c r="L18" s="133">
        <f t="shared" si="4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2">
        <f>LSUE!B19+SUSLA!B19+LCTCSummary!B19-LCTCBoard!B19-Online!B19</f>
        <v>252423</v>
      </c>
      <c r="C19" s="39">
        <f t="shared" si="0"/>
        <v>1</v>
      </c>
      <c r="D19" s="122">
        <f>LSUE!D19+SUSLA!D19+LCTCSummary!D19-LCTCBoard!D19-Online!D19</f>
        <v>0</v>
      </c>
      <c r="E19" s="36">
        <f t="shared" si="5"/>
        <v>0</v>
      </c>
      <c r="F19" s="133">
        <f t="shared" si="1"/>
        <v>252423</v>
      </c>
      <c r="G19" s="41">
        <f>IF(ISBLANK(F19),"  ",IF(F81&gt;0,F19/F81,IF(F19&gt;0,1,0)))</f>
        <v>3.4686664963661163E-4</v>
      </c>
      <c r="H19" s="112">
        <f>LSUE!H19+SUSLA!H19+LCTCSummary!H19-LCTCBoard!H19-Online!H19</f>
        <v>114540</v>
      </c>
      <c r="I19" s="39">
        <f t="shared" si="2"/>
        <v>1</v>
      </c>
      <c r="J19" s="122">
        <f>LSUE!J19+SUSLA!J19+LCTCSummary!J19-LCTCBoard!J19-Online!J19</f>
        <v>0</v>
      </c>
      <c r="K19" s="40">
        <f t="shared" si="3"/>
        <v>0</v>
      </c>
      <c r="L19" s="133">
        <f t="shared" si="4"/>
        <v>114540</v>
      </c>
      <c r="M19" s="41">
        <f>IF(ISBLANK(L19),"  ",IF(L81&gt;0,L19/L81,IF(L19&gt;0,1,0)))</f>
        <v>1.6421727297843394E-4</v>
      </c>
    </row>
    <row r="20" spans="1:13" ht="15" customHeight="1" x14ac:dyDescent="0.2">
      <c r="A20" s="171" t="s">
        <v>19</v>
      </c>
      <c r="B20" s="112">
        <f>LSUE!B20+SUSLA!B20+LCTCSummary!B20-LCTCBoard!B20-Online!B20</f>
        <v>626766</v>
      </c>
      <c r="C20" s="39">
        <f t="shared" si="0"/>
        <v>1</v>
      </c>
      <c r="D20" s="122">
        <f>LSUE!D20+SUSLA!D20+LCTCSummary!D20-LCTCBoard!D20-Online!D20</f>
        <v>0</v>
      </c>
      <c r="E20" s="36">
        <f t="shared" si="5"/>
        <v>0</v>
      </c>
      <c r="F20" s="133">
        <f>D20+B20</f>
        <v>626766</v>
      </c>
      <c r="G20" s="41">
        <f>IF(ISBLANK(F20),"  ",IF(F81&gt;0,F20/F81,IF(F20&gt;0,1,0)))</f>
        <v>8.6126946643586564E-4</v>
      </c>
      <c r="H20" s="112">
        <f>LSUE!H20+SUSLA!H20+LCTCSummary!H20-LCTCBoard!H20-Online!H20</f>
        <v>623663</v>
      </c>
      <c r="I20" s="39">
        <f t="shared" si="2"/>
        <v>1</v>
      </c>
      <c r="J20" s="122">
        <f>LSUE!J20+SUSLA!J20+LCTCSummary!J20-LCTCBoard!J20-Online!J20</f>
        <v>0</v>
      </c>
      <c r="K20" s="40">
        <f t="shared" si="3"/>
        <v>0</v>
      </c>
      <c r="L20" s="133">
        <f>J20+H20</f>
        <v>623663</v>
      </c>
      <c r="M20" s="41">
        <f>IF(ISBLANK(L20),"  ",IF(L81&gt;0,L20/L81,IF(L20&gt;0,1,0)))</f>
        <v>8.9415258527631434E-4</v>
      </c>
    </row>
    <row r="21" spans="1:13" ht="15" customHeight="1" x14ac:dyDescent="0.2">
      <c r="A21" s="171" t="s">
        <v>20</v>
      </c>
      <c r="B21" s="112">
        <f>LSUE!B21+SUSLA!B21+LCTCSummary!B21-LCTCBoard!B21-Online!B21</f>
        <v>0</v>
      </c>
      <c r="C21" s="39">
        <f t="shared" si="0"/>
        <v>0</v>
      </c>
      <c r="D21" s="122">
        <f>LSUE!D21+SUSLA!D21+LCTCSummary!D21-LCTCBoard!D21-Online!D21</f>
        <v>0</v>
      </c>
      <c r="E21" s="36">
        <f t="shared" si="5"/>
        <v>0</v>
      </c>
      <c r="F21" s="133">
        <f t="shared" si="1"/>
        <v>0</v>
      </c>
      <c r="G21" s="41">
        <f>IF(ISBLANK(F21),"  ",IF(F81&gt;0,F21/F81,IF(F21&gt;0,1,0)))</f>
        <v>0</v>
      </c>
      <c r="H21" s="112">
        <f>LSUE!H21+SUSLA!H21+LCTCSummary!H21-LCTCBoard!H21-Online!H21</f>
        <v>0</v>
      </c>
      <c r="I21" s="39">
        <f t="shared" si="2"/>
        <v>0</v>
      </c>
      <c r="J21" s="122">
        <f>LSUE!J21+SUSLA!J21+LCTCSummary!J21-LCTCBoard!J21-Online!J21</f>
        <v>0</v>
      </c>
      <c r="K21" s="40">
        <f t="shared" si="3"/>
        <v>0</v>
      </c>
      <c r="L21" s="133">
        <f t="shared" si="4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2">
        <f>LSUE!B22+SUSLA!B22+LCTCSummary!B22-LCTCBoard!B22-Online!B22</f>
        <v>0</v>
      </c>
      <c r="C22" s="39">
        <f t="shared" si="0"/>
        <v>0</v>
      </c>
      <c r="D22" s="122">
        <f>LSUE!D22+SUSLA!D22+LCTCSummary!D22-LCTCBoard!D22-Online!D22</f>
        <v>0</v>
      </c>
      <c r="E22" s="36">
        <f t="shared" si="5"/>
        <v>0</v>
      </c>
      <c r="F22" s="133">
        <f t="shared" si="1"/>
        <v>0</v>
      </c>
      <c r="G22" s="41">
        <f>IF(ISBLANK(F22),"  ",IF(F81&gt;0,F22/F81,IF(F22&gt;0,1,0)))</f>
        <v>0</v>
      </c>
      <c r="H22" s="112">
        <f>LSUE!H22+SUSLA!H22+LCTCSummary!H22-LCTCBoard!H22-Online!H22</f>
        <v>0</v>
      </c>
      <c r="I22" s="39">
        <f t="shared" si="2"/>
        <v>0</v>
      </c>
      <c r="J22" s="122">
        <f>LSUE!J22+SUSLA!J22+LCTCSummary!J22-LCTCBoard!J22-Online!J22</f>
        <v>0</v>
      </c>
      <c r="K22" s="40">
        <f t="shared" si="3"/>
        <v>0</v>
      </c>
      <c r="L22" s="133">
        <f t="shared" si="4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2">
        <f>LSUE!B23+SUSLA!B23+LCTCSummary!B23-LCTCBoard!B23-Online!B23</f>
        <v>0</v>
      </c>
      <c r="C23" s="39">
        <f t="shared" si="0"/>
        <v>0</v>
      </c>
      <c r="D23" s="122">
        <f>LSUE!D23+SUSLA!D23+LCTCSummary!D23-LCTCBoard!D23-Online!D23</f>
        <v>0</v>
      </c>
      <c r="E23" s="36">
        <f t="shared" si="5"/>
        <v>0</v>
      </c>
      <c r="F23" s="133">
        <f t="shared" si="1"/>
        <v>0</v>
      </c>
      <c r="G23" s="41">
        <f>IF(ISBLANK(F23),"  ",IF(F81&gt;0,F23/F81,IF(F23&gt;0,1,0)))</f>
        <v>0</v>
      </c>
      <c r="H23" s="112">
        <f>LSUE!H23+SUSLA!H23+LCTCSummary!H23-LCTCBoard!H23-Online!H23</f>
        <v>0</v>
      </c>
      <c r="I23" s="39">
        <f t="shared" si="2"/>
        <v>0</v>
      </c>
      <c r="J23" s="122">
        <f>LSUE!J23+SUSLA!J23+LCTCSummary!J23-LCTCBoard!J23-Online!J23</f>
        <v>0</v>
      </c>
      <c r="K23" s="40">
        <f t="shared" si="3"/>
        <v>0</v>
      </c>
      <c r="L23" s="133">
        <f t="shared" si="4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2">
        <f>LSUE!B24+SUSLA!B24+LCTCSummary!B24-LCTCBoard!B24-Online!B24</f>
        <v>0</v>
      </c>
      <c r="C24" s="39">
        <f t="shared" si="0"/>
        <v>0</v>
      </c>
      <c r="D24" s="122">
        <f>LSUE!D24+SUSLA!D24+LCTCSummary!D24-LCTCBoard!D24-Online!D24</f>
        <v>0</v>
      </c>
      <c r="E24" s="36">
        <f t="shared" si="5"/>
        <v>0</v>
      </c>
      <c r="F24" s="133">
        <f t="shared" si="1"/>
        <v>0</v>
      </c>
      <c r="G24" s="41">
        <f>IF(ISBLANK(F24),"  ",IF(F81&gt;0,F24/F81,IF(F24&gt;0,1,0)))</f>
        <v>0</v>
      </c>
      <c r="H24" s="112">
        <f>LSUE!H24+SUSLA!H24+LCTCSummary!H24-LCTCBoard!H24-Online!H24</f>
        <v>0</v>
      </c>
      <c r="I24" s="39">
        <f t="shared" si="2"/>
        <v>0</v>
      </c>
      <c r="J24" s="122">
        <f>LSUE!J24+SUSLA!J24+LCTCSummary!J24-LCTCBoard!J24-Online!J24</f>
        <v>0</v>
      </c>
      <c r="K24" s="40">
        <f t="shared" si="3"/>
        <v>0</v>
      </c>
      <c r="L24" s="133">
        <f t="shared" si="4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LSUE!B25+SUSLA!B25+LCTCSummary!B25-LCTCBoard!B25-Online!B25</f>
        <v>0</v>
      </c>
      <c r="C25" s="39">
        <f t="shared" si="0"/>
        <v>0</v>
      </c>
      <c r="D25" s="122">
        <f>LSUE!D25+SUSLA!D25+LCTCSummary!D25-LCTCBoard!D25-Online!D25</f>
        <v>0</v>
      </c>
      <c r="E25" s="36">
        <f t="shared" si="5"/>
        <v>0</v>
      </c>
      <c r="F25" s="133">
        <f t="shared" si="1"/>
        <v>0</v>
      </c>
      <c r="G25" s="41">
        <f>IF(ISBLANK(F25),"  ",IF(F81&gt;0,F25/F81,IF(F25&gt;0,1,0)))</f>
        <v>0</v>
      </c>
      <c r="H25" s="112">
        <f>LSUE!H25+SUSLA!H25+LCTCSummary!H25-LCTCBoard!H25-Online!H25</f>
        <v>0</v>
      </c>
      <c r="I25" s="39">
        <f t="shared" si="2"/>
        <v>0</v>
      </c>
      <c r="J25" s="122">
        <f>LSUE!J25+SUSLA!J25+LCTCSummary!J25-LCTCBoard!J25-Online!J25</f>
        <v>0</v>
      </c>
      <c r="K25" s="40">
        <f t="shared" si="3"/>
        <v>0</v>
      </c>
      <c r="L25" s="133">
        <f t="shared" si="4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2">
        <f>LSUE!B26+SUSLA!B26+LCTCSummary!B26-LCTCBoard!B26-Online!B26</f>
        <v>11996000</v>
      </c>
      <c r="C26" s="39">
        <f t="shared" si="0"/>
        <v>0.96992238033635192</v>
      </c>
      <c r="D26" s="122">
        <f>LSUE!D26+SUSLA!D26+LCTCSummary!D26-LCTCBoard!D26-Online!D26</f>
        <v>372000</v>
      </c>
      <c r="E26" s="36">
        <f t="shared" si="5"/>
        <v>3.0077619663648126E-2</v>
      </c>
      <c r="F26" s="133">
        <f t="shared" si="1"/>
        <v>12368000</v>
      </c>
      <c r="G26" s="41">
        <f>IF(ISBLANK(F26),"  ",IF(F81&gt;0,F26/F81,IF(F26&gt;0,1,0)))</f>
        <v>1.6995466826341548E-2</v>
      </c>
      <c r="H26" s="112">
        <f>LSUE!H26+SUSLA!H26+LCTCSummary!H26-LCTCBoard!H26-Online!H26</f>
        <v>25000000</v>
      </c>
      <c r="I26" s="39">
        <f t="shared" si="2"/>
        <v>0.98619329388560162</v>
      </c>
      <c r="J26" s="122">
        <f>LSUE!J26+SUSLA!J26+LCTCSummary!J26-LCTCBoard!J26-Online!J26</f>
        <v>350000</v>
      </c>
      <c r="K26" s="40">
        <f t="shared" si="3"/>
        <v>1.3806706114398421E-2</v>
      </c>
      <c r="L26" s="133">
        <f t="shared" si="4"/>
        <v>25350000</v>
      </c>
      <c r="M26" s="41">
        <f>IF(ISBLANK(L26),"  ",IF(L81&gt;0,L26/L81,IF(L26&gt;0,1,0)))</f>
        <v>3.6344577178307143E-2</v>
      </c>
    </row>
    <row r="27" spans="1:13" ht="15" customHeight="1" x14ac:dyDescent="0.2">
      <c r="A27" s="171" t="s">
        <v>26</v>
      </c>
      <c r="B27" s="112">
        <f>LSUE!B27+SUSLA!B27+LCTCSummary!B27-LCTCBoard!B27-Online!B27</f>
        <v>0</v>
      </c>
      <c r="C27" s="39">
        <f t="shared" si="0"/>
        <v>0</v>
      </c>
      <c r="D27" s="122">
        <f>LSUE!D27+SUSLA!D27+LCTCSummary!D27-LCTCBoard!D27-Online!D27</f>
        <v>0</v>
      </c>
      <c r="E27" s="36">
        <f t="shared" si="5"/>
        <v>0</v>
      </c>
      <c r="F27" s="133">
        <f t="shared" si="1"/>
        <v>0</v>
      </c>
      <c r="G27" s="41">
        <f>IF(ISBLANK(F27),"  ",IF(F81&gt;0,F27/F81,IF(F27&gt;0,1,0)))</f>
        <v>0</v>
      </c>
      <c r="H27" s="112">
        <f>LSUE!H27+SUSLA!H27+LCTCSummary!H27-LCTCBoard!H27-Online!H27</f>
        <v>0</v>
      </c>
      <c r="I27" s="39">
        <f t="shared" si="2"/>
        <v>0</v>
      </c>
      <c r="J27" s="122">
        <f>LSUE!J27+SUSLA!J27+LCTCSummary!J27-LCTCBoard!J27-Online!J27</f>
        <v>0</v>
      </c>
      <c r="K27" s="40">
        <f t="shared" si="3"/>
        <v>0</v>
      </c>
      <c r="L27" s="133">
        <f t="shared" si="4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f>LSUE!B28+SUSLA!B28+LCTCSummary!B28-LCTCBoard!B28-Online!B28</f>
        <v>503150</v>
      </c>
      <c r="C28" s="39">
        <f t="shared" si="0"/>
        <v>1</v>
      </c>
      <c r="D28" s="122">
        <f>LSUE!D28+SUSLA!D28+LCTCSummary!D28-LCTCBoard!D28-Online!D28</f>
        <v>0</v>
      </c>
      <c r="E28" s="36">
        <f t="shared" si="5"/>
        <v>0</v>
      </c>
      <c r="F28" s="133">
        <f t="shared" si="1"/>
        <v>503150</v>
      </c>
      <c r="G28" s="41">
        <f>IF(ISBLANK(F28),"  ",IF(F81&gt;0,F28/F81,IF(F28&gt;0,1,0)))</f>
        <v>6.9140274366702372E-4</v>
      </c>
      <c r="H28" s="112">
        <f>LSUE!H28+SUSLA!H28+LCTCSummary!H28-LCTCBoard!H28-Online!H28</f>
        <v>288717</v>
      </c>
      <c r="I28" s="39">
        <f t="shared" si="2"/>
        <v>1</v>
      </c>
      <c r="J28" s="122">
        <f>LSUE!J28+SUSLA!J28+LCTCSummary!J28-LCTCBoard!J28-Online!J28</f>
        <v>0</v>
      </c>
      <c r="K28" s="40">
        <f t="shared" si="3"/>
        <v>0</v>
      </c>
      <c r="L28" s="133">
        <f t="shared" si="4"/>
        <v>288717</v>
      </c>
      <c r="M28" s="41">
        <f>IF(ISBLANK(L28),"  ",IF(L81&gt;0,L28/L81,IF(L28&gt;0,1,0)))</f>
        <v>4.139367766938581E-4</v>
      </c>
    </row>
    <row r="29" spans="1:13" ht="15" customHeight="1" x14ac:dyDescent="0.2">
      <c r="A29" s="172" t="s">
        <v>28</v>
      </c>
      <c r="B29" s="112">
        <f>LSUE!B29+SUSLA!B29+LCTCSummary!B29-LCTCBoard!B29-Online!B29</f>
        <v>0</v>
      </c>
      <c r="C29" s="39">
        <f t="shared" si="0"/>
        <v>0</v>
      </c>
      <c r="D29" s="122">
        <f>LSUE!D29+SUSLA!D29+LCTCSummary!D29-LCTCBoard!D29-Online!D29</f>
        <v>0</v>
      </c>
      <c r="E29" s="36">
        <f t="shared" si="5"/>
        <v>0</v>
      </c>
      <c r="F29" s="133">
        <f t="shared" si="1"/>
        <v>0</v>
      </c>
      <c r="G29" s="41">
        <f>IF(ISBLANK(F29),"  ",IF(F81&gt;0,F29/F81,IF(F29&gt;0,1,0)))</f>
        <v>0</v>
      </c>
      <c r="H29" s="112">
        <f>LSUE!H29+SUSLA!H29+LCTCSummary!H29-LCTCBoard!H29-Online!H29</f>
        <v>0</v>
      </c>
      <c r="I29" s="39">
        <f t="shared" si="2"/>
        <v>0</v>
      </c>
      <c r="J29" s="122">
        <f>LSUE!J29+SUSLA!J29+LCTCSummary!J29-LCTCBoard!J29-Online!J29</f>
        <v>0</v>
      </c>
      <c r="K29" s="40">
        <f t="shared" si="3"/>
        <v>0</v>
      </c>
      <c r="L29" s="133">
        <f t="shared" si="4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f>LSUE!B30+SUSLA!B30+LCTCSummary!B30-LCTCBoard!B30-Online!B30</f>
        <v>0</v>
      </c>
      <c r="C30" s="39">
        <f t="shared" si="0"/>
        <v>0</v>
      </c>
      <c r="D30" s="122">
        <f>LSUE!D30+SUSLA!D30+LCTCSummary!D30-LCTCBoard!D30-Online!D30</f>
        <v>0</v>
      </c>
      <c r="E30" s="36">
        <f>IF(ISBLANK(D30),"  ",IF(F30&gt;0,D30/F30,IF(D30&gt;0,1,0)))</f>
        <v>0</v>
      </c>
      <c r="F30" s="133">
        <f t="shared" si="1"/>
        <v>0</v>
      </c>
      <c r="G30" s="41">
        <f>IF(ISBLANK(F30),"  ",IF(F81&gt;0,F30/F81,IF(F30&gt;0,1,0)))</f>
        <v>0</v>
      </c>
      <c r="H30" s="112">
        <f>LSUE!H30+SUSLA!H30+LCTCSummary!H30-LCTCBoard!H30-Online!H30</f>
        <v>0</v>
      </c>
      <c r="I30" s="39">
        <f t="shared" si="2"/>
        <v>0</v>
      </c>
      <c r="J30" s="122">
        <f>LSUE!J30+SUSLA!J30+LCTCSummary!J30-LCTCBoard!J30-Online!J30</f>
        <v>0</v>
      </c>
      <c r="K30" s="40">
        <f>IF(ISBLANK(J30),"  ",IF(L30&gt;0,J30/L30,IF(J30&gt;0,1,0)))</f>
        <v>0</v>
      </c>
      <c r="L30" s="133">
        <f t="shared" si="4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2">
        <f>LSUE!B31+SUSLA!B31+LCTCSummary!B31-LCTCBoard!B31-Online!B31</f>
        <v>0</v>
      </c>
      <c r="C31" s="39">
        <f t="shared" si="0"/>
        <v>0</v>
      </c>
      <c r="D31" s="122">
        <f>LSUE!D31+SUSLA!D31+LCTCSummary!D31-LCTCBoard!D31-Online!D31</f>
        <v>0</v>
      </c>
      <c r="E31" s="36">
        <f>IF(ISBLANK(D31),"  ",IF(F31&gt;0,D31/F31,IF(D31&gt;0,1,0)))</f>
        <v>0</v>
      </c>
      <c r="F31" s="133">
        <f t="shared" si="1"/>
        <v>0</v>
      </c>
      <c r="G31" s="41">
        <f>IF(ISBLANK(F31),"  ",IF(F81&gt;0,F31/F81,IF(F31&gt;0,1,0)))</f>
        <v>0</v>
      </c>
      <c r="H31" s="112">
        <f>LSUE!H31+SUSLA!H31+LCTCSummary!H31-LCTCBoard!H31-Online!H31</f>
        <v>0</v>
      </c>
      <c r="I31" s="39">
        <f t="shared" si="2"/>
        <v>0</v>
      </c>
      <c r="J31" s="122">
        <f>LSUE!J31+SUSLA!J31+LCTCSummary!J31-LCTCBoard!J31-Online!J31</f>
        <v>0</v>
      </c>
      <c r="K31" s="40">
        <f>IF(ISBLANK(J31),"  ",IF(L31&gt;0,J31/L31,IF(J31&gt;0,1,0)))</f>
        <v>0</v>
      </c>
      <c r="L31" s="133">
        <f t="shared" si="4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2">
        <f>LSUE!B32+SUSLA!B32+LCTCSummary!B32-LCTCBoard!B32-Online!B32</f>
        <v>0</v>
      </c>
      <c r="C32" s="39">
        <f t="shared" si="0"/>
        <v>0</v>
      </c>
      <c r="D32" s="122">
        <f>LSUE!D32+SUSLA!D32+LCTCSummary!D32-LCTCBoard!D32-Online!D32</f>
        <v>0</v>
      </c>
      <c r="E32" s="36">
        <f>IF(ISBLANK(D32),"  ",IF(F32&gt;0,D32/F32,IF(D32&gt;0,1,0)))</f>
        <v>0</v>
      </c>
      <c r="F32" s="133">
        <f t="shared" si="1"/>
        <v>0</v>
      </c>
      <c r="G32" s="41">
        <f>IF(ISBLANK(F32),"  ",IF(F81&gt;0,F32/F81,IF(F32&gt;0,1,0)))</f>
        <v>0</v>
      </c>
      <c r="H32" s="112">
        <f>LSUE!H32+SUSLA!H32+LCTCSummary!H32-LCTCBoard!H32-Online!H32</f>
        <v>0</v>
      </c>
      <c r="I32" s="39">
        <f t="shared" si="2"/>
        <v>0</v>
      </c>
      <c r="J32" s="122">
        <f>LSUE!J32+SUSLA!J32+LCTCSummary!J32-LCTCBoard!J32-Online!J32</f>
        <v>0</v>
      </c>
      <c r="K32" s="40">
        <f>IF(ISBLANK(J32),"  ",IF(L32&gt;0,J32/L32,IF(J32&gt;0,1,0)))</f>
        <v>0</v>
      </c>
      <c r="L32" s="133">
        <f t="shared" si="4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2">
        <f>LSUE!B33+SUSLA!B33+LCTCSummary!B33-LCTCBoard!B33-Online!B33</f>
        <v>0</v>
      </c>
      <c r="C33" s="39">
        <f>IF(ISBLANK(B33),"  ",IF(F33&gt;0,B33/F33,IF(B33&gt;0,1,0)))</f>
        <v>0</v>
      </c>
      <c r="D33" s="122">
        <f>LSUE!D33+SUSLA!D33+LCTCSummary!D33-LCTCBoard!D33-Online!D33</f>
        <v>0</v>
      </c>
      <c r="E33" s="36">
        <f>IF(ISBLANK(D33),"  ",IF(F33&gt;0,D33/F33,IF(D33&gt;0,1,0)))</f>
        <v>0</v>
      </c>
      <c r="F33" s="133">
        <f t="shared" si="1"/>
        <v>0</v>
      </c>
      <c r="G33" s="41">
        <f>IF(ISBLANK(F33),"  ",IF(F81&gt;0,F33/F81,IF(F33&gt;0,1,0)))</f>
        <v>0</v>
      </c>
      <c r="H33" s="112">
        <f>LSUE!H33+SUSLA!H33+LCTCSummary!H33-LCTCBoard!H33-Online!H33</f>
        <v>0</v>
      </c>
      <c r="I33" s="39">
        <f>IF(ISBLANK(H33),"  ",IF(L33&gt;0,H33/L33,IF(H33&gt;0,1,0)))</f>
        <v>0</v>
      </c>
      <c r="J33" s="122">
        <f>LSUE!J33+SUSLA!J33+LCTCSummary!J33-LCTCBoard!J33-Online!J33</f>
        <v>0</v>
      </c>
      <c r="K33" s="40">
        <f>IF(ISBLANK(J33),"  ",IF(L33&gt;0,J33/L33,IF(J33&gt;0,1,0)))</f>
        <v>0</v>
      </c>
      <c r="L33" s="133">
        <f t="shared" si="4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2">
        <f>LSUE!B34+SUSLA!B34+LCTCSummary!B34-LCTCBoard!B34-Online!B34</f>
        <v>0</v>
      </c>
      <c r="C34" s="39">
        <f t="shared" si="0"/>
        <v>0</v>
      </c>
      <c r="D34" s="122">
        <f>LSUE!D34+SUSLA!D34+LCTCSummary!D34-LCTCBoard!D34-Online!D34</f>
        <v>0</v>
      </c>
      <c r="E34" s="36">
        <f t="shared" si="5"/>
        <v>0</v>
      </c>
      <c r="F34" s="133">
        <f t="shared" si="1"/>
        <v>0</v>
      </c>
      <c r="G34" s="41">
        <f>IF(ISBLANK(F34),"  ",IF(F81&gt;0,F34/F81,IF(F34&gt;0,1,0)))</f>
        <v>0</v>
      </c>
      <c r="H34" s="112">
        <f>LSUE!H34+SUSLA!H34+LCTCSummary!H34-LCTCBoard!H34-Online!H34</f>
        <v>0</v>
      </c>
      <c r="I34" s="39">
        <f t="shared" si="2"/>
        <v>0</v>
      </c>
      <c r="J34" s="122">
        <f>LSUE!J34+SUSLA!J34+LCTCSummary!J34-LCTCBoard!J34-Online!J34</f>
        <v>0</v>
      </c>
      <c r="K34" s="40">
        <f t="shared" si="3"/>
        <v>0</v>
      </c>
      <c r="L34" s="133">
        <f t="shared" si="4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2">
        <f>LSUE!B35+SUSLA!B35+LCTCSummary!B35-LCTCBoard!B35-Online!B35</f>
        <v>0</v>
      </c>
      <c r="C35" s="39">
        <f t="shared" ref="C35:C36" si="6">IF(ISBLANK(B35),"  ",IF(F35&gt;0,B35/F35,IF(B35&gt;0,1,0)))</f>
        <v>0</v>
      </c>
      <c r="D35" s="122">
        <f>LSUE!D35+SUSLA!D35+LCTCSummary!D35-LCTCBoard!D35-Online!D35</f>
        <v>47088</v>
      </c>
      <c r="E35" s="36">
        <f t="shared" ref="E35:E36" si="7">IF(ISBLANK(D35),"  ",IF(F35&gt;0,D35/F35,IF(D35&gt;0,1,0)))</f>
        <v>1</v>
      </c>
      <c r="F35" s="133">
        <f t="shared" ref="F35" si="8">D35+B35</f>
        <v>47088</v>
      </c>
      <c r="G35" s="41">
        <f>IF(ISBLANK(F35),"  ",IF(F82&gt;0,F35/F82,IF(F35&gt;0,1,0)))</f>
        <v>1</v>
      </c>
      <c r="H35" s="112">
        <f>LSUE!H35+SUSLA!H35+LCTCSummary!H35-LCTCBoard!H35-Online!H35</f>
        <v>0</v>
      </c>
      <c r="I35" s="39">
        <f t="shared" ref="I35" si="9">IF(ISBLANK(H35),"  ",IF(L35&gt;0,H35/L35,IF(H35&gt;0,1,0)))</f>
        <v>0</v>
      </c>
      <c r="J35" s="122">
        <f>LSUE!J35+SUSLA!J35+LCTCSummary!J35-LCTCBoard!J35-Online!J35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f>LSUE!B36+SUSLA!B36+LCTCSummary!B36-LCTCBoard!B36-Online!B36</f>
        <v>0</v>
      </c>
      <c r="C36" s="39">
        <f t="shared" si="6"/>
        <v>0</v>
      </c>
      <c r="D36" s="122">
        <f>LSUE!D36+SUSLA!D36+LCTCSummary!D36-LCTCBoard!D36-Online!D36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12">
        <f>LSUE!H36+SUSLA!H36+LCTCSummary!H36-LCTCBoard!H36-Online!H36</f>
        <v>0</v>
      </c>
      <c r="I36" s="39">
        <f t="shared" ref="I36" si="13">IF(ISBLANK(H36),"  ",IF(L36&gt;0,H36/L36,IF(H36&gt;0,1,0)))</f>
        <v>0</v>
      </c>
      <c r="J36" s="122">
        <f>LSUE!J36+SUSLA!J36+LCTCSummary!J36-LCTCBoard!J36-Online!J36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2">
        <f>LSUE!B37+SUSLA!B37+LCTCSummary!B37-LCTCBoard!B37-Online!B37</f>
        <v>0</v>
      </c>
      <c r="C37" s="39">
        <f t="shared" ref="C37" si="16">IF(ISBLANK(B37),"  ",IF(F37&gt;0,B37/F37,IF(B37&gt;0,1,0)))</f>
        <v>0</v>
      </c>
      <c r="D37" s="122">
        <f>LSUE!D37+SUSLA!D37+LCTCSummary!D37-LCTCBoard!D37-Online!D37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12">
        <f>LSUE!H37+SUSLA!H37+LCTCSummary!H37-LCTCBoard!H37-Online!H37</f>
        <v>0</v>
      </c>
      <c r="I37" s="39">
        <f t="shared" ref="I37" si="19">IF(ISBLANK(H37),"  ",IF(L37&gt;0,H37/L37,IF(H37&gt;0,1,0)))</f>
        <v>0</v>
      </c>
      <c r="J37" s="122">
        <f>LSUE!J37+SUSLA!J37+LCTCSummary!J37-LCTCBoard!J37-Online!J37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2">
        <f>LSUE!B38+SUSLA!B38+LCTCSummary!B38-LCTCBoard!B38-Online!B38</f>
        <v>0</v>
      </c>
      <c r="C38" s="39">
        <f t="shared" ref="C38" si="22">IF(ISBLANK(B38),"  ",IF(F38&gt;0,B38/F38,IF(B38&gt;0,1,0)))</f>
        <v>0</v>
      </c>
      <c r="D38" s="122">
        <f>LSUE!D38+SUSLA!D38+LCTCSummary!D38-LCTCBoard!D38-Online!D38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12">
        <f>LSUE!H38+SUSLA!H38+LCTCSummary!H38-LCTCBoard!H38-Online!H38</f>
        <v>0</v>
      </c>
      <c r="I38" s="39">
        <f t="shared" ref="I38" si="25">IF(ISBLANK(H38),"  ",IF(L38&gt;0,H38/L38,IF(H38&gt;0,1,0)))</f>
        <v>0</v>
      </c>
      <c r="J38" s="122">
        <f>LSUE!J38+SUSLA!J38+LCTCSummary!J38-LCTCBoard!J38-Online!J38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59"/>
      <c r="C39" s="48" t="s">
        <v>4</v>
      </c>
      <c r="D39" s="127"/>
      <c r="E39" s="49" t="s">
        <v>4</v>
      </c>
      <c r="F39" s="133"/>
      <c r="G39" s="50" t="s">
        <v>4</v>
      </c>
      <c r="H39" s="142"/>
      <c r="I39" s="48" t="s">
        <v>4</v>
      </c>
      <c r="J39" s="127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LSUE!B40+SUSLA!B40+LCTCSummary!B40-LCTCBoard!B40-Online!B40</f>
        <v>0</v>
      </c>
      <c r="C40" s="35">
        <f t="shared" si="0"/>
        <v>0</v>
      </c>
      <c r="D40" s="122">
        <f>LSUE!D40+SUSLA!D40+LCTCSummary!D40-LCTCBoard!D40-Online!D40</f>
        <v>0</v>
      </c>
      <c r="E40" s="36">
        <f>IF(ISBLANK(D40),"  ",IF(F40&gt;0,D40/F40,IF(D40&gt;0,1,0)))</f>
        <v>0</v>
      </c>
      <c r="F40" s="132">
        <f t="shared" si="1"/>
        <v>0</v>
      </c>
      <c r="G40" s="37">
        <f>IF(ISBLANK(F40),"  ",IF(F81&gt;0,F40/F81,IF(F40&gt;0,1,0)))</f>
        <v>0</v>
      </c>
      <c r="H40" s="112">
        <f>LSUE!H40+SUSLA!H40+LCTCSummary!H40-LCTCBoard!H40-Online!H40</f>
        <v>0</v>
      </c>
      <c r="I40" s="35">
        <f>IF(ISBLANK(H40),"  ",IF(L40&gt;0,H40/L40,IF(H40&gt;0,1,0)))</f>
        <v>0</v>
      </c>
      <c r="J40" s="122">
        <f>LSUE!J40+SUSLA!J40+LCTCSummary!J40-LCTCBoard!J40-Online!J40</f>
        <v>0</v>
      </c>
      <c r="K40" s="36">
        <f>IF(ISBLANK(J40),"  ",IF(L40&gt;0,J40/L40,IF(J40&gt;0,1,0)))</f>
        <v>0</v>
      </c>
      <c r="L40" s="132">
        <f t="shared" si="4"/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65"/>
      <c r="C41" s="48" t="s">
        <v>4</v>
      </c>
      <c r="D41" s="123"/>
      <c r="E41" s="49" t="s">
        <v>4</v>
      </c>
      <c r="F41" s="133"/>
      <c r="G41" s="50" t="s">
        <v>4</v>
      </c>
      <c r="H41" s="165"/>
      <c r="I41" s="48" t="s">
        <v>4</v>
      </c>
      <c r="J41" s="123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f>LSUE!B42+SUSLA!B42+LCTCSummary!B42-LCTCBoard!B42-Online!B42</f>
        <v>0</v>
      </c>
      <c r="C42" s="35">
        <f t="shared" si="0"/>
        <v>0</v>
      </c>
      <c r="D42" s="122">
        <f>LSUE!D42+SUSLA!D42+LCTCSummary!D42-LCTCBoard!D42-Online!D42</f>
        <v>0</v>
      </c>
      <c r="E42" s="36">
        <f>IF(ISBLANK(D42),"  ",IF(F42&gt;0,D42/F42,IF(D42&gt;0,1,0)))</f>
        <v>0</v>
      </c>
      <c r="F42" s="132">
        <f t="shared" si="1"/>
        <v>0</v>
      </c>
      <c r="G42" s="37">
        <f>IF(ISBLANK(F42),"  ",IF(F81&gt;0,F42/F81,IF(F42&gt;0,1,0)))</f>
        <v>0</v>
      </c>
      <c r="H42" s="112">
        <f>LSUE!H42+SUSLA!H42+LCTCSummary!H42-LCTCBoard!H42-Online!H42</f>
        <v>0</v>
      </c>
      <c r="I42" s="35">
        <f>IF(ISBLANK(H42),"  ",IF(L42&gt;0,H42/L42,IF(H42&gt;0,1,0)))</f>
        <v>0</v>
      </c>
      <c r="J42" s="122">
        <f>LSUE!J42+SUSLA!J42+LCTCSummary!J42-LCTCBoard!J42-Online!J42</f>
        <v>0</v>
      </c>
      <c r="K42" s="36">
        <f>IF(ISBLANK(J42),"  ",IF(L42&gt;0,J42/L42,IF(J42&gt;0,1,0)))</f>
        <v>0</v>
      </c>
      <c r="L42" s="132">
        <f t="shared" si="4"/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tr">
        <f t="shared" si="0"/>
        <v xml:space="preserve">  </v>
      </c>
      <c r="D43" s="124"/>
      <c r="E43" s="36" t="str">
        <f>IF(ISBLANK(D43),"  ",IF(F43&gt;0,D43/F43,IF(D43&gt;0,1,0)))</f>
        <v xml:space="preserve">  </v>
      </c>
      <c r="F43" s="133">
        <f t="shared" si="1"/>
        <v>0</v>
      </c>
      <c r="G43" s="41">
        <f>IF(ISBLANK(F43),"  ",IF(F81&gt;0,F43/F81,IF(F43&gt;0,1,0)))</f>
        <v>0</v>
      </c>
      <c r="H43" s="114"/>
      <c r="I43" s="39" t="str">
        <f>IF(ISBLANK(H43),"  ",IF(L43&gt;0,H43/L43,IF(H43&gt;0,1,0)))</f>
        <v xml:space="preserve">  </v>
      </c>
      <c r="J43" s="124"/>
      <c r="K43" s="40" t="str">
        <f>IF(ISBLANK(J43),"  ",IF(L43&gt;0,J43/L43,IF(J43&gt;0,1,0)))</f>
        <v xml:space="preserve">  </v>
      </c>
      <c r="L43" s="133">
        <f t="shared" si="4"/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172381293.02000001</v>
      </c>
      <c r="C44" s="59">
        <f t="shared" si="0"/>
        <v>0.9961335652885811</v>
      </c>
      <c r="D44" s="128">
        <f>SUM(D13:D15,D40,D42,D43)</f>
        <v>669088</v>
      </c>
      <c r="E44" s="52">
        <f>IF(ISBLANK(D44),"  ",IF(F44&gt;0,D44/F44,IF(D44&gt;0,1,0)))</f>
        <v>3.8664347114189322E-3</v>
      </c>
      <c r="F44" s="115">
        <f>SUM(F13:F15,F40,F42:F43)</f>
        <v>173050381.02000001</v>
      </c>
      <c r="G44" s="53">
        <f>IF(ISBLANK(F44),"  ",IF(F81&gt;0,F44/F81,IF(F44&gt;0,1,0)))</f>
        <v>0.23779689601481041</v>
      </c>
      <c r="H44" s="115">
        <f>SUM(H13:H15,H40,H42:H43)</f>
        <v>199125443</v>
      </c>
      <c r="I44" s="59">
        <f>IF(ISBLANK(H44),"  ",IF(L44&gt;0,H44/L44,IF(H44&gt;0,1,0)))</f>
        <v>0.99699587598361217</v>
      </c>
      <c r="J44" s="128">
        <f>SUM(J13:J15,J40,J42:J43)</f>
        <v>600000</v>
      </c>
      <c r="K44" s="54">
        <f>IF(ISBLANK(J44),"  ",IF(L44&gt;0,J44/L44,IF(J44&gt;0,1,0)))</f>
        <v>3.0041240163878368E-3</v>
      </c>
      <c r="L44" s="115">
        <f>SUM(L13:L15,L40,L42:L43)</f>
        <v>199725443</v>
      </c>
      <c r="M44" s="53">
        <f>IF(ISBLANK(L44),"  ",IF(L81&gt;0,L44/L81,IF(L44&gt;0,1,0)))</f>
        <v>0.28634859083175873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LSUE!B46+SUSLA!B46+LCTCSummary!B46-LCTCBoard!B46-Online!B46</f>
        <v>0</v>
      </c>
      <c r="C46" s="35">
        <f t="shared" si="0"/>
        <v>0</v>
      </c>
      <c r="D46" s="122">
        <f>LSUE!D46+SUSLA!D46+LCTCSummary!D46-LCTCBoard!D46-Online!D46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LSUE!H46+SUSLA!H46+LCTCSummary!H46-LCTCBoard!H46-Online!H46</f>
        <v>0</v>
      </c>
      <c r="I46" s="35">
        <f t="shared" ref="I46:I52" si="29">IF(ISBLANK(H46),"  ",IF(L46&gt;0,H46/L46,IF(H46&gt;0,1,0)))</f>
        <v>0</v>
      </c>
      <c r="J46" s="122">
        <f>LSUE!J46+SUSLA!J46+LCTCSummary!J46-LCTCBoard!J46-Online!J46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LSUE!B47+SUSLA!B47+LCTCSummary!B47-LCTCBoard!B47-Online!B47</f>
        <v>0</v>
      </c>
      <c r="C47" s="39">
        <f t="shared" si="0"/>
        <v>0</v>
      </c>
      <c r="D47" s="122">
        <f>LSUE!D47+SUSLA!D47+LCTCSummary!D47-LCTCBoard!D47-Online!D47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LSUE!H47+SUSLA!H47+LCTCSummary!H47-LCTCBoard!H47-Online!H47</f>
        <v>0</v>
      </c>
      <c r="I47" s="39">
        <f t="shared" si="29"/>
        <v>0</v>
      </c>
      <c r="J47" s="122">
        <f>LSUE!J47+SUSLA!J47+LCTCSummary!J47-LCTCBoard!J47-Online!J47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LSUE!B48+SUSLA!B48+LCTCSummary!B48-LCTCBoard!B48-Online!B48</f>
        <v>0</v>
      </c>
      <c r="C48" s="39">
        <f t="shared" si="0"/>
        <v>0</v>
      </c>
      <c r="D48" s="122">
        <f>LSUE!D48+SUSLA!D48+LCTCSummary!D48-LCTCBoard!D48-Online!D48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LSUE!H48+SUSLA!H48+LCTCSummary!H48-LCTCBoard!H48-Online!H48</f>
        <v>0</v>
      </c>
      <c r="I48" s="39">
        <f t="shared" si="29"/>
        <v>0</v>
      </c>
      <c r="J48" s="122">
        <f>LSUE!J48+SUSLA!J48+LCTCSummary!J48-LCTCBoard!J48-Online!J48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LSUE!B49+SUSLA!B49+LCTCSummary!B49-LCTCBoard!B49-Online!B49</f>
        <v>0</v>
      </c>
      <c r="C49" s="39">
        <f t="shared" si="0"/>
        <v>0</v>
      </c>
      <c r="D49" s="122">
        <f>LSUE!D49+SUSLA!D49+LCTCSummary!D49-LCTCBoard!D49-Online!D49</f>
        <v>0</v>
      </c>
      <c r="E49" s="40">
        <f t="shared" si="28"/>
        <v>0</v>
      </c>
      <c r="F49" s="133">
        <f>D49+B49</f>
        <v>0</v>
      </c>
      <c r="G49" s="41">
        <f>IF(ISBLANK(F49),"  ",IF(D81&gt;0,F49/D81,IF(F49&gt;0,1,0)))</f>
        <v>0</v>
      </c>
      <c r="H49" s="112">
        <f>LSUE!H49+SUSLA!H49+LCTCSummary!H49-LCTCBoard!H49-Online!H49</f>
        <v>0</v>
      </c>
      <c r="I49" s="39">
        <f t="shared" si="29"/>
        <v>0</v>
      </c>
      <c r="J49" s="122">
        <f>LSUE!J49+SUSLA!J49+LCTCSummary!J49-LCTCBoard!J49-Online!J49</f>
        <v>0</v>
      </c>
      <c r="K49" s="40">
        <f t="shared" si="30"/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2">
        <f>LSUE!B50+SUSLA!B50+LCTCSummary!B50-LCTCBoard!B50-Online!B50</f>
        <v>0</v>
      </c>
      <c r="C50" s="39">
        <f t="shared" si="0"/>
        <v>0</v>
      </c>
      <c r="D50" s="122">
        <f>LSUE!D50+SUSLA!D50+LCTCSummary!D50-LCTCBoard!D50-Online!D50</f>
        <v>300717</v>
      </c>
      <c r="E50" s="40">
        <f t="shared" si="28"/>
        <v>1</v>
      </c>
      <c r="F50" s="133">
        <f>D50+B50</f>
        <v>300717</v>
      </c>
      <c r="G50" s="41">
        <f>IF(ISBLANK(F50),"  ",IF(F81&gt;0,F50/F81,IF(F50&gt;0,1,0)))</f>
        <v>4.1322977018248309E-4</v>
      </c>
      <c r="H50" s="112">
        <f>LSUE!H50+SUSLA!H50+LCTCSummary!H50-LCTCBoard!H50-Online!H50</f>
        <v>0</v>
      </c>
      <c r="I50" s="39">
        <f t="shared" si="29"/>
        <v>0</v>
      </c>
      <c r="J50" s="122">
        <f>LSUE!J50+SUSLA!J50+LCTCSummary!J50-LCTCBoard!J50-Online!J50</f>
        <v>1000</v>
      </c>
      <c r="K50" s="40">
        <f t="shared" si="30"/>
        <v>1</v>
      </c>
      <c r="L50" s="133">
        <f>J50+H50</f>
        <v>1000</v>
      </c>
      <c r="M50" s="41">
        <f>IF(ISBLANK(L50),"  ",IF(L81&gt;0,L50/L81,IF(L50&gt;0,1,0)))</f>
        <v>1.4337111312941673E-6</v>
      </c>
    </row>
    <row r="51" spans="1:13" s="55" customFormat="1" ht="15" customHeight="1" x14ac:dyDescent="0.25">
      <c r="A51" s="56" t="s">
        <v>40</v>
      </c>
      <c r="B51" s="117">
        <f>B50+B49+B48+B47+B46</f>
        <v>0</v>
      </c>
      <c r="C51" s="59">
        <f t="shared" si="0"/>
        <v>0</v>
      </c>
      <c r="D51" s="125">
        <f>D50+D49+D48+D47+D46</f>
        <v>300717</v>
      </c>
      <c r="E51" s="54">
        <f t="shared" si="28"/>
        <v>1</v>
      </c>
      <c r="F51" s="134">
        <f>F50+F49+F48+F47+F46</f>
        <v>300717</v>
      </c>
      <c r="G51" s="53">
        <f>IF(ISBLANK(F51),"  ",IF(F81&gt;0,F51/F81,IF(F51&gt;0,1,0)))</f>
        <v>4.1322977018248309E-4</v>
      </c>
      <c r="H51" s="117">
        <f>H50+H49+H48+H47+H46</f>
        <v>0</v>
      </c>
      <c r="I51" s="59">
        <f t="shared" si="29"/>
        <v>0</v>
      </c>
      <c r="J51" s="125">
        <f>J50+J49+J48+J47+J46</f>
        <v>1000</v>
      </c>
      <c r="K51" s="54">
        <f t="shared" si="30"/>
        <v>1</v>
      </c>
      <c r="L51" s="134">
        <f>L50+L49+L48+L47+L46</f>
        <v>1000</v>
      </c>
      <c r="M51" s="53">
        <f>IF(ISBLANK(L51),"  ",IF(L81&gt;0,L51/L81,IF(L51&gt;0,1,0)))</f>
        <v>1.4337111312941673E-6</v>
      </c>
    </row>
    <row r="52" spans="1:13" s="55" customFormat="1" ht="15" customHeight="1" x14ac:dyDescent="0.25">
      <c r="A52" s="60" t="s">
        <v>41</v>
      </c>
      <c r="B52" s="118">
        <f>LSUE!B52+SUSLA!B52+LCTCSummary!B52-LCTCBoard!B52-Online!B52</f>
        <v>513353</v>
      </c>
      <c r="C52" s="59">
        <f t="shared" si="0"/>
        <v>1.7693040856054866E-2</v>
      </c>
      <c r="D52" s="126">
        <f>LSUE!D52+SUSLA!D52+LCTCSummary!D52-LCTCBoard!D52-Online!D52</f>
        <v>28501049</v>
      </c>
      <c r="E52" s="54">
        <f t="shared" si="28"/>
        <v>0.98230695914394517</v>
      </c>
      <c r="F52" s="135">
        <f>D52+B52</f>
        <v>29014402</v>
      </c>
      <c r="G52" s="53">
        <f>IF(ISBLANK(F52),"  ",IF(F81&gt;0,F52/F81,IF(F52&gt;0,1,0)))</f>
        <v>3.9870092713222657E-2</v>
      </c>
      <c r="H52" s="118">
        <f>LSUE!H52+SUSLA!H52+LCTCSummary!H52-LCTCBoard!H52-Online!H52</f>
        <v>0</v>
      </c>
      <c r="I52" s="59">
        <f t="shared" si="29"/>
        <v>0</v>
      </c>
      <c r="J52" s="126">
        <f>LSUE!J52+SUSLA!J52+LCTCSummary!J52-LCTCBoard!J52-Online!J52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LSUE!B54+SUSLA!B54+LCTCSummary!B54-LCTCBoard!B54-Online!B54</f>
        <v>144577008.17999998</v>
      </c>
      <c r="C54" s="35">
        <f t="shared" si="0"/>
        <v>1.0271820684398878</v>
      </c>
      <c r="D54" s="122">
        <f>LSUE!D54+SUSLA!D54+LCTCSummary!D54-LCTCBoard!D54-Online!D54</f>
        <v>-3825906.0900000003</v>
      </c>
      <c r="E54" s="36">
        <f t="shared" ref="E54:E72" si="31">IF(ISBLANK(D54),"  ",IF(F54&gt;0,D54/F54,IF(D54&gt;0,1,0)))</f>
        <v>-2.7182068439887703E-2</v>
      </c>
      <c r="F54" s="136">
        <f t="shared" ref="F54:F59" si="32">D54+B54</f>
        <v>140751102.08999997</v>
      </c>
      <c r="G54" s="37">
        <f>IF(ISBLANK(F54),"  ",IF(F81&gt;0,F54/F81,IF(F54&gt;0,1,0)))</f>
        <v>0.19341289507936668</v>
      </c>
      <c r="H54" s="112">
        <f>LSUE!H54+SUSLA!H54+LCTCSummary!H54-LCTCBoard!H54-Online!H54</f>
        <v>165362323.44</v>
      </c>
      <c r="I54" s="35">
        <f t="shared" ref="I54:I72" si="33">IF(ISBLANK(H54),"  ",IF(L54&gt;0,H54/L54,IF(H54&gt;0,1,0)))</f>
        <v>0.98310235711194982</v>
      </c>
      <c r="J54" s="122">
        <f>LSUE!J54+SUSLA!J54+LCTCSummary!J54-LCTCBoard!J54-Online!J54</f>
        <v>2842261</v>
      </c>
      <c r="K54" s="36">
        <f t="shared" ref="K54:K72" si="34">IF(ISBLANK(J54),"  ",IF(L54&gt;0,J54/L54,IF(J54&gt;0,1,0)))</f>
        <v>1.6897642888050169E-2</v>
      </c>
      <c r="L54" s="136">
        <f t="shared" ref="L54:L59" si="35">J54+H54</f>
        <v>168204584.44</v>
      </c>
      <c r="M54" s="37">
        <f>IF(ISBLANK(L54),"  ",IF(L81&gt;0,L54/L81,IF(L54&gt;0,1,0)))</f>
        <v>0.2411567850463377</v>
      </c>
    </row>
    <row r="55" spans="1:13" ht="15" customHeight="1" x14ac:dyDescent="0.2">
      <c r="A55" s="25" t="s">
        <v>44</v>
      </c>
      <c r="B55" s="112">
        <f>LSUE!B55+SUSLA!B55+LCTCSummary!B55-LCTCBoard!B55-Online!B55</f>
        <v>595585</v>
      </c>
      <c r="C55" s="39">
        <f t="shared" si="0"/>
        <v>1</v>
      </c>
      <c r="D55" s="122">
        <f>LSUE!D55+SUSLA!D55+LCTCSummary!D55-LCTCBoard!D55-Online!D55</f>
        <v>0</v>
      </c>
      <c r="E55" s="40">
        <f t="shared" si="31"/>
        <v>0</v>
      </c>
      <c r="F55" s="137">
        <f t="shared" si="32"/>
        <v>595585</v>
      </c>
      <c r="G55" s="41">
        <f>IF(ISBLANK(F55),"  ",IF(F81&gt;0,F55/F81,IF(F55&gt;0,1,0)))</f>
        <v>8.1842214664995397E-4</v>
      </c>
      <c r="H55" s="112">
        <f>LSUE!H55+SUSLA!H55+LCTCSummary!H55-LCTCBoard!H55-Online!H55</f>
        <v>681545</v>
      </c>
      <c r="I55" s="39">
        <f t="shared" si="33"/>
        <v>1</v>
      </c>
      <c r="J55" s="122">
        <f>LSUE!J55+SUSLA!J55+LCTCSummary!J55-LCTCBoard!J55-Online!J55</f>
        <v>0</v>
      </c>
      <c r="K55" s="40">
        <f t="shared" si="34"/>
        <v>0</v>
      </c>
      <c r="L55" s="137">
        <f t="shared" si="35"/>
        <v>681545</v>
      </c>
      <c r="M55" s="41">
        <f>IF(ISBLANK(L55),"  ",IF(L81&gt;0,L55/L81,IF(L55&gt;0,1,0)))</f>
        <v>9.7713865297788336E-4</v>
      </c>
    </row>
    <row r="56" spans="1:13" ht="15" customHeight="1" x14ac:dyDescent="0.2">
      <c r="A56" s="64" t="s">
        <v>45</v>
      </c>
      <c r="B56" s="112">
        <f>LSUE!B56+SUSLA!B56+LCTCSummary!B56-LCTCBoard!B56-Online!B56</f>
        <v>938845.64</v>
      </c>
      <c r="C56" s="39">
        <f t="shared" si="0"/>
        <v>0.11852861558307776</v>
      </c>
      <c r="D56" s="122">
        <f>LSUE!D56+SUSLA!D56+LCTCSummary!D56-LCTCBoard!D56-Online!D56</f>
        <v>6981989.6399999997</v>
      </c>
      <c r="E56" s="40">
        <f t="shared" si="31"/>
        <v>0.8814713844169223</v>
      </c>
      <c r="F56" s="138">
        <f t="shared" si="32"/>
        <v>7920835.2799999993</v>
      </c>
      <c r="G56" s="41">
        <f>IF(ISBLANK(F56),"  ",IF(F81&gt;0,F56/F81,IF(F56&gt;0,1,0)))</f>
        <v>1.0884402752114792E-2</v>
      </c>
      <c r="H56" s="112">
        <f>LSUE!H56+SUSLA!H56+LCTCSummary!H56-LCTCBoard!H56-Online!H56</f>
        <v>1112015</v>
      </c>
      <c r="I56" s="39">
        <f t="shared" si="33"/>
        <v>0.1370780557678867</v>
      </c>
      <c r="J56" s="122">
        <f>LSUE!J56+SUSLA!J56+LCTCSummary!J56-LCTCBoard!J56-Online!J56</f>
        <v>7000260.8399999999</v>
      </c>
      <c r="K56" s="40">
        <f t="shared" si="34"/>
        <v>0.86292194423211332</v>
      </c>
      <c r="L56" s="138">
        <f t="shared" si="35"/>
        <v>8112275.8399999999</v>
      </c>
      <c r="M56" s="41">
        <f>IF(ISBLANK(L56),"  ",IF(L81&gt;0,L56/L81,IF(L56&gt;0,1,0)))</f>
        <v>1.1630660171936742E-2</v>
      </c>
    </row>
    <row r="57" spans="1:13" ht="15" customHeight="1" x14ac:dyDescent="0.2">
      <c r="A57" s="64" t="s">
        <v>46</v>
      </c>
      <c r="B57" s="112">
        <f>LSUE!B57+SUSLA!B57+LCTCSummary!B57-LCTCBoard!B57-Online!B57</f>
        <v>2285130.37</v>
      </c>
      <c r="C57" s="39">
        <f t="shared" si="0"/>
        <v>0.73120710481055529</v>
      </c>
      <c r="D57" s="122">
        <f>LSUE!D57+SUSLA!D57+LCTCSummary!D57-LCTCBoard!D57-Online!D57</f>
        <v>840017.56</v>
      </c>
      <c r="E57" s="40">
        <f t="shared" si="31"/>
        <v>0.26879289518944466</v>
      </c>
      <c r="F57" s="138">
        <f t="shared" si="32"/>
        <v>3125147.93</v>
      </c>
      <c r="G57" s="41">
        <f>IF(ISBLANK(F57),"  ",IF(F81&gt;0,F57/F81,IF(F57&gt;0,1,0)))</f>
        <v>4.2944168799906989E-3</v>
      </c>
      <c r="H57" s="112">
        <f>LSUE!H57+SUSLA!H57+LCTCSummary!H57-LCTCBoard!H57-Online!H57</f>
        <v>2552716</v>
      </c>
      <c r="I57" s="39">
        <f t="shared" si="33"/>
        <v>0.76137798249097532</v>
      </c>
      <c r="J57" s="122">
        <f>LSUE!J57+SUSLA!J57+LCTCSummary!J57-LCTCBoard!J57-Online!J57</f>
        <v>800041.84000000008</v>
      </c>
      <c r="K57" s="40">
        <f t="shared" si="34"/>
        <v>0.23862201750902479</v>
      </c>
      <c r="L57" s="138">
        <f t="shared" si="35"/>
        <v>3352757.84</v>
      </c>
      <c r="M57" s="41">
        <f>IF(ISBLANK(L57),"  ",IF(L81&gt;0,L57/L81,IF(L57&gt;0,1,0)))</f>
        <v>4.8068862357417887E-3</v>
      </c>
    </row>
    <row r="58" spans="1:13" ht="15" customHeight="1" x14ac:dyDescent="0.2">
      <c r="A58" s="64" t="s">
        <v>47</v>
      </c>
      <c r="B58" s="112">
        <f>LSUE!B58+SUSLA!B58+LCTCSummary!B58-LCTCBoard!B58-Online!B58</f>
        <v>0</v>
      </c>
      <c r="C58" s="39">
        <f>IF(ISBLANK(B58),"  ",IF(F58&gt;0,B58/F58,IF(B58&gt;0,1,0)))</f>
        <v>0</v>
      </c>
      <c r="D58" s="122">
        <f>LSUE!D58+SUSLA!D58+LCTCSummary!D58-LCTCBoard!D58-Online!D58</f>
        <v>2897709.32</v>
      </c>
      <c r="E58" s="40">
        <f>IF(ISBLANK(D58),"  ",IF(F58&gt;0,D58/F58,IF(D58&gt;0,1,0)))</f>
        <v>1</v>
      </c>
      <c r="F58" s="138">
        <f t="shared" si="32"/>
        <v>2897709.32</v>
      </c>
      <c r="G58" s="41">
        <f>IF(ISBLANK(F58),"  ",IF(F81&gt;0,F58/F81,IF(F58&gt;0,1,0)))</f>
        <v>3.9818824887160997E-3</v>
      </c>
      <c r="H58" s="112">
        <f>LSUE!H58+SUSLA!H58+LCTCSummary!H58-LCTCBoard!H58-Online!H58</f>
        <v>0</v>
      </c>
      <c r="I58" s="39">
        <f>IF(ISBLANK(H58),"  ",IF(L58&gt;0,H58/L58,IF(H58&gt;0,1,0)))</f>
        <v>0</v>
      </c>
      <c r="J58" s="122">
        <f>LSUE!J58+SUSLA!J58+LCTCSummary!J58-LCTCBoard!J58-Online!J58</f>
        <v>2972339</v>
      </c>
      <c r="K58" s="40">
        <f>IF(ISBLANK(J58),"  ",IF(L58&gt;0,J58/L58,IF(J58&gt;0,1,0)))</f>
        <v>1</v>
      </c>
      <c r="L58" s="138">
        <f t="shared" si="35"/>
        <v>2972339</v>
      </c>
      <c r="M58" s="41">
        <f>IF(ISBLANK(L58),"  ",IF(L81&gt;0,L58/L81,IF(L58&gt;0,1,0)))</f>
        <v>4.261475510279774E-3</v>
      </c>
    </row>
    <row r="59" spans="1:13" ht="15" customHeight="1" x14ac:dyDescent="0.2">
      <c r="A59" s="25" t="s">
        <v>48</v>
      </c>
      <c r="B59" s="112">
        <f>LSUE!B59+SUSLA!B59+LCTCSummary!B59-LCTCBoard!B59-Online!B59</f>
        <v>15374242.58</v>
      </c>
      <c r="C59" s="39">
        <f t="shared" si="0"/>
        <v>0.36577359929523723</v>
      </c>
      <c r="D59" s="122">
        <f>LSUE!D59+SUSLA!D59+LCTCSummary!D59-LCTCBoard!D59-Online!D59</f>
        <v>26657884.969999999</v>
      </c>
      <c r="E59" s="40">
        <f t="shared" si="31"/>
        <v>0.63422640070476277</v>
      </c>
      <c r="F59" s="137">
        <f t="shared" si="32"/>
        <v>42032127.549999997</v>
      </c>
      <c r="G59" s="41">
        <f>IF(ISBLANK(F59),"  ",IF(F81&gt;0,F59/F81,IF(F59&gt;0,1,0)))</f>
        <v>5.7758378833811574E-2</v>
      </c>
      <c r="H59" s="112">
        <f>LSUE!H59+SUSLA!H59+LCTCSummary!H59-LCTCBoard!H59-Online!H59</f>
        <v>16875925.560000002</v>
      </c>
      <c r="I59" s="39">
        <f t="shared" si="33"/>
        <v>0.37689036688638983</v>
      </c>
      <c r="J59" s="122">
        <f>LSUE!J59+SUSLA!J59+LCTCSummary!J59-LCTCBoard!J59-Online!J59</f>
        <v>27900823.974399999</v>
      </c>
      <c r="K59" s="40">
        <f t="shared" si="34"/>
        <v>0.62310963311361012</v>
      </c>
      <c r="L59" s="137">
        <f t="shared" si="35"/>
        <v>44776749.534400001</v>
      </c>
      <c r="M59" s="41">
        <f>IF(ISBLANK(L59),"  ",IF(L81&gt;0,L59/L81,IF(L59&gt;0,1,0)))</f>
        <v>6.4196924230640204E-2</v>
      </c>
    </row>
    <row r="60" spans="1:13" s="55" customFormat="1" ht="15" customHeight="1" x14ac:dyDescent="0.25">
      <c r="A60" s="60" t="s">
        <v>49</v>
      </c>
      <c r="B60" s="117">
        <f>B59+B57+B56+B55+B54</f>
        <v>163770811.76999998</v>
      </c>
      <c r="C60" s="59">
        <f t="shared" si="0"/>
        <v>0.8299651880507779</v>
      </c>
      <c r="D60" s="125">
        <f>D59+D57+D56+D55+D54+D58</f>
        <v>33551695.399999995</v>
      </c>
      <c r="E60" s="54">
        <f t="shared" si="31"/>
        <v>0.17003481194922221</v>
      </c>
      <c r="F60" s="139">
        <f>F59+F57+F56+F55+F54+F58</f>
        <v>197322507.16999996</v>
      </c>
      <c r="G60" s="53">
        <f>IF(ISBLANK(F60),"  ",IF(F81&gt;0,F60/F81,IF(F60&gt;0,1,0)))</f>
        <v>0.27115039818064979</v>
      </c>
      <c r="H60" s="117">
        <f>H59+H57+H56+H55+H54</f>
        <v>186584525</v>
      </c>
      <c r="I60" s="59">
        <f t="shared" si="33"/>
        <v>0.81799350788397451</v>
      </c>
      <c r="J60" s="125">
        <f>J59+J57+J56+J55+J54+J58</f>
        <v>41515726.654399998</v>
      </c>
      <c r="K60" s="54">
        <f t="shared" si="34"/>
        <v>0.18200649211602557</v>
      </c>
      <c r="L60" s="139">
        <f>L59+L57+L56+L55+L54+L58</f>
        <v>228100251.65439999</v>
      </c>
      <c r="M60" s="53">
        <f>IF(ISBLANK(L60),"  ",IF(L81&gt;0,L60/L81,IF(L60&gt;0,1,0)))</f>
        <v>0.3270298698479141</v>
      </c>
    </row>
    <row r="61" spans="1:13" ht="15" customHeight="1" x14ac:dyDescent="0.2">
      <c r="A61" s="34" t="s">
        <v>50</v>
      </c>
      <c r="B61" s="112">
        <f>LSUE!B61+SUSLA!B61+LCTCSummary!B61-LCTCBoard!B61-Online!B61</f>
        <v>0</v>
      </c>
      <c r="C61" s="39">
        <f t="shared" si="0"/>
        <v>0</v>
      </c>
      <c r="D61" s="122">
        <f>LSUE!D61+SUSLA!D61+LCTCSummary!D61-LCTCBoard!D61-Online!D61</f>
        <v>0</v>
      </c>
      <c r="E61" s="40">
        <f t="shared" si="31"/>
        <v>0</v>
      </c>
      <c r="F61" s="140">
        <f t="shared" ref="F61:F71" si="36">D61+B61</f>
        <v>0</v>
      </c>
      <c r="G61" s="41">
        <f>IF(ISBLANK(F61),"  ",IF(F81&gt;0,F61/F81,IF(F61&gt;0,1,0)))</f>
        <v>0</v>
      </c>
      <c r="H61" s="112">
        <f>LSUE!H61+SUSLA!H61+LCTCSummary!H61-LCTCBoard!H61-Online!H61</f>
        <v>0</v>
      </c>
      <c r="I61" s="39">
        <f t="shared" si="33"/>
        <v>0</v>
      </c>
      <c r="J61" s="122">
        <f>LSUE!J61+SUSLA!J61+LCTCSummary!J61-LCTCBoard!J61-Online!J61</f>
        <v>0</v>
      </c>
      <c r="K61" s="40">
        <f t="shared" si="34"/>
        <v>0</v>
      </c>
      <c r="L61" s="140">
        <f t="shared" ref="L61:L71" si="37">J61+H61</f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LSUE!B62+SUSLA!B62+LCTCSummary!B62-LCTCBoard!B62-Online!B62</f>
        <v>0</v>
      </c>
      <c r="C62" s="39">
        <f t="shared" si="0"/>
        <v>0</v>
      </c>
      <c r="D62" s="122">
        <f>LSUE!D62+SUSLA!D62+LCTCSummary!D62-LCTCBoard!D62-Online!D62</f>
        <v>0</v>
      </c>
      <c r="E62" s="40">
        <f t="shared" si="31"/>
        <v>0</v>
      </c>
      <c r="F62" s="133">
        <f t="shared" si="36"/>
        <v>0</v>
      </c>
      <c r="G62" s="41">
        <f>IF(ISBLANK(F62),"  ",IF(F81&gt;0,F62/F81,IF(F62&gt;0,1,0)))</f>
        <v>0</v>
      </c>
      <c r="H62" s="112">
        <f>LSUE!H62+SUSLA!H62+LCTCSummary!H62-LCTCBoard!H62-Online!H62</f>
        <v>0</v>
      </c>
      <c r="I62" s="39">
        <f t="shared" si="33"/>
        <v>0</v>
      </c>
      <c r="J62" s="122">
        <f>LSUE!J62+SUSLA!J62+LCTCSummary!J62-LCTCBoard!J62-Online!J62</f>
        <v>0</v>
      </c>
      <c r="K62" s="40">
        <f t="shared" si="34"/>
        <v>0</v>
      </c>
      <c r="L62" s="133">
        <f t="shared" si="37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2">
        <f>LSUE!B63+SUSLA!B63+LCTCSummary!B63-LCTCBoard!B63-Online!B63</f>
        <v>4103</v>
      </c>
      <c r="C63" s="39">
        <f t="shared" si="0"/>
        <v>0.24189364461738003</v>
      </c>
      <c r="D63" s="122">
        <f>LSUE!D63+SUSLA!D63+LCTCSummary!D63-LCTCBoard!D63-Online!D63</f>
        <v>12859</v>
      </c>
      <c r="E63" s="40">
        <f t="shared" si="31"/>
        <v>0.75810635538261995</v>
      </c>
      <c r="F63" s="133">
        <f t="shared" si="36"/>
        <v>16962</v>
      </c>
      <c r="G63" s="41">
        <f>IF(ISBLANK(F63),"  ",IF(F81&gt;0,F63/F81,IF(F63&gt;0,1,0)))</f>
        <v>2.3308304358700302E-5</v>
      </c>
      <c r="H63" s="112">
        <f>LSUE!H63+SUSLA!H63+LCTCSummary!H63-LCTCBoard!H63-Online!H63</f>
        <v>6000</v>
      </c>
      <c r="I63" s="39">
        <f t="shared" si="33"/>
        <v>0.17720546974216606</v>
      </c>
      <c r="J63" s="122">
        <f>LSUE!J63+SUSLA!J63+LCTCSummary!J63-LCTCBoard!J63-Online!J63</f>
        <v>27859</v>
      </c>
      <c r="K63" s="40">
        <f t="shared" si="34"/>
        <v>0.822794530257834</v>
      </c>
      <c r="L63" s="133">
        <f t="shared" si="37"/>
        <v>33859</v>
      </c>
      <c r="M63" s="41">
        <f>IF(ISBLANK(L63),"  ",IF(L81&gt;0,L63/L81,IF(L63&gt;0,1,0)))</f>
        <v>4.8544025194489217E-5</v>
      </c>
    </row>
    <row r="64" spans="1:13" ht="15" customHeight="1" x14ac:dyDescent="0.2">
      <c r="A64" s="58" t="s">
        <v>53</v>
      </c>
      <c r="B64" s="112">
        <f>LSUE!B64+SUSLA!B64+LCTCSummary!B64-LCTCBoard!B64-Online!B64</f>
        <v>95200</v>
      </c>
      <c r="C64" s="39">
        <f t="shared" si="0"/>
        <v>3.0006801980957524E-3</v>
      </c>
      <c r="D64" s="122">
        <f>LSUE!D64+SUSLA!D64+LCTCSummary!D64-LCTCBoard!D64-Online!D64</f>
        <v>31630939.980000008</v>
      </c>
      <c r="E64" s="40">
        <f t="shared" si="31"/>
        <v>0.99699931980190426</v>
      </c>
      <c r="F64" s="133">
        <f t="shared" si="36"/>
        <v>31726139.980000008</v>
      </c>
      <c r="G64" s="41">
        <f>IF(ISBLANK(F64),"  ",IF(F81&gt;0,F64/F81,IF(F64&gt;0,1,0)))</f>
        <v>4.3596422991426131E-2</v>
      </c>
      <c r="H64" s="112">
        <f>LSUE!H64+SUSLA!H64+LCTCSummary!H64-LCTCBoard!H64-Online!H64</f>
        <v>0</v>
      </c>
      <c r="I64" s="39">
        <f t="shared" si="33"/>
        <v>0</v>
      </c>
      <c r="J64" s="122">
        <f>LSUE!J64+SUSLA!J64+LCTCSummary!J64-LCTCBoard!J64-Online!J64</f>
        <v>23502198.623</v>
      </c>
      <c r="K64" s="40">
        <f t="shared" si="34"/>
        <v>1</v>
      </c>
      <c r="L64" s="133">
        <f t="shared" si="37"/>
        <v>23502198.623</v>
      </c>
      <c r="M64" s="41">
        <f>IF(ISBLANK(L64),"  ",IF(L81&gt;0,L64/L81,IF(L64&gt;0,1,0)))</f>
        <v>3.3695363775681553E-2</v>
      </c>
    </row>
    <row r="65" spans="1:13" ht="15" customHeight="1" x14ac:dyDescent="0.2">
      <c r="A65" s="65" t="s">
        <v>54</v>
      </c>
      <c r="B65" s="112">
        <f>LSUE!B65+SUSLA!B65+LCTCSummary!B65-LCTCBoard!B65-Online!B65</f>
        <v>0</v>
      </c>
      <c r="C65" s="39">
        <f t="shared" si="0"/>
        <v>0</v>
      </c>
      <c r="D65" s="122">
        <f>LSUE!D65+SUSLA!D65+LCTCSummary!D65-LCTCBoard!D65-Online!D65</f>
        <v>23318</v>
      </c>
      <c r="E65" s="40">
        <f t="shared" si="31"/>
        <v>1</v>
      </c>
      <c r="F65" s="133">
        <f t="shared" si="36"/>
        <v>23318</v>
      </c>
      <c r="G65" s="41">
        <f>IF(ISBLANK(F65),"  ",IF(F81&gt;0,F65/F81,IF(F65&gt;0,1,0)))</f>
        <v>3.204239128853753E-5</v>
      </c>
      <c r="H65" s="112">
        <f>LSUE!H65+SUSLA!H65+LCTCSummary!H65-LCTCBoard!H65-Online!H65</f>
        <v>0</v>
      </c>
      <c r="I65" s="39">
        <f t="shared" si="33"/>
        <v>0</v>
      </c>
      <c r="J65" s="122">
        <f>LSUE!J65+SUSLA!J65+LCTCSummary!J65-LCTCBoard!J65-Online!J65</f>
        <v>23318</v>
      </c>
      <c r="K65" s="40">
        <f t="shared" si="34"/>
        <v>1</v>
      </c>
      <c r="L65" s="133">
        <f t="shared" si="37"/>
        <v>23318</v>
      </c>
      <c r="M65" s="41">
        <f>IF(ISBLANK(L65),"  ",IF(L81&gt;0,L65/L81,IF(L65&gt;0,1,0)))</f>
        <v>3.3431276159517392E-5</v>
      </c>
    </row>
    <row r="66" spans="1:13" ht="15" customHeight="1" x14ac:dyDescent="0.2">
      <c r="A66" s="65" t="s">
        <v>55</v>
      </c>
      <c r="B66" s="112">
        <f>LSUE!B66+SUSLA!B66+LCTCSummary!B66-LCTCBoard!B66-Online!B66</f>
        <v>0</v>
      </c>
      <c r="C66" s="39">
        <f t="shared" si="0"/>
        <v>0</v>
      </c>
      <c r="D66" s="122">
        <f>LSUE!D66+SUSLA!D66+LCTCSummary!D66-LCTCBoard!D66-Online!D66</f>
        <v>153320.30000000005</v>
      </c>
      <c r="E66" s="40">
        <f t="shared" si="31"/>
        <v>1</v>
      </c>
      <c r="F66" s="133">
        <f t="shared" si="36"/>
        <v>153320.30000000005</v>
      </c>
      <c r="G66" s="41">
        <f>IF(ISBLANK(F66),"  ",IF(F81&gt;0,F66/F81,IF(F66&gt;0,1,0)))</f>
        <v>2.1068483768230391E-4</v>
      </c>
      <c r="H66" s="112">
        <f>LSUE!H66+SUSLA!H66+LCTCSummary!H66-LCTCBoard!H66-Online!H66</f>
        <v>0</v>
      </c>
      <c r="I66" s="39">
        <f t="shared" si="33"/>
        <v>0</v>
      </c>
      <c r="J66" s="122">
        <f>LSUE!J66+SUSLA!J66+LCTCSummary!J66-LCTCBoard!J66-Online!J66</f>
        <v>61525.300000000047</v>
      </c>
      <c r="K66" s="40">
        <f t="shared" si="34"/>
        <v>1</v>
      </c>
      <c r="L66" s="133">
        <f t="shared" si="37"/>
        <v>61525.300000000047</v>
      </c>
      <c r="M66" s="41">
        <f>IF(ISBLANK(L66),"  ",IF(L81&gt;0,L66/L81,IF(L66&gt;0,1,0)))</f>
        <v>8.8209507466213103E-5</v>
      </c>
    </row>
    <row r="67" spans="1:13" ht="15" customHeight="1" x14ac:dyDescent="0.2">
      <c r="A67" s="34" t="s">
        <v>56</v>
      </c>
      <c r="B67" s="112">
        <f>LSUE!B67+SUSLA!B67+LCTCSummary!B67-LCTCBoard!B67-Online!B67</f>
        <v>0</v>
      </c>
      <c r="C67" s="39">
        <f t="shared" si="0"/>
        <v>0</v>
      </c>
      <c r="D67" s="122">
        <f>LSUE!D67+SUSLA!D67+LCTCSummary!D67-LCTCBoard!D67-Online!D67</f>
        <v>10789383.720000001</v>
      </c>
      <c r="E67" s="40">
        <f t="shared" si="31"/>
        <v>1</v>
      </c>
      <c r="F67" s="133">
        <f t="shared" si="36"/>
        <v>10789383.720000001</v>
      </c>
      <c r="G67" s="41">
        <f>IF(ISBLANK(F67),"  ",IF(F81&gt;0,F67/F81,IF(F67&gt;0,1,0)))</f>
        <v>1.4826213865615263E-2</v>
      </c>
      <c r="H67" s="112">
        <f>LSUE!H67+SUSLA!H67+LCTCSummary!H67-LCTCBoard!H67-Online!H67</f>
        <v>0</v>
      </c>
      <c r="I67" s="39">
        <f t="shared" si="33"/>
        <v>0</v>
      </c>
      <c r="J67" s="122">
        <f>LSUE!J67+SUSLA!J67+LCTCSummary!J67-LCTCBoard!J67-Online!J67</f>
        <v>10655648.0692</v>
      </c>
      <c r="K67" s="40">
        <f t="shared" si="34"/>
        <v>1</v>
      </c>
      <c r="L67" s="133">
        <f t="shared" si="37"/>
        <v>10655648.0692</v>
      </c>
      <c r="M67" s="41">
        <f>IF(ISBLANK(L67),"  ",IF(L81&gt;0,L67/L81,IF(L67&gt;0,1,0)))</f>
        <v>1.5277121247965241E-2</v>
      </c>
    </row>
    <row r="68" spans="1:13" ht="15" customHeight="1" x14ac:dyDescent="0.2">
      <c r="A68" s="34" t="s">
        <v>57</v>
      </c>
      <c r="B68" s="112">
        <f>LSUE!B68+SUSLA!B68+LCTCSummary!B68-LCTCBoard!B68-Online!B68</f>
        <v>0</v>
      </c>
      <c r="C68" s="39">
        <f t="shared" si="0"/>
        <v>0</v>
      </c>
      <c r="D68" s="122">
        <f>LSUE!D68+SUSLA!D68+LCTCSummary!D68-LCTCBoard!D68-Online!D68</f>
        <v>1143782.7899999998</v>
      </c>
      <c r="E68" s="40">
        <f t="shared" si="31"/>
        <v>1</v>
      </c>
      <c r="F68" s="133">
        <f t="shared" si="36"/>
        <v>1143782.7899999998</v>
      </c>
      <c r="G68" s="41">
        <f>IF(ISBLANK(F68),"  ",IF(F81&gt;0,F68/F81,IF(F68&gt;0,1,0)))</f>
        <v>1.571727236738792E-3</v>
      </c>
      <c r="H68" s="112">
        <f>LSUE!H68+SUSLA!H68+LCTCSummary!H68-LCTCBoard!H68-Online!H68</f>
        <v>0</v>
      </c>
      <c r="I68" s="39">
        <f t="shared" si="33"/>
        <v>0</v>
      </c>
      <c r="J68" s="122">
        <f>LSUE!J68+SUSLA!J68+LCTCSummary!J68-LCTCBoard!J68-Online!J68</f>
        <v>1230751</v>
      </c>
      <c r="K68" s="40">
        <f t="shared" si="34"/>
        <v>1</v>
      </c>
      <c r="L68" s="133">
        <f t="shared" si="37"/>
        <v>1230751</v>
      </c>
      <c r="M68" s="41">
        <f>IF(ISBLANK(L68),"  ",IF(L81&gt;0,L68/L81,IF(L68&gt;0,1,0)))</f>
        <v>1.7645414085514278E-3</v>
      </c>
    </row>
    <row r="69" spans="1:13" ht="15" customHeight="1" x14ac:dyDescent="0.2">
      <c r="A69" s="7" t="s">
        <v>58</v>
      </c>
      <c r="B69" s="112">
        <f>LSUE!B69+SUSLA!B69+LCTCSummary!B69-LCTCBoard!B69-Online!B69</f>
        <v>0</v>
      </c>
      <c r="C69" s="39">
        <f t="shared" si="0"/>
        <v>0</v>
      </c>
      <c r="D69" s="122">
        <f>LSUE!D69+SUSLA!D69+LCTCSummary!D69-LCTCBoard!D69-Online!D69</f>
        <v>11713732.359999998</v>
      </c>
      <c r="E69" s="40">
        <f t="shared" si="31"/>
        <v>1</v>
      </c>
      <c r="F69" s="133">
        <f t="shared" si="36"/>
        <v>11713732.359999998</v>
      </c>
      <c r="G69" s="41">
        <f>IF(ISBLANK(F69),"  ",IF(F81&gt;0,F69/F81,IF(F69&gt;0,1,0)))</f>
        <v>1.60964060266028E-2</v>
      </c>
      <c r="H69" s="112">
        <f>LSUE!H69+SUSLA!H69+LCTCSummary!H69-LCTCBoard!H69-Online!H69</f>
        <v>0</v>
      </c>
      <c r="I69" s="39">
        <f t="shared" si="33"/>
        <v>0</v>
      </c>
      <c r="J69" s="122">
        <f>LSUE!J69+SUSLA!J69+LCTCSummary!J69-LCTCBoard!J69-Online!J69</f>
        <v>17074438.501799997</v>
      </c>
      <c r="K69" s="40">
        <f t="shared" si="34"/>
        <v>1</v>
      </c>
      <c r="L69" s="133">
        <f t="shared" si="37"/>
        <v>17074438.501799997</v>
      </c>
      <c r="M69" s="41">
        <f>IF(ISBLANK(L69),"  ",IF(L81&gt;0,L69/L81,IF(L69&gt;0,1,0)))</f>
        <v>2.4479812540628362E-2</v>
      </c>
    </row>
    <row r="70" spans="1:13" ht="15" customHeight="1" x14ac:dyDescent="0.2">
      <c r="A70" s="58" t="s">
        <v>59</v>
      </c>
      <c r="B70" s="112">
        <f>LSUE!B70+SUSLA!B70+LCTCSummary!B70-LCTCBoard!B70-Online!B70</f>
        <v>3465488.2199999997</v>
      </c>
      <c r="C70" s="39">
        <f t="shared" si="0"/>
        <v>0.70345971249086681</v>
      </c>
      <c r="D70" s="122">
        <f>LSUE!D70+SUSLA!D70+LCTCSummary!D70-LCTCBoard!D70-Online!D70</f>
        <v>1460861.0199999996</v>
      </c>
      <c r="E70" s="40">
        <f t="shared" si="31"/>
        <v>0.29654028750913319</v>
      </c>
      <c r="F70" s="133">
        <f t="shared" si="36"/>
        <v>4926349.2399999993</v>
      </c>
      <c r="G70" s="41">
        <f>IF(ISBLANK(F70),"  ",IF(F81&gt;0,F70/F81,IF(F70&gt;0,1,0)))</f>
        <v>6.769534693029826E-3</v>
      </c>
      <c r="H70" s="112">
        <f>LSUE!H70+SUSLA!H70+LCTCSummary!H70-LCTCBoard!H70-Online!H70</f>
        <v>3351891</v>
      </c>
      <c r="I70" s="39">
        <f t="shared" si="33"/>
        <v>0.70933682257135766</v>
      </c>
      <c r="J70" s="122">
        <f>LSUE!J70+SUSLA!J70+LCTCSummary!J70-LCTCBoard!J70-Online!J70</f>
        <v>1373496</v>
      </c>
      <c r="K70" s="40">
        <f t="shared" si="34"/>
        <v>0.29066317742864234</v>
      </c>
      <c r="L70" s="133">
        <f t="shared" si="37"/>
        <v>4725387</v>
      </c>
      <c r="M70" s="41">
        <f>IF(ISBLANK(L70),"  ",IF(L81&gt;0,L70/L81,IF(L70&gt;0,1,0)))</f>
        <v>6.7748399415727516E-3</v>
      </c>
    </row>
    <row r="71" spans="1:13" ht="15" customHeight="1" x14ac:dyDescent="0.2">
      <c r="A71" s="34" t="s">
        <v>186</v>
      </c>
      <c r="B71" s="112">
        <f>LSUE!B71+SUSLA!B71+LCTCSummary!B71-LCTCBoard!B71-Online!B71</f>
        <v>0</v>
      </c>
      <c r="C71" s="39">
        <f t="shared" si="0"/>
        <v>0</v>
      </c>
      <c r="D71" s="122">
        <f>LSUE!D71+SUSLA!D71+LCTCSummary!D71-LCTCBoard!D71-Online!D71</f>
        <v>0</v>
      </c>
      <c r="E71" s="40">
        <f t="shared" si="31"/>
        <v>0</v>
      </c>
      <c r="F71" s="133">
        <f t="shared" si="36"/>
        <v>0</v>
      </c>
      <c r="G71" s="41">
        <f>IF(ISBLANK(F71),"  ",IF(F82&gt;0,F71/F82,IF(F71&gt;0,1,0)))</f>
        <v>0</v>
      </c>
      <c r="H71" s="112">
        <f>LSUE!H71+SUSLA!H71+LCTCSummary!H71-LCTCBoard!H71-Online!H71</f>
        <v>0</v>
      </c>
      <c r="I71" s="39">
        <f t="shared" si="33"/>
        <v>0</v>
      </c>
      <c r="J71" s="122">
        <f>LSUE!J71+SUSLA!J71+LCTCSummary!J71-LCTCBoard!J71-Online!J71</f>
        <v>0</v>
      </c>
      <c r="K71" s="40">
        <f t="shared" si="34"/>
        <v>0</v>
      </c>
      <c r="L71" s="133">
        <f t="shared" si="37"/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f>B71+B70+B69+B68+B67+B66+B65+B64+B63+B62+B61+B60-1</f>
        <v>167335601.98999998</v>
      </c>
      <c r="C72" s="59">
        <f>IF(ISBLANK(B72),"  ",IF(F72&gt;0,B72/F72,IF(B72&gt;0,1,0)))</f>
        <v>0.64905176326400016</v>
      </c>
      <c r="D72" s="128">
        <f>D71+D70+D69+D68+D67+D66+D65+D64+D63+D62+D61+D60</f>
        <v>90479892.569999993</v>
      </c>
      <c r="E72" s="54">
        <f t="shared" si="31"/>
        <v>0.35094823285725707</v>
      </c>
      <c r="F72" s="115">
        <f>F71+F70+F69+F68+F67+F66+F65+F64+F63+F62+F61+F60</f>
        <v>257815495.55999997</v>
      </c>
      <c r="G72" s="53">
        <f>IF(ISBLANK(F72),"  ",IF(F81&gt;0,F72/F81,IF(F72&gt;0,1,0)))</f>
        <v>0.35427673852739217</v>
      </c>
      <c r="H72" s="115">
        <f>H71+H70+H69+H68+H67+H66+H65+H64+H63+H62+H61+H60</f>
        <v>189942416</v>
      </c>
      <c r="I72" s="59">
        <f t="shared" si="33"/>
        <v>0.66551333710353899</v>
      </c>
      <c r="J72" s="128">
        <f>J71+J70+J69+J68+J67+J66+J65+J64+J63+J62+J61+J60</f>
        <v>95464961.148399994</v>
      </c>
      <c r="K72" s="54">
        <f t="shared" si="34"/>
        <v>0.33448666289646112</v>
      </c>
      <c r="L72" s="115">
        <f>L71+L70+L69+L68+L67+L66+L65+L64+L63+L62+L61+L60</f>
        <v>285407377.14839995</v>
      </c>
      <c r="M72" s="53">
        <f>IF(ISBLANK(L72),"  ",IF(L81&gt;0,L72/L81,IF(L72&gt;0,1,0)))</f>
        <v>0.40919173357113359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LSUE!B74+SUSLA!B74+LCTCSummary!B74-LCTCBoard!B74-Online!B74</f>
        <v>0</v>
      </c>
      <c r="C74" s="35">
        <f t="shared" si="0"/>
        <v>0</v>
      </c>
      <c r="D74" s="122">
        <f>LSUE!D74+SUSLA!D74+LCTCSummary!D74-LCTCBoard!D74-Online!D74</f>
        <v>499435</v>
      </c>
      <c r="E74" s="36">
        <f>IF(ISBLANK(D74),"  ",IF(F74&gt;0,D74/F74,IF(D74&gt;0,1,0)))</f>
        <v>1</v>
      </c>
      <c r="F74" s="132">
        <f>D74+B74</f>
        <v>499435</v>
      </c>
      <c r="G74" s="37">
        <f>IF(ISBLANK(F74),"  ",IF(F81&gt;0,F74/F81,IF(F74&gt;0,1,0)))</f>
        <v>6.8629778253669884E-4</v>
      </c>
      <c r="H74" s="112">
        <f>LSUE!H74+SUSLA!H74+LCTCSummary!H74-LCTCBoard!H74-Online!H74</f>
        <v>0</v>
      </c>
      <c r="I74" s="35">
        <f>IF(ISBLANK(H74),"  ",IF(L74&gt;0,H74/L74,IF(H74&gt;0,1,0)))</f>
        <v>0</v>
      </c>
      <c r="J74" s="122">
        <f>LSUE!J74+SUSLA!J74+LCTCSummary!J74-LCTCBoard!J74-Online!J74</f>
        <v>399751</v>
      </c>
      <c r="K74" s="36">
        <f>IF(ISBLANK(J74),"  ",IF(L74&gt;0,J74/L74,IF(J74&gt;0,1,0)))</f>
        <v>1</v>
      </c>
      <c r="L74" s="132">
        <f>J74+H74</f>
        <v>399751</v>
      </c>
      <c r="M74" s="37">
        <f>IF(ISBLANK(L74),"  ",IF(L81&gt;0,L74/L81,IF(L74&gt;0,1,0)))</f>
        <v>5.7312745844597475E-4</v>
      </c>
    </row>
    <row r="75" spans="1:13" ht="15" customHeight="1" x14ac:dyDescent="0.2">
      <c r="A75" s="25" t="s">
        <v>63</v>
      </c>
      <c r="B75" s="112">
        <f>LSUE!B75+SUSLA!B75+LCTCSummary!B75-LCTCBoard!B75-Online!B75</f>
        <v>0</v>
      </c>
      <c r="C75" s="39">
        <f t="shared" si="0"/>
        <v>0</v>
      </c>
      <c r="D75" s="122">
        <f>LSUE!D75+SUSLA!D75+LCTCSummary!D75-LCTCBoard!D75-Online!D75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12">
        <f>LSUE!H75+SUSLA!H75+LCTCSummary!H75-LCTCBoard!H75-Online!H75</f>
        <v>0</v>
      </c>
      <c r="I75" s="39">
        <f>IF(ISBLANK(H75),"  ",IF(L75&gt;0,H75/L75,IF(H75&gt;0,1,0)))</f>
        <v>0</v>
      </c>
      <c r="J75" s="122">
        <f>LSUE!J75+SUSLA!J75+LCTCSummary!J75-LCTCBoard!J75-Online!J75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LSUE!B77+SUSLA!B77+LCTCSummary!B77-LCTCBoard!B77-Online!B77</f>
        <v>0</v>
      </c>
      <c r="C77" s="35">
        <f t="shared" si="0"/>
        <v>0</v>
      </c>
      <c r="D77" s="122">
        <f>LSUE!D77+SUSLA!D77+LCTCSummary!D77-LCTCBoard!D77-Online!D77</f>
        <v>145952517.85000002</v>
      </c>
      <c r="E77" s="36">
        <f>IF(ISBLANK(D77),"  ",IF(F77&gt;0,D77/F77,IF(D77&gt;0,1,0)))</f>
        <v>1</v>
      </c>
      <c r="F77" s="132">
        <f>D77+B77</f>
        <v>145952517.85000002</v>
      </c>
      <c r="G77" s="37">
        <f>IF(ISBLANK(F77),"  ",IF(F81&gt;0,F77/F81,IF(F77&gt;0,1,0)))</f>
        <v>0.20056041197774077</v>
      </c>
      <c r="H77" s="112">
        <f>LSUE!H77+SUSLA!H77+LCTCSummary!H77-LCTCBoard!H77-Online!H77</f>
        <v>0</v>
      </c>
      <c r="I77" s="35">
        <f>IF(ISBLANK(H77),"  ",IF(L77&gt;0,H77/L77,IF(H77&gt;0,1,0)))</f>
        <v>0</v>
      </c>
      <c r="J77" s="122">
        <f>LSUE!J77+SUSLA!J77+LCTCSummary!J77-LCTCBoard!J77-Online!J77</f>
        <v>129607051.0668</v>
      </c>
      <c r="K77" s="36">
        <f>IF(ISBLANK(J77),"  ",IF(L77&gt;0,J77/L77,IF(J77&gt;0,1,0)))</f>
        <v>1</v>
      </c>
      <c r="L77" s="132">
        <f>J77+H77</f>
        <v>129607051.0668</v>
      </c>
      <c r="M77" s="37">
        <f>IF(ISBLANK(L77),"  ",IF(L81&gt;0,L77/L81,IF(L77&gt;0,1,0)))</f>
        <v>0.18581907180868276</v>
      </c>
    </row>
    <row r="78" spans="1:13" ht="15" customHeight="1" x14ac:dyDescent="0.2">
      <c r="A78" s="25" t="s">
        <v>66</v>
      </c>
      <c r="B78" s="112">
        <f>LSUE!B78+SUSLA!B78+LCTCSummary!B78-LCTCBoard!B78-Online!B78</f>
        <v>0</v>
      </c>
      <c r="C78" s="39">
        <f t="shared" si="0"/>
        <v>0</v>
      </c>
      <c r="D78" s="122">
        <f>LSUE!D78+SUSLA!D78+LCTCSummary!D78-LCTCBoard!D78-Online!D78</f>
        <v>121090516.09000002</v>
      </c>
      <c r="E78" s="40">
        <f>IF(ISBLANK(D78),"  ",IF(F78&gt;0,D78/F78,IF(D78&gt;0,1,0)))</f>
        <v>1</v>
      </c>
      <c r="F78" s="133">
        <f>D78+B78</f>
        <v>121090516.09000002</v>
      </c>
      <c r="G78" s="41">
        <f>IF(ISBLANK(F78),"  ",IF(F81&gt;0,F78/F81,IF(F78&gt;0,1,0)))</f>
        <v>0.16639633321411487</v>
      </c>
      <c r="H78" s="112">
        <f>LSUE!H78+SUSLA!H78+LCTCSummary!H78-LCTCBoard!H78-Online!H78</f>
        <v>0</v>
      </c>
      <c r="I78" s="39">
        <f>IF(ISBLANK(H78),"  ",IF(L78&gt;0,H78/L78,IF(H78&gt;0,1,0)))</f>
        <v>0</v>
      </c>
      <c r="J78" s="122">
        <f>LSUE!J78+SUSLA!J78+LCTCSummary!J78-LCTCBoard!J78-Online!J78</f>
        <v>82349951.842999995</v>
      </c>
      <c r="K78" s="40">
        <f>IF(ISBLANK(J78),"  ",IF(L78&gt;0,J78/L78,IF(J78&gt;0,1,0)))</f>
        <v>1</v>
      </c>
      <c r="L78" s="133">
        <f>J78+H78</f>
        <v>82349951.842999995</v>
      </c>
      <c r="M78" s="41">
        <f>IF(ISBLANK(L78),"  ",IF(L81&gt;0,L78/L81,IF(L78&gt;0,1,0)))</f>
        <v>0.11806604261884773</v>
      </c>
    </row>
    <row r="79" spans="1:13" s="55" customFormat="1" ht="15" customHeight="1" x14ac:dyDescent="0.25">
      <c r="A79" s="56" t="s">
        <v>67</v>
      </c>
      <c r="B79" s="120">
        <f>B78+B77+B75+B74</f>
        <v>0</v>
      </c>
      <c r="C79" s="59">
        <f t="shared" si="0"/>
        <v>0</v>
      </c>
      <c r="D79" s="129">
        <f>D78+D77+D75+D74</f>
        <v>267542468.94000006</v>
      </c>
      <c r="E79" s="54">
        <f>IF(ISBLANK(D79),"  ",IF(F79&gt;0,D79/F79,IF(D79&gt;0,1,0)))</f>
        <v>1</v>
      </c>
      <c r="F79" s="134">
        <f>F78+F77+F76+F75+F74</f>
        <v>267542468.94000006</v>
      </c>
      <c r="G79" s="53">
        <f>IF(ISBLANK(F79),"  ",IF(F81&gt;0,F79/F81,IF(F79&gt;0,1,0)))</f>
        <v>0.36764304297439238</v>
      </c>
      <c r="H79" s="120">
        <f>H78+H77+H75+H74</f>
        <v>0</v>
      </c>
      <c r="I79" s="59">
        <f>IF(ISBLANK(H79),"  ",IF(L79&gt;0,H79/L79,IF(H79&gt;0,1,0)))</f>
        <v>0</v>
      </c>
      <c r="J79" s="129">
        <f>J78+J77+J75+J74</f>
        <v>212356753.90979999</v>
      </c>
      <c r="K79" s="54">
        <f>IF(ISBLANK(J79),"  ",IF(L79&gt;0,J79/L79,IF(J79&gt;0,1,0)))</f>
        <v>1</v>
      </c>
      <c r="L79" s="134">
        <f>L78+L77+L76+L75+L74</f>
        <v>212356753.90979999</v>
      </c>
      <c r="M79" s="53">
        <f>IF(ISBLANK(L79),"  ",IF(L81&gt;0,L79/L81,IF(L79&gt;0,1,0)))</f>
        <v>0.30445824188597648</v>
      </c>
    </row>
    <row r="80" spans="1:13" s="55" customFormat="1" ht="15" customHeight="1" x14ac:dyDescent="0.25">
      <c r="A80" s="56" t="s">
        <v>68</v>
      </c>
      <c r="B80" s="118">
        <f>LSUE!B80+SUSLA!B80+LCTCSummary!B80-LCTCBoard!B80-Online!B80</f>
        <v>0</v>
      </c>
      <c r="C80" s="59">
        <f>IF(ISBLANK(B80),"  ",IF(F80&gt;0,B80/F80,IF(B80&gt;0,1,0)))</f>
        <v>0</v>
      </c>
      <c r="D80" s="126">
        <f>LSUE!D80+SUSLA!D80+LCTCSummary!D80-LCTCBoard!D80-Online!D80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LSUE!H80+SUSLA!H80+LCTCSummary!H80-LCTCBoard!H80-Online!H80</f>
        <v>0</v>
      </c>
      <c r="I80" s="59">
        <f>IF(ISBLANK(H80),"  ",IF(L80&gt;0,H80/L80,IF(H80&gt;0,1,0)))</f>
        <v>0</v>
      </c>
      <c r="J80" s="126">
        <f>LSUE!J80+SUSLA!J80+LCTCSummary!J80-LCTCBoard!J80-Online!J80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340230248.00999999</v>
      </c>
      <c r="C81" s="68">
        <f t="shared" si="0"/>
        <v>0.46752683484572383</v>
      </c>
      <c r="D81" s="121">
        <f>D79+D72+D51+D44+D52+D80</f>
        <v>387493215.51000005</v>
      </c>
      <c r="E81" s="69">
        <f>IF(ISBLANK(D81),"  ",IF(F81&gt;0,D81/F81,IF(D81&gt;0,1,0)))</f>
        <v>0.53247316378012788</v>
      </c>
      <c r="F81" s="121">
        <f>F79+F72+F51+F44+F52+F80</f>
        <v>727723464.51999998</v>
      </c>
      <c r="G81" s="70">
        <f>IF(ISBLANK(F81),"  ",IF(F81&gt;0,F81/F81,IF(F81&gt;0,1,0)))</f>
        <v>1</v>
      </c>
      <c r="H81" s="121">
        <f>H79+H72+H51+H44+H52+H80</f>
        <v>389067859</v>
      </c>
      <c r="I81" s="68">
        <f>IF(ISBLANK(H81),"  ",IF(L81&gt;0,H81/L81,IF(H81&gt;0,1,0)))</f>
        <v>0.55781092027708956</v>
      </c>
      <c r="J81" s="121">
        <f>J79+J72+J51+J44+J52+J80</f>
        <v>308422715.0582</v>
      </c>
      <c r="K81" s="69">
        <f>IF(ISBLANK(J81),"  ",IF(L81&gt;0,J81/L81,IF(J81&gt;0,1,0)))</f>
        <v>0.44218907972291055</v>
      </c>
      <c r="L81" s="121">
        <f>L79+L72+L51+L44+L52+L80</f>
        <v>697490574.05819988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84"/>
  <sheetViews>
    <sheetView zoomScale="75" zoomScaleNormal="75" workbookViewId="0">
      <pane xSplit="1" ySplit="10" topLeftCell="B11" activePane="bottomRight" state="frozen"/>
      <selection activeCell="I30" sqref="I30"/>
      <selection pane="topRight" activeCell="I30" sqref="I30"/>
      <selection pane="bottomLeft" activeCell="I30" sqref="I30"/>
      <selection pane="bottomRight" activeCell="F86" sqref="F8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95229404</v>
      </c>
      <c r="C13" s="36">
        <v>1</v>
      </c>
      <c r="D13" s="122">
        <v>0</v>
      </c>
      <c r="E13" s="36">
        <v>0</v>
      </c>
      <c r="F13" s="130">
        <f>D13+B13</f>
        <v>95229404</v>
      </c>
      <c r="G13" s="37">
        <f>IF(ISBLANK(F13),"  ",IF(F81&gt;0,F13/F81,IF(F13&gt;0,1,0)))</f>
        <v>0.58971814493989672</v>
      </c>
      <c r="H13" s="112">
        <v>88811257</v>
      </c>
      <c r="I13" s="35">
        <v>1</v>
      </c>
      <c r="J13" s="122">
        <v>0</v>
      </c>
      <c r="K13" s="36">
        <v>0</v>
      </c>
      <c r="L13" s="130">
        <f t="shared" ref="L13:L34" si="0">J13+H13</f>
        <v>88811257</v>
      </c>
      <c r="M13" s="38">
        <f>IF(ISBLANK(L13),"  ",IF(L81&gt;0,L13/L81,IF(L13&gt;0,1,0)))</f>
        <v>0.59594918518371987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0" si="1">D14+B14</f>
        <v>0</v>
      </c>
      <c r="G14" s="37">
        <f t="shared" ref="G14:G34" si="2">IF(ISBLANK(F14),"  ",IF($F$81&gt;0,F14/$F$81,IF(F14&gt;0,1,0)))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4043357.75</v>
      </c>
      <c r="C15" s="43">
        <v>1</v>
      </c>
      <c r="D15" s="124">
        <v>0</v>
      </c>
      <c r="E15" s="43">
        <v>0</v>
      </c>
      <c r="F15" s="132">
        <f t="shared" si="1"/>
        <v>4043357.75</v>
      </c>
      <c r="G15" s="44">
        <f t="shared" si="2"/>
        <v>2.5038920034177202E-2</v>
      </c>
      <c r="H15" s="116">
        <v>3587383</v>
      </c>
      <c r="I15" s="42">
        <v>1</v>
      </c>
      <c r="J15" s="124">
        <v>0</v>
      </c>
      <c r="K15" s="43">
        <v>0</v>
      </c>
      <c r="L15" s="132">
        <f t="shared" si="0"/>
        <v>3587383</v>
      </c>
      <c r="M15" s="44">
        <f>IF(ISBLANK(L15),"  ",IF(L81&gt;0,L15/L81,IF(L15&gt;0,1,0)))</f>
        <v>2.4072376047913933E-2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3176635.2</v>
      </c>
      <c r="C17" s="36">
        <v>1</v>
      </c>
      <c r="D17" s="124">
        <v>0</v>
      </c>
      <c r="E17" s="36">
        <v>0</v>
      </c>
      <c r="F17" s="133">
        <f t="shared" si="1"/>
        <v>3176635.2</v>
      </c>
      <c r="G17" s="37">
        <f t="shared" si="2"/>
        <v>1.9671649076946632E-2</v>
      </c>
      <c r="H17" s="114">
        <v>2755890</v>
      </c>
      <c r="I17" s="35">
        <v>1</v>
      </c>
      <c r="J17" s="124">
        <v>0</v>
      </c>
      <c r="K17" s="36">
        <v>0</v>
      </c>
      <c r="L17" s="133">
        <f t="shared" si="0"/>
        <v>2755890</v>
      </c>
      <c r="M17" s="41">
        <f>IF(ISBLANK(L17),"  ",IF(L81&gt;0,L17/L81,IF(L17&gt;0,1,0)))</f>
        <v>1.8492817863798073E-2</v>
      </c>
    </row>
    <row r="18" spans="1:13" ht="15" customHeight="1" x14ac:dyDescent="0.2">
      <c r="A18" s="171" t="s">
        <v>17</v>
      </c>
      <c r="B18" s="114">
        <v>866722.55</v>
      </c>
      <c r="C18" s="36">
        <v>1</v>
      </c>
      <c r="D18" s="124">
        <v>0</v>
      </c>
      <c r="E18" s="36">
        <v>0</v>
      </c>
      <c r="F18" s="133">
        <f t="shared" si="1"/>
        <v>866722.55</v>
      </c>
      <c r="G18" s="37">
        <f t="shared" si="2"/>
        <v>5.3672709572305721E-3</v>
      </c>
      <c r="H18" s="114">
        <v>831493</v>
      </c>
      <c r="I18" s="35">
        <v>1</v>
      </c>
      <c r="J18" s="124">
        <v>0</v>
      </c>
      <c r="K18" s="36">
        <v>0</v>
      </c>
      <c r="L18" s="133">
        <f t="shared" si="0"/>
        <v>831493</v>
      </c>
      <c r="M18" s="41">
        <f>IF(ISBLANK(L18),"  ",IF(L81&gt;0,L18/L81,IF(L18&gt;0,1,0)))</f>
        <v>5.5795581841158581E-3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38" si="3">D35+B35</f>
        <v>0</v>
      </c>
      <c r="G35" s="37">
        <f t="shared" ref="G35:G38" si="4">IF(ISBLANK(F35),"  ",IF($F$81&gt;0,F35/$F$81,IF(F35&gt;0,1,0)))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6">
        <v>0</v>
      </c>
      <c r="D36" s="124">
        <v>0</v>
      </c>
      <c r="E36" s="36">
        <v>0</v>
      </c>
      <c r="F36" s="133">
        <f t="shared" si="3"/>
        <v>0</v>
      </c>
      <c r="G36" s="37">
        <f t="shared" si="4"/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3"/>
        <v>0</v>
      </c>
      <c r="G37" s="37">
        <f t="shared" si="4"/>
        <v>0</v>
      </c>
      <c r="H37" s="114">
        <v>0</v>
      </c>
      <c r="I37" s="35">
        <v>0</v>
      </c>
      <c r="J37" s="124">
        <v>0</v>
      </c>
      <c r="K37" s="35">
        <v>0</v>
      </c>
      <c r="L37" s="133">
        <v>0</v>
      </c>
      <c r="M37" s="44">
        <v>0</v>
      </c>
    </row>
    <row r="38" spans="1:13" ht="15" customHeight="1" x14ac:dyDescent="0.2">
      <c r="A38" s="171" t="s">
        <v>191</v>
      </c>
      <c r="B38" s="114">
        <v>0</v>
      </c>
      <c r="C38" s="162">
        <v>0</v>
      </c>
      <c r="D38" s="124">
        <v>0</v>
      </c>
      <c r="E38" s="162">
        <v>0</v>
      </c>
      <c r="F38" s="133">
        <f t="shared" si="3"/>
        <v>0</v>
      </c>
      <c r="G38" s="37">
        <f t="shared" si="4"/>
        <v>0</v>
      </c>
      <c r="H38" s="114">
        <v>0</v>
      </c>
      <c r="I38" s="164">
        <v>0</v>
      </c>
      <c r="J38" s="124">
        <v>0</v>
      </c>
      <c r="K38" s="162">
        <v>0</v>
      </c>
      <c r="L38" s="133">
        <v>1</v>
      </c>
      <c r="M38" s="44">
        <v>1</v>
      </c>
    </row>
    <row r="39" spans="1:13" ht="15" customHeight="1" x14ac:dyDescent="0.25">
      <c r="A39" s="47" t="s">
        <v>29</v>
      </c>
      <c r="B39" s="143"/>
      <c r="C39" s="43" t="s">
        <v>4</v>
      </c>
      <c r="D39" s="124"/>
      <c r="E39" s="43"/>
      <c r="F39" s="133"/>
      <c r="G39" s="44"/>
      <c r="H39" s="143" t="s">
        <v>4</v>
      </c>
      <c r="I39" s="42" t="s">
        <v>4</v>
      </c>
      <c r="J39" s="124"/>
      <c r="K39" s="43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6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",IF($F$81&gt;0,F40/$F$81,IF(F40&gt;0,1,0)))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43" t="s">
        <v>4</v>
      </c>
      <c r="D41" s="124"/>
      <c r="E41" s="43"/>
      <c r="F41" s="133"/>
      <c r="G41" s="44"/>
      <c r="H41" s="143"/>
      <c r="I41" s="42" t="s">
        <v>4</v>
      </c>
      <c r="J41" s="124"/>
      <c r="K41" s="43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6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",IF($F$81&gt;0,F42/$F$81,IF(F42&gt;0,1,0)))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6" t="s">
        <v>10</v>
      </c>
      <c r="D43" s="124"/>
      <c r="E43" s="36"/>
      <c r="F43" s="133">
        <f t="shared" si="1"/>
        <v>0</v>
      </c>
      <c r="G43" s="37">
        <f>IF(ISBLANK(F43),"  ",IF($F$81&gt;0,F43/$F$81,IF(F43&gt;0,1,0)))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99272761.75</v>
      </c>
      <c r="C44" s="52">
        <v>1</v>
      </c>
      <c r="D44" s="115">
        <v>0</v>
      </c>
      <c r="E44" s="52">
        <v>0</v>
      </c>
      <c r="F44" s="115">
        <f t="shared" si="1"/>
        <v>99272761.75</v>
      </c>
      <c r="G44" s="108">
        <f>IF(ISBLANK(F44),"  ",IF($F$81&gt;0,F44/$F$81,IF(F44&gt;0,1,0)))</f>
        <v>0.6147570649740739</v>
      </c>
      <c r="H44" s="115">
        <v>92398640</v>
      </c>
      <c r="I44" s="35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92398640</v>
      </c>
      <c r="M44" s="53">
        <f>IF(ISBLANK(L44),"  ",IF(L81&gt;0,L44/L81,IF(L44&gt;0,1,0)))</f>
        <v>0.62002156123163377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36" t="s">
        <v>4</v>
      </c>
      <c r="F45" s="133"/>
      <c r="G45" s="44"/>
      <c r="H45" s="116"/>
      <c r="I45" s="35" t="s">
        <v>4</v>
      </c>
      <c r="J45" s="124"/>
      <c r="K45" s="36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6">
        <v>0</v>
      </c>
      <c r="D46" s="127">
        <v>0</v>
      </c>
      <c r="E46" s="36">
        <v>0</v>
      </c>
      <c r="F46" s="132">
        <f t="shared" si="1"/>
        <v>0</v>
      </c>
      <c r="G46" s="37">
        <f t="shared" ref="G46:G52" si="7">IF(ISBLANK(F46),"  ",IF($F$81&gt;0,F46/$F$81,IF(F46&gt;0,1,0)))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6">
        <v>0</v>
      </c>
      <c r="D47" s="124">
        <v>0</v>
      </c>
      <c r="E47" s="36">
        <v>0</v>
      </c>
      <c r="F47" s="133">
        <f t="shared" si="1"/>
        <v>0</v>
      </c>
      <c r="G47" s="37">
        <f t="shared" si="7"/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6">
        <v>0</v>
      </c>
      <c r="D48" s="124">
        <v>0</v>
      </c>
      <c r="E48" s="36">
        <v>0</v>
      </c>
      <c r="F48" s="133">
        <f t="shared" si="1"/>
        <v>0</v>
      </c>
      <c r="G48" s="37">
        <f t="shared" si="7"/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6">
        <v>0</v>
      </c>
      <c r="D49" s="124">
        <v>0</v>
      </c>
      <c r="E49" s="36">
        <v>0</v>
      </c>
      <c r="F49" s="133">
        <f t="shared" si="1"/>
        <v>0</v>
      </c>
      <c r="G49" s="37">
        <f t="shared" si="7"/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7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2">
        <v>0</v>
      </c>
      <c r="D51" s="128">
        <v>0</v>
      </c>
      <c r="E51" s="52">
        <v>0</v>
      </c>
      <c r="F51" s="134">
        <f t="shared" si="1"/>
        <v>0</v>
      </c>
      <c r="G51" s="108">
        <f t="shared" si="7"/>
        <v>0</v>
      </c>
      <c r="H51" s="115">
        <v>0</v>
      </c>
      <c r="I51" s="35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2">
        <v>0</v>
      </c>
      <c r="D52" s="144">
        <v>0</v>
      </c>
      <c r="E52" s="52">
        <v>0</v>
      </c>
      <c r="F52" s="135">
        <f t="shared" si="1"/>
        <v>0</v>
      </c>
      <c r="G52" s="108">
        <f t="shared" si="7"/>
        <v>0</v>
      </c>
      <c r="H52" s="144">
        <v>0</v>
      </c>
      <c r="I52" s="35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36" t="s">
        <v>4</v>
      </c>
      <c r="F53" s="132"/>
      <c r="G53" s="44"/>
      <c r="H53" s="119"/>
      <c r="I53" s="35" t="s">
        <v>4</v>
      </c>
      <c r="J53" s="127"/>
      <c r="K53" s="36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6">
        <v>0</v>
      </c>
      <c r="D54" s="127">
        <v>0</v>
      </c>
      <c r="E54" s="36">
        <v>0</v>
      </c>
      <c r="F54" s="136">
        <f t="shared" si="1"/>
        <v>0</v>
      </c>
      <c r="G54" s="37">
        <f t="shared" ref="G54:G70" si="8">IF(ISBLANK(F54),"  ",IF($F$81&gt;0,F54/$F$81,IF(F54&gt;0,1,0)))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9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6">
        <v>0</v>
      </c>
      <c r="D55" s="124">
        <v>0</v>
      </c>
      <c r="E55" s="36">
        <v>0</v>
      </c>
      <c r="F55" s="137">
        <f t="shared" si="1"/>
        <v>0</v>
      </c>
      <c r="G55" s="37">
        <f t="shared" si="8"/>
        <v>0</v>
      </c>
      <c r="H55" s="116">
        <v>0</v>
      </c>
      <c r="I55" s="35">
        <v>0</v>
      </c>
      <c r="J55" s="124">
        <v>0</v>
      </c>
      <c r="K55" s="36">
        <v>0</v>
      </c>
      <c r="L55" s="137">
        <f t="shared" si="9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6">
        <v>0</v>
      </c>
      <c r="D56" s="123">
        <v>0</v>
      </c>
      <c r="E56" s="36">
        <v>0</v>
      </c>
      <c r="F56" s="138">
        <f t="shared" si="1"/>
        <v>0</v>
      </c>
      <c r="G56" s="37">
        <f t="shared" si="8"/>
        <v>0</v>
      </c>
      <c r="H56" s="145">
        <v>0</v>
      </c>
      <c r="I56" s="35">
        <v>0</v>
      </c>
      <c r="J56" s="123">
        <v>0</v>
      </c>
      <c r="K56" s="36">
        <v>0</v>
      </c>
      <c r="L56" s="138">
        <f t="shared" si="9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6">
        <v>0</v>
      </c>
      <c r="D57" s="123">
        <v>0</v>
      </c>
      <c r="E57" s="36">
        <v>0</v>
      </c>
      <c r="F57" s="138">
        <f t="shared" si="1"/>
        <v>0</v>
      </c>
      <c r="G57" s="37">
        <f t="shared" si="8"/>
        <v>0</v>
      </c>
      <c r="H57" s="145">
        <v>0</v>
      </c>
      <c r="I57" s="35">
        <v>0</v>
      </c>
      <c r="J57" s="123">
        <v>0</v>
      </c>
      <c r="K57" s="36">
        <v>0</v>
      </c>
      <c r="L57" s="138">
        <f t="shared" si="9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6">
        <v>0</v>
      </c>
      <c r="D58" s="123">
        <v>0</v>
      </c>
      <c r="E58" s="36">
        <v>0</v>
      </c>
      <c r="F58" s="138">
        <f t="shared" si="1"/>
        <v>0</v>
      </c>
      <c r="G58" s="37">
        <f t="shared" si="8"/>
        <v>0</v>
      </c>
      <c r="H58" s="145">
        <v>0</v>
      </c>
      <c r="I58" s="35">
        <v>0</v>
      </c>
      <c r="J58" s="123">
        <v>0</v>
      </c>
      <c r="K58" s="36">
        <v>0</v>
      </c>
      <c r="L58" s="138">
        <f t="shared" si="9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6">
        <v>0</v>
      </c>
      <c r="D59" s="124">
        <v>0</v>
      </c>
      <c r="E59" s="36">
        <v>0</v>
      </c>
      <c r="F59" s="137">
        <f t="shared" si="1"/>
        <v>0</v>
      </c>
      <c r="G59" s="37">
        <f t="shared" si="8"/>
        <v>0</v>
      </c>
      <c r="H59" s="116">
        <v>0</v>
      </c>
      <c r="I59" s="35">
        <v>0</v>
      </c>
      <c r="J59" s="124">
        <v>0</v>
      </c>
      <c r="K59" s="36">
        <v>0</v>
      </c>
      <c r="L59" s="137">
        <f t="shared" si="9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36">
        <v>0</v>
      </c>
      <c r="D60" s="128">
        <v>0</v>
      </c>
      <c r="E60" s="52">
        <v>0</v>
      </c>
      <c r="F60" s="137">
        <f t="shared" si="1"/>
        <v>0</v>
      </c>
      <c r="G60" s="37">
        <f t="shared" si="8"/>
        <v>0</v>
      </c>
      <c r="H60" s="146">
        <v>0</v>
      </c>
      <c r="I60" s="35">
        <v>0</v>
      </c>
      <c r="J60" s="128">
        <v>0</v>
      </c>
      <c r="K60" s="52">
        <v>0</v>
      </c>
      <c r="L60" s="137">
        <f t="shared" si="9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6">
        <v>0</v>
      </c>
      <c r="D61" s="148">
        <v>0</v>
      </c>
      <c r="E61" s="36">
        <v>0</v>
      </c>
      <c r="F61" s="140">
        <f t="shared" si="1"/>
        <v>0</v>
      </c>
      <c r="G61" s="37">
        <f t="shared" si="8"/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9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6">
        <v>0</v>
      </c>
      <c r="D62" s="124">
        <v>0</v>
      </c>
      <c r="E62" s="36">
        <v>0</v>
      </c>
      <c r="F62" s="133">
        <f t="shared" si="1"/>
        <v>0</v>
      </c>
      <c r="G62" s="37">
        <f t="shared" si="8"/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9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3933135.95</v>
      </c>
      <c r="C63" s="36">
        <v>0.6424282447154811</v>
      </c>
      <c r="D63" s="124">
        <v>2189160.17</v>
      </c>
      <c r="E63" s="36">
        <v>0.35757175528451896</v>
      </c>
      <c r="F63" s="133">
        <f t="shared" si="1"/>
        <v>6122296.1200000001</v>
      </c>
      <c r="G63" s="37">
        <f t="shared" si="8"/>
        <v>3.7912965523328568E-2</v>
      </c>
      <c r="H63" s="114">
        <v>5410767</v>
      </c>
      <c r="I63" s="35">
        <v>0.80628145784230032</v>
      </c>
      <c r="J63" s="124">
        <v>1300000</v>
      </c>
      <c r="K63" s="36">
        <v>0.19371854215769971</v>
      </c>
      <c r="L63" s="133">
        <f t="shared" si="9"/>
        <v>6710767</v>
      </c>
      <c r="M63" s="41">
        <f>IF(ISBLANK(L63),"  ",IF(L81&gt;0,L63/L81,IF(L63&gt;0,1,0)))</f>
        <v>4.5031184792348973E-2</v>
      </c>
    </row>
    <row r="64" spans="1:13" ht="15" customHeight="1" x14ac:dyDescent="0.2">
      <c r="A64" s="58" t="s">
        <v>53</v>
      </c>
      <c r="B64" s="114">
        <v>0</v>
      </c>
      <c r="C64" s="36">
        <v>0</v>
      </c>
      <c r="D64" s="124">
        <v>11242524.949999999</v>
      </c>
      <c r="E64" s="36">
        <v>1</v>
      </c>
      <c r="F64" s="133">
        <f t="shared" si="1"/>
        <v>11242524.949999999</v>
      </c>
      <c r="G64" s="37">
        <f t="shared" si="8"/>
        <v>6.9620523488254787E-2</v>
      </c>
      <c r="H64" s="114">
        <v>0</v>
      </c>
      <c r="I64" s="35">
        <v>0</v>
      </c>
      <c r="J64" s="124">
        <v>13000000</v>
      </c>
      <c r="K64" s="36">
        <v>1</v>
      </c>
      <c r="L64" s="133">
        <f t="shared" si="9"/>
        <v>13000000</v>
      </c>
      <c r="M64" s="41">
        <f>IF(ISBLANK(L64),"  ",IF(L81&gt;0,L64/L81,IF(L64&gt;0,1,0)))</f>
        <v>8.7233754696078206E-2</v>
      </c>
    </row>
    <row r="65" spans="1:13" ht="15" customHeight="1" x14ac:dyDescent="0.2">
      <c r="A65" s="65" t="s">
        <v>54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8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9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6">
        <v>0</v>
      </c>
      <c r="D66" s="124">
        <v>0</v>
      </c>
      <c r="E66" s="36">
        <v>0</v>
      </c>
      <c r="F66" s="133">
        <f t="shared" si="1"/>
        <v>0</v>
      </c>
      <c r="G66" s="37">
        <f t="shared" si="8"/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9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6">
        <v>0</v>
      </c>
      <c r="D67" s="124">
        <v>0</v>
      </c>
      <c r="E67" s="36">
        <v>0</v>
      </c>
      <c r="F67" s="133">
        <f t="shared" si="1"/>
        <v>0</v>
      </c>
      <c r="G67" s="37">
        <f t="shared" si="8"/>
        <v>0</v>
      </c>
      <c r="H67" s="114">
        <v>0</v>
      </c>
      <c r="I67" s="35">
        <v>0</v>
      </c>
      <c r="J67" s="124">
        <v>0</v>
      </c>
      <c r="K67" s="36">
        <v>0</v>
      </c>
      <c r="L67" s="133">
        <f t="shared" si="9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6">
        <v>0</v>
      </c>
      <c r="D68" s="124">
        <v>-5962.42</v>
      </c>
      <c r="E68" s="36">
        <v>0</v>
      </c>
      <c r="F68" s="133">
        <f t="shared" si="1"/>
        <v>-5962.42</v>
      </c>
      <c r="G68" s="37">
        <f t="shared" si="8"/>
        <v>-3.6922915759848069E-5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9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6">
        <v>0</v>
      </c>
      <c r="D69" s="124">
        <v>14142297.939999999</v>
      </c>
      <c r="E69" s="36">
        <v>1</v>
      </c>
      <c r="F69" s="133">
        <f t="shared" si="1"/>
        <v>14142297.939999999</v>
      </c>
      <c r="G69" s="37">
        <f t="shared" si="8"/>
        <v>8.757767408020449E-2</v>
      </c>
      <c r="H69" s="114">
        <v>0</v>
      </c>
      <c r="I69" s="35">
        <v>0</v>
      </c>
      <c r="J69" s="124">
        <v>7500000</v>
      </c>
      <c r="K69" s="36">
        <v>1</v>
      </c>
      <c r="L69" s="133">
        <f t="shared" si="9"/>
        <v>7500000</v>
      </c>
      <c r="M69" s="41">
        <f>IF(ISBLANK(L69),"  ",IF(L81&gt;0,L69/L81,IF(L69&gt;0,1,0)))</f>
        <v>5.0327166170814348E-2</v>
      </c>
    </row>
    <row r="70" spans="1:13" ht="15" customHeight="1" x14ac:dyDescent="0.2">
      <c r="A70" s="58" t="s">
        <v>59</v>
      </c>
      <c r="B70" s="114">
        <v>1252066.6200000001</v>
      </c>
      <c r="C70" s="36">
        <v>0.12170256298346255</v>
      </c>
      <c r="D70" s="124">
        <v>9035856.5700000003</v>
      </c>
      <c r="E70" s="36">
        <v>0.8782974370165374</v>
      </c>
      <c r="F70" s="133">
        <f t="shared" si="1"/>
        <v>10287923.190000001</v>
      </c>
      <c r="G70" s="37">
        <f t="shared" si="8"/>
        <v>6.3709051238952888E-2</v>
      </c>
      <c r="H70" s="114">
        <v>1397200</v>
      </c>
      <c r="I70" s="35">
        <v>0.1663887962654218</v>
      </c>
      <c r="J70" s="124">
        <v>7000000</v>
      </c>
      <c r="K70" s="36">
        <v>0.8336112037345782</v>
      </c>
      <c r="L70" s="133">
        <f t="shared" si="9"/>
        <v>8397200</v>
      </c>
      <c r="M70" s="41">
        <f>IF(ISBLANK(L70),"  ",IF(L81&gt;0,L70/L81,IF(L70&gt;0,1,0)))</f>
        <v>5.6347637302608299E-2</v>
      </c>
    </row>
    <row r="71" spans="1:13" ht="15" customHeight="1" x14ac:dyDescent="0.2">
      <c r="A71" s="34" t="s">
        <v>186</v>
      </c>
      <c r="B71" s="114">
        <v>0</v>
      </c>
      <c r="C71" s="36">
        <v>0</v>
      </c>
      <c r="D71" s="124">
        <v>0</v>
      </c>
      <c r="E71" s="36">
        <v>0</v>
      </c>
      <c r="F71" s="133">
        <f t="shared" ref="F71" si="10">D71+B71</f>
        <v>0</v>
      </c>
      <c r="G71" s="37">
        <f t="shared" ref="G71" si="11">IF(ISBLANK(F71),"  ",IF($F$81&gt;0,F71/$F$81,IF(F71&gt;0,1,0)))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2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5185202.57</v>
      </c>
      <c r="C72" s="52">
        <v>0.12408032426886813</v>
      </c>
      <c r="D72" s="128">
        <v>36603877.210000001</v>
      </c>
      <c r="E72" s="52">
        <v>0.87591967573113183</v>
      </c>
      <c r="F72" s="115">
        <f>F71+F70+F69+F68+F67+F66+F65+F64+F63+F62+F61+F60</f>
        <v>41789079.779999994</v>
      </c>
      <c r="G72" s="37">
        <f>IF(ISBLANK(F72),"  ",IF($F$81&gt;0,F72/$F$81,IF(F72&gt;0,1,0)))</f>
        <v>0.25878329141498085</v>
      </c>
      <c r="H72" s="115">
        <v>6807967</v>
      </c>
      <c r="I72" s="35">
        <v>0.19119224077016247</v>
      </c>
      <c r="J72" s="128">
        <v>28800000</v>
      </c>
      <c r="K72" s="52">
        <v>0.8088077592298375</v>
      </c>
      <c r="L72" s="115">
        <f>L71+L70+L69+L68+L67+L66+L65+L64+L63+L62+L61+L60</f>
        <v>35607967</v>
      </c>
      <c r="M72" s="53">
        <f>IF(ISBLANK(L72),"  ",IF(L81&gt;0,L72/L81,IF(L72&gt;0,1,0)))</f>
        <v>0.23893974296184983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36" t="s">
        <v>10</v>
      </c>
      <c r="F73" s="133"/>
      <c r="G73" s="44"/>
      <c r="H73" s="116"/>
      <c r="I73" s="109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6">
        <v>0</v>
      </c>
      <c r="D74" s="127">
        <v>0</v>
      </c>
      <c r="E74" s="36">
        <v>0</v>
      </c>
      <c r="F74" s="132">
        <f t="shared" si="1"/>
        <v>0</v>
      </c>
      <c r="G74" s="37">
        <f>IF(ISBLANK(F74),"  ",IF($F$81&gt;0,F74/$F$81,IF(F74&gt;0,1,0)))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6">
        <v>0</v>
      </c>
      <c r="D75" s="124">
        <v>0</v>
      </c>
      <c r="E75" s="36">
        <v>0</v>
      </c>
      <c r="F75" s="133">
        <f t="shared" si="1"/>
        <v>0</v>
      </c>
      <c r="G75" s="37">
        <f>IF(ISBLANK(F75),"  ",IF($F$81&gt;0,F75/$F$81,IF(F75&gt;0,1,0)))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36" t="s">
        <v>10</v>
      </c>
      <c r="F76" s="133"/>
      <c r="G76" s="37"/>
      <c r="H76" s="116"/>
      <c r="I76" s="35" t="s">
        <v>4</v>
      </c>
      <c r="J76" s="124"/>
      <c r="K76" s="36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",IF($F$81&gt;0,F77/$F$81,IF(F77&gt;0,1,0)))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11004860.85</v>
      </c>
      <c r="C78" s="36">
        <v>0.53889732324601092</v>
      </c>
      <c r="D78" s="124">
        <v>9416210.8000000007</v>
      </c>
      <c r="E78" s="36">
        <v>0.46110267675398914</v>
      </c>
      <c r="F78" s="133">
        <f t="shared" si="1"/>
        <v>20421071.649999999</v>
      </c>
      <c r="G78" s="37">
        <f>IF(ISBLANK(F78),"  ",IF($F$81&gt;0,F78/$F$81,IF(F78&gt;0,1,0)))</f>
        <v>0.12645964361094514</v>
      </c>
      <c r="H78" s="114">
        <v>13018275</v>
      </c>
      <c r="I78" s="35">
        <v>0.61937885007213955</v>
      </c>
      <c r="J78" s="124">
        <v>8000000</v>
      </c>
      <c r="K78" s="36">
        <v>0.38062114992786039</v>
      </c>
      <c r="L78" s="133">
        <f>J78+H78</f>
        <v>21018275</v>
      </c>
      <c r="M78" s="41">
        <f>IF(ISBLANK(L78),"  ",IF(L81&gt;0,L78/L81,IF(L78&gt;0,1,0)))</f>
        <v>0.1410386958065164</v>
      </c>
    </row>
    <row r="79" spans="1:13" s="55" customFormat="1" ht="15" customHeight="1" x14ac:dyDescent="0.25">
      <c r="A79" s="56" t="s">
        <v>67</v>
      </c>
      <c r="B79" s="120">
        <v>11004860.85</v>
      </c>
      <c r="C79" s="52">
        <v>0.53889732324601092</v>
      </c>
      <c r="D79" s="129">
        <v>9416210.8000000007</v>
      </c>
      <c r="E79" s="52">
        <v>0.46110267675398914</v>
      </c>
      <c r="F79" s="134">
        <f t="shared" si="1"/>
        <v>20421071.649999999</v>
      </c>
      <c r="G79" s="108">
        <f>IF(ISBLANK(F79),"  ",IF($F$81&gt;0,F79/$F$81,IF(F79&gt;0,1,0)))</f>
        <v>0.12645964361094514</v>
      </c>
      <c r="H79" s="120">
        <v>13018275</v>
      </c>
      <c r="I79" s="35">
        <v>0.61937885007213955</v>
      </c>
      <c r="J79" s="129">
        <v>8000000</v>
      </c>
      <c r="K79" s="52">
        <v>0.38062114992786039</v>
      </c>
      <c r="L79" s="134">
        <f>L78+L77+L76+L75+L74</f>
        <v>21018275</v>
      </c>
      <c r="M79" s="53">
        <f>IF(ISBLANK(L79),"  ",IF(L81&gt;0,L79/L81,IF(L79&gt;0,1,0)))</f>
        <v>0.1410386958065164</v>
      </c>
    </row>
    <row r="80" spans="1:13" s="55" customFormat="1" ht="15" customHeight="1" x14ac:dyDescent="0.25">
      <c r="A80" s="56" t="s">
        <v>68</v>
      </c>
      <c r="B80" s="120">
        <v>0</v>
      </c>
      <c r="C80" s="52">
        <v>0</v>
      </c>
      <c r="D80" s="144">
        <v>0</v>
      </c>
      <c r="E80" s="52">
        <v>0</v>
      </c>
      <c r="F80" s="141">
        <f t="shared" si="1"/>
        <v>0</v>
      </c>
      <c r="G80" s="108">
        <f>IF(ISBLANK(F80),"  ",IF($F$81&gt;0,F80/$F$81,IF(F80&gt;0,1,0)))</f>
        <v>0</v>
      </c>
      <c r="H80" s="120">
        <v>0</v>
      </c>
      <c r="I80" s="35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115462825.17</v>
      </c>
      <c r="C81" s="69">
        <v>0.71501574312879257</v>
      </c>
      <c r="D81" s="121">
        <v>46020088.010000005</v>
      </c>
      <c r="E81" s="69">
        <v>0.28498425687120738</v>
      </c>
      <c r="F81" s="121">
        <f>F79+F72+F51+F44+F52+F80</f>
        <v>161482913.18000001</v>
      </c>
      <c r="G81" s="69">
        <f>IF(ISBLANK(F81),"  ",IF($F$81&gt;0,F81/$F$81,IF(F81&gt;0,1,0)))</f>
        <v>1</v>
      </c>
      <c r="H81" s="121">
        <v>112224882</v>
      </c>
      <c r="I81" s="69">
        <v>0.7530613713218709</v>
      </c>
      <c r="J81" s="121">
        <v>36800000</v>
      </c>
      <c r="K81" s="69">
        <v>0.24693862867812907</v>
      </c>
      <c r="L81" s="121">
        <f>L79+L72+L51+L44+L52+L80</f>
        <v>149024882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84"/>
  <sheetViews>
    <sheetView zoomScale="75" zoomScaleNormal="75" workbookViewId="0">
      <pane xSplit="1" ySplit="10" topLeftCell="B11" activePane="bottomRight" state="frozen"/>
      <selection activeCell="I30" sqref="I30"/>
      <selection pane="topRight" activeCell="I30" sqref="I30"/>
      <selection pane="bottomLeft" activeCell="I30" sqref="I30"/>
      <selection pane="bottomRight" activeCell="D81" activeCellId="1" sqref="B81 D81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31316452</v>
      </c>
      <c r="C13" s="36">
        <v>1</v>
      </c>
      <c r="D13" s="122">
        <v>0</v>
      </c>
      <c r="E13" s="36">
        <v>0</v>
      </c>
      <c r="F13" s="130">
        <f>D13+B13</f>
        <v>31316452</v>
      </c>
      <c r="G13" s="37">
        <f>IF(ISBLANK(F13),"  ",IF(F81&gt;0,F13/F81,IF(F13&gt;0,1,0)))</f>
        <v>0.38562464756554221</v>
      </c>
      <c r="H13" s="112">
        <v>35419862</v>
      </c>
      <c r="I13" s="35">
        <v>1</v>
      </c>
      <c r="J13" s="122">
        <v>0</v>
      </c>
      <c r="K13" s="36">
        <v>0</v>
      </c>
      <c r="L13" s="130">
        <f t="shared" ref="L13:L34" si="0">J13+H13</f>
        <v>35419862</v>
      </c>
      <c r="M13" s="38">
        <f>IF(ISBLANK(L13),"  ",IF(L81&gt;0,L13/L81,IF(L13&gt;0,1,0)))</f>
        <v>0.46074806629449039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0" si="1">D14+B14</f>
        <v>0</v>
      </c>
      <c r="G14" s="37">
        <f t="shared" ref="G14:G34" si="2">IF(ISBLANK(F14),"  ",IF($F$81&gt;0,F14/$F$81,IF(F14&gt;0,1,0)))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102888.44</v>
      </c>
      <c r="C15" s="36">
        <v>1</v>
      </c>
      <c r="D15" s="124">
        <v>0</v>
      </c>
      <c r="E15" s="36">
        <v>0</v>
      </c>
      <c r="F15" s="132">
        <f t="shared" si="1"/>
        <v>102888.44</v>
      </c>
      <c r="G15" s="37">
        <f t="shared" si="2"/>
        <v>1.2669480697739463E-3</v>
      </c>
      <c r="H15" s="116">
        <v>89261</v>
      </c>
      <c r="I15" s="35">
        <v>1</v>
      </c>
      <c r="J15" s="124">
        <v>0</v>
      </c>
      <c r="K15" s="36">
        <v>0</v>
      </c>
      <c r="L15" s="132">
        <f t="shared" si="0"/>
        <v>89261</v>
      </c>
      <c r="M15" s="44">
        <f>IF(ISBLANK(L15),"  ",IF(L81&gt;0,L15/L81,IF(L15&gt;0,1,0)))</f>
        <v>1.1611234720652641E-3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102888.44</v>
      </c>
      <c r="C17" s="36">
        <v>1</v>
      </c>
      <c r="D17" s="124">
        <v>0</v>
      </c>
      <c r="E17" s="36">
        <v>0</v>
      </c>
      <c r="F17" s="133">
        <f t="shared" si="1"/>
        <v>102888.44</v>
      </c>
      <c r="G17" s="37">
        <f t="shared" si="2"/>
        <v>1.2669480697739463E-3</v>
      </c>
      <c r="H17" s="114">
        <v>89261</v>
      </c>
      <c r="I17" s="35">
        <v>1</v>
      </c>
      <c r="J17" s="124">
        <v>0</v>
      </c>
      <c r="K17" s="36">
        <v>0</v>
      </c>
      <c r="L17" s="133">
        <f t="shared" si="0"/>
        <v>89261</v>
      </c>
      <c r="M17" s="41">
        <f>IF(ISBLANK(L17),"  ",IF(L81&gt;0,L17/L81,IF(L17&gt;0,1,0)))</f>
        <v>1.1611234720652641E-3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38" si="3">D35+B35</f>
        <v>0</v>
      </c>
      <c r="G35" s="37">
        <f t="shared" ref="G35:G38" si="4">IF(ISBLANK(F35),"  ",IF($F$81&gt;0,F35/$F$81,IF(F35&gt;0,1,0)))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6">
        <v>0</v>
      </c>
      <c r="D36" s="124">
        <v>0</v>
      </c>
      <c r="E36" s="36">
        <v>0</v>
      </c>
      <c r="F36" s="133">
        <f t="shared" si="3"/>
        <v>0</v>
      </c>
      <c r="G36" s="37">
        <f t="shared" si="4"/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" si="6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3"/>
        <v>0</v>
      </c>
      <c r="G37" s="37">
        <f t="shared" si="4"/>
        <v>0</v>
      </c>
      <c r="H37" s="114">
        <v>0</v>
      </c>
      <c r="I37" s="35">
        <v>0</v>
      </c>
      <c r="J37" s="124">
        <v>0</v>
      </c>
      <c r="K37" s="35">
        <v>0</v>
      </c>
      <c r="L37" s="133">
        <v>0</v>
      </c>
      <c r="M37" s="44">
        <v>0</v>
      </c>
    </row>
    <row r="38" spans="1:13" ht="15" customHeight="1" x14ac:dyDescent="0.2">
      <c r="A38" s="171" t="s">
        <v>191</v>
      </c>
      <c r="B38" s="114">
        <v>0</v>
      </c>
      <c r="C38" s="162">
        <v>0</v>
      </c>
      <c r="D38" s="124">
        <v>0</v>
      </c>
      <c r="E38" s="162">
        <v>0</v>
      </c>
      <c r="F38" s="133">
        <f t="shared" si="3"/>
        <v>0</v>
      </c>
      <c r="G38" s="37">
        <f t="shared" si="4"/>
        <v>0</v>
      </c>
      <c r="H38" s="114">
        <v>0</v>
      </c>
      <c r="I38" s="164">
        <v>0</v>
      </c>
      <c r="J38" s="124">
        <v>0</v>
      </c>
      <c r="K38" s="162">
        <v>0</v>
      </c>
      <c r="L38" s="133">
        <v>1</v>
      </c>
      <c r="M38" s="44">
        <v>1</v>
      </c>
    </row>
    <row r="39" spans="1:13" ht="15" customHeight="1" x14ac:dyDescent="0.25">
      <c r="A39" s="47" t="s">
        <v>29</v>
      </c>
      <c r="B39" s="143"/>
      <c r="C39" s="43" t="s">
        <v>4</v>
      </c>
      <c r="D39" s="124"/>
      <c r="E39" s="43"/>
      <c r="F39" s="133"/>
      <c r="G39" s="44"/>
      <c r="H39" s="143" t="s">
        <v>4</v>
      </c>
      <c r="I39" s="42" t="s">
        <v>4</v>
      </c>
      <c r="J39" s="124"/>
      <c r="K39" s="43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6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",IF($F$81&gt;0,F40/$F$81,IF(F40&gt;0,1,0)))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43" t="s">
        <v>4</v>
      </c>
      <c r="D41" s="124"/>
      <c r="E41" s="43"/>
      <c r="F41" s="133"/>
      <c r="G41" s="44"/>
      <c r="H41" s="143"/>
      <c r="I41" s="42" t="s">
        <v>4</v>
      </c>
      <c r="J41" s="124"/>
      <c r="K41" s="43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6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",IF($F$81&gt;0,F42/$F$81,IF(F42&gt;0,1,0)))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6" t="s">
        <v>10</v>
      </c>
      <c r="D43" s="124"/>
      <c r="E43" s="36"/>
      <c r="F43" s="133">
        <f t="shared" si="1"/>
        <v>0</v>
      </c>
      <c r="G43" s="37">
        <f>IF(ISBLANK(F43),"  ",IF($F$81&gt;0,F43/$F$81,IF(F43&gt;0,1,0)))</f>
        <v>0</v>
      </c>
      <c r="H43" s="114"/>
      <c r="I43" s="35" t="s">
        <v>10</v>
      </c>
      <c r="J43" s="124"/>
      <c r="K43" s="36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31419340.440000001</v>
      </c>
      <c r="C44" s="52">
        <v>1</v>
      </c>
      <c r="D44" s="128">
        <v>0</v>
      </c>
      <c r="E44" s="52">
        <v>0</v>
      </c>
      <c r="F44" s="115">
        <f t="shared" si="1"/>
        <v>31419340.440000001</v>
      </c>
      <c r="G44" s="108">
        <f>IF(ISBLANK(F44),"  ",IF($F$81&gt;0,F44/$F$81,IF(F44&gt;0,1,0)))</f>
        <v>0.38689159563531617</v>
      </c>
      <c r="H44" s="115">
        <v>35509123</v>
      </c>
      <c r="I44" s="35">
        <v>1</v>
      </c>
      <c r="J44" s="128">
        <v>0</v>
      </c>
      <c r="K44" s="52">
        <v>0</v>
      </c>
      <c r="L44" s="115">
        <f>L43+L42+L40+L34+L29+L28+L26+L27+L25+L24+L23+L22+L21+L20+L19+L18+L17+L16+L14+L13+L30+L31+L32+L33</f>
        <v>35509123</v>
      </c>
      <c r="M44" s="53">
        <f>IF(ISBLANK(L44),"  ",IF(L81&gt;0,L44/L81,IF(L44&gt;0,1,0)))</f>
        <v>0.46190918976655565</v>
      </c>
    </row>
    <row r="45" spans="1:13" ht="15" customHeight="1" x14ac:dyDescent="0.25">
      <c r="A45" s="56" t="s">
        <v>34</v>
      </c>
      <c r="B45" s="116"/>
      <c r="C45" s="109" t="s">
        <v>4</v>
      </c>
      <c r="D45" s="124"/>
      <c r="E45" s="43" t="s">
        <v>4</v>
      </c>
      <c r="F45" s="133"/>
      <c r="G45" s="44"/>
      <c r="H45" s="116"/>
      <c r="I45" s="109" t="s">
        <v>4</v>
      </c>
      <c r="J45" s="124"/>
      <c r="K45" s="43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6">
        <v>0</v>
      </c>
      <c r="D46" s="127">
        <v>0</v>
      </c>
      <c r="E46" s="36">
        <v>0</v>
      </c>
      <c r="F46" s="132">
        <f t="shared" si="1"/>
        <v>0</v>
      </c>
      <c r="G46" s="37">
        <f t="shared" ref="G46:G52" si="7">IF(ISBLANK(F46),"  ",IF($F$81&gt;0,F46/$F$81,IF(F46&gt;0,1,0)))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6">
        <v>0</v>
      </c>
      <c r="D47" s="124">
        <v>0</v>
      </c>
      <c r="E47" s="36">
        <v>0</v>
      </c>
      <c r="F47" s="133">
        <f t="shared" si="1"/>
        <v>0</v>
      </c>
      <c r="G47" s="37">
        <f t="shared" si="7"/>
        <v>0</v>
      </c>
      <c r="H47" s="114">
        <v>0</v>
      </c>
      <c r="I47" s="35">
        <v>0</v>
      </c>
      <c r="J47" s="124">
        <v>0</v>
      </c>
      <c r="K47" s="36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6">
        <v>0</v>
      </c>
      <c r="D48" s="124">
        <v>0</v>
      </c>
      <c r="E48" s="36">
        <v>0</v>
      </c>
      <c r="F48" s="133">
        <f t="shared" si="1"/>
        <v>0</v>
      </c>
      <c r="G48" s="37">
        <f t="shared" si="7"/>
        <v>0</v>
      </c>
      <c r="H48" s="114">
        <v>0</v>
      </c>
      <c r="I48" s="35">
        <v>0</v>
      </c>
      <c r="J48" s="124">
        <v>0</v>
      </c>
      <c r="K48" s="36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6">
        <v>0</v>
      </c>
      <c r="D49" s="124">
        <v>0</v>
      </c>
      <c r="E49" s="36">
        <v>0</v>
      </c>
      <c r="F49" s="133">
        <f t="shared" si="1"/>
        <v>0</v>
      </c>
      <c r="G49" s="37">
        <f t="shared" si="7"/>
        <v>0</v>
      </c>
      <c r="H49" s="114">
        <v>0</v>
      </c>
      <c r="I49" s="35">
        <v>0</v>
      </c>
      <c r="J49" s="124">
        <v>0</v>
      </c>
      <c r="K49" s="36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7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2">
        <v>0</v>
      </c>
      <c r="D51" s="128">
        <v>0</v>
      </c>
      <c r="E51" s="52">
        <v>0</v>
      </c>
      <c r="F51" s="134">
        <f t="shared" si="1"/>
        <v>0</v>
      </c>
      <c r="G51" s="108">
        <f t="shared" si="7"/>
        <v>0</v>
      </c>
      <c r="H51" s="115">
        <v>0</v>
      </c>
      <c r="I51" s="35">
        <v>0</v>
      </c>
      <c r="J51" s="128">
        <v>0</v>
      </c>
      <c r="K51" s="52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2">
        <v>0</v>
      </c>
      <c r="D52" s="129">
        <v>0</v>
      </c>
      <c r="E52" s="52">
        <v>0</v>
      </c>
      <c r="F52" s="135">
        <f t="shared" si="1"/>
        <v>0</v>
      </c>
      <c r="G52" s="108">
        <f t="shared" si="7"/>
        <v>0</v>
      </c>
      <c r="H52" s="144">
        <v>0</v>
      </c>
      <c r="I52" s="35">
        <v>0</v>
      </c>
      <c r="J52" s="129">
        <v>0</v>
      </c>
      <c r="K52" s="52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109" t="s">
        <v>4</v>
      </c>
      <c r="D53" s="127"/>
      <c r="E53" s="36" t="s">
        <v>4</v>
      </c>
      <c r="F53" s="132"/>
      <c r="G53" s="44"/>
      <c r="H53" s="119"/>
      <c r="I53" s="35" t="s">
        <v>4</v>
      </c>
      <c r="J53" s="127"/>
      <c r="K53" s="36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6">
        <v>0</v>
      </c>
      <c r="D54" s="127">
        <v>0</v>
      </c>
      <c r="E54" s="36">
        <v>0</v>
      </c>
      <c r="F54" s="136">
        <f t="shared" si="1"/>
        <v>0</v>
      </c>
      <c r="G54" s="37">
        <f t="shared" ref="G54:G70" si="8">IF(ISBLANK(F54),"  ",IF($F$81&gt;0,F54/$F$81,IF(F54&gt;0,1,0)))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9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6">
        <v>0</v>
      </c>
      <c r="D55" s="124">
        <v>0</v>
      </c>
      <c r="E55" s="36">
        <v>0</v>
      </c>
      <c r="F55" s="137">
        <f t="shared" si="1"/>
        <v>0</v>
      </c>
      <c r="G55" s="37">
        <f t="shared" si="8"/>
        <v>0</v>
      </c>
      <c r="H55" s="116">
        <v>0</v>
      </c>
      <c r="I55" s="35">
        <v>0</v>
      </c>
      <c r="J55" s="124">
        <v>0</v>
      </c>
      <c r="K55" s="36">
        <v>0</v>
      </c>
      <c r="L55" s="137">
        <f t="shared" si="9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6">
        <v>0</v>
      </c>
      <c r="D56" s="123">
        <v>0</v>
      </c>
      <c r="E56" s="36">
        <v>0</v>
      </c>
      <c r="F56" s="138">
        <f t="shared" si="1"/>
        <v>0</v>
      </c>
      <c r="G56" s="37">
        <f t="shared" si="8"/>
        <v>0</v>
      </c>
      <c r="H56" s="145">
        <v>0</v>
      </c>
      <c r="I56" s="35">
        <v>0</v>
      </c>
      <c r="J56" s="123">
        <v>0</v>
      </c>
      <c r="K56" s="36">
        <v>0</v>
      </c>
      <c r="L56" s="138">
        <f t="shared" si="9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6">
        <v>0</v>
      </c>
      <c r="D57" s="123">
        <v>0</v>
      </c>
      <c r="E57" s="36">
        <v>0</v>
      </c>
      <c r="F57" s="138">
        <f t="shared" si="1"/>
        <v>0</v>
      </c>
      <c r="G57" s="37">
        <f t="shared" si="8"/>
        <v>0</v>
      </c>
      <c r="H57" s="145">
        <v>0</v>
      </c>
      <c r="I57" s="35">
        <v>0</v>
      </c>
      <c r="J57" s="123">
        <v>0</v>
      </c>
      <c r="K57" s="36">
        <v>0</v>
      </c>
      <c r="L57" s="138">
        <f t="shared" si="9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6">
        <v>0</v>
      </c>
      <c r="D58" s="123">
        <v>0</v>
      </c>
      <c r="E58" s="36">
        <v>0</v>
      </c>
      <c r="F58" s="138">
        <f t="shared" si="1"/>
        <v>0</v>
      </c>
      <c r="G58" s="37">
        <f t="shared" si="8"/>
        <v>0</v>
      </c>
      <c r="H58" s="145">
        <v>0</v>
      </c>
      <c r="I58" s="35">
        <v>0</v>
      </c>
      <c r="J58" s="123">
        <v>0</v>
      </c>
      <c r="K58" s="36">
        <v>0</v>
      </c>
      <c r="L58" s="138">
        <f t="shared" si="9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6">
        <v>0</v>
      </c>
      <c r="D59" s="124">
        <v>0</v>
      </c>
      <c r="E59" s="36">
        <v>0</v>
      </c>
      <c r="F59" s="137">
        <f t="shared" si="1"/>
        <v>0</v>
      </c>
      <c r="G59" s="37">
        <f t="shared" si="8"/>
        <v>0</v>
      </c>
      <c r="H59" s="116">
        <v>0</v>
      </c>
      <c r="I59" s="35">
        <v>0</v>
      </c>
      <c r="J59" s="124">
        <v>0</v>
      </c>
      <c r="K59" s="36">
        <v>0</v>
      </c>
      <c r="L59" s="137">
        <f t="shared" si="9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36">
        <v>0</v>
      </c>
      <c r="D60" s="128">
        <v>0</v>
      </c>
      <c r="E60" s="52">
        <v>0</v>
      </c>
      <c r="F60" s="137">
        <f t="shared" si="1"/>
        <v>0</v>
      </c>
      <c r="G60" s="37">
        <f t="shared" si="8"/>
        <v>0</v>
      </c>
      <c r="H60" s="146">
        <v>0</v>
      </c>
      <c r="I60" s="35">
        <v>0</v>
      </c>
      <c r="J60" s="128">
        <v>0</v>
      </c>
      <c r="K60" s="52">
        <v>0</v>
      </c>
      <c r="L60" s="137">
        <f t="shared" si="9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6">
        <v>0</v>
      </c>
      <c r="D61" s="148">
        <v>0</v>
      </c>
      <c r="E61" s="36">
        <v>0</v>
      </c>
      <c r="F61" s="140">
        <f t="shared" si="1"/>
        <v>0</v>
      </c>
      <c r="G61" s="37">
        <f t="shared" si="8"/>
        <v>0</v>
      </c>
      <c r="H61" s="147">
        <v>0</v>
      </c>
      <c r="I61" s="35">
        <v>0</v>
      </c>
      <c r="J61" s="148">
        <v>0</v>
      </c>
      <c r="K61" s="36">
        <v>0</v>
      </c>
      <c r="L61" s="140">
        <f t="shared" si="9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6">
        <v>0</v>
      </c>
      <c r="D62" s="124">
        <v>0</v>
      </c>
      <c r="E62" s="36">
        <v>0</v>
      </c>
      <c r="F62" s="133">
        <f t="shared" si="1"/>
        <v>0</v>
      </c>
      <c r="G62" s="37">
        <f t="shared" si="8"/>
        <v>0</v>
      </c>
      <c r="H62" s="114">
        <v>0</v>
      </c>
      <c r="I62" s="35">
        <v>0</v>
      </c>
      <c r="J62" s="124">
        <v>0</v>
      </c>
      <c r="K62" s="36">
        <v>0</v>
      </c>
      <c r="L62" s="133">
        <f t="shared" si="9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216947.45</v>
      </c>
      <c r="C63" s="36">
        <v>0.31610527439105424</v>
      </c>
      <c r="D63" s="124">
        <v>469366.47</v>
      </c>
      <c r="E63" s="36">
        <v>0.68389472560894582</v>
      </c>
      <c r="F63" s="133">
        <f t="shared" si="1"/>
        <v>686313.91999999993</v>
      </c>
      <c r="G63" s="37">
        <f t="shared" si="8"/>
        <v>8.4511349982854291E-3</v>
      </c>
      <c r="H63" s="114">
        <v>91500</v>
      </c>
      <c r="I63" s="35">
        <v>1</v>
      </c>
      <c r="J63" s="124">
        <v>0</v>
      </c>
      <c r="K63" s="36">
        <v>0</v>
      </c>
      <c r="L63" s="133">
        <f t="shared" si="9"/>
        <v>91500</v>
      </c>
      <c r="M63" s="41">
        <f>IF(ISBLANK(L63),"  ",IF(L81&gt;0,L63/L81,IF(L63&gt;0,1,0)))</f>
        <v>1.1902487950389493E-3</v>
      </c>
    </row>
    <row r="64" spans="1:13" ht="15" customHeight="1" x14ac:dyDescent="0.2">
      <c r="A64" s="58" t="s">
        <v>53</v>
      </c>
      <c r="B64" s="114">
        <v>0</v>
      </c>
      <c r="C64" s="36">
        <v>0</v>
      </c>
      <c r="D64" s="124">
        <v>1035157.09</v>
      </c>
      <c r="E64" s="36">
        <v>1</v>
      </c>
      <c r="F64" s="133">
        <f t="shared" si="1"/>
        <v>1035157.09</v>
      </c>
      <c r="G64" s="37">
        <f t="shared" si="8"/>
        <v>1.2746721372083346E-2</v>
      </c>
      <c r="H64" s="114">
        <v>0</v>
      </c>
      <c r="I64" s="35">
        <v>0</v>
      </c>
      <c r="J64" s="124">
        <v>2500000</v>
      </c>
      <c r="K64" s="36">
        <v>1</v>
      </c>
      <c r="L64" s="133">
        <f t="shared" si="9"/>
        <v>2500000</v>
      </c>
      <c r="M64" s="41">
        <f>IF(ISBLANK(L64),"  ",IF(L81&gt;0,L64/L81,IF(L64&gt;0,1,0)))</f>
        <v>3.2520458880845614E-2</v>
      </c>
    </row>
    <row r="65" spans="1:13" ht="15" customHeight="1" x14ac:dyDescent="0.2">
      <c r="A65" s="65" t="s">
        <v>54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8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9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6">
        <v>0</v>
      </c>
      <c r="D66" s="124">
        <v>0</v>
      </c>
      <c r="E66" s="36">
        <v>0</v>
      </c>
      <c r="F66" s="133">
        <f t="shared" si="1"/>
        <v>0</v>
      </c>
      <c r="G66" s="37">
        <f t="shared" si="8"/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9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6">
        <v>0</v>
      </c>
      <c r="D67" s="124">
        <v>1562395.03</v>
      </c>
      <c r="E67" s="36">
        <v>1</v>
      </c>
      <c r="F67" s="133">
        <f t="shared" si="1"/>
        <v>1562395.03</v>
      </c>
      <c r="G67" s="37">
        <f t="shared" si="8"/>
        <v>1.9239025953575611E-2</v>
      </c>
      <c r="H67" s="114">
        <v>0</v>
      </c>
      <c r="I67" s="35">
        <v>0</v>
      </c>
      <c r="J67" s="124">
        <v>2020000</v>
      </c>
      <c r="K67" s="36">
        <v>1</v>
      </c>
      <c r="L67" s="133">
        <f t="shared" si="9"/>
        <v>2020000</v>
      </c>
      <c r="M67" s="41">
        <f>IF(ISBLANK(L67),"  ",IF(L81&gt;0,L67/L81,IF(L67&gt;0,1,0)))</f>
        <v>2.6276530775723252E-2</v>
      </c>
    </row>
    <row r="68" spans="1:13" ht="15" customHeight="1" x14ac:dyDescent="0.2">
      <c r="A68" s="34" t="s">
        <v>57</v>
      </c>
      <c r="B68" s="114">
        <v>0</v>
      </c>
      <c r="C68" s="36">
        <v>0</v>
      </c>
      <c r="D68" s="124">
        <v>97910</v>
      </c>
      <c r="E68" s="36">
        <v>1</v>
      </c>
      <c r="F68" s="133">
        <f t="shared" si="1"/>
        <v>97910</v>
      </c>
      <c r="G68" s="37">
        <f t="shared" si="8"/>
        <v>1.2056445360777855E-3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9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6">
        <v>0</v>
      </c>
      <c r="D69" s="124">
        <v>12913247.859999999</v>
      </c>
      <c r="E69" s="36">
        <v>1</v>
      </c>
      <c r="F69" s="133">
        <f t="shared" si="1"/>
        <v>12913247.859999999</v>
      </c>
      <c r="G69" s="37">
        <f t="shared" si="8"/>
        <v>0.1590112013627531</v>
      </c>
      <c r="H69" s="114">
        <v>0</v>
      </c>
      <c r="I69" s="35">
        <v>0</v>
      </c>
      <c r="J69" s="124">
        <v>16000000</v>
      </c>
      <c r="K69" s="36">
        <v>1</v>
      </c>
      <c r="L69" s="133">
        <f t="shared" si="9"/>
        <v>16000000</v>
      </c>
      <c r="M69" s="41">
        <f>IF(ISBLANK(L69),"  ",IF(L81&gt;0,L69/L81,IF(L69&gt;0,1,0)))</f>
        <v>0.20813093683741191</v>
      </c>
    </row>
    <row r="70" spans="1:13" ht="15" customHeight="1" x14ac:dyDescent="0.2">
      <c r="A70" s="58" t="s">
        <v>59</v>
      </c>
      <c r="B70" s="114">
        <v>628613.55000000005</v>
      </c>
      <c r="C70" s="36">
        <v>6.8758708649374167E-2</v>
      </c>
      <c r="D70" s="124">
        <v>8513698.1999999993</v>
      </c>
      <c r="E70" s="36">
        <v>0.93124129135062572</v>
      </c>
      <c r="F70" s="133">
        <f t="shared" si="1"/>
        <v>9142311.75</v>
      </c>
      <c r="G70" s="37">
        <f t="shared" si="8"/>
        <v>0.11257663373003</v>
      </c>
      <c r="H70" s="114">
        <v>754061</v>
      </c>
      <c r="I70" s="35">
        <v>1</v>
      </c>
      <c r="J70" s="124">
        <v>0</v>
      </c>
      <c r="K70" s="36">
        <v>0</v>
      </c>
      <c r="L70" s="133">
        <f t="shared" si="9"/>
        <v>754061</v>
      </c>
      <c r="M70" s="41">
        <f>IF(ISBLANK(L70),"  ",IF(L81&gt;0,L70/L81,IF(L70&gt;0,1,0)))</f>
        <v>9.8089638976597282E-3</v>
      </c>
    </row>
    <row r="71" spans="1:13" ht="15" customHeight="1" x14ac:dyDescent="0.2">
      <c r="A71" s="34" t="s">
        <v>186</v>
      </c>
      <c r="B71" s="114">
        <v>0</v>
      </c>
      <c r="C71" s="36">
        <v>0</v>
      </c>
      <c r="D71" s="124">
        <v>0</v>
      </c>
      <c r="E71" s="36">
        <v>0</v>
      </c>
      <c r="F71" s="133">
        <f t="shared" ref="F71" si="10">D71+B71</f>
        <v>0</v>
      </c>
      <c r="G71" s="37">
        <f t="shared" ref="G71" si="11">IF(ISBLANK(F71),"  ",IF($F$81&gt;0,F71/$F$81,IF(F71&gt;0,1,0)))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ref="L71" si="12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845561</v>
      </c>
      <c r="C72" s="52">
        <v>3.3240942040248626E-2</v>
      </c>
      <c r="D72" s="128">
        <v>24591774.649999999</v>
      </c>
      <c r="E72" s="52">
        <v>0.96675905795975137</v>
      </c>
      <c r="F72" s="115">
        <f>F71+F70+F69+F68+F67+F66+F65+F64+F63+F62+F61+F60</f>
        <v>25437335.649999999</v>
      </c>
      <c r="G72" s="37">
        <f>IF(ISBLANK(F72),"  ",IF($F$81&gt;0,F72/$F$81,IF(F72&gt;0,1,0)))</f>
        <v>0.31323036195280529</v>
      </c>
      <c r="H72" s="115">
        <v>845561</v>
      </c>
      <c r="I72" s="35">
        <v>3.9575885697548496E-2</v>
      </c>
      <c r="J72" s="128">
        <v>20520000</v>
      </c>
      <c r="K72" s="52">
        <v>0.96042411430245145</v>
      </c>
      <c r="L72" s="115">
        <f>L71+L70+L69+L68+L67+L66+L65+L64+L63+L62+L61+L60</f>
        <v>21365561</v>
      </c>
      <c r="M72" s="53">
        <f>IF(ISBLANK(L72),"  ",IF(L81&gt;0,L72/L81,IF(L72&gt;0,1,0)))</f>
        <v>0.27792713918667944</v>
      </c>
    </row>
    <row r="73" spans="1:13" ht="15" customHeight="1" x14ac:dyDescent="0.25">
      <c r="A73" s="9" t="s">
        <v>61</v>
      </c>
      <c r="B73" s="116"/>
      <c r="C73" s="109" t="s">
        <v>4</v>
      </c>
      <c r="D73" s="124"/>
      <c r="E73" s="36" t="s">
        <v>10</v>
      </c>
      <c r="F73" s="133"/>
      <c r="G73" s="44"/>
      <c r="H73" s="116"/>
      <c r="I73" s="109" t="s">
        <v>4</v>
      </c>
      <c r="J73" s="124"/>
      <c r="K73" s="43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6">
        <v>0</v>
      </c>
      <c r="D74" s="127">
        <v>0</v>
      </c>
      <c r="E74" s="36">
        <v>0</v>
      </c>
      <c r="F74" s="132">
        <f t="shared" si="1"/>
        <v>0</v>
      </c>
      <c r="G74" s="37">
        <f>IF(ISBLANK(F74),"  ",IF($F$81&gt;0,F74/$F$81,IF(F74&gt;0,1,0)))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6">
        <v>0</v>
      </c>
      <c r="D75" s="124">
        <v>0</v>
      </c>
      <c r="E75" s="36">
        <v>0</v>
      </c>
      <c r="F75" s="133">
        <f t="shared" si="1"/>
        <v>0</v>
      </c>
      <c r="G75" s="37">
        <f>IF(ISBLANK(F75),"  ",IF($F$81&gt;0,F75/$F$81,IF(F75&gt;0,1,0)))</f>
        <v>0</v>
      </c>
      <c r="H75" s="114">
        <v>0</v>
      </c>
      <c r="I75" s="35">
        <v>0</v>
      </c>
      <c r="J75" s="124">
        <v>0</v>
      </c>
      <c r="K75" s="36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109" t="s">
        <v>4</v>
      </c>
      <c r="D76" s="124"/>
      <c r="E76" s="36" t="s">
        <v>10</v>
      </c>
      <c r="F76" s="133"/>
      <c r="G76" s="37"/>
      <c r="H76" s="116"/>
      <c r="I76" s="35" t="s">
        <v>4</v>
      </c>
      <c r="J76" s="124"/>
      <c r="K76" s="36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",IF($F$81&gt;0,F77/$F$81,IF(F77&gt;0,1,0)))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6">
        <v>0</v>
      </c>
      <c r="D78" s="124">
        <v>24352998.129999999</v>
      </c>
      <c r="E78" s="36">
        <v>1</v>
      </c>
      <c r="F78" s="133">
        <f t="shared" si="1"/>
        <v>24352998.129999999</v>
      </c>
      <c r="G78" s="37">
        <f>IF(ISBLANK(F78),"  ",IF($F$81&gt;0,F78/$F$81,IF(F78&gt;0,1,0)))</f>
        <v>0.29987804241187854</v>
      </c>
      <c r="H78" s="114">
        <v>0</v>
      </c>
      <c r="I78" s="35">
        <v>0</v>
      </c>
      <c r="J78" s="124">
        <v>20000000</v>
      </c>
      <c r="K78" s="36">
        <v>1</v>
      </c>
      <c r="L78" s="133">
        <f>J78+H78</f>
        <v>20000000</v>
      </c>
      <c r="M78" s="41">
        <f>IF(ISBLANK(L78),"  ",IF(L81&gt;0,L78/L81,IF(L78&gt;0,1,0)))</f>
        <v>0.26016367104676491</v>
      </c>
    </row>
    <row r="79" spans="1:13" s="55" customFormat="1" ht="15" customHeight="1" x14ac:dyDescent="0.25">
      <c r="A79" s="56" t="s">
        <v>67</v>
      </c>
      <c r="B79" s="120">
        <v>0</v>
      </c>
      <c r="C79" s="52">
        <v>0</v>
      </c>
      <c r="D79" s="129">
        <v>24352998.129999999</v>
      </c>
      <c r="E79" s="52">
        <v>1</v>
      </c>
      <c r="F79" s="134">
        <f t="shared" si="1"/>
        <v>24352998.129999999</v>
      </c>
      <c r="G79" s="108">
        <f>IF(ISBLANK(F79),"  ",IF($F$81&gt;0,F79/$F$81,IF(F79&gt;0,1,0)))</f>
        <v>0.29987804241187854</v>
      </c>
      <c r="H79" s="120">
        <v>0</v>
      </c>
      <c r="I79" s="35">
        <v>0</v>
      </c>
      <c r="J79" s="129">
        <v>20000000</v>
      </c>
      <c r="K79" s="52">
        <v>1</v>
      </c>
      <c r="L79" s="134">
        <f>L78+L77+L76+L75+L74</f>
        <v>20000000</v>
      </c>
      <c r="M79" s="53">
        <f>IF(ISBLANK(L79),"  ",IF(L81&gt;0,L79/L81,IF(L79&gt;0,1,0)))</f>
        <v>0.26016367104676491</v>
      </c>
    </row>
    <row r="80" spans="1:13" s="55" customFormat="1" ht="15" customHeight="1" x14ac:dyDescent="0.25">
      <c r="A80" s="56" t="s">
        <v>68</v>
      </c>
      <c r="B80" s="120">
        <v>0</v>
      </c>
      <c r="C80" s="52">
        <v>0</v>
      </c>
      <c r="D80" s="129">
        <v>0</v>
      </c>
      <c r="E80" s="52">
        <v>0</v>
      </c>
      <c r="F80" s="141">
        <f t="shared" si="1"/>
        <v>0</v>
      </c>
      <c r="G80" s="108">
        <f>IF(ISBLANK(F80),"  ",IF($F$81&gt;0,F80/$F$81,IF(F80&gt;0,1,0)))</f>
        <v>0</v>
      </c>
      <c r="H80" s="120">
        <v>0</v>
      </c>
      <c r="I80" s="35">
        <v>0</v>
      </c>
      <c r="J80" s="129">
        <v>0</v>
      </c>
      <c r="K80" s="52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32264901.440000001</v>
      </c>
      <c r="C81" s="69">
        <v>0.39730366794223548</v>
      </c>
      <c r="D81" s="121">
        <v>48944772.780000001</v>
      </c>
      <c r="E81" s="69">
        <v>0.60269633205776452</v>
      </c>
      <c r="F81" s="121">
        <f>F79+F72+F51+F44+F52+F80</f>
        <v>81209674.219999999</v>
      </c>
      <c r="G81" s="69">
        <f>IF(ISBLANK(F81),"  ",IF($F$81&gt;0,F81/$F$81,IF(F81&gt;0,1,0)))</f>
        <v>1</v>
      </c>
      <c r="H81" s="121">
        <v>36354684</v>
      </c>
      <c r="I81" s="69">
        <v>0.47290840245925436</v>
      </c>
      <c r="J81" s="121">
        <v>40520000</v>
      </c>
      <c r="K81" s="69">
        <v>0.52709159754074564</v>
      </c>
      <c r="L81" s="121">
        <f>L79+L72+L51+L44+L52+L80</f>
        <v>76874684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O84"/>
  <sheetViews>
    <sheetView zoomScale="75" zoomScaleNormal="75" workbookViewId="0">
      <pane xSplit="1" ySplit="10" topLeftCell="B50" activePane="bottomRight" state="frozen"/>
      <selection activeCell="B15" sqref="B15"/>
      <selection pane="topRight" activeCell="B15" sqref="B15"/>
      <selection pane="bottomLeft" activeCell="B15" sqref="B15"/>
      <selection pane="bottomRight" activeCell="O33" sqref="O33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SUBoard!B13+SUBR!B13+SUNO!B13+SUSLA!B13+SULaw!B13+SUAg!B13</f>
        <v>60150432</v>
      </c>
      <c r="C13" s="35">
        <f t="shared" ref="C13:C81" si="0">IF(ISBLANK(B13),"  ",IF(F13&gt;0,B13/F13,IF(B13&gt;0,1,0)))</f>
        <v>1</v>
      </c>
      <c r="D13" s="122">
        <f>SUBoard!D13+SUBR!D13+SUNO!D13+SUSLA!D13+SULaw!D13+SUAg!D13</f>
        <v>0</v>
      </c>
      <c r="E13" s="36">
        <f>IF(ISBLANK(D13),"  ",IF(F13&gt;0,D13/F13,IF(D13&gt;0,1,0)))</f>
        <v>0</v>
      </c>
      <c r="F13" s="130">
        <f>D13+B13</f>
        <v>60150432</v>
      </c>
      <c r="G13" s="37">
        <f>IF(ISBLANK(F13),"  ",IF(F81&gt;0,F13/F81,IF(F13&gt;0,1,0)))</f>
        <v>0.18258628045392658</v>
      </c>
      <c r="H13" s="112">
        <f>SUBoard!H13+SUBR!H13+SUNO!H13+SUSLA!H13+SULaw!H13+SUAg!H13</f>
        <v>66600531</v>
      </c>
      <c r="I13" s="35">
        <f>IF(ISBLANK(H13),"  ",IF(L13&gt;0,H13/L13,IF(H13&gt;0,1,0)))</f>
        <v>1</v>
      </c>
      <c r="J13" s="122">
        <f>SUBoard!J13+SUBR!J13+SUNO!J13+SUSLA!J13+SULaw!J13+SUAg!J13</f>
        <v>0</v>
      </c>
      <c r="K13" s="36">
        <f>IF(ISBLANK(J13),"  ",IF(L13&gt;0,J13/L13,IF(J13&gt;0,1,0)))</f>
        <v>0</v>
      </c>
      <c r="L13" s="130">
        <f t="shared" ref="L13:L34" si="1">J13+H13</f>
        <v>66600531</v>
      </c>
      <c r="M13" s="38">
        <f>IF(ISBLANK(L13),"  ",IF(L81&gt;0,L13/L81,IF(L13&gt;0,1,0)))</f>
        <v>0.20535778337879809</v>
      </c>
    </row>
    <row r="14" spans="1:15" ht="15" customHeight="1" x14ac:dyDescent="0.2">
      <c r="A14" s="7" t="s">
        <v>13</v>
      </c>
      <c r="B14" s="112">
        <f>SUBoard!B14+SUBR!B14+SUNO!B14+SUSLA!B14+SULaw!B14+SUAg!B14</f>
        <v>0</v>
      </c>
      <c r="C14" s="39">
        <f t="shared" si="0"/>
        <v>0</v>
      </c>
      <c r="D14" s="122">
        <f>SUBoard!D14+SUBR!D14+SUNO!D14+SUSLA!D14+SULaw!D14+SUAg!D14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SUBoard!H14+SUBR!H14+SUNO!H14+SUSLA!H14+SULaw!H14+SUAg!H14</f>
        <v>0</v>
      </c>
      <c r="I14" s="39">
        <f>IF(ISBLANK(H14),"  ",IF(L14&gt;0,H14/L14,IF(H14&gt;0,1,0)))</f>
        <v>0</v>
      </c>
      <c r="J14" s="122">
        <f>SUBoard!J14+SUBR!J14+SUNO!J14+SUSLA!J14+SULaw!J14+SUAg!J14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3">
        <f>SUBoard!B15+SUBR!B15+SUNO!B15+SUSLA!B15+SULaw!B15+SUAg!B15</f>
        <v>4871203.8</v>
      </c>
      <c r="C15" s="42">
        <f t="shared" si="0"/>
        <v>1</v>
      </c>
      <c r="D15" s="123">
        <f>SUBoard!D15+SUBR!D15+SUNO!D15+SUSLA!D15+SULaw!D15+SUAg!D15</f>
        <v>0</v>
      </c>
      <c r="E15" s="43">
        <f>IF(ISBLANK(D15),"  ",IF(F15&gt;0,D15/F15,IF(D15&gt;0,1,0)))</f>
        <v>0</v>
      </c>
      <c r="F15" s="132">
        <f>D15+B15</f>
        <v>4871203.8</v>
      </c>
      <c r="G15" s="44">
        <f>IF(ISBLANK(F15),"  ",IF(F81&gt;0,F15/F81,IF(F15&gt;0,1,0)))</f>
        <v>1.4786510314257309E-2</v>
      </c>
      <c r="H15" s="113">
        <f>SUBoard!H15+SUBR!H15+SUNO!H15+SUSLA!H15+SULaw!H15+SUAg!H15</f>
        <v>4851115</v>
      </c>
      <c r="I15" s="42">
        <f>IF(ISBLANK(H15),"  ",IF(L15&gt;0,H15/L15,IF(H15&gt;0,1,0)))</f>
        <v>1</v>
      </c>
      <c r="J15" s="123">
        <f>SUBoard!J15+SUBR!J15+SUNO!J15+SUSLA!J15+SULaw!J15+SUAg!J15</f>
        <v>0</v>
      </c>
      <c r="K15" s="43">
        <f>IF(ISBLANK(J15),"  ",IF(L15&gt;0,J15/L15,IF(J15&gt;0,1,0)))</f>
        <v>0</v>
      </c>
      <c r="L15" s="132">
        <f t="shared" si="1"/>
        <v>4851115</v>
      </c>
      <c r="M15" s="44">
        <f>IF(ISBLANK(L15),"  ",IF(L81&gt;0,L15/L81,IF(L15&gt;0,1,0)))</f>
        <v>1.4958052261109422E-2</v>
      </c>
    </row>
    <row r="16" spans="1:15" ht="15" customHeight="1" x14ac:dyDescent="0.2">
      <c r="A16" s="170" t="s">
        <v>15</v>
      </c>
      <c r="B16" s="112">
        <f>SUBoard!B16+SUBR!B16+SUNO!B16+SUSLA!B16+SULaw!B16+SUAg!B16</f>
        <v>221302.38</v>
      </c>
      <c r="C16" s="35">
        <f t="shared" si="0"/>
        <v>1</v>
      </c>
      <c r="D16" s="122">
        <f>SUBoard!D16+SUBR!D16+SUNO!D16+SUSLA!D16+SULaw!D16+SUAg!D16</f>
        <v>0</v>
      </c>
      <c r="E16" s="36">
        <f>IF(ISBLANK(D16),"  ",IF(F16&gt;0,D16/F16,IF(D16&gt;0,1,0)))</f>
        <v>0</v>
      </c>
      <c r="F16" s="132">
        <f t="shared" ref="F16:F43" si="2">D16+B16</f>
        <v>221302.38</v>
      </c>
      <c r="G16" s="37">
        <f>IF(ISBLANK(F16),"  ",IF(F81&gt;0,F16/F81,IF(F16&gt;0,1,0)))</f>
        <v>6.7176206514695414E-4</v>
      </c>
      <c r="H16" s="112">
        <f>SUBoard!H16+SUBR!H16+SUNO!H16+SUSLA!H16+SULaw!H16+SUAg!H16</f>
        <v>191980</v>
      </c>
      <c r="I16" s="35">
        <f t="shared" ref="I16:I34" si="3">IF(ISBLANK(H16),"  ",IF(L16&gt;0,H16/L16,IF(H16&gt;0,1,0)))</f>
        <v>1</v>
      </c>
      <c r="J16" s="122">
        <f>SUBoard!J16+SUBR!J16+SUNO!J16+SUSLA!J16+SULaw!J16+SUAg!J16</f>
        <v>0</v>
      </c>
      <c r="K16" s="36">
        <f t="shared" ref="K16:K34" si="4">IF(ISBLANK(J16),"  ",IF(L16&gt;0,J16/L16,IF(J16&gt;0,1,0)))</f>
        <v>0</v>
      </c>
      <c r="L16" s="132">
        <f t="shared" si="1"/>
        <v>191980</v>
      </c>
      <c r="M16" s="37">
        <f>IF(ISBLANK(L16),"  ",IF(L81&gt;0,L16/L81,IF(L16&gt;0,1,0)))</f>
        <v>5.9195604991590315E-4</v>
      </c>
    </row>
    <row r="17" spans="1:13" ht="15" customHeight="1" x14ac:dyDescent="0.2">
      <c r="A17" s="171" t="s">
        <v>16</v>
      </c>
      <c r="B17" s="112">
        <f>SUBoard!B17+SUBR!B17+SUNO!B17+SUSLA!B17+SULaw!B17+SUAg!B17</f>
        <v>2881794.82</v>
      </c>
      <c r="C17" s="39">
        <f t="shared" si="0"/>
        <v>1</v>
      </c>
      <c r="D17" s="122">
        <f>SUBoard!D17+SUBR!D17+SUNO!D17+SUSLA!D17+SULaw!D17+SUAg!D17</f>
        <v>0</v>
      </c>
      <c r="E17" s="36">
        <f t="shared" ref="E17:E34" si="5">IF(ISBLANK(D17),"  ",IF(F17&gt;0,D17/F17,IF(D17&gt;0,1,0)))</f>
        <v>0</v>
      </c>
      <c r="F17" s="133">
        <f t="shared" si="2"/>
        <v>2881794.82</v>
      </c>
      <c r="G17" s="41">
        <f>IF(ISBLANK(F17),"  ",IF(F81&gt;0,F17/F81,IF(F17&gt;0,1,0)))</f>
        <v>8.7476711258730917E-3</v>
      </c>
      <c r="H17" s="112">
        <f>SUBoard!H17+SUBR!H17+SUNO!H17+SUSLA!H17+SULaw!H17+SUAg!H17</f>
        <v>2843765</v>
      </c>
      <c r="I17" s="39">
        <f t="shared" si="3"/>
        <v>1</v>
      </c>
      <c r="J17" s="122">
        <f>SUBoard!J17+SUBR!J17+SUNO!J17+SUSLA!J17+SULaw!J17+SUAg!J17</f>
        <v>0</v>
      </c>
      <c r="K17" s="40">
        <f t="shared" si="4"/>
        <v>0</v>
      </c>
      <c r="L17" s="133">
        <f t="shared" si="1"/>
        <v>2843765</v>
      </c>
      <c r="M17" s="41">
        <f>IF(ISBLANK(L17),"  ",IF(L81&gt;0,L17/L81,IF(L17&gt;0,1,0)))</f>
        <v>8.7685378491983452E-3</v>
      </c>
    </row>
    <row r="18" spans="1:13" ht="15" customHeight="1" x14ac:dyDescent="0.2">
      <c r="A18" s="171" t="s">
        <v>17</v>
      </c>
      <c r="B18" s="112">
        <f>SUBoard!B18+SUBR!B18+SUNO!B18+SUSLA!B18+SULaw!B18+SUAg!B18</f>
        <v>955034.6</v>
      </c>
      <c r="C18" s="39">
        <f t="shared" si="0"/>
        <v>1</v>
      </c>
      <c r="D18" s="122">
        <f>SUBoard!D18+SUBR!D18+SUNO!D18+SUSLA!D18+SULaw!D18+SUAg!D18</f>
        <v>0</v>
      </c>
      <c r="E18" s="36">
        <f t="shared" si="5"/>
        <v>0</v>
      </c>
      <c r="F18" s="133">
        <f t="shared" si="2"/>
        <v>955034.6</v>
      </c>
      <c r="G18" s="41">
        <f>IF(ISBLANK(F18),"  ",IF(F81&gt;0,F18/F81,IF(F18&gt;0,1,0)))</f>
        <v>2.8990018778053597E-3</v>
      </c>
      <c r="H18" s="112">
        <f>SUBoard!H18+SUBR!H18+SUNO!H18+SUSLA!H18+SULaw!H18+SUAg!H18</f>
        <v>1000000</v>
      </c>
      <c r="I18" s="39">
        <f t="shared" si="3"/>
        <v>1</v>
      </c>
      <c r="J18" s="122">
        <f>SUBoard!J18+SUBR!J18+SUNO!J18+SUSLA!J18+SULaw!J18+SUAg!J18</f>
        <v>0</v>
      </c>
      <c r="K18" s="40">
        <f t="shared" si="4"/>
        <v>0</v>
      </c>
      <c r="L18" s="133">
        <f t="shared" si="1"/>
        <v>1000000</v>
      </c>
      <c r="M18" s="41">
        <f>IF(ISBLANK(L18),"  ",IF(L81&gt;0,L18/L81,IF(L18&gt;0,1,0)))</f>
        <v>3.0834256168137471E-3</v>
      </c>
    </row>
    <row r="19" spans="1:13" ht="15" customHeight="1" x14ac:dyDescent="0.2">
      <c r="A19" s="171" t="s">
        <v>18</v>
      </c>
      <c r="B19" s="112">
        <f>SUBoard!B19+SUBR!B19+SUNO!B19+SUSLA!B19+SULaw!B19+SUAg!B19</f>
        <v>0</v>
      </c>
      <c r="C19" s="39">
        <f t="shared" si="0"/>
        <v>0</v>
      </c>
      <c r="D19" s="122">
        <f>SUBoard!D19+SUBR!D19+SUNO!D19+SUSLA!D19+SULaw!D19+SUAg!D19</f>
        <v>0</v>
      </c>
      <c r="E19" s="36">
        <f t="shared" si="5"/>
        <v>0</v>
      </c>
      <c r="F19" s="133">
        <f t="shared" si="2"/>
        <v>0</v>
      </c>
      <c r="G19" s="41">
        <f>IF(ISBLANK(F19),"  ",IF(F81&gt;0,F19/F81,IF(F19&gt;0,1,0)))</f>
        <v>0</v>
      </c>
      <c r="H19" s="112">
        <f>SUBoard!H19+SUBR!H19+SUNO!H19+SUSLA!H19+SULaw!H19+SUAg!H19</f>
        <v>0</v>
      </c>
      <c r="I19" s="39">
        <f t="shared" si="3"/>
        <v>0</v>
      </c>
      <c r="J19" s="122">
        <f>SUBoard!J19+SUBR!J19+SUNO!J19+SUSLA!J19+SULaw!J19+SUAg!J19</f>
        <v>0</v>
      </c>
      <c r="K19" s="40">
        <f t="shared" si="4"/>
        <v>0</v>
      </c>
      <c r="L19" s="133">
        <f t="shared" si="1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2">
        <f>SUBoard!B20+SUBR!B20+SUNO!B20+SUSLA!B20+SULaw!B20+SUAg!B20</f>
        <v>0</v>
      </c>
      <c r="C20" s="39">
        <f t="shared" si="0"/>
        <v>0</v>
      </c>
      <c r="D20" s="122">
        <f>SUBoard!D20+SUBR!D20+SUNO!D20+SUSLA!D20+SULaw!D20+SUAg!D20</f>
        <v>0</v>
      </c>
      <c r="E20" s="36">
        <f t="shared" si="5"/>
        <v>0</v>
      </c>
      <c r="F20" s="133">
        <f>D20+B20</f>
        <v>0</v>
      </c>
      <c r="G20" s="41">
        <f>IF(ISBLANK(F20),"  ",IF(F81&gt;0,F20/F81,IF(F20&gt;0,1,0)))</f>
        <v>0</v>
      </c>
      <c r="H20" s="112">
        <f>SUBoard!H20+SUBR!H20+SUNO!H20+SUSLA!H20+SULaw!H20+SUAg!H20</f>
        <v>0</v>
      </c>
      <c r="I20" s="39">
        <f t="shared" si="3"/>
        <v>0</v>
      </c>
      <c r="J20" s="122">
        <f>SUBoard!J20+SUBR!J20+SUNO!J20+SUSLA!J20+SULaw!J20+SUAg!J20</f>
        <v>0</v>
      </c>
      <c r="K20" s="40">
        <f t="shared" si="4"/>
        <v>0</v>
      </c>
      <c r="L20" s="133">
        <f t="shared" si="1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2">
        <f>SUBoard!B21+SUBR!B21+SUNO!B21+SUSLA!B21+SULaw!B21+SUAg!B21</f>
        <v>48345</v>
      </c>
      <c r="C21" s="39">
        <f t="shared" si="0"/>
        <v>1</v>
      </c>
      <c r="D21" s="122">
        <f>SUBoard!D21+SUBR!D21+SUNO!D21+SUSLA!D21+SULaw!D21+SUAg!D21</f>
        <v>0</v>
      </c>
      <c r="E21" s="36">
        <f t="shared" si="5"/>
        <v>0</v>
      </c>
      <c r="F21" s="133">
        <f t="shared" si="2"/>
        <v>48345</v>
      </c>
      <c r="G21" s="41">
        <f>IF(ISBLANK(F21),"  ",IF(F81&gt;0,F21/F81,IF(F21&gt;0,1,0)))</f>
        <v>1.4675096146516588E-4</v>
      </c>
      <c r="H21" s="112">
        <f>SUBoard!H21+SUBR!H21+SUNO!H21+SUSLA!H21+SULaw!H21+SUAg!H21</f>
        <v>50000</v>
      </c>
      <c r="I21" s="39">
        <f t="shared" si="3"/>
        <v>1</v>
      </c>
      <c r="J21" s="122">
        <f>SUBoard!J21+SUBR!J21+SUNO!J21+SUSLA!J21+SULaw!J21+SUAg!J21</f>
        <v>0</v>
      </c>
      <c r="K21" s="40">
        <f t="shared" si="4"/>
        <v>0</v>
      </c>
      <c r="L21" s="133">
        <f t="shared" si="1"/>
        <v>50000</v>
      </c>
      <c r="M21" s="41">
        <f>IF(ISBLANK(L21),"  ",IF(L81&gt;0,L21/L81,IF(L21&gt;0,1,0)))</f>
        <v>1.5417128084068736E-4</v>
      </c>
    </row>
    <row r="22" spans="1:13" ht="15" customHeight="1" x14ac:dyDescent="0.2">
      <c r="A22" s="171" t="s">
        <v>21</v>
      </c>
      <c r="B22" s="112">
        <f>SUBoard!B22+SUBR!B22+SUNO!B22+SUSLA!B22+SULaw!B22+SUAg!B22</f>
        <v>750000</v>
      </c>
      <c r="C22" s="39">
        <f t="shared" si="0"/>
        <v>1</v>
      </c>
      <c r="D22" s="122">
        <f>SUBoard!D22+SUBR!D22+SUNO!D22+SUSLA!D22+SULaw!D22+SUAg!D22</f>
        <v>0</v>
      </c>
      <c r="E22" s="36">
        <f t="shared" si="5"/>
        <v>0</v>
      </c>
      <c r="F22" s="133">
        <f t="shared" si="2"/>
        <v>750000</v>
      </c>
      <c r="G22" s="41">
        <f>IF(ISBLANK(F22),"  ",IF(F81&gt;0,F22/F81,IF(F22&gt;0,1,0)))</f>
        <v>2.2766205625995325E-3</v>
      </c>
      <c r="H22" s="112">
        <f>SUBoard!H22+SUBR!H22+SUNO!H22+SUSLA!H22+SULaw!H22+SUAg!H22</f>
        <v>750000</v>
      </c>
      <c r="I22" s="39">
        <f t="shared" si="3"/>
        <v>1</v>
      </c>
      <c r="J22" s="122">
        <f>SUBoard!J22+SUBR!J22+SUNO!J22+SUSLA!J22+SULaw!J22+SUAg!J22</f>
        <v>0</v>
      </c>
      <c r="K22" s="40">
        <f t="shared" si="4"/>
        <v>0</v>
      </c>
      <c r="L22" s="133">
        <f t="shared" si="1"/>
        <v>750000</v>
      </c>
      <c r="M22" s="41">
        <f>IF(ISBLANK(L22),"  ",IF(L81&gt;0,L22/L81,IF(L22&gt;0,1,0)))</f>
        <v>2.3125692126103104E-3</v>
      </c>
    </row>
    <row r="23" spans="1:13" ht="15" customHeight="1" x14ac:dyDescent="0.2">
      <c r="A23" s="171" t="s">
        <v>22</v>
      </c>
      <c r="B23" s="112">
        <f>SUBoard!B23+SUBR!B23+SUNO!B23+SUSLA!B23+SULaw!B23+SUAg!B23</f>
        <v>0</v>
      </c>
      <c r="C23" s="39">
        <f t="shared" si="0"/>
        <v>0</v>
      </c>
      <c r="D23" s="122">
        <f>SUBoard!D23+SUBR!D23+SUNO!D23+SUSLA!D23+SULaw!D23+SUAg!D23</f>
        <v>0</v>
      </c>
      <c r="E23" s="36">
        <f t="shared" si="5"/>
        <v>0</v>
      </c>
      <c r="F23" s="133">
        <f t="shared" si="2"/>
        <v>0</v>
      </c>
      <c r="G23" s="41">
        <f>IF(ISBLANK(F23),"  ",IF(F81&gt;0,F23/F81,IF(F23&gt;0,1,0)))</f>
        <v>0</v>
      </c>
      <c r="H23" s="112">
        <f>SUBoard!H23+SUBR!H23+SUNO!H23+SUSLA!H23+SULaw!H23+SUAg!H23</f>
        <v>0</v>
      </c>
      <c r="I23" s="39">
        <f t="shared" si="3"/>
        <v>0</v>
      </c>
      <c r="J23" s="122">
        <f>SUBoard!J23+SUBR!J23+SUNO!J23+SUSLA!J23+SULaw!J23+SUAg!J23</f>
        <v>0</v>
      </c>
      <c r="K23" s="40">
        <f t="shared" si="4"/>
        <v>0</v>
      </c>
      <c r="L23" s="133">
        <f t="shared" si="1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2">
        <f>SUBoard!B24+SUBR!B24+SUNO!B24+SUSLA!B24+SULaw!B24+SUAg!B24</f>
        <v>0</v>
      </c>
      <c r="C24" s="39">
        <f t="shared" si="0"/>
        <v>0</v>
      </c>
      <c r="D24" s="122">
        <f>SUBoard!D24+SUBR!D24+SUNO!D24+SUSLA!D24+SULaw!D24+SUAg!D24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12">
        <f>SUBoard!H24+SUBR!H24+SUNO!H24+SUSLA!H24+SULaw!H24+SUAg!H24</f>
        <v>0</v>
      </c>
      <c r="I24" s="39">
        <f t="shared" si="3"/>
        <v>0</v>
      </c>
      <c r="J24" s="122">
        <f>SUBoard!J24+SUBR!J24+SUNO!J24+SUSLA!J24+SULaw!J24+SUAg!J24</f>
        <v>0</v>
      </c>
      <c r="K24" s="40">
        <f t="shared" si="4"/>
        <v>0</v>
      </c>
      <c r="L24" s="133">
        <f t="shared" si="1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SUBoard!B25+SUBR!B25+SUNO!B25+SUSLA!B25+SULaw!B25+SUAg!B25</f>
        <v>0</v>
      </c>
      <c r="C25" s="39">
        <f t="shared" si="0"/>
        <v>0</v>
      </c>
      <c r="D25" s="122">
        <f>SUBoard!D25+SUBR!D25+SUNO!D25+SUSLA!D25+SULaw!D25+SUAg!D25</f>
        <v>0</v>
      </c>
      <c r="E25" s="36">
        <f t="shared" si="5"/>
        <v>0</v>
      </c>
      <c r="F25" s="133">
        <f t="shared" si="2"/>
        <v>0</v>
      </c>
      <c r="G25" s="41">
        <f>IF(ISBLANK(F25),"  ",IF(F81&gt;0,F25/F81,IF(F25&gt;0,1,0)))</f>
        <v>0</v>
      </c>
      <c r="H25" s="112">
        <f>SUBoard!H25+SUBR!H25+SUNO!H25+SUSLA!H25+SULaw!H25+SUAg!H25</f>
        <v>0</v>
      </c>
      <c r="I25" s="39">
        <f t="shared" si="3"/>
        <v>0</v>
      </c>
      <c r="J25" s="122">
        <f>SUBoard!J25+SUBR!J25+SUNO!J25+SUSLA!J25+SULaw!J25+SUAg!J25</f>
        <v>0</v>
      </c>
      <c r="K25" s="40">
        <f t="shared" si="4"/>
        <v>0</v>
      </c>
      <c r="L25" s="133">
        <f t="shared" si="1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2">
        <f>SUBoard!B26+SUBR!B26+SUNO!B26+SUSLA!B26+SULaw!B26+SUAg!B26</f>
        <v>0</v>
      </c>
      <c r="C26" s="39">
        <f t="shared" si="0"/>
        <v>0</v>
      </c>
      <c r="D26" s="122">
        <f>SUBoard!D26+SUBR!D26+SUNO!D26+SUSLA!D26+SULaw!D26+SUAg!D26</f>
        <v>0</v>
      </c>
      <c r="E26" s="36">
        <f t="shared" si="5"/>
        <v>0</v>
      </c>
      <c r="F26" s="133">
        <f t="shared" si="2"/>
        <v>0</v>
      </c>
      <c r="G26" s="41">
        <f>IF(ISBLANK(F26),"  ",IF(F81&gt;0,F26/F81,IF(F26&gt;0,1,0)))</f>
        <v>0</v>
      </c>
      <c r="H26" s="112">
        <f>SUBoard!H26+SUBR!H26+SUNO!H26+SUSLA!H26+SULaw!H26+SUAg!H26</f>
        <v>0</v>
      </c>
      <c r="I26" s="39">
        <f t="shared" si="3"/>
        <v>0</v>
      </c>
      <c r="J26" s="122">
        <f>SUBoard!J26+SUBR!J26+SUNO!J26+SUSLA!J26+SULaw!J26+SUAg!J26</f>
        <v>0</v>
      </c>
      <c r="K26" s="40">
        <f t="shared" si="4"/>
        <v>0</v>
      </c>
      <c r="L26" s="133">
        <f t="shared" si="1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2">
        <f>SUBoard!B27+SUBR!B27+SUNO!B27+SUSLA!B27+SULaw!B27+SUAg!B27</f>
        <v>0</v>
      </c>
      <c r="C27" s="39">
        <f t="shared" si="0"/>
        <v>0</v>
      </c>
      <c r="D27" s="122">
        <f>SUBoard!D27+SUBR!D27+SUNO!D27+SUSLA!D27+SULaw!D27+SUAg!D27</f>
        <v>0</v>
      </c>
      <c r="E27" s="36">
        <f t="shared" si="5"/>
        <v>0</v>
      </c>
      <c r="F27" s="133">
        <f t="shared" si="2"/>
        <v>0</v>
      </c>
      <c r="G27" s="41">
        <f>IF(ISBLANK(F27),"  ",IF(F81&gt;0,F27/F81,IF(F27&gt;0,1,0)))</f>
        <v>0</v>
      </c>
      <c r="H27" s="112">
        <f>SUBoard!H27+SUBR!H27+SUNO!H27+SUSLA!H27+SULaw!H27+SUAg!H27</f>
        <v>0</v>
      </c>
      <c r="I27" s="39">
        <f t="shared" si="3"/>
        <v>0</v>
      </c>
      <c r="J27" s="122">
        <f>SUBoard!J27+SUBR!J27+SUNO!J27+SUSLA!J27+SULaw!J27+SUAg!J27</f>
        <v>0</v>
      </c>
      <c r="K27" s="40">
        <f t="shared" si="4"/>
        <v>0</v>
      </c>
      <c r="L27" s="133">
        <f t="shared" si="1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f>SUBoard!B28+SUBR!B28+SUNO!B28+SUSLA!B28+SULaw!B28+SUAg!B28</f>
        <v>0</v>
      </c>
      <c r="C28" s="39">
        <f t="shared" si="0"/>
        <v>0</v>
      </c>
      <c r="D28" s="122">
        <f>SUBoard!D28+SUBR!D28+SUNO!D28+SUSLA!D28+SULaw!D28+SUAg!D28</f>
        <v>0</v>
      </c>
      <c r="E28" s="36">
        <f t="shared" si="5"/>
        <v>0</v>
      </c>
      <c r="F28" s="133">
        <f t="shared" si="2"/>
        <v>0</v>
      </c>
      <c r="G28" s="41">
        <f>IF(ISBLANK(F28),"  ",IF(F81&gt;0,F28/F81,IF(F28&gt;0,1,0)))</f>
        <v>0</v>
      </c>
      <c r="H28" s="112">
        <f>SUBoard!H28+SUBR!H28+SUNO!H28+SUSLA!H28+SULaw!H28+SUAg!H28</f>
        <v>0</v>
      </c>
      <c r="I28" s="39">
        <f t="shared" si="3"/>
        <v>0</v>
      </c>
      <c r="J28" s="122">
        <f>SUBoard!J28+SUBR!J28+SUNO!J28+SUSLA!J28+SULaw!J28+SUAg!J28</f>
        <v>0</v>
      </c>
      <c r="K28" s="40">
        <f t="shared" si="4"/>
        <v>0</v>
      </c>
      <c r="L28" s="133">
        <f t="shared" si="1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2">
        <f>SUBoard!B29+SUBR!B29+SUNO!B29+SUSLA!B29+SULaw!B29+SUAg!B29</f>
        <v>0</v>
      </c>
      <c r="C29" s="39">
        <f t="shared" si="0"/>
        <v>0</v>
      </c>
      <c r="D29" s="122">
        <f>SUBoard!D29+SUBR!D29+SUNO!D29+SUSLA!D29+SULaw!D29+SUAg!D29</f>
        <v>0</v>
      </c>
      <c r="E29" s="36">
        <f t="shared" si="5"/>
        <v>0</v>
      </c>
      <c r="F29" s="133">
        <f t="shared" si="2"/>
        <v>0</v>
      </c>
      <c r="G29" s="41">
        <f>IF(ISBLANK(F29),"  ",IF(F81&gt;0,F29/F81,IF(F29&gt;0,1,0)))</f>
        <v>0</v>
      </c>
      <c r="H29" s="112">
        <f>SUBoard!H29+SUBR!H29+SUNO!H29+SUSLA!H29+SULaw!H29+SUAg!H29</f>
        <v>0</v>
      </c>
      <c r="I29" s="39">
        <f t="shared" si="3"/>
        <v>0</v>
      </c>
      <c r="J29" s="122">
        <f>SUBoard!J29+SUBR!J29+SUNO!J29+SUSLA!J29+SULaw!J29+SUAg!J29</f>
        <v>0</v>
      </c>
      <c r="K29" s="40">
        <f t="shared" si="4"/>
        <v>0</v>
      </c>
      <c r="L29" s="133">
        <f t="shared" si="1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f>SUBoard!B30+SUBR!B30+SUNO!B30+SUSLA!B30+SULaw!B30+SUAg!B30</f>
        <v>0</v>
      </c>
      <c r="C30" s="39">
        <f t="shared" si="0"/>
        <v>0</v>
      </c>
      <c r="D30" s="122">
        <f>SUBoard!D30+SUBR!D30+SUNO!D30+SUSLA!D30+SULaw!D30+SUAg!D30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",IF(F81&gt;0,F30/F81,IF(F30&gt;0,1,0)))</f>
        <v>0</v>
      </c>
      <c r="H30" s="112">
        <f>SUBoard!H30+SUBR!H30+SUNO!H30+SUSLA!H30+SULaw!H30+SUAg!H30</f>
        <v>0</v>
      </c>
      <c r="I30" s="39">
        <f t="shared" si="3"/>
        <v>0</v>
      </c>
      <c r="J30" s="122">
        <f>SUBoard!J30+SUBR!J30+SUNO!J30+SUSLA!J30+SULaw!J30+SUAg!J30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2">
        <f>SUBoard!B31+SUBR!B31+SUNO!B31+SUSLA!B31+SULaw!B31+SUAg!B31</f>
        <v>0</v>
      </c>
      <c r="C31" s="39">
        <f t="shared" si="0"/>
        <v>0</v>
      </c>
      <c r="D31" s="122">
        <f>SUBoard!D31+SUBR!D31+SUNO!D31+SUSLA!D31+SULaw!D31+SUAg!D31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",IF(F81&gt;0,F31/F81,IF(F31&gt;0,1,0)))</f>
        <v>0</v>
      </c>
      <c r="H31" s="112">
        <f>SUBoard!H31+SUBR!H31+SUNO!H31+SUSLA!H31+SULaw!H31+SUAg!H31</f>
        <v>0</v>
      </c>
      <c r="I31" s="39">
        <f t="shared" si="3"/>
        <v>0</v>
      </c>
      <c r="J31" s="122">
        <f>SUBoard!J31+SUBR!J31+SUNO!J31+SUSLA!J31+SULaw!J31+SUAg!J31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2">
        <f>SUBoard!B32+SUBR!B32+SUNO!B32+SUSLA!B32+SULaw!B32+SUAg!B32</f>
        <v>0</v>
      </c>
      <c r="C32" s="39">
        <f t="shared" si="0"/>
        <v>0</v>
      </c>
      <c r="D32" s="122">
        <f>SUBoard!D32+SUBR!D32+SUNO!D32+SUSLA!D32+SULaw!D32+SUAg!D32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12">
        <f>SUBoard!H32+SUBR!H32+SUNO!H32+SUSLA!H32+SULaw!H32+SUAg!H32</f>
        <v>0</v>
      </c>
      <c r="I32" s="39">
        <f t="shared" si="3"/>
        <v>0</v>
      </c>
      <c r="J32" s="122">
        <f>SUBoard!J32+SUBR!J32+SUNO!J32+SUSLA!J32+SULaw!J32+SUAg!J32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2">
        <f>SUBoard!B33+SUBR!B33+SUNO!B33+SUSLA!B33+SULaw!B33+SUAg!B33</f>
        <v>14727</v>
      </c>
      <c r="C33" s="39">
        <f>IF(ISBLANK(B33),"  ",IF(F33&gt;0,B33/F33,IF(B33&gt;0,1,0)))</f>
        <v>1</v>
      </c>
      <c r="D33" s="122">
        <f>SUBoard!D33+SUBR!D33+SUNO!D33+SUSLA!D33+SULaw!D33+SUAg!D33</f>
        <v>0</v>
      </c>
      <c r="E33" s="36">
        <f>IF(ISBLANK(D33),"  ",IF(F33&gt;0,D33/F33,IF(D33&gt;0,1,0)))</f>
        <v>0</v>
      </c>
      <c r="F33" s="133">
        <f t="shared" si="2"/>
        <v>14727</v>
      </c>
      <c r="G33" s="41">
        <f>IF(ISBLANK(F33),"  ",IF(F81&gt;0,F33/F81,IF(F33&gt;0,1,0)))</f>
        <v>4.4703721367204423E-5</v>
      </c>
      <c r="H33" s="112">
        <f>SUBoard!H33+SUBR!H33+SUNO!H33+SUSLA!H33+SULaw!H33+SUAg!H33</f>
        <v>15370</v>
      </c>
      <c r="I33" s="39">
        <f>IF(ISBLANK(H33),"  ",IF(L33&gt;0,H33/L33,IF(H33&gt;0,1,0)))</f>
        <v>1</v>
      </c>
      <c r="J33" s="122">
        <f>SUBoard!J33+SUBR!J33+SUNO!J33+SUSLA!J33+SULaw!J33+SUAg!J33</f>
        <v>0</v>
      </c>
      <c r="K33" s="40">
        <f>IF(ISBLANK(J33),"  ",IF(L33&gt;0,J33/L33,IF(J33&gt;0,1,0)))</f>
        <v>0</v>
      </c>
      <c r="L33" s="133">
        <f t="shared" si="1"/>
        <v>15370</v>
      </c>
      <c r="M33" s="41">
        <f>IF(ISBLANK(L33),"  ",IF(L81&gt;0,L33/L81,IF(L33&gt;0,1,0)))</f>
        <v>4.7392251730427298E-5</v>
      </c>
    </row>
    <row r="34" spans="1:13" ht="15" customHeight="1" x14ac:dyDescent="0.2">
      <c r="A34" s="171" t="s">
        <v>184</v>
      </c>
      <c r="B34" s="112">
        <f>SUBoard!B34+SUBR!B34+SUNO!B34+SUSLA!B34+SULaw!B34+SUAg!B34</f>
        <v>0</v>
      </c>
      <c r="C34" s="39">
        <f t="shared" si="0"/>
        <v>0</v>
      </c>
      <c r="D34" s="122">
        <f>SUBoard!D34+SUBR!D34+SUNO!D34+SUSLA!D34+SULaw!D34+SUAg!D34</f>
        <v>0</v>
      </c>
      <c r="E34" s="36">
        <f t="shared" si="5"/>
        <v>0</v>
      </c>
      <c r="F34" s="133">
        <f t="shared" si="2"/>
        <v>0</v>
      </c>
      <c r="G34" s="41">
        <f>IF(ISBLANK(F34),"  ",IF(F81&gt;0,F34/F81,IF(F34&gt;0,1,0)))</f>
        <v>0</v>
      </c>
      <c r="H34" s="151">
        <f>SUBoard!H34+SUBR!H34+SUNO!H34+SUSLA!H34+SULaw!H34+SUAg!H34</f>
        <v>0</v>
      </c>
      <c r="I34" s="39">
        <f t="shared" si="3"/>
        <v>0</v>
      </c>
      <c r="J34" s="122">
        <f>SUBoard!J34+SUBR!J34+SUNO!J34+SUSLA!J34+SULaw!J34+SUAg!J34</f>
        <v>0</v>
      </c>
      <c r="K34" s="40">
        <f t="shared" si="4"/>
        <v>0</v>
      </c>
      <c r="L34" s="133">
        <f t="shared" si="1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2">
        <f>SUBoard!B35+SUBR!B35+SUNO!B35+SUSLA!B35+SULaw!B35+SUAg!B35</f>
        <v>0</v>
      </c>
      <c r="C35" s="39">
        <f t="shared" ref="C35:C36" si="6">IF(ISBLANK(B35),"  ",IF(F35&gt;0,B35/F35,IF(B35&gt;0,1,0)))</f>
        <v>0</v>
      </c>
      <c r="D35" s="122">
        <f>SUBoard!D35+SUBR!D35+SUNO!D35+SUSLA!D35+SULaw!D35+SUAg!D35</f>
        <v>0</v>
      </c>
      <c r="E35" s="36">
        <f t="shared" ref="E35:E36" si="7">IF(ISBLANK(D35),"  ",IF(F35&gt;0,D35/F35,IF(D35&gt;0,1,0)))</f>
        <v>0</v>
      </c>
      <c r="F35" s="133">
        <f t="shared" ref="F35" si="8">D35+B35</f>
        <v>0</v>
      </c>
      <c r="G35" s="41">
        <f>IF(ISBLANK(F35),"  ",IF(F82&gt;0,F35/F82,IF(F35&gt;0,1,0)))</f>
        <v>0</v>
      </c>
      <c r="H35" s="151">
        <f>SUBoard!H35+SUBR!H35+SUNO!H35+SUSLA!H35+SULaw!H35+SUAg!H35</f>
        <v>0</v>
      </c>
      <c r="I35" s="39">
        <f t="shared" ref="I35" si="9">IF(ISBLANK(H35),"  ",IF(L35&gt;0,H35/L35,IF(H35&gt;0,1,0)))</f>
        <v>0</v>
      </c>
      <c r="J35" s="122">
        <f>SUBoard!J35+SUBR!J35+SUNO!J35+SUSLA!J35+SULaw!J35+SUAg!J35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f>SUBoard!B36+SUBR!B36+SUNO!B36+SUSLA!B36+SULaw!B36+SUAg!B36</f>
        <v>0</v>
      </c>
      <c r="C36" s="39">
        <f t="shared" si="6"/>
        <v>0</v>
      </c>
      <c r="D36" s="122">
        <f>SUBoard!D36+SUBR!D36+SUNO!D36+SUSLA!D36+SULaw!D36+SUAg!D36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51">
        <f>SUBoard!H36+SUBR!H36+SUNO!H36+SUSLA!H36+SULaw!H36+SUAg!H36</f>
        <v>0</v>
      </c>
      <c r="I36" s="39">
        <f t="shared" ref="I36" si="13">IF(ISBLANK(H36),"  ",IF(L36&gt;0,H36/L36,IF(H36&gt;0,1,0)))</f>
        <v>0</v>
      </c>
      <c r="J36" s="122">
        <f>SUBoard!J36+SUBR!J36+SUNO!J36+SUSLA!J36+SULaw!J36+SUAg!J36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2">
        <f>SUBoard!B37+SUBR!B37+SUNO!B37+SUSLA!B37+SULaw!B37+SUAg!B37</f>
        <v>0</v>
      </c>
      <c r="C37" s="39">
        <f t="shared" ref="C37" si="16">IF(ISBLANK(B37),"  ",IF(F37&gt;0,B37/F37,IF(B37&gt;0,1,0)))</f>
        <v>0</v>
      </c>
      <c r="D37" s="122">
        <f>SUBoard!D37+SUBR!D37+SUNO!D37+SUSLA!D37+SULaw!D37+SUAg!D37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51">
        <f>SUBoard!H37+SUBR!H37+SUNO!H37+SUSLA!H37+SULaw!H37+SUAg!H37</f>
        <v>0</v>
      </c>
      <c r="I37" s="39">
        <f t="shared" ref="I37" si="19">IF(ISBLANK(H37),"  ",IF(L37&gt;0,H37/L37,IF(H37&gt;0,1,0)))</f>
        <v>0</v>
      </c>
      <c r="J37" s="122">
        <f>SUBoard!J37+SUBR!J37+SUNO!J37+SUSLA!J37+SULaw!J37+SUAg!J37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2">
        <f>SUBoard!B38+SUBR!B38+SUNO!B38+SUSLA!B38+SULaw!B38+SUAg!B38</f>
        <v>0</v>
      </c>
      <c r="C38" s="39">
        <f t="shared" ref="C38" si="22">IF(ISBLANK(B38),"  ",IF(F38&gt;0,B38/F38,IF(B38&gt;0,1,0)))</f>
        <v>0</v>
      </c>
      <c r="D38" s="122">
        <f>SUBoard!D38+SUBR!D38+SUNO!D38+SUSLA!D38+SULaw!D38+SUAg!D38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51">
        <f>SUBoard!H38+SUBR!H38+SUNO!H38+SUSLA!H38+SULaw!H38+SUAg!H38</f>
        <v>0</v>
      </c>
      <c r="I38" s="39">
        <f t="shared" ref="I38" si="25">IF(ISBLANK(H38),"  ",IF(L38&gt;0,H38/L38,IF(H38&gt;0,1,0)))</f>
        <v>0</v>
      </c>
      <c r="J38" s="122">
        <f>SUBoard!J38+SUBR!J38+SUNO!J38+SUSLA!J38+SULaw!J38+SUAg!J38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65"/>
      <c r="C39" s="48" t="s">
        <v>4</v>
      </c>
      <c r="D39" s="123"/>
      <c r="E39" s="49" t="s">
        <v>4</v>
      </c>
      <c r="F39" s="133"/>
      <c r="G39" s="50" t="s">
        <v>4</v>
      </c>
      <c r="H39" s="166"/>
      <c r="I39" s="48" t="s">
        <v>4</v>
      </c>
      <c r="J39" s="123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SUBoard!B40+SUBR!B40+SUNO!B40+SUSLA!B40+SULaw!B40+SUAg!B40</f>
        <v>0</v>
      </c>
      <c r="C40" s="35">
        <f t="shared" si="0"/>
        <v>0</v>
      </c>
      <c r="D40" s="122">
        <f>SUBoard!D40+SUBR!D40+SUNO!D40+SUSLA!D40+SULaw!D40+SUAg!D40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12">
        <f>SUBoard!H40+SUBR!H40+SUNO!H40+SUSLA!H40+SULaw!H40+SUAg!H40</f>
        <v>0</v>
      </c>
      <c r="I40" s="35">
        <f>IF(ISBLANK(H40),"  ",IF(L40&gt;0,H40/L40,IF(H40&gt;0,1,0)))</f>
        <v>0</v>
      </c>
      <c r="J40" s="122">
        <f>SUBoard!J40+SUBR!J40+SUNO!J40+SUSLA!J40+SULaw!J40+SUAg!J40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 t="s">
        <v>4</v>
      </c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67">
        <f>SUBoard!B42+SUBR!B42+SUNO!B42+SUSLA!B42+SULaw!B42+SUAg!B42</f>
        <v>0</v>
      </c>
      <c r="C42" s="35">
        <f t="shared" si="0"/>
        <v>0</v>
      </c>
      <c r="D42" s="168">
        <f>SUBoard!D42+SUBR!D42+SUNO!D42+SUSLA!D42+SULaw!D42+SUAg!D42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67">
        <f>SUBoard!H42+SUBR!H42+SUNO!H42+SUSLA!H42+SULaw!H42+SUAg!H42</f>
        <v>0</v>
      </c>
      <c r="I42" s="35">
        <f>IF(ISBLANK(H42),"  ",IF(L42&gt;0,H42/L42,IF(H42&gt;0,1,0)))</f>
        <v>0</v>
      </c>
      <c r="J42" s="168">
        <f>SUBoard!J42+SUBR!J42+SUNO!J42+SUSLA!J42+SULaw!J42+SUAg!J42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tr">
        <f t="shared" si="0"/>
        <v xml:space="preserve">  </v>
      </c>
      <c r="D43" s="124"/>
      <c r="E43" s="36" t="str">
        <f>IF(ISBLANK(D43),"  ",IF(F43&gt;0,D43/F43,IF(D43&gt;0,1,0)))</f>
        <v xml:space="preserve">  </v>
      </c>
      <c r="F43" s="133">
        <f t="shared" si="2"/>
        <v>0</v>
      </c>
      <c r="G43" s="41">
        <f>IF(ISBLANK(F43),"  ",IF(F81&gt;0,F43/F81,IF(F43&gt;0,1,0)))</f>
        <v>0</v>
      </c>
      <c r="H43" s="114"/>
      <c r="I43" s="39" t="str">
        <f>IF(ISBLANK(H43),"  ",IF(L43&gt;0,H43/L43,IF(H43&gt;0,1,0)))</f>
        <v xml:space="preserve">  </v>
      </c>
      <c r="J43" s="124"/>
      <c r="K43" s="40" t="str">
        <f>IF(ISBLANK(J43),"  ",IF(L43&gt;0,J43/L43,IF(J43&gt;0,1,0)))</f>
        <v xml:space="preserve">  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65021635.799999997</v>
      </c>
      <c r="C44" s="59">
        <f t="shared" si="0"/>
        <v>1</v>
      </c>
      <c r="D44" s="128">
        <f>SUM(D13:D15,D40,D42,D43)</f>
        <v>0</v>
      </c>
      <c r="E44" s="52">
        <f>IF(ISBLANK(D44),"  ",IF(F44&gt;0,D44/F44,IF(D44&gt;0,1,0)))</f>
        <v>0</v>
      </c>
      <c r="F44" s="115">
        <f>SUM(F13:F15,F40,F42:F43)</f>
        <v>65021635.799999997</v>
      </c>
      <c r="G44" s="53">
        <f>IF(ISBLANK(F44),"  ",IF(F81&gt;0,F44/F81,IF(F44&gt;0,1,0)))</f>
        <v>0.19737279076818387</v>
      </c>
      <c r="H44" s="115">
        <f>SUM(H13:H15,H40,H42:H43)</f>
        <v>71451646</v>
      </c>
      <c r="I44" s="59">
        <f>IF(ISBLANK(H44),"  ",IF(L44&gt;0,H44/L44,IF(H44&gt;0,1,0)))</f>
        <v>1</v>
      </c>
      <c r="J44" s="128">
        <f>SUM(J13:J15,J40,J42:J43)</f>
        <v>0</v>
      </c>
      <c r="K44" s="54">
        <f>IF(ISBLANK(J44),"  ",IF(L44&gt;0,J44/L44,IF(J44&gt;0,1,0)))</f>
        <v>0</v>
      </c>
      <c r="L44" s="115">
        <f>SUM(L13:L15,L40,L42:L43)</f>
        <v>71451646</v>
      </c>
      <c r="M44" s="53">
        <f>IF(ISBLANK(L44),"  ",IF(L81&gt;0,L44/L81,IF(L44&gt;0,1,0)))</f>
        <v>0.2203158356399075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SUBoard!B46+SUBR!B46+SUNO!B46+SUSLA!B46+SULaw!B46+SUAg!B46</f>
        <v>0</v>
      </c>
      <c r="C46" s="35">
        <f t="shared" si="0"/>
        <v>0</v>
      </c>
      <c r="D46" s="122">
        <f>SUBoard!D46+SUBR!D46+SUNO!D46+SUSLA!D46+SULaw!D46+SUAg!D46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SUBoard!H46+SUBR!H46+SUNO!H46+SUSLA!H46+SULaw!H46+SUAg!H46</f>
        <v>0</v>
      </c>
      <c r="I46" s="35">
        <f t="shared" ref="I46:I52" si="29">IF(ISBLANK(H46),"  ",IF(L46&gt;0,H46/L46,IF(H46&gt;0,1,0)))</f>
        <v>0</v>
      </c>
      <c r="J46" s="122">
        <f>SUBoard!J46+SUBR!J46+SUNO!J46+SUSLA!J46+SULaw!J46+SUAg!J46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SUBoard!B47+SUBR!B47+SUNO!B47+SUSLA!B47+SULaw!B47+SUAg!B47</f>
        <v>0</v>
      </c>
      <c r="C47" s="39">
        <f t="shared" si="0"/>
        <v>0</v>
      </c>
      <c r="D47" s="122">
        <f>SUBoard!D47+SUBR!D47+SUNO!D47+SUSLA!D47+SULaw!D47+SUAg!D47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SUBoard!H47+SUBR!H47+SUNO!H47+SUSLA!H47+SULaw!H47+SUAg!H47</f>
        <v>0</v>
      </c>
      <c r="I47" s="39">
        <f t="shared" si="29"/>
        <v>0</v>
      </c>
      <c r="J47" s="122">
        <f>SUBoard!J47+SUBR!J47+SUNO!J47+SUSLA!J47+SULaw!J47+SUAg!J47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SUBoard!B48+SUBR!B48+SUNO!B48+SUSLA!B48+SULaw!B48+SUAg!B48</f>
        <v>0</v>
      </c>
      <c r="C48" s="39">
        <f t="shared" si="0"/>
        <v>0</v>
      </c>
      <c r="D48" s="122">
        <f>SUBoard!D48+SUBR!D48+SUNO!D48+SUSLA!D48+SULaw!D48+SUAg!D48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SUBoard!H48+SUBR!H48+SUNO!H48+SUSLA!H48+SULaw!H48+SUAg!H48</f>
        <v>0</v>
      </c>
      <c r="I48" s="39">
        <f t="shared" si="29"/>
        <v>0</v>
      </c>
      <c r="J48" s="122">
        <f>SUBoard!J48+SUBR!J48+SUNO!J48+SUSLA!J48+SULaw!J48+SUAg!J48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SUBoard!B49+SUBR!B49+SUNO!B49+SUSLA!B49+SULaw!B49+SUAg!B49</f>
        <v>4476791</v>
      </c>
      <c r="C49" s="39">
        <f t="shared" si="0"/>
        <v>1</v>
      </c>
      <c r="D49" s="122">
        <f>SUBoard!D49+SUBR!D49+SUNO!D49+SUSLA!D49+SULaw!D49+SUAg!D49</f>
        <v>0</v>
      </c>
      <c r="E49" s="40">
        <f t="shared" si="28"/>
        <v>0</v>
      </c>
      <c r="F49" s="133">
        <f>D49+B49</f>
        <v>4476791</v>
      </c>
      <c r="G49" s="41">
        <f>IF(ISBLANK(F49),"  ",IF(D81&gt;0,F49/D81,IF(F49&gt;0,1,0)))</f>
        <v>3.042414027672586E-2</v>
      </c>
      <c r="H49" s="112">
        <f>SUBoard!H49+SUBR!H49+SUNO!H49+SUSLA!H49+SULaw!H49+SUAg!H49</f>
        <v>4476791</v>
      </c>
      <c r="I49" s="39">
        <f t="shared" si="29"/>
        <v>1</v>
      </c>
      <c r="J49" s="122">
        <f>SUBoard!J49+SUBR!J49+SUNO!J49+SUSLA!J49+SULaw!J49+SUAg!J49</f>
        <v>0</v>
      </c>
      <c r="K49" s="40">
        <f t="shared" si="30"/>
        <v>0</v>
      </c>
      <c r="L49" s="133">
        <f>J49+H49</f>
        <v>4476791</v>
      </c>
      <c r="M49" s="41">
        <f>IF(ISBLANK(L49),"  ",IF(J81&gt;0,L49/J81,IF(L49&gt;0,1,0)))</f>
        <v>3.3543218220237189E-2</v>
      </c>
    </row>
    <row r="50" spans="1:13" ht="15" customHeight="1" x14ac:dyDescent="0.2">
      <c r="A50" s="58" t="s">
        <v>39</v>
      </c>
      <c r="B50" s="112">
        <f>SUBoard!B50+SUBR!B50+SUNO!B50+SUSLA!B50+SULaw!B50+SUAg!B50</f>
        <v>0</v>
      </c>
      <c r="C50" s="39">
        <f t="shared" si="0"/>
        <v>0</v>
      </c>
      <c r="D50" s="122">
        <f>SUBoard!D50+SUBR!D50+SUNO!D50+SUSLA!D50+SULaw!D50+SUAg!D50</f>
        <v>0</v>
      </c>
      <c r="E50" s="40">
        <f t="shared" si="28"/>
        <v>0</v>
      </c>
      <c r="F50" s="133">
        <f>D50+B50</f>
        <v>0</v>
      </c>
      <c r="G50" s="41">
        <f>IF(ISBLANK(F50),"  ",IF(F81&gt;0,F50/F81,IF(F50&gt;0,1,0)))</f>
        <v>0</v>
      </c>
      <c r="H50" s="112">
        <f>SUBoard!H50+SUBR!H50+SUNO!H50+SUSLA!H50+SULaw!H50+SUAg!H50</f>
        <v>0</v>
      </c>
      <c r="I50" s="39">
        <f t="shared" si="29"/>
        <v>0</v>
      </c>
      <c r="J50" s="122">
        <f>SUBoard!J50+SUBR!J50+SUNO!J50+SUSLA!J50+SULaw!J50+SUAg!J50</f>
        <v>0</v>
      </c>
      <c r="K50" s="40">
        <f t="shared" si="30"/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f>B50+B49+B48+B47+B46</f>
        <v>4476791</v>
      </c>
      <c r="C51" s="59">
        <f t="shared" si="0"/>
        <v>1</v>
      </c>
      <c r="D51" s="128">
        <f>D50+D49+D48+D47+D46</f>
        <v>0</v>
      </c>
      <c r="E51" s="54">
        <f t="shared" si="28"/>
        <v>0</v>
      </c>
      <c r="F51" s="134">
        <f>F50+F49+F48+F47+F46</f>
        <v>4476791</v>
      </c>
      <c r="G51" s="53">
        <f>IF(ISBLANK(F51),"  ",IF(F81&gt;0,F51/F81,IF(F51&gt;0,1,0)))</f>
        <v>1.3589272593414033E-2</v>
      </c>
      <c r="H51" s="115">
        <f>H50+H49+H48+H47+H46</f>
        <v>4476791</v>
      </c>
      <c r="I51" s="59">
        <f t="shared" si="29"/>
        <v>1</v>
      </c>
      <c r="J51" s="128">
        <f>J50+J49+J48+J47+J46</f>
        <v>0</v>
      </c>
      <c r="K51" s="54">
        <f t="shared" si="30"/>
        <v>0</v>
      </c>
      <c r="L51" s="134">
        <f>L50+L49+L48+L47+L46</f>
        <v>4476791</v>
      </c>
      <c r="M51" s="53">
        <f>IF(ISBLANK(L51),"  ",IF(L81&gt;0,L51/L81,IF(L51&gt;0,1,0)))</f>
        <v>1.3803852050521233E-2</v>
      </c>
    </row>
    <row r="52" spans="1:13" s="55" customFormat="1" ht="15" customHeight="1" x14ac:dyDescent="0.25">
      <c r="A52" s="60" t="s">
        <v>41</v>
      </c>
      <c r="B52" s="144">
        <f>[4]Revenue!H103</f>
        <v>0</v>
      </c>
      <c r="C52" s="59">
        <f t="shared" si="0"/>
        <v>0</v>
      </c>
      <c r="D52" s="129">
        <f>[4]Revenue!J103</f>
        <v>0</v>
      </c>
      <c r="E52" s="54">
        <f t="shared" si="28"/>
        <v>0</v>
      </c>
      <c r="F52" s="135">
        <f>D52+B52</f>
        <v>0</v>
      </c>
      <c r="G52" s="53">
        <f>IF(ISBLANK(F52),"  ",IF(F81&gt;0,F52/F81,IF(F52&gt;0,1,0)))</f>
        <v>0</v>
      </c>
      <c r="H52" s="144">
        <f>[4]Revenue!N103</f>
        <v>0</v>
      </c>
      <c r="I52" s="59">
        <f t="shared" si="29"/>
        <v>0</v>
      </c>
      <c r="J52" s="129">
        <f>[4]Revenue!P103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SUBoard!B54+SUBR!B54+SUNO!B54+SUSLA!B54+SULaw!B54+SUAg!B54</f>
        <v>70443603.980000004</v>
      </c>
      <c r="C54" s="35">
        <f t="shared" si="0"/>
        <v>1</v>
      </c>
      <c r="D54" s="122">
        <f>SUBoard!D54+SUBR!D54+SUNO!D54+SUSLA!D54+SULaw!D54+SUAg!D54</f>
        <v>0</v>
      </c>
      <c r="E54" s="36">
        <f t="shared" ref="E54:E72" si="31">IF(ISBLANK(D54),"  ",IF(F54&gt;0,D54/F54,IF(D54&gt;0,1,0)))</f>
        <v>0</v>
      </c>
      <c r="F54" s="136">
        <f t="shared" ref="F54:F59" si="32">D54+B54</f>
        <v>70443603.980000004</v>
      </c>
      <c r="G54" s="37">
        <f>IF(ISBLANK(F54),"  ",IF(F81&gt;0,F54/F81,IF(F54&gt;0,1,0)))</f>
        <v>0.21383114309931506</v>
      </c>
      <c r="H54" s="112">
        <f>SUBoard!H54+SUBR!H54+SUNO!H54+SUSLA!H54+SULaw!H54+SUAg!H54</f>
        <v>75653523</v>
      </c>
      <c r="I54" s="35">
        <f t="shared" ref="I54:I72" si="33">IF(ISBLANK(H54),"  ",IF(L54&gt;0,H54/L54,IF(H54&gt;0,1,0)))</f>
        <v>1</v>
      </c>
      <c r="J54" s="122">
        <f>SUBoard!J54+SUBR!J54+SUNO!J54+SUSLA!J54+SULaw!J54+SUAg!J54</f>
        <v>0</v>
      </c>
      <c r="K54" s="36">
        <f t="shared" ref="K54:K72" si="34">IF(ISBLANK(J54),"  ",IF(L54&gt;0,J54/L54,IF(J54&gt;0,1,0)))</f>
        <v>0</v>
      </c>
      <c r="L54" s="136">
        <f t="shared" ref="L54:L71" si="35">J54+H54</f>
        <v>75653523</v>
      </c>
      <c r="M54" s="37">
        <f>IF(ISBLANK(L54),"  ",IF(L81&gt;0,L54/L81,IF(L54&gt;0,1,0)))</f>
        <v>0.23327201082040802</v>
      </c>
    </row>
    <row r="55" spans="1:13" ht="15" customHeight="1" x14ac:dyDescent="0.2">
      <c r="A55" s="25" t="s">
        <v>44</v>
      </c>
      <c r="B55" s="112">
        <f>SUBoard!B55+SUBR!B55+SUNO!B55+SUSLA!B55+SULaw!B55+SUAg!B55</f>
        <v>19508703.57</v>
      </c>
      <c r="C55" s="39">
        <f t="shared" si="0"/>
        <v>1</v>
      </c>
      <c r="D55" s="122">
        <f>SUBoard!D55+SUBR!D55+SUNO!D55+SUSLA!D55+SULaw!D55+SUAg!D55</f>
        <v>0</v>
      </c>
      <c r="E55" s="40">
        <f t="shared" si="31"/>
        <v>0</v>
      </c>
      <c r="F55" s="137">
        <f t="shared" si="32"/>
        <v>19508703.57</v>
      </c>
      <c r="G55" s="41">
        <f>IF(ISBLANK(F55),"  ",IF(F81&gt;0,F55/F81,IF(F55&gt;0,1,0)))</f>
        <v>5.9218554262827884E-2</v>
      </c>
      <c r="H55" s="112">
        <f>SUBoard!H55+SUBR!H55+SUNO!H55+SUSLA!H55+SULaw!H55+SUAg!H55</f>
        <v>16682487</v>
      </c>
      <c r="I55" s="39">
        <f t="shared" si="33"/>
        <v>1</v>
      </c>
      <c r="J55" s="122">
        <f>SUBoard!J55+SUBR!J55+SUNO!J55+SUSLA!J55+SULaw!J55+SUAg!J55</f>
        <v>0</v>
      </c>
      <c r="K55" s="40">
        <f t="shared" si="34"/>
        <v>0</v>
      </c>
      <c r="L55" s="137">
        <f t="shared" si="35"/>
        <v>16682487</v>
      </c>
      <c r="M55" s="41">
        <f>IF(ISBLANK(L55),"  ",IF(L81&gt;0,L55/L81,IF(L55&gt;0,1,0)))</f>
        <v>5.1439207767962319E-2</v>
      </c>
    </row>
    <row r="56" spans="1:13" ht="15" customHeight="1" x14ac:dyDescent="0.2">
      <c r="A56" s="64" t="s">
        <v>45</v>
      </c>
      <c r="B56" s="112">
        <f>SUBoard!B56+SUBR!B56+SUNO!B56+SUSLA!B56+SULaw!B56+SUAg!B56</f>
        <v>2518761.3000000003</v>
      </c>
      <c r="C56" s="39">
        <f t="shared" si="0"/>
        <v>1</v>
      </c>
      <c r="D56" s="122">
        <f>SUBoard!D56+SUBR!D56+SUNO!D56+SUSLA!D56+SULaw!D56+SUAg!D56</f>
        <v>0</v>
      </c>
      <c r="E56" s="40">
        <f t="shared" si="31"/>
        <v>0</v>
      </c>
      <c r="F56" s="138">
        <f t="shared" si="32"/>
        <v>2518761.3000000003</v>
      </c>
      <c r="G56" s="41">
        <f>IF(ISBLANK(F56),"  ",IF(F81&gt;0,F56/F81,IF(F56&gt;0,1,0)))</f>
        <v>7.6456850238132415E-3</v>
      </c>
      <c r="H56" s="112">
        <f>SUBoard!H56+SUBR!H56+SUNO!H56+SUSLA!H56+SULaw!H56+SUAg!H56</f>
        <v>2755256</v>
      </c>
      <c r="I56" s="39">
        <f t="shared" si="33"/>
        <v>1</v>
      </c>
      <c r="J56" s="122">
        <f>SUBoard!J56+SUBR!J56+SUNO!J56+SUSLA!J56+SULaw!J56+SUAg!J56</f>
        <v>0</v>
      </c>
      <c r="K56" s="40">
        <f t="shared" si="34"/>
        <v>0</v>
      </c>
      <c r="L56" s="138">
        <f t="shared" si="35"/>
        <v>2755256</v>
      </c>
      <c r="M56" s="41">
        <f>IF(ISBLANK(L56),"  ",IF(L81&gt;0,L56/L81,IF(L56&gt;0,1,0)))</f>
        <v>8.4956269312797782E-3</v>
      </c>
    </row>
    <row r="57" spans="1:13" ht="15" customHeight="1" x14ac:dyDescent="0.2">
      <c r="A57" s="64" t="s">
        <v>46</v>
      </c>
      <c r="B57" s="112">
        <f>SUBoard!B57+SUBR!B57+SUNO!B57+SUSLA!B57+SULaw!B57+SUAg!B57</f>
        <v>1291928.6000000001</v>
      </c>
      <c r="C57" s="39">
        <f t="shared" si="0"/>
        <v>1</v>
      </c>
      <c r="D57" s="122">
        <f>SUBoard!D57+SUBR!D57+SUNO!D57+SUSLA!D57+SULaw!D57+SUAg!D57</f>
        <v>0</v>
      </c>
      <c r="E57" s="40">
        <f t="shared" si="31"/>
        <v>0</v>
      </c>
      <c r="F57" s="138">
        <f t="shared" si="32"/>
        <v>1291928.6000000001</v>
      </c>
      <c r="G57" s="41">
        <f>IF(ISBLANK(F57),"  ",IF(F81&gt;0,F57/F81,IF(F57&gt;0,1,0)))</f>
        <v>3.9216416215605695E-3</v>
      </c>
      <c r="H57" s="112">
        <f>SUBoard!H57+SUBR!H57+SUNO!H57+SUSLA!H57+SULaw!H57+SUAg!H57</f>
        <v>1248077</v>
      </c>
      <c r="I57" s="39">
        <f t="shared" si="33"/>
        <v>1</v>
      </c>
      <c r="J57" s="122">
        <f>SUBoard!J57+SUBR!J57+SUNO!J57+SUSLA!J57+SULaw!J57+SUAg!J57</f>
        <v>0</v>
      </c>
      <c r="K57" s="40">
        <f t="shared" si="34"/>
        <v>0</v>
      </c>
      <c r="L57" s="138">
        <f t="shared" si="35"/>
        <v>1248077</v>
      </c>
      <c r="M57" s="41">
        <f>IF(ISBLANK(L57),"  ",IF(L81&gt;0,L57/L81,IF(L57&gt;0,1,0)))</f>
        <v>3.8483525935560513E-3</v>
      </c>
    </row>
    <row r="58" spans="1:13" ht="15" customHeight="1" x14ac:dyDescent="0.2">
      <c r="A58" s="64" t="s">
        <v>47</v>
      </c>
      <c r="B58" s="112">
        <f>SUBoard!B58+SUBR!B58+SUNO!B58+SUSLA!B58+SULaw!B58+SUAg!B58</f>
        <v>0</v>
      </c>
      <c r="C58" s="39">
        <f>IF(ISBLANK(B58),"  ",IF(F58&gt;0,B58/F58,IF(B58&gt;0,1,0)))</f>
        <v>0</v>
      </c>
      <c r="D58" s="122">
        <f>SUBoard!D58+SUBR!D58+SUNO!D58+SUSLA!D58+SULaw!D58+SUAg!D58</f>
        <v>4159077.2</v>
      </c>
      <c r="E58" s="40">
        <f>IF(ISBLANK(D58),"  ",IF(F58&gt;0,D58/F58,IF(D58&gt;0,1,0)))</f>
        <v>1</v>
      </c>
      <c r="F58" s="138">
        <f t="shared" si="32"/>
        <v>4159077.2</v>
      </c>
      <c r="G58" s="41">
        <f>IF(ISBLANK(F58),"  ",IF(F81&gt;0,F58/F81,IF(F58&gt;0,1,0)))</f>
        <v>1.2624854233278519E-2</v>
      </c>
      <c r="H58" s="112">
        <f>SUBoard!H58+SUBR!H58+SUNO!H58+SUSLA!H58+SULaw!H58+SUAg!H58</f>
        <v>0</v>
      </c>
      <c r="I58" s="39">
        <f>IF(ISBLANK(H58),"  ",IF(L58&gt;0,H58/L58,IF(H58&gt;0,1,0)))</f>
        <v>0</v>
      </c>
      <c r="J58" s="122">
        <f>SUBoard!J58+SUBR!J58+SUNO!J58+SUSLA!J58+SULaw!J58+SUAg!J58</f>
        <v>4073702</v>
      </c>
      <c r="K58" s="40">
        <f>IF(ISBLANK(J58),"  ",IF(L58&gt;0,J58/L58,IF(J58&gt;0,1,0)))</f>
        <v>1</v>
      </c>
      <c r="L58" s="138">
        <f t="shared" si="35"/>
        <v>4073702</v>
      </c>
      <c r="M58" s="41">
        <f>IF(ISBLANK(L58),"  ",IF(L81&gt;0,L58/L81,IF(L58&gt;0,1,0)))</f>
        <v>1.2560957102065395E-2</v>
      </c>
    </row>
    <row r="59" spans="1:13" ht="15" customHeight="1" x14ac:dyDescent="0.2">
      <c r="A59" s="25" t="s">
        <v>48</v>
      </c>
      <c r="B59" s="112">
        <f>SUBoard!B59+SUBR!B59+SUNO!B59+SUSLA!B59+SULaw!B59+SUAg!B59</f>
        <v>8877706.8900000006</v>
      </c>
      <c r="C59" s="39">
        <f t="shared" si="0"/>
        <v>0.44741466862878715</v>
      </c>
      <c r="D59" s="122">
        <f>SUBoard!D59+SUBR!D59+SUNO!D59+SUSLA!D59+SULaw!D59+SUAg!D59</f>
        <v>10964527.869999999</v>
      </c>
      <c r="E59" s="40">
        <f t="shared" si="31"/>
        <v>0.55258533137121302</v>
      </c>
      <c r="F59" s="137">
        <f t="shared" si="32"/>
        <v>19842234.759999998</v>
      </c>
      <c r="G59" s="41">
        <f>IF(ISBLANK(F59),"  ",IF(F81&gt;0,F59/F81,IF(F59&gt;0,1,0)))</f>
        <v>6.0230986216724264E-2</v>
      </c>
      <c r="H59" s="112">
        <f>SUBoard!H59+SUBR!H59+SUNO!H59+SUSLA!H59+SULaw!H59+SUAg!H59</f>
        <v>10862899</v>
      </c>
      <c r="I59" s="39">
        <f t="shared" si="33"/>
        <v>0.4803315713281251</v>
      </c>
      <c r="J59" s="122">
        <f>SUBoard!J59+SUBR!J59+SUNO!J59+SUSLA!J59+SULaw!J59+SUAg!J59</f>
        <v>11752518.449999999</v>
      </c>
      <c r="K59" s="40">
        <f t="shared" si="34"/>
        <v>0.5196684286718749</v>
      </c>
      <c r="L59" s="137">
        <f t="shared" si="35"/>
        <v>22615417.449999999</v>
      </c>
      <c r="M59" s="41">
        <f>IF(ISBLANK(L59),"  ",IF(L81&gt;0,L59/L81,IF(L59&gt;0,1,0)))</f>
        <v>6.9732957500266632E-2</v>
      </c>
    </row>
    <row r="60" spans="1:13" s="55" customFormat="1" ht="15" customHeight="1" x14ac:dyDescent="0.25">
      <c r="A60" s="60" t="s">
        <v>49</v>
      </c>
      <c r="B60" s="117">
        <f>B59+B57+B56+B55+B54</f>
        <v>102640704.34</v>
      </c>
      <c r="C60" s="59">
        <f t="shared" si="0"/>
        <v>0.8715773467719603</v>
      </c>
      <c r="D60" s="125">
        <f>D59+D57+D56+D55+D54+D58</f>
        <v>15123605.07</v>
      </c>
      <c r="E60" s="54">
        <f t="shared" si="31"/>
        <v>0.12842265322803967</v>
      </c>
      <c r="F60" s="139">
        <f>F59+F57+F56+F55+F54+F58</f>
        <v>117764309.41000001</v>
      </c>
      <c r="G60" s="53">
        <f>IF(ISBLANK(F60),"  ",IF(F81&gt;0,F60/F81,IF(F60&gt;0,1,0)))</f>
        <v>0.35747286445751958</v>
      </c>
      <c r="H60" s="117">
        <f>H59+H57+H56+H55+H54</f>
        <v>107202242</v>
      </c>
      <c r="I60" s="59">
        <f t="shared" si="33"/>
        <v>0.87136130831162795</v>
      </c>
      <c r="J60" s="125">
        <f>J59+J57+J56+J55+J54+J58</f>
        <v>15826220.449999999</v>
      </c>
      <c r="K60" s="54">
        <f t="shared" si="34"/>
        <v>0.12863869168837197</v>
      </c>
      <c r="L60" s="137">
        <f t="shared" si="35"/>
        <v>123028462.45</v>
      </c>
      <c r="M60" s="53">
        <f>IF(ISBLANK(L60),"  ",IF(L81&gt;0,L60/L81,IF(L60&gt;0,1,0)))</f>
        <v>0.37934911271553817</v>
      </c>
    </row>
    <row r="61" spans="1:13" ht="15" customHeight="1" x14ac:dyDescent="0.2">
      <c r="A61" s="34" t="s">
        <v>50</v>
      </c>
      <c r="B61" s="112">
        <f>SUBoard!B61+SUBR!B61+SUNO!B61+SUSLA!B61+SULaw!B61+SUAg!B61</f>
        <v>0</v>
      </c>
      <c r="C61" s="39">
        <f t="shared" si="0"/>
        <v>0</v>
      </c>
      <c r="D61" s="122">
        <f>SUBoard!D61+SUBR!D61+SUNO!D61+SUSLA!D61+SULaw!D61+SUAg!D61</f>
        <v>0</v>
      </c>
      <c r="E61" s="40">
        <f t="shared" si="31"/>
        <v>0</v>
      </c>
      <c r="F61" s="140">
        <f t="shared" ref="F61:F71" si="36">D61+B61</f>
        <v>0</v>
      </c>
      <c r="G61" s="41">
        <f>IF(ISBLANK(F61),"  ",IF(F81&gt;0,F61/F81,IF(F61&gt;0,1,0)))</f>
        <v>0</v>
      </c>
      <c r="H61" s="112">
        <f>SUBoard!H61+SUBR!H61+SUNO!H61+SUSLA!H61+SULaw!H61+SUAg!H61</f>
        <v>0</v>
      </c>
      <c r="I61" s="39">
        <f t="shared" si="33"/>
        <v>0</v>
      </c>
      <c r="J61" s="122">
        <f>SUBoard!J61+SUBR!J61+SUNO!J61+SUSLA!J61+SULaw!J61+SUAg!J61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SUBoard!B62+SUBR!B62+SUNO!B62+SUSLA!B62+SULaw!B62+SUAg!B62</f>
        <v>0</v>
      </c>
      <c r="C62" s="39">
        <f t="shared" si="0"/>
        <v>0</v>
      </c>
      <c r="D62" s="122">
        <f>SUBoard!D62+SUBR!D62+SUNO!D62+SUSLA!D62+SULaw!D62+SUAg!D62</f>
        <v>0</v>
      </c>
      <c r="E62" s="40">
        <f t="shared" si="31"/>
        <v>0</v>
      </c>
      <c r="F62" s="133">
        <f t="shared" si="36"/>
        <v>0</v>
      </c>
      <c r="G62" s="41">
        <f>IF(ISBLANK(F62),"  ",IF(F81&gt;0,F62/F81,IF(F62&gt;0,1,0)))</f>
        <v>0</v>
      </c>
      <c r="H62" s="112">
        <f>SUBoard!H62+SUBR!H62+SUNO!H62+SUSLA!H62+SULaw!H62+SUAg!H62</f>
        <v>0</v>
      </c>
      <c r="I62" s="39">
        <f t="shared" si="33"/>
        <v>0</v>
      </c>
      <c r="J62" s="122">
        <f>SUBoard!J62+SUBR!J62+SUNO!J62+SUSLA!J62+SULaw!J62+SUAg!J62</f>
        <v>0</v>
      </c>
      <c r="K62" s="40">
        <f t="shared" si="34"/>
        <v>0</v>
      </c>
      <c r="L62" s="133">
        <f t="shared" si="35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2">
        <f>SUBoard!B63+SUBR!B63+SUNO!B63+SUSLA!B63+SULaw!B63+SUAg!B63</f>
        <v>0</v>
      </c>
      <c r="C63" s="39">
        <f t="shared" si="0"/>
        <v>0</v>
      </c>
      <c r="D63" s="122">
        <f>SUBoard!D63+SUBR!D63+SUNO!D63+SUSLA!D63+SULaw!D63+SUAg!D63</f>
        <v>0</v>
      </c>
      <c r="E63" s="40">
        <f t="shared" si="31"/>
        <v>0</v>
      </c>
      <c r="F63" s="133">
        <f t="shared" si="36"/>
        <v>0</v>
      </c>
      <c r="G63" s="41">
        <f>IF(ISBLANK(F63),"  ",IF(F81&gt;0,F63/F81,IF(F63&gt;0,1,0)))</f>
        <v>0</v>
      </c>
      <c r="H63" s="112">
        <f>SUBoard!H63+SUBR!H63+SUNO!H63+SUSLA!H63+SULaw!H63+SUAg!H63</f>
        <v>0</v>
      </c>
      <c r="I63" s="39">
        <f t="shared" si="33"/>
        <v>0</v>
      </c>
      <c r="J63" s="122">
        <f>SUBoard!J63+SUBR!J63+SUNO!J63+SUSLA!J63+SULaw!J63+SUAg!J63</f>
        <v>0</v>
      </c>
      <c r="K63" s="40">
        <f t="shared" si="34"/>
        <v>0</v>
      </c>
      <c r="L63" s="133">
        <f t="shared" si="35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2">
        <f>SUBoard!B64+SUBR!B64+SUNO!B64+SUSLA!B64+SULaw!B64+SUAg!B64</f>
        <v>0</v>
      </c>
      <c r="C64" s="39">
        <f t="shared" si="0"/>
        <v>0</v>
      </c>
      <c r="D64" s="122">
        <f>SUBoard!D64+SUBR!D64+SUNO!D64+SUSLA!D64+SULaw!D64+SUAg!D64</f>
        <v>3906893.95</v>
      </c>
      <c r="E64" s="40">
        <f t="shared" si="31"/>
        <v>1</v>
      </c>
      <c r="F64" s="133">
        <f t="shared" si="36"/>
        <v>3906893.95</v>
      </c>
      <c r="G64" s="41">
        <f>IF(ISBLANK(F64),"  ",IF(F81&gt;0,F64/F81,IF(F64&gt;0,1,0)))</f>
        <v>1.1859353469954282E-2</v>
      </c>
      <c r="H64" s="112">
        <f>SUBoard!H64+SUBR!H64+SUNO!H64+SUSLA!H64+SULaw!H64+SUAg!H64</f>
        <v>0</v>
      </c>
      <c r="I64" s="39">
        <f t="shared" si="33"/>
        <v>0</v>
      </c>
      <c r="J64" s="122">
        <f>SUBoard!J64+SUBR!J64+SUNO!J64+SUSLA!J64+SULaw!J64+SUAg!J64</f>
        <v>3194638</v>
      </c>
      <c r="K64" s="40">
        <f t="shared" si="34"/>
        <v>1</v>
      </c>
      <c r="L64" s="133">
        <f t="shared" si="35"/>
        <v>3194638</v>
      </c>
      <c r="M64" s="41">
        <f>IF(ISBLANK(L64),"  ",IF(L81&gt;0,L64/L81,IF(L64&gt;0,1,0)))</f>
        <v>9.8504286456466365E-3</v>
      </c>
    </row>
    <row r="65" spans="1:13" ht="15" customHeight="1" x14ac:dyDescent="0.2">
      <c r="A65" s="65" t="s">
        <v>54</v>
      </c>
      <c r="B65" s="112">
        <f>SUBoard!B65+SUBR!B65+SUNO!B65+SUSLA!B65+SULaw!B65+SUAg!B65</f>
        <v>0</v>
      </c>
      <c r="C65" s="39">
        <f t="shared" si="0"/>
        <v>0</v>
      </c>
      <c r="D65" s="122">
        <f>SUBoard!D65+SUBR!D65+SUNO!D65+SUSLA!D65+SULaw!D65+SUAg!D65</f>
        <v>0</v>
      </c>
      <c r="E65" s="40">
        <f t="shared" si="31"/>
        <v>0</v>
      </c>
      <c r="F65" s="133">
        <f t="shared" si="36"/>
        <v>0</v>
      </c>
      <c r="G65" s="41">
        <f>IF(ISBLANK(F65),"  ",IF(F81&gt;0,F65/F81,IF(F65&gt;0,1,0)))</f>
        <v>0</v>
      </c>
      <c r="H65" s="112">
        <f>SUBoard!H65+SUBR!H65+SUNO!H65+SUSLA!H65+SULaw!H65+SUAg!H65</f>
        <v>0</v>
      </c>
      <c r="I65" s="39">
        <f t="shared" si="33"/>
        <v>0</v>
      </c>
      <c r="J65" s="122">
        <f>SUBoard!J65+SUBR!J65+SUNO!J65+SUSLA!J65+SULaw!J65+SUAg!J65</f>
        <v>0</v>
      </c>
      <c r="K65" s="40">
        <f t="shared" si="34"/>
        <v>0</v>
      </c>
      <c r="L65" s="133">
        <f t="shared" si="35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2">
        <f>SUBoard!B66+SUBR!B66+SUNO!B66+SUSLA!B66+SULaw!B66+SUAg!B66</f>
        <v>0</v>
      </c>
      <c r="C66" s="39">
        <f t="shared" si="0"/>
        <v>0</v>
      </c>
      <c r="D66" s="122">
        <f>SUBoard!D66+SUBR!D66+SUNO!D66+SUSLA!D66+SULaw!D66+SUAg!D66</f>
        <v>4511792.129999998</v>
      </c>
      <c r="E66" s="40">
        <f t="shared" si="31"/>
        <v>1</v>
      </c>
      <c r="F66" s="133">
        <f t="shared" si="36"/>
        <v>4511792.129999998</v>
      </c>
      <c r="G66" s="41">
        <f>IF(ISBLANK(F66),"  ",IF(F81&gt;0,F66/F81,IF(F66&gt;0,1,0)))</f>
        <v>1.3695518316443653E-2</v>
      </c>
      <c r="H66" s="112">
        <f>SUBoard!H66+SUBR!H66+SUNO!H66+SUSLA!H66+SULaw!H66+SUAg!H66</f>
        <v>0</v>
      </c>
      <c r="I66" s="39">
        <f t="shared" si="33"/>
        <v>0</v>
      </c>
      <c r="J66" s="122">
        <f>SUBoard!J66+SUBR!J66+SUNO!J66+SUSLA!J66+SULaw!J66+SUAg!J66</f>
        <v>5205760</v>
      </c>
      <c r="K66" s="40">
        <f t="shared" si="34"/>
        <v>1</v>
      </c>
      <c r="L66" s="133">
        <f t="shared" si="35"/>
        <v>5205760</v>
      </c>
      <c r="M66" s="41">
        <f>IF(ISBLANK(L66),"  ",IF(L81&gt;0,L66/L81,IF(L66&gt;0,1,0)))</f>
        <v>1.6051573738984332E-2</v>
      </c>
    </row>
    <row r="67" spans="1:13" ht="15" customHeight="1" x14ac:dyDescent="0.2">
      <c r="A67" s="34" t="s">
        <v>56</v>
      </c>
      <c r="B67" s="112">
        <f>SUBoard!B67+SUBR!B67+SUNO!B67+SUSLA!B67+SULaw!B67+SUAg!B67</f>
        <v>0</v>
      </c>
      <c r="C67" s="39">
        <f t="shared" si="0"/>
        <v>0</v>
      </c>
      <c r="D67" s="122">
        <f>SUBoard!D67+SUBR!D67+SUNO!D67+SUSLA!D67+SULaw!D67+SUAg!D67</f>
        <v>19107561.799999997</v>
      </c>
      <c r="E67" s="40">
        <f t="shared" si="31"/>
        <v>1</v>
      </c>
      <c r="F67" s="133">
        <f t="shared" si="36"/>
        <v>19107561.799999997</v>
      </c>
      <c r="G67" s="41">
        <f>IF(ISBLANK(F67),"  ",IF(F81&gt;0,F67/F81,IF(F67&gt;0,1,0)))</f>
        <v>5.8000890793361778E-2</v>
      </c>
      <c r="H67" s="112">
        <f>SUBoard!H67+SUBR!H67+SUNO!H67+SUSLA!H67+SULaw!H67+SUAg!H67</f>
        <v>0</v>
      </c>
      <c r="I67" s="39">
        <f t="shared" si="33"/>
        <v>0</v>
      </c>
      <c r="J67" s="122">
        <f>SUBoard!J67+SUBR!J67+SUNO!J67+SUSLA!J67+SULaw!J67+SUAg!J67</f>
        <v>18661673</v>
      </c>
      <c r="K67" s="40">
        <f t="shared" si="34"/>
        <v>1</v>
      </c>
      <c r="L67" s="133">
        <f t="shared" si="35"/>
        <v>18661673</v>
      </c>
      <c r="M67" s="41">
        <f>IF(ISBLANK(L67),"  ",IF(L81&gt;0,L67/L81,IF(L67&gt;0,1,0)))</f>
        <v>5.7541880580801452E-2</v>
      </c>
    </row>
    <row r="68" spans="1:13" ht="15" customHeight="1" x14ac:dyDescent="0.2">
      <c r="A68" s="34" t="s">
        <v>57</v>
      </c>
      <c r="B68" s="112">
        <f>SUBoard!B68+SUBR!B68+SUNO!B68+SUSLA!B68+SULaw!B68+SUAg!B68</f>
        <v>0</v>
      </c>
      <c r="C68" s="39">
        <f t="shared" si="0"/>
        <v>0</v>
      </c>
      <c r="D68" s="122">
        <f>SUBoard!D68+SUBR!D68+SUNO!D68+SUSLA!D68+SULaw!D68+SUAg!D68</f>
        <v>0</v>
      </c>
      <c r="E68" s="40">
        <f t="shared" si="31"/>
        <v>0</v>
      </c>
      <c r="F68" s="133">
        <f t="shared" si="36"/>
        <v>0</v>
      </c>
      <c r="G68" s="41">
        <f>IF(ISBLANK(F68),"  ",IF(F81&gt;0,F68/F81,IF(F68&gt;0,1,0)))</f>
        <v>0</v>
      </c>
      <c r="H68" s="112">
        <f>SUBoard!H68+SUBR!H68+SUNO!H68+SUSLA!H68+SULaw!H68+SUAg!H68</f>
        <v>0</v>
      </c>
      <c r="I68" s="39">
        <f t="shared" si="33"/>
        <v>0</v>
      </c>
      <c r="J68" s="122">
        <f>SUBoard!J68+SUBR!J68+SUNO!J68+SUSLA!J68+SULaw!J68+SUAg!J68</f>
        <v>75000</v>
      </c>
      <c r="K68" s="40">
        <f t="shared" si="34"/>
        <v>1</v>
      </c>
      <c r="L68" s="133">
        <f t="shared" si="35"/>
        <v>75000</v>
      </c>
      <c r="M68" s="41">
        <f>IF(ISBLANK(L68),"  ",IF(L81&gt;0,L68/L81,IF(L68&gt;0,1,0)))</f>
        <v>2.3125692126103105E-4</v>
      </c>
    </row>
    <row r="69" spans="1:13" ht="15" customHeight="1" x14ac:dyDescent="0.2">
      <c r="A69" s="7" t="s">
        <v>58</v>
      </c>
      <c r="B69" s="112">
        <f>SUBoard!B69+SUBR!B69+SUNO!B69+SUSLA!B69+SULaw!B69+SUAg!B69</f>
        <v>0</v>
      </c>
      <c r="C69" s="39">
        <f t="shared" si="0"/>
        <v>0</v>
      </c>
      <c r="D69" s="122">
        <f>SUBoard!D69+SUBR!D69+SUNO!D69+SUSLA!D69+SULaw!D69+SUAg!D69</f>
        <v>641730.97</v>
      </c>
      <c r="E69" s="40">
        <f t="shared" si="31"/>
        <v>1</v>
      </c>
      <c r="F69" s="133">
        <f t="shared" si="36"/>
        <v>641730.97</v>
      </c>
      <c r="G69" s="41">
        <f>IF(ISBLANK(F69),"  ",IF(F81&gt;0,F69/F81,IF(F69&gt;0,1,0)))</f>
        <v>1.947970562611925E-3</v>
      </c>
      <c r="H69" s="112">
        <f>SUBoard!H69+SUBR!H69+SUNO!H69+SUSLA!H69+SULaw!H69+SUAg!H69</f>
        <v>0</v>
      </c>
      <c r="I69" s="39">
        <f t="shared" si="33"/>
        <v>0</v>
      </c>
      <c r="J69" s="122">
        <f>SUBoard!J69+SUBR!J69+SUNO!J69+SUSLA!J69+SULaw!J69+SUAg!J69</f>
        <v>208868.36</v>
      </c>
      <c r="K69" s="40">
        <f t="shared" si="34"/>
        <v>1</v>
      </c>
      <c r="L69" s="133">
        <f t="shared" si="35"/>
        <v>208868.36</v>
      </c>
      <c r="M69" s="41">
        <f>IF(ISBLANK(L69),"  ",IF(L81&gt;0,L69/L81,IF(L69&gt;0,1,0)))</f>
        <v>6.4403005176587574E-4</v>
      </c>
    </row>
    <row r="70" spans="1:13" ht="15" customHeight="1" x14ac:dyDescent="0.2">
      <c r="A70" s="58" t="s">
        <v>59</v>
      </c>
      <c r="B70" s="112">
        <f>SUBoard!B70+SUBR!B70+SUNO!B70+SUSLA!B70+SULaw!B70+SUAg!B70</f>
        <v>6496305.9600000009</v>
      </c>
      <c r="C70" s="39">
        <f t="shared" si="0"/>
        <v>1</v>
      </c>
      <c r="D70" s="122">
        <f>SUBoard!D70+SUBR!D70+SUNO!D70+SUSLA!D70+SULaw!D70+SUAg!D70</f>
        <v>0</v>
      </c>
      <c r="E70" s="40">
        <f t="shared" si="31"/>
        <v>0</v>
      </c>
      <c r="F70" s="133">
        <f t="shared" si="36"/>
        <v>6496305.9600000009</v>
      </c>
      <c r="G70" s="41">
        <f>IF(ISBLANK(F70),"  ",IF(F81&gt;0,F70/F81,IF(F70&gt;0,1,0)))</f>
        <v>1.97194983059652E-2</v>
      </c>
      <c r="H70" s="112">
        <f>SUBoard!H70+SUBR!H70+SUNO!H70+SUSLA!H70+SULaw!H70+SUAg!H70</f>
        <v>4066358</v>
      </c>
      <c r="I70" s="39">
        <f t="shared" si="33"/>
        <v>1</v>
      </c>
      <c r="J70" s="122">
        <f>SUBoard!J70+SUBR!J70+SUNO!J70+SUSLA!J70+SULaw!J70+SUAg!J70</f>
        <v>0</v>
      </c>
      <c r="K70" s="40">
        <f t="shared" si="34"/>
        <v>0</v>
      </c>
      <c r="L70" s="133">
        <f t="shared" si="35"/>
        <v>4066358</v>
      </c>
      <c r="M70" s="41">
        <f>IF(ISBLANK(L70),"  ",IF(L81&gt;0,L70/L81,IF(L70&gt;0,1,0)))</f>
        <v>1.2538312424335516E-2</v>
      </c>
    </row>
    <row r="71" spans="1:13" ht="15" customHeight="1" x14ac:dyDescent="0.2">
      <c r="A71" s="34" t="s">
        <v>186</v>
      </c>
      <c r="B71" s="112">
        <f>SUBoard!B71+SUBR!B71+SUNO!B71+SUSLA!B71+SULaw!B71+SUAg!B71</f>
        <v>0</v>
      </c>
      <c r="C71" s="39">
        <f t="shared" si="0"/>
        <v>0</v>
      </c>
      <c r="D71" s="122">
        <f>SUBoard!D71+SUBR!D71+SUNO!D71+SUSLA!D71+SULaw!D71+SUAg!D71</f>
        <v>0</v>
      </c>
      <c r="E71" s="40">
        <f t="shared" si="31"/>
        <v>0</v>
      </c>
      <c r="F71" s="133">
        <f t="shared" si="36"/>
        <v>0</v>
      </c>
      <c r="G71" s="41">
        <f>IF(ISBLANK(F71),"  ",IF(F82&gt;0,F71/F82,IF(F71&gt;0,1,0)))</f>
        <v>0</v>
      </c>
      <c r="H71" s="112">
        <f>SUBoard!H71+SUBR!H71+SUNO!H71+SUSLA!H71+SULaw!H71+SUAg!H71</f>
        <v>0</v>
      </c>
      <c r="I71" s="39">
        <f t="shared" si="33"/>
        <v>0</v>
      </c>
      <c r="J71" s="122">
        <f>SUBoard!J71+SUBR!J71+SUNO!J71+SUSLA!J71+SULaw!J71+SUAg!J71</f>
        <v>0</v>
      </c>
      <c r="K71" s="40">
        <f t="shared" si="34"/>
        <v>0</v>
      </c>
      <c r="L71" s="133">
        <f t="shared" si="35"/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f>B71+B70+B69+B68+B67+B66+B65+B64+B63+B62+B61+B60</f>
        <v>109137010.30000001</v>
      </c>
      <c r="C72" s="59">
        <f>IF(ISBLANK(B72),"  ",IF(F72&gt;0,B72/F72,IF(B72&gt;0,1,0)))</f>
        <v>0.71598777682409576</v>
      </c>
      <c r="D72" s="128">
        <f>D71+D70+D69+D68+D67+D66+D65+D64+D63+D62+D61+D60</f>
        <v>43291583.919999994</v>
      </c>
      <c r="E72" s="54">
        <f t="shared" si="31"/>
        <v>0.2840122231759043</v>
      </c>
      <c r="F72" s="115">
        <f>F71+F70+F69+F68+F67+F66+F65+F64+F63+F62+F61+F60</f>
        <v>152428594.22</v>
      </c>
      <c r="G72" s="53">
        <f>IF(ISBLANK(F72),"  ",IF(F81&gt;0,F72/F81,IF(F72&gt;0,1,0)))</f>
        <v>0.46269609590585636</v>
      </c>
      <c r="H72" s="115">
        <f>H71+H70+H69+H68+H67+H66+H65+H64+H63+H62+H61+H60</f>
        <v>111268600</v>
      </c>
      <c r="I72" s="59">
        <f t="shared" si="33"/>
        <v>0.72046136095735125</v>
      </c>
      <c r="J72" s="128">
        <f>J71+J70+J69+J68+J67+J66+J65+J64+J63+J62+J61+J60</f>
        <v>43172159.810000002</v>
      </c>
      <c r="K72" s="54">
        <f t="shared" si="34"/>
        <v>0.27953863904264875</v>
      </c>
      <c r="L72" s="115">
        <f>L71+L70+L69+L68+L67+L66+L65+L64+L63+L62+L61+L60</f>
        <v>154440759.81</v>
      </c>
      <c r="M72" s="53">
        <f>IF(ISBLANK(L72),"  ",IF(L81&gt;0,L72/L81,IF(L72&gt;0,1,0)))</f>
        <v>0.47620659507833302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SUBoard!B74+SUBR!B74+SUNO!B74+SUSLA!B74+SULaw!B74+SUAg!B74</f>
        <v>0</v>
      </c>
      <c r="C74" s="35">
        <f t="shared" si="0"/>
        <v>0</v>
      </c>
      <c r="D74" s="122">
        <f>SUBoard!D74+SUBR!D74+SUNO!D74+SUSLA!D74+SULaw!D74+SUAg!D74</f>
        <v>9375310.5600000005</v>
      </c>
      <c r="E74" s="36">
        <f>IF(ISBLANK(D74),"  ",IF(F74&gt;0,D74/F74,IF(D74&gt;0,1,0)))</f>
        <v>1</v>
      </c>
      <c r="F74" s="132">
        <f>D74+B74</f>
        <v>9375310.5600000005</v>
      </c>
      <c r="G74" s="37">
        <f>IF(ISBLANK(F74),"  ",IF(F81&gt;0,F74/F81,IF(F74&gt;0,1,0)))</f>
        <v>2.8458699735536722E-2</v>
      </c>
      <c r="H74" s="112">
        <f>SUBoard!H74+SUBR!H74+SUNO!H74+SUSLA!H74+SULaw!H74+SUAg!H74</f>
        <v>0</v>
      </c>
      <c r="I74" s="35">
        <f>IF(ISBLANK(H74),"  ",IF(L74&gt;0,H74/L74,IF(H74&gt;0,1,0)))</f>
        <v>0</v>
      </c>
      <c r="J74" s="122">
        <f>SUBoard!J74+SUBR!J74+SUNO!J74+SUSLA!J74+SULaw!J74+SUAg!J74</f>
        <v>9743288</v>
      </c>
      <c r="K74" s="36">
        <f>IF(ISBLANK(J74),"  ",IF(L74&gt;0,J74/L74,IF(J74&gt;0,1,0)))</f>
        <v>1</v>
      </c>
      <c r="L74" s="132">
        <f>J74+H74</f>
        <v>9743288</v>
      </c>
      <c r="M74" s="37">
        <f>IF(ISBLANK(L74),"  ",IF(L81&gt;0,L74/L81,IF(L74&gt;0,1,0)))</f>
        <v>3.0042703811193981E-2</v>
      </c>
    </row>
    <row r="75" spans="1:13" ht="15" customHeight="1" x14ac:dyDescent="0.2">
      <c r="A75" s="25" t="s">
        <v>63</v>
      </c>
      <c r="B75" s="112">
        <f>SUBoard!B75+SUBR!B75+SUNO!B75+SUSLA!B75+SULaw!B75+SUAg!B75</f>
        <v>0</v>
      </c>
      <c r="C75" s="39">
        <f t="shared" si="0"/>
        <v>0</v>
      </c>
      <c r="D75" s="122">
        <f>SUBoard!D75+SUBR!D75+SUNO!D75+SUSLA!D75+SULaw!D75+SUAg!D75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12">
        <f>SUBoard!H75+SUBR!H75+SUNO!H75+SUSLA!H75+SULaw!H75+SUAg!H75</f>
        <v>0</v>
      </c>
      <c r="I75" s="39">
        <f>IF(ISBLANK(H75),"  ",IF(L75&gt;0,H75/L75,IF(H75&gt;0,1,0)))</f>
        <v>0</v>
      </c>
      <c r="J75" s="122">
        <f>SUBoard!J75+SUBR!J75+SUNO!J75+SUSLA!J75+SULaw!J75+SUAg!J75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SUBoard!B77+SUBR!B77+SUNO!B77+SUSLA!B77+SULaw!B77+SUAg!B77</f>
        <v>0</v>
      </c>
      <c r="C77" s="35">
        <f t="shared" si="0"/>
        <v>0</v>
      </c>
      <c r="D77" s="122">
        <f>SUBoard!D77+SUBR!D77+SUNO!D77+SUSLA!D77+SULaw!D77+SUAg!D77</f>
        <v>38784547.43</v>
      </c>
      <c r="E77" s="36">
        <f>IF(ISBLANK(D77),"  ",IF(F77&gt;0,D77/F77,IF(D77&gt;0,1,0)))</f>
        <v>1</v>
      </c>
      <c r="F77" s="132">
        <f>D77+B77</f>
        <v>38784547.43</v>
      </c>
      <c r="G77" s="37">
        <f>IF(ISBLANK(F77),"  ",IF(F81&gt;0,F77/F81,IF(F77&gt;0,1,0)))</f>
        <v>0.11773026425367315</v>
      </c>
      <c r="H77" s="112">
        <f>SUBoard!H77+SUBR!H77+SUNO!H77+SUSLA!H77+SULaw!H77+SUAg!H77</f>
        <v>0</v>
      </c>
      <c r="I77" s="35">
        <f>IF(ISBLANK(H77),"  ",IF(L77&gt;0,H77/L77,IF(H77&gt;0,1,0)))</f>
        <v>0</v>
      </c>
      <c r="J77" s="122">
        <f>SUBoard!J77+SUBR!J77+SUNO!J77+SUSLA!J77+SULaw!J77+SUAg!J77</f>
        <v>36304285.689999998</v>
      </c>
      <c r="K77" s="36">
        <f>IF(ISBLANK(J77),"  ",IF(L77&gt;0,J77/L77,IF(J77&gt;0,1,0)))</f>
        <v>1</v>
      </c>
      <c r="L77" s="132">
        <f>J77+H77</f>
        <v>36304285.689999998</v>
      </c>
      <c r="M77" s="37">
        <f>IF(ISBLANK(L77),"  ",IF(L81&gt;0,L77/L81,IF(L77&gt;0,1,0)))</f>
        <v>0.11194156449667074</v>
      </c>
    </row>
    <row r="78" spans="1:13" ht="15" customHeight="1" x14ac:dyDescent="0.2">
      <c r="A78" s="25" t="s">
        <v>66</v>
      </c>
      <c r="B78" s="112">
        <f>SUBoard!B78+SUBR!B78+SUNO!B78+SUSLA!B78+SULaw!B78+SUAg!B78</f>
        <v>3654209</v>
      </c>
      <c r="C78" s="39">
        <f t="shared" si="0"/>
        <v>6.1571760605586306E-2</v>
      </c>
      <c r="D78" s="122">
        <f>SUBoard!D78+SUBR!D78+SUNO!D78+SUSLA!D78+SULaw!D78+SUAg!D78</f>
        <v>55694573.039999999</v>
      </c>
      <c r="E78" s="40">
        <f>IF(ISBLANK(D78),"  ",IF(F78&gt;0,D78/F78,IF(D78&gt;0,1,0)))</f>
        <v>0.93842823939441367</v>
      </c>
      <c r="F78" s="133">
        <f>D78+B78</f>
        <v>59348782.039999999</v>
      </c>
      <c r="G78" s="41">
        <f>IF(ISBLANK(F78),"  ",IF(F81&gt;0,F78/F81,IF(F78&gt;0,1,0)))</f>
        <v>0.1801528767433358</v>
      </c>
      <c r="H78" s="112">
        <f>SUBoard!H78+SUBR!H78+SUNO!H78+SUSLA!H78+SULaw!H78+SUAg!H78</f>
        <v>3654209</v>
      </c>
      <c r="I78" s="39">
        <f>IF(ISBLANK(H78),"  ",IF(L78&gt;0,H78/L78,IF(H78&gt;0,1,0)))</f>
        <v>7.6291716990814343E-2</v>
      </c>
      <c r="J78" s="122">
        <f>SUBoard!J78+SUBR!J78+SUNO!J78+SUSLA!J78+SULaw!J78+SUAg!J78</f>
        <v>44243638.159999996</v>
      </c>
      <c r="K78" s="40">
        <f>IF(ISBLANK(J78),"  ",IF(L78&gt;0,J78/L78,IF(J78&gt;0,1,0)))</f>
        <v>0.92370828300918562</v>
      </c>
      <c r="L78" s="133">
        <f>J78+H78</f>
        <v>47897847.159999996</v>
      </c>
      <c r="M78" s="41">
        <f>IF(ISBLANK(L78),"  ",IF(L81&gt;0,L78/L81,IF(L78&gt;0,1,0)))</f>
        <v>0.14768944892337357</v>
      </c>
    </row>
    <row r="79" spans="1:13" s="55" customFormat="1" ht="15" customHeight="1" x14ac:dyDescent="0.25">
      <c r="A79" s="56" t="s">
        <v>67</v>
      </c>
      <c r="B79" s="120">
        <f>B78+B77+B75+B74</f>
        <v>3654209</v>
      </c>
      <c r="C79" s="59">
        <f t="shared" si="0"/>
        <v>3.398991001077032E-2</v>
      </c>
      <c r="D79" s="129">
        <f>D78+D77+D75+D74</f>
        <v>103854431.03</v>
      </c>
      <c r="E79" s="54">
        <f>IF(ISBLANK(D79),"  ",IF(F79&gt;0,D79/F79,IF(D79&gt;0,1,0)))</f>
        <v>0.96601008998922966</v>
      </c>
      <c r="F79" s="134">
        <f>F78+F77+F76+F75+F74</f>
        <v>107508640.03</v>
      </c>
      <c r="G79" s="53">
        <f>IF(ISBLANK(F79),"  ",IF(F81&gt;0,F79/F81,IF(F79&gt;0,1,0)))</f>
        <v>0.32634184073254568</v>
      </c>
      <c r="H79" s="120">
        <f>H78+H77+H75+H74</f>
        <v>3654209</v>
      </c>
      <c r="I79" s="59">
        <f>IF(ISBLANK(H79),"  ",IF(L79&gt;0,H79/L79,IF(H79&gt;0,1,0)))</f>
        <v>3.8897148652243224E-2</v>
      </c>
      <c r="J79" s="129">
        <f>J78+J77+J75+J74</f>
        <v>90291211.849999994</v>
      </c>
      <c r="K79" s="54">
        <f>IF(ISBLANK(J79),"  ",IF(L79&gt;0,J79/L79,IF(J79&gt;0,1,0)))</f>
        <v>0.96110285134775675</v>
      </c>
      <c r="L79" s="134">
        <f>L78+L77+L76+L75+L74</f>
        <v>93945420.849999994</v>
      </c>
      <c r="M79" s="53">
        <f>IF(ISBLANK(L79),"  ",IF(L81&gt;0,L79/L81,IF(L79&gt;0,1,0)))</f>
        <v>0.2896737172312383</v>
      </c>
    </row>
    <row r="80" spans="1:13" s="55" customFormat="1" ht="15" customHeight="1" x14ac:dyDescent="0.25">
      <c r="A80" s="56" t="s">
        <v>68</v>
      </c>
      <c r="B80" s="118">
        <f>SUBoard!B80+SUBR!B80+SUNO!B80+SUSLA!B80+SULaw!B80+SUAg!B80</f>
        <v>0</v>
      </c>
      <c r="C80" s="59">
        <f>IF(ISBLANK(B80),"  ",IF(F80&gt;0,B80/F80,IF(B80&gt;0,1,0)))</f>
        <v>0</v>
      </c>
      <c r="D80" s="126">
        <f>SUBoard!D80+SUBR!D80+SUNO!D80+SUSLA!D80+SULaw!D80+SUAg!D80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SUBoard!H80+SUBR!H80+SUNO!H80+SUSLA!H80+SULaw!H80+SUAg!H80</f>
        <v>0</v>
      </c>
      <c r="I80" s="59">
        <f>IF(ISBLANK(H80),"  ",IF(L80&gt;0,H80/L80,IF(H80&gt;0,1,0)))</f>
        <v>0</v>
      </c>
      <c r="J80" s="126">
        <f>SUBoard!J80+SUBR!J80+SUNO!J80+SUSLA!J80+SULaw!J80+SUAg!J80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182289646.10000002</v>
      </c>
      <c r="C81" s="68">
        <f t="shared" si="0"/>
        <v>0.55333914221366898</v>
      </c>
      <c r="D81" s="121">
        <f>D79+D72+D51+D44+D52+D80</f>
        <v>147146014.94999999</v>
      </c>
      <c r="E81" s="69">
        <f>IF(ISBLANK(D81),"  ",IF(F81&gt;0,D81/F81,IF(D81&gt;0,1,0)))</f>
        <v>0.44666085778633097</v>
      </c>
      <c r="F81" s="121">
        <f>F79+F72+F51+F44+F52+F80</f>
        <v>329435661.05000001</v>
      </c>
      <c r="G81" s="70">
        <f>IF(ISBLANK(F81),"  ",IF(F81&gt;0,F81/F81,IF(F81&gt;0,1,0)))</f>
        <v>1</v>
      </c>
      <c r="H81" s="121">
        <f>H79+H72+H51+H44+H52+H80</f>
        <v>190851246</v>
      </c>
      <c r="I81" s="68">
        <f>IF(ISBLANK(H81),"  ",IF(L81&gt;0,H81/L81,IF(H81&gt;0,1,0)))</f>
        <v>0.58847562091722216</v>
      </c>
      <c r="J81" s="121">
        <f>J79+J72+J51+J44+J52+J80</f>
        <v>133463371.66</v>
      </c>
      <c r="K81" s="69">
        <f>IF(ISBLANK(J81),"  ",IF(L81&gt;0,J81/L81,IF(J81&gt;0,1,0)))</f>
        <v>0.41152437908277789</v>
      </c>
      <c r="L81" s="121">
        <f>L79+L72+L51+L44+L52+L80</f>
        <v>324314617.65999997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84"/>
  <sheetViews>
    <sheetView zoomScale="75" zoomScaleNormal="75" workbookViewId="0">
      <pane xSplit="1" ySplit="10" topLeftCell="B50" activePane="bottomRight" state="frozen"/>
      <selection activeCell="B15" sqref="B15"/>
      <selection pane="topRight" activeCell="B15" sqref="B15"/>
      <selection pane="bottomLeft" activeCell="B15" sqref="B15"/>
      <selection pane="bottomRight" activeCell="O16" sqref="O1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112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 t="s">
        <v>4</v>
      </c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3636063</v>
      </c>
      <c r="C13" s="35">
        <v>1</v>
      </c>
      <c r="D13" s="122">
        <v>0</v>
      </c>
      <c r="E13" s="36">
        <v>0</v>
      </c>
      <c r="F13" s="130">
        <f>D13+B13</f>
        <v>3636063</v>
      </c>
      <c r="G13" s="37">
        <f>IF(ISBLANK(F13),"  ",IF(F81&gt;0,F13/F81,IF(F13&gt;0,1,0)))</f>
        <v>1</v>
      </c>
      <c r="H13" s="112">
        <v>5465886</v>
      </c>
      <c r="I13" s="35">
        <v>1</v>
      </c>
      <c r="J13" s="122">
        <v>0</v>
      </c>
      <c r="K13" s="36">
        <v>0</v>
      </c>
      <c r="L13" s="130">
        <f t="shared" ref="L13:L34" si="0">J13+H13</f>
        <v>5465886</v>
      </c>
      <c r="M13" s="38">
        <f>IF(ISBLANK(L13),"  ",IF(L81&gt;0,L13/L81,IF(L13&gt;0,1,0)))</f>
        <v>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",IF(F81&gt;0,F15/F81,IF(F15&gt;0,1,0)))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",IF(L81&gt;0,L15/L81,IF(L15&gt;0,1,0)))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3636063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3636063</v>
      </c>
      <c r="G44" s="53">
        <f>IF(ISBLANK(F44),"  ",IF(F81&gt;0,F44/F81,IF(F44&gt;0,1,0)))</f>
        <v>1</v>
      </c>
      <c r="H44" s="115">
        <v>5465886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5465886</v>
      </c>
      <c r="M44" s="53">
        <f>IF(ISBLANK(L44),"  ",IF(L81&gt;0,L44/L81,IF(L44&gt;0,1,0)))</f>
        <v>1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5">
        <v>0</v>
      </c>
      <c r="D54" s="127">
        <v>0</v>
      </c>
      <c r="E54" s="36">
        <v>0</v>
      </c>
      <c r="F54" s="136">
        <f t="shared" ref="F54:F59" si="10">D54+B54</f>
        <v>0</v>
      </c>
      <c r="G54" s="37">
        <f>IF(ISBLANK(F54),"  ",IF(F81&gt;0,F54/F81,IF(F54&gt;0,1,0)))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11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0</v>
      </c>
      <c r="E56" s="40">
        <v>0</v>
      </c>
      <c r="F56" s="138">
        <f t="shared" si="10"/>
        <v>0</v>
      </c>
      <c r="G56" s="41">
        <f>IF(ISBLANK(F56),"  ",IF(F81&gt;0,F56/F81,IF(F56&gt;0,1,0)))</f>
        <v>0</v>
      </c>
      <c r="H56" s="145">
        <v>0</v>
      </c>
      <c r="I56" s="39">
        <v>0</v>
      </c>
      <c r="J56" s="123">
        <v>0</v>
      </c>
      <c r="K56" s="40">
        <v>0</v>
      </c>
      <c r="L56" s="138">
        <f t="shared" si="11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0</v>
      </c>
      <c r="E57" s="40">
        <v>0</v>
      </c>
      <c r="F57" s="138">
        <f t="shared" si="10"/>
        <v>0</v>
      </c>
      <c r="G57" s="41">
        <f>IF(ISBLANK(F57),"  ",IF(F81&gt;0,F57/F81,IF(F57&gt;0,1,0)))</f>
        <v>0</v>
      </c>
      <c r="H57" s="145">
        <v>0</v>
      </c>
      <c r="I57" s="39">
        <v>0</v>
      </c>
      <c r="J57" s="123">
        <v>0</v>
      </c>
      <c r="K57" s="40">
        <v>0</v>
      </c>
      <c r="L57" s="138">
        <f t="shared" si="11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9">
        <v>0</v>
      </c>
      <c r="D59" s="124">
        <v>0</v>
      </c>
      <c r="E59" s="40">
        <v>0</v>
      </c>
      <c r="F59" s="137">
        <f t="shared" si="10"/>
        <v>0</v>
      </c>
      <c r="G59" s="41">
        <f>IF(ISBLANK(F59),"  ",IF(F81&gt;0,F59/F81,IF(F59&gt;0,1,0)))</f>
        <v>0</v>
      </c>
      <c r="H59" s="116">
        <v>0</v>
      </c>
      <c r="I59" s="39">
        <v>0</v>
      </c>
      <c r="J59" s="124">
        <v>0</v>
      </c>
      <c r="K59" s="40">
        <v>0</v>
      </c>
      <c r="L59" s="137">
        <f t="shared" si="11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59">
        <v>0</v>
      </c>
      <c r="D60" s="128">
        <v>0</v>
      </c>
      <c r="E60" s="54">
        <v>0</v>
      </c>
      <c r="F60" s="139">
        <f>F59+F57+F56+F55+F54+F58</f>
        <v>0</v>
      </c>
      <c r="G60" s="53">
        <f>IF(ISBLANK(F60),"  ",IF(F81&gt;0,F60/F81,IF(F60&gt;0,1,0)))</f>
        <v>0</v>
      </c>
      <c r="H60" s="146">
        <v>0</v>
      </c>
      <c r="I60" s="59">
        <v>0</v>
      </c>
      <c r="J60" s="128">
        <v>0</v>
      </c>
      <c r="K60" s="54">
        <v>0</v>
      </c>
      <c r="L60" s="137">
        <f t="shared" si="11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0</v>
      </c>
      <c r="E64" s="40">
        <v>0</v>
      </c>
      <c r="F64" s="133">
        <f t="shared" si="12"/>
        <v>0</v>
      </c>
      <c r="G64" s="41">
        <f>IF(ISBLANK(F64),"  ",IF(F81&gt;0,F64/F81,IF(F64&gt;0,1,0)))</f>
        <v>0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2"/>
        <v>0</v>
      </c>
      <c r="G70" s="41">
        <f>IF(ISBLANK(F70),"  ",IF(F81&gt;0,F70/F81,IF(F70&gt;0,1,0)))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1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0</v>
      </c>
      <c r="C72" s="59">
        <v>0</v>
      </c>
      <c r="D72" s="128">
        <v>0</v>
      </c>
      <c r="E72" s="54">
        <v>0</v>
      </c>
      <c r="F72" s="115">
        <f>F71+F70+F69+F68+F67+F66+F65+F64+F63+F62+F61+F60</f>
        <v>0</v>
      </c>
      <c r="G72" s="53">
        <f>IF(ISBLANK(F72),"  ",IF(F81&gt;0,F72/F81,IF(F72&gt;0,1,0)))</f>
        <v>0</v>
      </c>
      <c r="H72" s="115">
        <v>0</v>
      </c>
      <c r="I72" s="59">
        <v>0</v>
      </c>
      <c r="J72" s="128">
        <v>0</v>
      </c>
      <c r="K72" s="54">
        <v>0</v>
      </c>
      <c r="L72" s="115">
        <f>L71+L70+L69+L68+L67+L66+L65+L64+L63+L62+L61+L60</f>
        <v>0</v>
      </c>
      <c r="M72" s="53">
        <f>IF(ISBLANK(L72),"  ",IF(L81&gt;0,L72/L81,IF(L72&gt;0,1,0)))</f>
        <v>0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",IF(F81&gt;0,F78/F81,IF(F78&gt;0,1,0)))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",IF(L81&gt;0,L78/L81,IF(L78&gt;0,1,0)))</f>
        <v>0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0</v>
      </c>
      <c r="E79" s="54">
        <v>0</v>
      </c>
      <c r="F79" s="134">
        <f>F78+F77+F76+F75+F74</f>
        <v>0</v>
      </c>
      <c r="G79" s="53">
        <f>IF(ISBLANK(F79),"  ",IF(F81&gt;0,F79/F81,IF(F79&gt;0,1,0)))</f>
        <v>0</v>
      </c>
      <c r="H79" s="120">
        <v>0</v>
      </c>
      <c r="I79" s="59">
        <v>0</v>
      </c>
      <c r="J79" s="129">
        <v>0</v>
      </c>
      <c r="K79" s="54">
        <v>0</v>
      </c>
      <c r="L79" s="134">
        <f>L78+L77+L76+L75+L74</f>
        <v>0</v>
      </c>
      <c r="M79" s="53">
        <f>IF(ISBLANK(L79),"  ",IF(L81&gt;0,L79/L81,IF(L79&gt;0,1,0)))</f>
        <v>0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3636063</v>
      </c>
      <c r="C81" s="68">
        <v>1</v>
      </c>
      <c r="D81" s="121">
        <v>0</v>
      </c>
      <c r="E81" s="69">
        <v>0</v>
      </c>
      <c r="F81" s="121">
        <f>F79+F72+F51+F44+F52+F80</f>
        <v>3636063</v>
      </c>
      <c r="G81" s="70">
        <f>IF(ISBLANK(F81),"  ",IF(F81&gt;0,F81/F81,IF(F81&gt;0,1,0)))</f>
        <v>1</v>
      </c>
      <c r="H81" s="121">
        <v>5465886</v>
      </c>
      <c r="I81" s="68">
        <v>1</v>
      </c>
      <c r="J81" s="121">
        <v>0</v>
      </c>
      <c r="K81" s="69">
        <v>0</v>
      </c>
      <c r="L81" s="121">
        <f>L79+L72+L51+L44+L52+L80</f>
        <v>5465886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84"/>
  <sheetViews>
    <sheetView zoomScale="75" zoomScaleNormal="75" workbookViewId="0">
      <pane xSplit="1" ySplit="10" topLeftCell="B50" activePane="bottomRight" state="frozen"/>
      <selection activeCell="N37" sqref="N37"/>
      <selection pane="topRight" activeCell="N37" sqref="N37"/>
      <selection pane="bottomLeft" activeCell="N37" sqref="N37"/>
      <selection pane="bottomRight" activeCell="O34" sqref="O3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120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 t="s">
        <v>4</v>
      </c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26197669</v>
      </c>
      <c r="C13" s="35">
        <v>1</v>
      </c>
      <c r="D13" s="122">
        <v>0</v>
      </c>
      <c r="E13" s="36">
        <v>0</v>
      </c>
      <c r="F13" s="130">
        <f>D13+B13</f>
        <v>26197669</v>
      </c>
      <c r="G13" s="37">
        <f>IF(ISBLANK(F13),"  ",IF(F81&gt;0,F13/F81,IF(F13&gt;0,1,0)))</f>
        <v>0.13887273160705041</v>
      </c>
      <c r="H13" s="112">
        <v>26039530</v>
      </c>
      <c r="I13" s="35">
        <v>1</v>
      </c>
      <c r="J13" s="122">
        <v>0</v>
      </c>
      <c r="K13" s="36">
        <v>0</v>
      </c>
      <c r="L13" s="130">
        <f t="shared" ref="L13:L34" si="0">J13+H13</f>
        <v>26039530</v>
      </c>
      <c r="M13" s="38">
        <f>IF(ISBLANK(L13),"  ",IF(L81&gt;0,L13/L81,IF(L13&gt;0,1,0)))</f>
        <v>0.14378137557222137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2047421</v>
      </c>
      <c r="C15" s="42">
        <v>1</v>
      </c>
      <c r="D15" s="124">
        <v>0</v>
      </c>
      <c r="E15" s="43">
        <v>0</v>
      </c>
      <c r="F15" s="132">
        <f>D15+B15</f>
        <v>2047421</v>
      </c>
      <c r="G15" s="44">
        <f>IF(ISBLANK(F15),"  ",IF(F81&gt;0,F15/F81,IF(F15&gt;0,1,0)))</f>
        <v>1.0853291833698592E-2</v>
      </c>
      <c r="H15" s="116">
        <v>1773886</v>
      </c>
      <c r="I15" s="42">
        <v>1</v>
      </c>
      <c r="J15" s="124">
        <v>0</v>
      </c>
      <c r="K15" s="43">
        <v>0</v>
      </c>
      <c r="L15" s="132">
        <f t="shared" si="0"/>
        <v>1773886</v>
      </c>
      <c r="M15" s="44">
        <f>IF(ISBLANK(L15),"  ",IF(L81&gt;0,L15/L81,IF(L15&gt;0,1,0)))</f>
        <v>9.7947915798904783E-3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2032694</v>
      </c>
      <c r="C17" s="39">
        <v>1</v>
      </c>
      <c r="D17" s="124">
        <v>0</v>
      </c>
      <c r="E17" s="36">
        <v>0</v>
      </c>
      <c r="F17" s="133">
        <f t="shared" si="1"/>
        <v>2032694</v>
      </c>
      <c r="G17" s="41">
        <f>IF(ISBLANK(F17),"  ",IF(F81&gt;0,F17/F81,IF(F17&gt;0,1,0)))</f>
        <v>1.0775224631674738E-2</v>
      </c>
      <c r="H17" s="114">
        <v>1758516</v>
      </c>
      <c r="I17" s="39">
        <v>1</v>
      </c>
      <c r="J17" s="124">
        <v>0</v>
      </c>
      <c r="K17" s="40">
        <v>0</v>
      </c>
      <c r="L17" s="133">
        <f t="shared" si="0"/>
        <v>1758516</v>
      </c>
      <c r="M17" s="41">
        <f>IF(ISBLANK(L17),"  ",IF(L81&gt;0,L17/L81,IF(L17&gt;0,1,0)))</f>
        <v>9.7099236985368192E-3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14727</v>
      </c>
      <c r="C33" s="39">
        <v>1</v>
      </c>
      <c r="D33" s="124">
        <v>0</v>
      </c>
      <c r="E33" s="36">
        <v>0</v>
      </c>
      <c r="F33" s="133">
        <f t="shared" si="1"/>
        <v>14727</v>
      </c>
      <c r="G33" s="41">
        <f>IF(ISBLANK(F33),"  ",IF(F81&gt;0,F33/F81,IF(F33&gt;0,1,0)))</f>
        <v>7.8067202023853019E-5</v>
      </c>
      <c r="H33" s="114">
        <v>15370</v>
      </c>
      <c r="I33" s="39">
        <v>1</v>
      </c>
      <c r="J33" s="124">
        <v>0</v>
      </c>
      <c r="K33" s="40">
        <v>0</v>
      </c>
      <c r="L33" s="133">
        <f t="shared" si="0"/>
        <v>15370</v>
      </c>
      <c r="M33" s="41">
        <f>IF(ISBLANK(L33),"  ",IF(L81&gt;0,L33/L81,IF(L33&gt;0,1,0)))</f>
        <v>8.4867881353658945E-5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28245090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28245090</v>
      </c>
      <c r="G44" s="53">
        <f>IF(ISBLANK(F44),"  ",IF(F81&gt;0,F44/F81,IF(F44&gt;0,1,0)))</f>
        <v>0.14972602344074901</v>
      </c>
      <c r="H44" s="115">
        <v>27813416</v>
      </c>
      <c r="I44" s="59">
        <v>1</v>
      </c>
      <c r="J44" s="128">
        <v>0</v>
      </c>
      <c r="K44" s="54">
        <v>0</v>
      </c>
      <c r="L44" s="115">
        <v>24564710</v>
      </c>
      <c r="M44" s="53">
        <f>IF(ISBLANK(L44),"  ",IF(L81&gt;0,L44/L81,IF(L44&gt;0,1,0)))</f>
        <v>0.1356379241227742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4476791</v>
      </c>
      <c r="C49" s="39">
        <v>1</v>
      </c>
      <c r="D49" s="124">
        <v>0</v>
      </c>
      <c r="E49" s="40">
        <v>0</v>
      </c>
      <c r="F49" s="133">
        <f>D49+B49</f>
        <v>4476791</v>
      </c>
      <c r="G49" s="41">
        <f>IF(ISBLANK(F49),"  ",IF(D81&gt;0,F49/D81,IF(F49&gt;0,1,0)))</f>
        <v>5.0714479761371535E-2</v>
      </c>
      <c r="H49" s="114">
        <v>4476791</v>
      </c>
      <c r="I49" s="39">
        <v>1</v>
      </c>
      <c r="J49" s="124">
        <v>0</v>
      </c>
      <c r="K49" s="40">
        <v>0</v>
      </c>
      <c r="L49" s="133">
        <v>3869822</v>
      </c>
      <c r="M49" s="41">
        <f>IF(ISBLANK(L49),"  ",IF(J81&gt;0,L49/J81,IF(L49&gt;0,1,0)))</f>
        <v>4.569443582117455E-2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4476791</v>
      </c>
      <c r="C51" s="59">
        <v>1</v>
      </c>
      <c r="D51" s="128">
        <v>0</v>
      </c>
      <c r="E51" s="54">
        <v>0</v>
      </c>
      <c r="F51" s="134">
        <f>F50+F49+F48+F47+F46</f>
        <v>4476791</v>
      </c>
      <c r="G51" s="53">
        <f>IF(ISBLANK(F51),"  ",IF(F81&gt;0,F51/F81,IF(F51&gt;0,1,0)))</f>
        <v>2.373127910746024E-2</v>
      </c>
      <c r="H51" s="115">
        <v>4476791</v>
      </c>
      <c r="I51" s="59">
        <v>1</v>
      </c>
      <c r="J51" s="128">
        <v>0</v>
      </c>
      <c r="K51" s="54">
        <v>0</v>
      </c>
      <c r="L51" s="134">
        <v>3869822</v>
      </c>
      <c r="M51" s="53">
        <f>IF(ISBLANK(L51),"  ",IF(L81&gt;0,L51/L81,IF(L51&gt;0,1,0)))</f>
        <v>2.1367833074546462E-2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47283034</v>
      </c>
      <c r="C54" s="35">
        <v>1</v>
      </c>
      <c r="D54" s="127">
        <v>0</v>
      </c>
      <c r="E54" s="36">
        <v>0</v>
      </c>
      <c r="F54" s="136">
        <f t="shared" ref="F54:F59" si="10">D54+B54</f>
        <v>47283034</v>
      </c>
      <c r="G54" s="37">
        <f>IF(ISBLANK(F54),"  ",IF(F81&gt;0,F54/F81,IF(F54&gt;0,1,0)))</f>
        <v>0.25064535666318399</v>
      </c>
      <c r="H54" s="119">
        <v>49880445</v>
      </c>
      <c r="I54" s="35">
        <v>1</v>
      </c>
      <c r="J54" s="127">
        <v>0</v>
      </c>
      <c r="K54" s="36">
        <v>0</v>
      </c>
      <c r="L54" s="136">
        <f t="shared" ref="L54:L71" si="11">J54+H54</f>
        <v>49880445</v>
      </c>
      <c r="M54" s="37">
        <f>IF(ISBLANK(L54),"  ",IF(L81&gt;0,L54/L81,IF(L54&gt;0,1,0)))</f>
        <v>0.27542275134207611</v>
      </c>
    </row>
    <row r="55" spans="1:13" ht="15" customHeight="1" x14ac:dyDescent="0.2">
      <c r="A55" s="25" t="s">
        <v>44</v>
      </c>
      <c r="B55" s="116">
        <v>14139881.07</v>
      </c>
      <c r="C55" s="39">
        <v>1</v>
      </c>
      <c r="D55" s="124">
        <v>0</v>
      </c>
      <c r="E55" s="40">
        <v>0</v>
      </c>
      <c r="F55" s="137">
        <f t="shared" si="10"/>
        <v>14139881.07</v>
      </c>
      <c r="G55" s="41">
        <f>IF(ISBLANK(F55),"  ",IF(F81&gt;0,F55/F81,IF(F55&gt;0,1,0)))</f>
        <v>7.4954909491746102E-2</v>
      </c>
      <c r="H55" s="116">
        <v>11221760</v>
      </c>
      <c r="I55" s="39">
        <v>1</v>
      </c>
      <c r="J55" s="124">
        <v>0</v>
      </c>
      <c r="K55" s="40">
        <v>0</v>
      </c>
      <c r="L55" s="137">
        <f t="shared" si="11"/>
        <v>11221760</v>
      </c>
      <c r="M55" s="41">
        <f>IF(ISBLANK(L55),"  ",IF(L81&gt;0,L55/L81,IF(L55&gt;0,1,0)))</f>
        <v>6.1962719340223536E-2</v>
      </c>
    </row>
    <row r="56" spans="1:13" ht="15" customHeight="1" x14ac:dyDescent="0.2">
      <c r="A56" s="64" t="s">
        <v>45</v>
      </c>
      <c r="B56" s="145">
        <v>1554923.7</v>
      </c>
      <c r="C56" s="39">
        <v>1</v>
      </c>
      <c r="D56" s="123">
        <v>0</v>
      </c>
      <c r="E56" s="40">
        <v>0</v>
      </c>
      <c r="F56" s="138">
        <f t="shared" si="10"/>
        <v>1554923.7</v>
      </c>
      <c r="G56" s="41">
        <f>IF(ISBLANK(F56),"  ",IF(F81&gt;0,F56/F81,IF(F56&gt;0,1,0)))</f>
        <v>8.242584546722144E-3</v>
      </c>
      <c r="H56" s="145">
        <v>1512825</v>
      </c>
      <c r="I56" s="39">
        <v>1</v>
      </c>
      <c r="J56" s="123">
        <v>0</v>
      </c>
      <c r="K56" s="40">
        <v>0</v>
      </c>
      <c r="L56" s="138">
        <f t="shared" si="11"/>
        <v>1512825</v>
      </c>
      <c r="M56" s="41">
        <f>IF(ISBLANK(L56),"  ",IF(L81&gt;0,L56/L81,IF(L56&gt;0,1,0)))</f>
        <v>8.3533020565288926E-3</v>
      </c>
    </row>
    <row r="57" spans="1:13" ht="15" customHeight="1" x14ac:dyDescent="0.2">
      <c r="A57" s="64" t="s">
        <v>46</v>
      </c>
      <c r="B57" s="145">
        <v>821241.53</v>
      </c>
      <c r="C57" s="39">
        <v>1</v>
      </c>
      <c r="D57" s="123">
        <v>0</v>
      </c>
      <c r="E57" s="40">
        <v>0</v>
      </c>
      <c r="F57" s="138">
        <f t="shared" si="10"/>
        <v>821241.53</v>
      </c>
      <c r="G57" s="41">
        <f>IF(ISBLANK(F57),"  ",IF(F81&gt;0,F57/F81,IF(F57&gt;0,1,0)))</f>
        <v>4.353366499143624E-3</v>
      </c>
      <c r="H57" s="145">
        <v>782342</v>
      </c>
      <c r="I57" s="39">
        <v>1</v>
      </c>
      <c r="J57" s="123">
        <v>0</v>
      </c>
      <c r="K57" s="40">
        <v>0</v>
      </c>
      <c r="L57" s="138">
        <f t="shared" si="11"/>
        <v>782342</v>
      </c>
      <c r="M57" s="41">
        <f>IF(ISBLANK(L57),"  ",IF(L81&gt;0,L57/L81,IF(L57&gt;0,1,0)))</f>
        <v>4.3198248558220069E-3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3593414.2</v>
      </c>
      <c r="E58" s="40">
        <v>1</v>
      </c>
      <c r="F58" s="138">
        <f t="shared" si="10"/>
        <v>3593414.2</v>
      </c>
      <c r="G58" s="41">
        <f>IF(ISBLANK(F58),"  ",IF(F81&gt;0,F58/F81,IF(F58&gt;0,1,0)))</f>
        <v>1.9048536178908275E-2</v>
      </c>
      <c r="H58" s="145">
        <v>0</v>
      </c>
      <c r="I58" s="39">
        <v>0</v>
      </c>
      <c r="J58" s="123">
        <v>3500000</v>
      </c>
      <c r="K58" s="40">
        <v>1</v>
      </c>
      <c r="L58" s="138">
        <f t="shared" si="11"/>
        <v>3500000</v>
      </c>
      <c r="M58" s="41">
        <f>IF(ISBLANK(L58),"  ",IF(L81&gt;0,L58/L81,IF(L58&gt;0,1,0)))</f>
        <v>1.9325802520351744E-2</v>
      </c>
    </row>
    <row r="59" spans="1:13" ht="15" customHeight="1" x14ac:dyDescent="0.2">
      <c r="A59" s="25" t="s">
        <v>48</v>
      </c>
      <c r="B59" s="116">
        <v>2198492.9</v>
      </c>
      <c r="C59" s="39">
        <v>0.22645357830806559</v>
      </c>
      <c r="D59" s="124">
        <v>7509867.2700000005</v>
      </c>
      <c r="E59" s="40">
        <v>0.77354642169193444</v>
      </c>
      <c r="F59" s="137">
        <f t="shared" si="10"/>
        <v>9708360.1699999999</v>
      </c>
      <c r="G59" s="41">
        <f>IF(ISBLANK(F59),"  ",IF(F81&gt;0,F59/F81,IF(F59&gt;0,1,0)))</f>
        <v>5.1463605263238815E-2</v>
      </c>
      <c r="H59" s="116">
        <v>1720299</v>
      </c>
      <c r="I59" s="39">
        <v>0.18283142616529025</v>
      </c>
      <c r="J59" s="124">
        <v>7688909.4500000002</v>
      </c>
      <c r="K59" s="40">
        <v>0.81716857383470987</v>
      </c>
      <c r="L59" s="137">
        <f t="shared" si="11"/>
        <v>9409208.4499999993</v>
      </c>
      <c r="M59" s="41">
        <f>IF(ISBLANK(L59),"  ",IF(L81&gt;0,L59/L81,IF(L59&gt;0,1,0)))</f>
        <v>5.195442982214997E-2</v>
      </c>
    </row>
    <row r="60" spans="1:13" s="55" customFormat="1" ht="15" customHeight="1" x14ac:dyDescent="0.25">
      <c r="A60" s="60" t="s">
        <v>49</v>
      </c>
      <c r="B60" s="146">
        <v>65997573.200000003</v>
      </c>
      <c r="C60" s="59">
        <v>0.85599016356532953</v>
      </c>
      <c r="D60" s="128">
        <v>11103281.470000001</v>
      </c>
      <c r="E60" s="54">
        <v>0.1440098364346705</v>
      </c>
      <c r="F60" s="139">
        <f>F59+F57+F56+F55+F54+F58</f>
        <v>77100854.670000002</v>
      </c>
      <c r="G60" s="53">
        <f>IF(ISBLANK(F60),"  ",IF(F81&gt;0,F60/F81,IF(F60&gt;0,1,0)))</f>
        <v>0.40870835864294297</v>
      </c>
      <c r="H60" s="146">
        <v>65117671</v>
      </c>
      <c r="I60" s="59">
        <v>0.85336900980208974</v>
      </c>
      <c r="J60" s="128">
        <v>11188909.449999999</v>
      </c>
      <c r="K60" s="54">
        <v>0.14663099019791023</v>
      </c>
      <c r="L60" s="137">
        <f t="shared" si="11"/>
        <v>76306580.450000003</v>
      </c>
      <c r="M60" s="53">
        <f>IF(ISBLANK(L60),"  ",IF(L81&gt;0,L60/L81,IF(L60&gt;0,1,0)))</f>
        <v>0.42133882993715233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1807733.95</v>
      </c>
      <c r="E64" s="40">
        <v>1</v>
      </c>
      <c r="F64" s="133">
        <f t="shared" si="12"/>
        <v>1807733.95</v>
      </c>
      <c r="G64" s="41">
        <f>IF(ISBLANK(F64),"  ",IF(F81&gt;0,F64/F81,IF(F64&gt;0,1,0)))</f>
        <v>9.5827209533528752E-3</v>
      </c>
      <c r="H64" s="114">
        <v>0</v>
      </c>
      <c r="I64" s="39">
        <v>0</v>
      </c>
      <c r="J64" s="124">
        <v>1901449</v>
      </c>
      <c r="K64" s="40">
        <v>1</v>
      </c>
      <c r="L64" s="133">
        <f t="shared" si="11"/>
        <v>1901449</v>
      </c>
      <c r="M64" s="41">
        <f>IF(ISBLANK(L64),"  ",IF(L81&gt;0,L64/L81,IF(L64&gt;0,1,0)))</f>
        <v>1.0499150821862943E-2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4446314.129999998</v>
      </c>
      <c r="E66" s="40">
        <v>1</v>
      </c>
      <c r="F66" s="133">
        <f t="shared" si="12"/>
        <v>4446314.129999998</v>
      </c>
      <c r="G66" s="41">
        <f>IF(ISBLANK(F66),"  ",IF(F81&gt;0,F66/F81,IF(F66&gt;0,1,0)))</f>
        <v>2.3569722512950506E-2</v>
      </c>
      <c r="H66" s="114">
        <v>0</v>
      </c>
      <c r="I66" s="39">
        <v>0</v>
      </c>
      <c r="J66" s="124">
        <v>4739300</v>
      </c>
      <c r="K66" s="40">
        <v>1</v>
      </c>
      <c r="L66" s="133">
        <f t="shared" si="11"/>
        <v>4739300</v>
      </c>
      <c r="M66" s="41">
        <f>IF(ISBLANK(L66),"  ",IF(L81&gt;0,L66/L81,IF(L66&gt;0,1,0)))</f>
        <v>2.6168793109915146E-2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13791005.799999999</v>
      </c>
      <c r="E67" s="40">
        <v>1</v>
      </c>
      <c r="F67" s="133">
        <f t="shared" si="12"/>
        <v>13791005.799999999</v>
      </c>
      <c r="G67" s="41">
        <f>IF(ISBLANK(F67),"  ",IF(F81&gt;0,F67/F81,IF(F67&gt;0,1,0)))</f>
        <v>7.310553649084868E-2</v>
      </c>
      <c r="H67" s="114">
        <v>0</v>
      </c>
      <c r="I67" s="39">
        <v>0</v>
      </c>
      <c r="J67" s="124">
        <v>14451628</v>
      </c>
      <c r="K67" s="40">
        <v>1</v>
      </c>
      <c r="L67" s="133">
        <f t="shared" si="11"/>
        <v>14451628</v>
      </c>
      <c r="M67" s="41">
        <f>IF(ISBLANK(L67),"  ",IF(L81&gt;0,L67/L81,IF(L67&gt;0,1,0)))</f>
        <v>7.9796945378738798E-2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512141.97</v>
      </c>
      <c r="E69" s="40">
        <v>1</v>
      </c>
      <c r="F69" s="133">
        <f t="shared" si="12"/>
        <v>512141.97</v>
      </c>
      <c r="G69" s="41">
        <f>IF(ISBLANK(F69),"  ",IF(F81&gt;0,F69/F81,IF(F69&gt;0,1,0)))</f>
        <v>2.7148428489769858E-3</v>
      </c>
      <c r="H69" s="114">
        <v>0</v>
      </c>
      <c r="I69" s="39">
        <v>0</v>
      </c>
      <c r="J69" s="124">
        <v>104868.36</v>
      </c>
      <c r="K69" s="40">
        <v>1</v>
      </c>
      <c r="L69" s="133">
        <f t="shared" si="11"/>
        <v>104868.36</v>
      </c>
      <c r="M69" s="41">
        <f>IF(ISBLANK(L69),"  ",IF(L81&gt;0,L69/L81,IF(L69&gt;0,1,0)))</f>
        <v>5.7904720456947254E-4</v>
      </c>
    </row>
    <row r="70" spans="1:13" ht="15" customHeight="1" x14ac:dyDescent="0.2">
      <c r="A70" s="58" t="s">
        <v>59</v>
      </c>
      <c r="B70" s="114">
        <v>1651293.8000000007</v>
      </c>
      <c r="C70" s="39">
        <v>1</v>
      </c>
      <c r="D70" s="124">
        <v>0</v>
      </c>
      <c r="E70" s="40">
        <v>0</v>
      </c>
      <c r="F70" s="133">
        <f t="shared" si="12"/>
        <v>1651293.8000000007</v>
      </c>
      <c r="G70" s="41">
        <f>IF(ISBLANK(F70),"  ",IF(F81&gt;0,F70/F81,IF(F70&gt;0,1,0)))</f>
        <v>8.75343835712202E-3</v>
      </c>
      <c r="H70" s="114">
        <v>2863695</v>
      </c>
      <c r="I70" s="39">
        <v>1</v>
      </c>
      <c r="J70" s="124">
        <v>0</v>
      </c>
      <c r="K70" s="40">
        <v>0</v>
      </c>
      <c r="L70" s="133">
        <f t="shared" si="11"/>
        <v>2863695</v>
      </c>
      <c r="M70" s="41">
        <f>IF(ISBLANK(L70),"  ",IF(L81&gt;0,L70/L81,IF(L70&gt;0,1,0)))</f>
        <v>1.581234401386248E-2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14">
        <f t="shared" si="11"/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67648867</v>
      </c>
      <c r="C72" s="59">
        <v>0.68119337070656838</v>
      </c>
      <c r="D72" s="128">
        <v>31660477.319999993</v>
      </c>
      <c r="E72" s="54">
        <v>0.31880662929343156</v>
      </c>
      <c r="F72" s="115">
        <f>F71+F70+F69+F68+F67+F66+F65+F64+F63+F62+F61+F60</f>
        <v>99309344.319999993</v>
      </c>
      <c r="G72" s="53">
        <f>IF(ISBLANK(F72),"  ",IF(F81&gt;0,F72/F81,IF(F72&gt;0,1,0)))</f>
        <v>0.52643461980619399</v>
      </c>
      <c r="H72" s="115">
        <v>67981366</v>
      </c>
      <c r="I72" s="59">
        <v>0.67732435205500019</v>
      </c>
      <c r="J72" s="128">
        <v>32386154.809999999</v>
      </c>
      <c r="K72" s="54">
        <v>0.32267564794499976</v>
      </c>
      <c r="L72" s="115">
        <f>L71+L70+L69+L68+L67+L66+L65+L64+L63+L62+L61+L60</f>
        <v>100367520.81</v>
      </c>
      <c r="M72" s="53">
        <f>IF(ISBLANK(L72),"  ",IF(L81&gt;0,L72/L81,IF(L72&gt;0,1,0)))</f>
        <v>0.55419511046610115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8901101.5600000005</v>
      </c>
      <c r="E74" s="36">
        <v>1</v>
      </c>
      <c r="F74" s="132">
        <f>D74+B74</f>
        <v>8901101.5600000005</v>
      </c>
      <c r="G74" s="37">
        <f>IF(ISBLANK(F74),"  ",IF(F81&gt;0,F74/F81,IF(F74&gt;0,1,0)))</f>
        <v>4.7184361629615895E-2</v>
      </c>
      <c r="H74" s="142">
        <v>0</v>
      </c>
      <c r="I74" s="35">
        <v>0</v>
      </c>
      <c r="J74" s="127">
        <v>9368288</v>
      </c>
      <c r="K74" s="36">
        <v>1</v>
      </c>
      <c r="L74" s="132">
        <f>J74+H74</f>
        <v>9368288</v>
      </c>
      <c r="M74" s="37">
        <f>IF(ISBLANK(L74),"  ",IF(L81&gt;0,L74/L81,IF(L74&gt;0,1,0)))</f>
        <v>5.1728481097651713E-2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26230709.43</v>
      </c>
      <c r="E77" s="36">
        <v>1</v>
      </c>
      <c r="F77" s="132">
        <f>D77+B77</f>
        <v>26230709.43</v>
      </c>
      <c r="G77" s="37">
        <f>IF(ISBLANK(F77),"  ",IF(F81&gt;0,F77/F81,IF(F77&gt;0,1,0)))</f>
        <v>0.13904787752432921</v>
      </c>
      <c r="H77" s="142">
        <v>0</v>
      </c>
      <c r="I77" s="35">
        <v>0</v>
      </c>
      <c r="J77" s="127">
        <v>24103435.690000001</v>
      </c>
      <c r="K77" s="36">
        <v>1</v>
      </c>
      <c r="L77" s="132">
        <f>J77+H77</f>
        <v>24103435.690000001</v>
      </c>
      <c r="M77" s="37">
        <f>IF(ISBLANK(L77),"  ",IF(L81&gt;0,L77/L81,IF(L77&gt;0,1,0)))</f>
        <v>0.13309092520198235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21482126.039999999</v>
      </c>
      <c r="E78" s="40">
        <v>1</v>
      </c>
      <c r="F78" s="133">
        <f>D78+B78</f>
        <v>21482126.039999999</v>
      </c>
      <c r="G78" s="41">
        <f>IF(ISBLANK(F78),"  ",IF(F81&gt;0,F78/F81,IF(F78&gt;0,1,0)))</f>
        <v>0.11387583849165163</v>
      </c>
      <c r="H78" s="114">
        <v>0</v>
      </c>
      <c r="I78" s="39">
        <v>0</v>
      </c>
      <c r="J78" s="124">
        <v>18831251.16</v>
      </c>
      <c r="K78" s="40">
        <v>1</v>
      </c>
      <c r="L78" s="133">
        <f>J78+H78</f>
        <v>18831251.16</v>
      </c>
      <c r="M78" s="41">
        <f>IF(ISBLANK(L78),"  ",IF(L81&gt;0,L78/L81,IF(L78&gt;0,1,0)))</f>
        <v>0.10397972603694419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56613937.030000001</v>
      </c>
      <c r="E79" s="54">
        <v>1</v>
      </c>
      <c r="F79" s="134">
        <f>F78+F77+F76+F75+F74</f>
        <v>56613937.030000001</v>
      </c>
      <c r="G79" s="53">
        <f>IF(ISBLANK(F79),"  ",IF(F81&gt;0,F79/F81,IF(F79&gt;0,1,0)))</f>
        <v>0.30010807764559672</v>
      </c>
      <c r="H79" s="120">
        <v>0</v>
      </c>
      <c r="I79" s="59">
        <v>0</v>
      </c>
      <c r="J79" s="129">
        <v>52302974.850000001</v>
      </c>
      <c r="K79" s="54">
        <v>1</v>
      </c>
      <c r="L79" s="134">
        <f>L78+L77+L76+L75+L74</f>
        <v>52302974.850000001</v>
      </c>
      <c r="M79" s="53">
        <f>IF(ISBLANK(L79),"  ",IF(L81&gt;0,L79/L81,IF(L79&gt;0,1,0)))</f>
        <v>0.28879913233657822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100370748</v>
      </c>
      <c r="C81" s="68">
        <v>0.53206107567062133</v>
      </c>
      <c r="D81" s="121">
        <v>88274414.349999994</v>
      </c>
      <c r="E81" s="69">
        <v>0.46793892432937861</v>
      </c>
      <c r="F81" s="121">
        <f>F79+F72+F51+F44+F52+F80</f>
        <v>188645162.34999999</v>
      </c>
      <c r="G81" s="70">
        <f>IF(ISBLANK(F81),"  ",IF(F81&gt;0,F81/F81,IF(F81&gt;0,1,0)))</f>
        <v>1</v>
      </c>
      <c r="H81" s="121">
        <v>100271573</v>
      </c>
      <c r="I81" s="68">
        <v>0.54212365955552211</v>
      </c>
      <c r="J81" s="121">
        <v>84689129.659999996</v>
      </c>
      <c r="K81" s="69">
        <v>0.45787634044447784</v>
      </c>
      <c r="L81" s="121">
        <f>L79+L72+L51+L44+L52+L80</f>
        <v>181105027.66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90"/>
  <sheetViews>
    <sheetView zoomScale="75" zoomScaleNormal="75" workbookViewId="0">
      <pane xSplit="1" ySplit="10" topLeftCell="B11" activePane="bottomRight" state="frozen"/>
      <selection activeCell="N37" sqref="N37"/>
      <selection pane="topRight" activeCell="N37" sqref="N37"/>
      <selection pane="bottomLeft" activeCell="N37" sqref="N37"/>
      <selection pane="bottomRight" activeCell="P19" sqref="P19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9631987</v>
      </c>
      <c r="C13" s="35">
        <v>1</v>
      </c>
      <c r="D13" s="122">
        <v>0</v>
      </c>
      <c r="E13" s="36">
        <v>0</v>
      </c>
      <c r="F13" s="130">
        <f>D13+B13</f>
        <v>9631987</v>
      </c>
      <c r="G13" s="37">
        <f>IF(ISBLANK(F13),"  ",IF(F81&gt;0,F13/F81,IF(F13&gt;0,1,0)))</f>
        <v>0.18713136694418583</v>
      </c>
      <c r="H13" s="112">
        <v>9734448</v>
      </c>
      <c r="I13" s="35">
        <v>1</v>
      </c>
      <c r="J13" s="122">
        <v>0</v>
      </c>
      <c r="K13" s="36">
        <v>0</v>
      </c>
      <c r="L13" s="130">
        <f t="shared" ref="L13:L34" si="0">J13+H13</f>
        <v>9734448</v>
      </c>
      <c r="M13" s="38">
        <f>IF(ISBLANK(L13),"  ",IF(L81&gt;0,L13/L81,IF(L13&gt;0,1,0)))</f>
        <v>0.2206088946799647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629367</v>
      </c>
      <c r="C15" s="42">
        <v>1</v>
      </c>
      <c r="D15" s="124">
        <v>0</v>
      </c>
      <c r="E15" s="43">
        <v>0</v>
      </c>
      <c r="F15" s="132">
        <f>D15+B15</f>
        <v>629367</v>
      </c>
      <c r="G15" s="44">
        <f>IF(ISBLANK(F15),"  ",IF(F81&gt;0,F15/F81,IF(F15&gt;0,1,0)))</f>
        <v>1.2227415487537661E-2</v>
      </c>
      <c r="H15" s="116">
        <v>552652</v>
      </c>
      <c r="I15" s="42">
        <v>1</v>
      </c>
      <c r="J15" s="124">
        <v>0</v>
      </c>
      <c r="K15" s="43">
        <v>0</v>
      </c>
      <c r="L15" s="132">
        <f t="shared" si="0"/>
        <v>552652</v>
      </c>
      <c r="M15" s="44">
        <f>IF(ISBLANK(L15),"  ",IF(L81&gt;0,L15/L81,IF(L15&gt;0,1,0)))</f>
        <v>1.2524587615309245E-2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581022</v>
      </c>
      <c r="C17" s="39">
        <v>1</v>
      </c>
      <c r="D17" s="124">
        <v>0</v>
      </c>
      <c r="E17" s="36">
        <v>0</v>
      </c>
      <c r="F17" s="133">
        <f t="shared" si="1"/>
        <v>581022</v>
      </c>
      <c r="G17" s="41">
        <f>IF(ISBLANK(F17),"  ",IF(F81&gt;0,F17/F81,IF(F17&gt;0,1,0)))</f>
        <v>1.1288163188410113E-2</v>
      </c>
      <c r="H17" s="114">
        <v>502652</v>
      </c>
      <c r="I17" s="39">
        <v>1</v>
      </c>
      <c r="J17" s="124">
        <v>0</v>
      </c>
      <c r="K17" s="40">
        <v>0</v>
      </c>
      <c r="L17" s="133">
        <f t="shared" si="0"/>
        <v>502652</v>
      </c>
      <c r="M17" s="41">
        <f>IF(ISBLANK(L17),"  ",IF(L81&gt;0,L17/L81,IF(L17&gt;0,1,0)))</f>
        <v>1.1391452512630774E-2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48345</v>
      </c>
      <c r="C21" s="39">
        <v>1</v>
      </c>
      <c r="D21" s="124">
        <v>0</v>
      </c>
      <c r="E21" s="36">
        <v>0</v>
      </c>
      <c r="F21" s="133">
        <f t="shared" si="1"/>
        <v>48345</v>
      </c>
      <c r="G21" s="41">
        <f>IF(ISBLANK(F21),"  ",IF(F81&gt;0,F21/F81,IF(F21&gt;0,1,0)))</f>
        <v>9.3925229912754913E-4</v>
      </c>
      <c r="H21" s="114">
        <v>50000</v>
      </c>
      <c r="I21" s="39">
        <v>1</v>
      </c>
      <c r="J21" s="124">
        <v>0</v>
      </c>
      <c r="K21" s="40">
        <v>0</v>
      </c>
      <c r="L21" s="133">
        <f t="shared" si="0"/>
        <v>50000</v>
      </c>
      <c r="M21" s="41">
        <f>IF(ISBLANK(L21),"  ",IF(L81&gt;0,L21/L81,IF(L21&gt;0,1,0)))</f>
        <v>1.1331351026784707E-3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10261354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10261354</v>
      </c>
      <c r="G44" s="53">
        <f>IF(ISBLANK(F44),"  ",IF(F81&gt;0,F44/F81,IF(F44&gt;0,1,0)))</f>
        <v>0.1993587824317235</v>
      </c>
      <c r="H44" s="115">
        <v>10287100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10287100</v>
      </c>
      <c r="M44" s="53">
        <f>IF(ISBLANK(L44),"  ",IF(L81&gt;0,L44/L81,IF(L44&gt;0,1,0)))</f>
        <v>0.23313348229527392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6843252.0700000003</v>
      </c>
      <c r="C54" s="35">
        <v>1</v>
      </c>
      <c r="D54" s="127">
        <v>0</v>
      </c>
      <c r="E54" s="36">
        <v>0</v>
      </c>
      <c r="F54" s="136">
        <f t="shared" ref="F54:F59" si="10">D54+B54</f>
        <v>6843252.0700000003</v>
      </c>
      <c r="G54" s="37">
        <f>IF(ISBLANK(F54),"  ",IF(F81&gt;0,F54/F81,IF(F54&gt;0,1,0)))</f>
        <v>0.13295149943648485</v>
      </c>
      <c r="H54" s="119">
        <v>8720579</v>
      </c>
      <c r="I54" s="35">
        <v>1</v>
      </c>
      <c r="J54" s="127">
        <v>0</v>
      </c>
      <c r="K54" s="36">
        <v>0</v>
      </c>
      <c r="L54" s="136">
        <f t="shared" ref="L54:L70" si="11">J54+H54</f>
        <v>8720579</v>
      </c>
      <c r="M54" s="37">
        <f>IF(ISBLANK(L54),"  ",IF(L81&gt;0,L54/L81,IF(L54&gt;0,1,0)))</f>
        <v>0.19763188361161432</v>
      </c>
    </row>
    <row r="55" spans="1:13" ht="15" customHeight="1" x14ac:dyDescent="0.2">
      <c r="A55" s="25" t="s">
        <v>44</v>
      </c>
      <c r="B55" s="116">
        <v>366050</v>
      </c>
      <c r="C55" s="39">
        <v>1</v>
      </c>
      <c r="D55" s="124">
        <v>0</v>
      </c>
      <c r="E55" s="40">
        <v>0</v>
      </c>
      <c r="F55" s="137">
        <f t="shared" si="10"/>
        <v>366050</v>
      </c>
      <c r="G55" s="41">
        <f>IF(ISBLANK(F55),"  ",IF(F81&gt;0,F55/F81,IF(F55&gt;0,1,0)))</f>
        <v>7.1116620973345609E-3</v>
      </c>
      <c r="H55" s="116">
        <v>366000</v>
      </c>
      <c r="I55" s="39">
        <v>1</v>
      </c>
      <c r="J55" s="124">
        <v>0</v>
      </c>
      <c r="K55" s="40">
        <v>0</v>
      </c>
      <c r="L55" s="137">
        <f t="shared" si="11"/>
        <v>366000</v>
      </c>
      <c r="M55" s="41">
        <f>IF(ISBLANK(L55),"  ",IF(L81&gt;0,L55/L81,IF(L55&gt;0,1,0)))</f>
        <v>8.2945489516064053E-3</v>
      </c>
    </row>
    <row r="56" spans="1:13" ht="15" customHeight="1" x14ac:dyDescent="0.2">
      <c r="A56" s="64" t="s">
        <v>45</v>
      </c>
      <c r="B56" s="145">
        <v>302872</v>
      </c>
      <c r="C56" s="39">
        <v>1</v>
      </c>
      <c r="D56" s="123">
        <v>0</v>
      </c>
      <c r="E56" s="40">
        <v>0</v>
      </c>
      <c r="F56" s="138">
        <f t="shared" si="10"/>
        <v>302872</v>
      </c>
      <c r="G56" s="41">
        <f>IF(ISBLANK(F56),"  ",IF(F81&gt;0,F56/F81,IF(F56&gt;0,1,0)))</f>
        <v>5.884232544034731E-3</v>
      </c>
      <c r="H56" s="145">
        <v>500500</v>
      </c>
      <c r="I56" s="39">
        <v>1</v>
      </c>
      <c r="J56" s="123">
        <v>0</v>
      </c>
      <c r="K56" s="40">
        <v>0</v>
      </c>
      <c r="L56" s="138">
        <f t="shared" si="11"/>
        <v>500500</v>
      </c>
      <c r="M56" s="41">
        <f>IF(ISBLANK(L56),"  ",IF(L81&gt;0,L56/L81,IF(L56&gt;0,1,0)))</f>
        <v>1.1342682377811492E-2</v>
      </c>
    </row>
    <row r="57" spans="1:13" ht="15" customHeight="1" x14ac:dyDescent="0.2">
      <c r="A57" s="64" t="s">
        <v>46</v>
      </c>
      <c r="B57" s="145">
        <v>258531</v>
      </c>
      <c r="C57" s="39">
        <v>1</v>
      </c>
      <c r="D57" s="123">
        <v>0</v>
      </c>
      <c r="E57" s="40">
        <v>0</v>
      </c>
      <c r="F57" s="138">
        <f t="shared" si="10"/>
        <v>258531</v>
      </c>
      <c r="G57" s="41">
        <f>IF(ISBLANK(F57),"  ",IF(F81&gt;0,F57/F81,IF(F57&gt;0,1,0)))</f>
        <v>5.0227704239475517E-3</v>
      </c>
      <c r="H57" s="145">
        <v>250000</v>
      </c>
      <c r="I57" s="39">
        <v>1</v>
      </c>
      <c r="J57" s="123">
        <v>0</v>
      </c>
      <c r="K57" s="40">
        <v>0</v>
      </c>
      <c r="L57" s="138">
        <f t="shared" si="11"/>
        <v>250000</v>
      </c>
      <c r="M57" s="41">
        <f>IF(ISBLANK(L57),"  ",IF(L81&gt;0,L57/L81,IF(L57&gt;0,1,0)))</f>
        <v>5.665675513392354E-3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257500</v>
      </c>
      <c r="E58" s="40">
        <v>1</v>
      </c>
      <c r="F58" s="138">
        <f t="shared" si="10"/>
        <v>257500</v>
      </c>
      <c r="G58" s="41">
        <f>IF(ISBLANK(F58),"  ",IF(F81&gt;0,F58/F81,IF(F58&gt;0,1,0)))</f>
        <v>5.0027400356881559E-3</v>
      </c>
      <c r="H58" s="145">
        <v>0</v>
      </c>
      <c r="I58" s="39">
        <v>0</v>
      </c>
      <c r="J58" s="123">
        <v>257500</v>
      </c>
      <c r="K58" s="40">
        <v>1</v>
      </c>
      <c r="L58" s="138">
        <f t="shared" si="11"/>
        <v>257500</v>
      </c>
      <c r="M58" s="41">
        <f>IF(ISBLANK(L58),"  ",IF(L81&gt;0,L58/L81,IF(L58&gt;0,1,0)))</f>
        <v>5.8356457787941242E-3</v>
      </c>
    </row>
    <row r="59" spans="1:13" ht="15" customHeight="1" x14ac:dyDescent="0.2">
      <c r="A59" s="25" t="s">
        <v>48</v>
      </c>
      <c r="B59" s="116">
        <v>1525563.02</v>
      </c>
      <c r="C59" s="39">
        <v>0.52587487400293087</v>
      </c>
      <c r="D59" s="124">
        <v>1375437</v>
      </c>
      <c r="E59" s="40">
        <v>0.47412512599706913</v>
      </c>
      <c r="F59" s="137">
        <f t="shared" si="10"/>
        <v>2901000.02</v>
      </c>
      <c r="G59" s="41">
        <f>IF(ISBLANK(F59),"  ",IF(F81&gt;0,F59/F81,IF(F59&gt;0,1,0)))</f>
        <v>5.6360966771208318E-2</v>
      </c>
      <c r="H59" s="116">
        <v>3748338</v>
      </c>
      <c r="I59" s="39">
        <v>0.6894920439645823</v>
      </c>
      <c r="J59" s="124">
        <v>1688038</v>
      </c>
      <c r="K59" s="40">
        <v>0.3105079560354177</v>
      </c>
      <c r="L59" s="137">
        <f t="shared" si="11"/>
        <v>5436376</v>
      </c>
      <c r="M59" s="41">
        <f>IF(ISBLANK(L59),"  ",IF(L81&gt;0,L59/L81,IF(L59&gt;0,1,0)))</f>
        <v>0.12320296953917548</v>
      </c>
    </row>
    <row r="60" spans="1:13" s="55" customFormat="1" ht="15" customHeight="1" x14ac:dyDescent="0.25">
      <c r="A60" s="60" t="s">
        <v>49</v>
      </c>
      <c r="B60" s="146">
        <v>9296268.0899999999</v>
      </c>
      <c r="C60" s="59">
        <v>0.85058959123256783</v>
      </c>
      <c r="D60" s="128">
        <v>1632937</v>
      </c>
      <c r="E60" s="54">
        <v>0.14941040876743214</v>
      </c>
      <c r="F60" s="139">
        <f>F59+F57+F56+F55+F54+F58</f>
        <v>10929205.09</v>
      </c>
      <c r="G60" s="53">
        <f>IF(ISBLANK(F60),"  ",IF(F81&gt;0,F60/F81,IF(F60&gt;0,1,0)))</f>
        <v>0.21233387130869816</v>
      </c>
      <c r="H60" s="146">
        <v>13585417</v>
      </c>
      <c r="I60" s="59">
        <v>0.87473159248739052</v>
      </c>
      <c r="J60" s="128">
        <v>1945538</v>
      </c>
      <c r="K60" s="54">
        <v>0.12526840751260951</v>
      </c>
      <c r="L60" s="137">
        <f t="shared" si="11"/>
        <v>15530955</v>
      </c>
      <c r="M60" s="53">
        <f>IF(ISBLANK(L60),"  ",IF(L81&gt;0,L60/L81,IF(L60&gt;0,1,0)))</f>
        <v>0.35197340577239417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1222360</v>
      </c>
      <c r="E64" s="40">
        <v>1</v>
      </c>
      <c r="F64" s="133">
        <f t="shared" si="12"/>
        <v>1222360</v>
      </c>
      <c r="G64" s="41">
        <f>IF(ISBLANK(F64),"  ",IF(F81&gt;0,F64/F81,IF(F64&gt;0,1,0)))</f>
        <v>2.3748152660286504E-2</v>
      </c>
      <c r="H64" s="114">
        <v>0</v>
      </c>
      <c r="I64" s="39">
        <v>0</v>
      </c>
      <c r="J64" s="124">
        <v>800000</v>
      </c>
      <c r="K64" s="40">
        <v>1</v>
      </c>
      <c r="L64" s="133">
        <f t="shared" si="11"/>
        <v>800000</v>
      </c>
      <c r="M64" s="41">
        <f>IF(ISBLANK(L64),"  ",IF(L81&gt;0,L64/L81,IF(L64&gt;0,1,0)))</f>
        <v>1.8130161642855532E-2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65478</v>
      </c>
      <c r="E66" s="40">
        <v>1</v>
      </c>
      <c r="F66" s="133">
        <f t="shared" si="12"/>
        <v>65478</v>
      </c>
      <c r="G66" s="41">
        <f>IF(ISBLANK(F66),"  ",IF(F81&gt;0,F66/F81,IF(F66&gt;0,1,0)))</f>
        <v>1.2721142215797634E-3</v>
      </c>
      <c r="H66" s="114">
        <v>0</v>
      </c>
      <c r="I66" s="39">
        <v>0</v>
      </c>
      <c r="J66" s="124">
        <v>466460</v>
      </c>
      <c r="K66" s="40">
        <v>1</v>
      </c>
      <c r="L66" s="133">
        <f t="shared" si="11"/>
        <v>466460</v>
      </c>
      <c r="M66" s="41">
        <f>IF(ISBLANK(L66),"  ",IF(L81&gt;0,L66/L81,IF(L66&gt;0,1,0)))</f>
        <v>1.0571243999907989E-2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3944762</v>
      </c>
      <c r="E67" s="40">
        <v>1</v>
      </c>
      <c r="F67" s="133">
        <f t="shared" si="12"/>
        <v>3944762</v>
      </c>
      <c r="G67" s="41">
        <f>IF(ISBLANK(F67),"  ",IF(F81&gt;0,F67/F81,IF(F67&gt;0,1,0)))</f>
        <v>7.6639296266645757E-2</v>
      </c>
      <c r="H67" s="114">
        <v>0</v>
      </c>
      <c r="I67" s="39">
        <v>0</v>
      </c>
      <c r="J67" s="124">
        <v>2840000</v>
      </c>
      <c r="K67" s="40">
        <v>1</v>
      </c>
      <c r="L67" s="133">
        <f t="shared" si="11"/>
        <v>2840000</v>
      </c>
      <c r="M67" s="41">
        <f>IF(ISBLANK(L67),"  ",IF(L81&gt;0,L67/L81,IF(L67&gt;0,1,0)))</f>
        <v>6.4362073832137143E-2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3517741</v>
      </c>
      <c r="C70" s="39">
        <v>1</v>
      </c>
      <c r="D70" s="124">
        <v>0</v>
      </c>
      <c r="E70" s="40">
        <v>0</v>
      </c>
      <c r="F70" s="133">
        <f t="shared" si="12"/>
        <v>3517741</v>
      </c>
      <c r="G70" s="41">
        <f>IF(ISBLANK(F70),"  ",IF(F81&gt;0,F70/F81,IF(F70&gt;0,1,0)))</f>
        <v>6.8343082469443456E-2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1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14"/>
      <c r="G71" s="41" t="str">
        <f>IF(ISBLANK(F71),"  ",IF(F82&gt;0,F71/F82,IF(F71&gt;0,1,0)))</f>
        <v xml:space="preserve">  </v>
      </c>
      <c r="H71" s="114">
        <v>0</v>
      </c>
      <c r="I71" s="39">
        <v>0</v>
      </c>
      <c r="J71" s="124">
        <v>0</v>
      </c>
      <c r="K71" s="40">
        <v>0</v>
      </c>
      <c r="L71" s="114"/>
      <c r="M71" s="41" t="str">
        <f>IF(ISBLANK(L71),"  ",IF(L82&gt;0,L71/L82,IF(L71&gt;0,1,0)))</f>
        <v xml:space="preserve">  </v>
      </c>
    </row>
    <row r="72" spans="1:13" s="55" customFormat="1" ht="15" customHeight="1" x14ac:dyDescent="0.25">
      <c r="A72" s="66" t="s">
        <v>60</v>
      </c>
      <c r="B72" s="115">
        <v>12814009.09</v>
      </c>
      <c r="C72" s="59">
        <v>0.65113336615580442</v>
      </c>
      <c r="D72" s="128">
        <v>6865537</v>
      </c>
      <c r="E72" s="54">
        <v>0.34886663384419553</v>
      </c>
      <c r="F72" s="115">
        <f>F71+F70+F69+F68+F67+F66+F65+F64+F63+F62+F61+F60</f>
        <v>19679546.09</v>
      </c>
      <c r="G72" s="53">
        <f>IF(ISBLANK(F72),"  ",IF(F81&gt;0,F72/F81,IF(F72&gt;0,1,0)))</f>
        <v>0.38233651692665366</v>
      </c>
      <c r="H72" s="115">
        <v>13585417</v>
      </c>
      <c r="I72" s="59">
        <v>0.69181289899918086</v>
      </c>
      <c r="J72" s="128">
        <v>6051998</v>
      </c>
      <c r="K72" s="54">
        <v>0.30818710100081909</v>
      </c>
      <c r="L72" s="115">
        <f>L71+L70+L69+L68+L67+L66+L65+L64+L63+L62+L61+L60</f>
        <v>19637415</v>
      </c>
      <c r="M72" s="53">
        <f>IF(ISBLANK(L72),"  ",IF(L81&gt;0,L72/L81,IF(L72&gt;0,1,0)))</f>
        <v>0.44503688524729484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4147691</v>
      </c>
      <c r="E77" s="36">
        <v>1</v>
      </c>
      <c r="F77" s="132">
        <f>D77+B77</f>
        <v>4147691</v>
      </c>
      <c r="G77" s="37">
        <f>IF(ISBLANK(F77),"  ",IF(F81&gt;0,F77/F81,IF(F77&gt;0,1,0)))</f>
        <v>8.0581824548984243E-2</v>
      </c>
      <c r="H77" s="142">
        <v>0</v>
      </c>
      <c r="I77" s="35">
        <v>0</v>
      </c>
      <c r="J77" s="127">
        <v>4750850</v>
      </c>
      <c r="K77" s="36">
        <v>1</v>
      </c>
      <c r="L77" s="132">
        <f>J77+H77</f>
        <v>4750850</v>
      </c>
      <c r="M77" s="37">
        <f>IF(ISBLANK(L77),"  ",IF(L81&gt;0,L77/L81,IF(L77&gt;0,1,0)))</f>
        <v>0.10766709805120026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17383202</v>
      </c>
      <c r="E78" s="40">
        <v>1</v>
      </c>
      <c r="F78" s="133">
        <f>D78+B78</f>
        <v>17383202</v>
      </c>
      <c r="G78" s="41">
        <f>IF(ISBLANK(F78),"  ",IF(F81&gt;0,F78/F81,IF(F78&gt;0,1,0)))</f>
        <v>0.33772287609263857</v>
      </c>
      <c r="H78" s="114">
        <v>0</v>
      </c>
      <c r="I78" s="39">
        <v>0</v>
      </c>
      <c r="J78" s="124">
        <v>9450000</v>
      </c>
      <c r="K78" s="40">
        <v>1</v>
      </c>
      <c r="L78" s="133">
        <f>J78+H78</f>
        <v>9450000</v>
      </c>
      <c r="M78" s="41">
        <f>IF(ISBLANK(L78),"  ",IF(L81&gt;0,L78/L81,IF(L78&gt;0,1,0)))</f>
        <v>0.21416253440623098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21530893</v>
      </c>
      <c r="E79" s="54">
        <v>1</v>
      </c>
      <c r="F79" s="134">
        <f>F78+F77+F76+F75+F74</f>
        <v>21530893</v>
      </c>
      <c r="G79" s="53">
        <f>IF(ISBLANK(F79),"  ",IF(F81&gt;0,F79/F81,IF(F79&gt;0,1,0)))</f>
        <v>0.41830470064162278</v>
      </c>
      <c r="H79" s="120">
        <v>0</v>
      </c>
      <c r="I79" s="59">
        <v>0</v>
      </c>
      <c r="J79" s="129">
        <v>14200850</v>
      </c>
      <c r="K79" s="54">
        <v>1</v>
      </c>
      <c r="L79" s="134">
        <f>L78+L77+L76+L75+L74</f>
        <v>14200850</v>
      </c>
      <c r="M79" s="53">
        <f>IF(ISBLANK(L79),"  ",IF(L81&gt;0,L79/L81,IF(L79&gt;0,1,0)))</f>
        <v>0.32182963245743124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7" s="55" customFormat="1" ht="15" customHeight="1" thickBot="1" x14ac:dyDescent="0.3">
      <c r="A81" s="67" t="s">
        <v>69</v>
      </c>
      <c r="B81" s="121">
        <v>23075363.09</v>
      </c>
      <c r="C81" s="68">
        <v>0.44831084570246121</v>
      </c>
      <c r="D81" s="121">
        <v>28396430</v>
      </c>
      <c r="E81" s="69">
        <v>0.55168915429753873</v>
      </c>
      <c r="F81" s="121">
        <f>F79+F72+F51+F44+F52+F80</f>
        <v>51471793.090000004</v>
      </c>
      <c r="G81" s="70">
        <f>IF(ISBLANK(F81),"  ",IF(F81&gt;0,F81/F81,IF(F81&gt;0,1,0)))</f>
        <v>1</v>
      </c>
      <c r="H81" s="121">
        <v>23872517</v>
      </c>
      <c r="I81" s="68">
        <v>0.54101574003977082</v>
      </c>
      <c r="J81" s="121">
        <v>20252848</v>
      </c>
      <c r="K81" s="69">
        <v>0.45898425996022924</v>
      </c>
      <c r="L81" s="121">
        <f>L79+L72+L51+L44+L52+L80</f>
        <v>44125365</v>
      </c>
      <c r="M81" s="70">
        <f>IF(ISBLANK(L81),"  ",IF(L81&gt;0,L81/L81,IF(L81&gt;0,1,0)))</f>
        <v>1</v>
      </c>
    </row>
    <row r="82" spans="1:17" ht="15" thickTop="1" x14ac:dyDescent="0.2"/>
    <row r="83" spans="1:17" ht="16.5" customHeight="1" x14ac:dyDescent="0.2">
      <c r="A83" s="2" t="s">
        <v>4</v>
      </c>
    </row>
    <row r="84" spans="1:17" x14ac:dyDescent="0.2">
      <c r="A84" s="2" t="s">
        <v>70</v>
      </c>
    </row>
    <row r="90" spans="1:17" x14ac:dyDescent="0.2">
      <c r="Q90" s="76">
        <v>3</v>
      </c>
    </row>
  </sheetData>
  <hyperlinks>
    <hyperlink ref="O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84"/>
  <sheetViews>
    <sheetView zoomScale="75" zoomScaleNormal="75" workbookViewId="0">
      <pane xSplit="1" ySplit="10" topLeftCell="B11" activePane="bottomRight" state="frozen"/>
      <selection activeCell="N37" sqref="N37"/>
      <selection pane="topRight" activeCell="N37" sqref="N37"/>
      <selection pane="bottomLeft" activeCell="N37" sqref="N37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6734036</v>
      </c>
      <c r="C13" s="35">
        <v>1</v>
      </c>
      <c r="D13" s="122">
        <v>0</v>
      </c>
      <c r="E13" s="36">
        <v>0</v>
      </c>
      <c r="F13" s="130">
        <f>D13+B13</f>
        <v>6734036</v>
      </c>
      <c r="G13" s="37">
        <f>IF(ISBLANK(F13),"  ",IF(F81&gt;0,F13/F81,IF(F13&gt;0,1,0)))</f>
        <v>0.14788487546816051</v>
      </c>
      <c r="H13" s="112">
        <v>7531907</v>
      </c>
      <c r="I13" s="35">
        <v>1</v>
      </c>
      <c r="J13" s="122">
        <v>0</v>
      </c>
      <c r="K13" s="36">
        <v>0</v>
      </c>
      <c r="L13" s="130">
        <f t="shared" ref="L13:L34" si="0">J13+H13</f>
        <v>7531907</v>
      </c>
      <c r="M13" s="38">
        <f>IF(ISBLANK(L13),"  ",IF(L81&gt;0,L13/L81,IF(L13&gt;0,1,0)))</f>
        <v>0.16521641336095222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207342</v>
      </c>
      <c r="C15" s="42">
        <v>1</v>
      </c>
      <c r="D15" s="124">
        <v>0</v>
      </c>
      <c r="E15" s="43">
        <v>0</v>
      </c>
      <c r="F15" s="132">
        <f>D15+B15</f>
        <v>207342</v>
      </c>
      <c r="G15" s="44">
        <f>IF(ISBLANK(F15),"  ",IF(F81&gt;0,F15/F81,IF(F15&gt;0,1,0)))</f>
        <v>4.5533979695563456E-3</v>
      </c>
      <c r="H15" s="116">
        <v>529902</v>
      </c>
      <c r="I15" s="42">
        <v>1</v>
      </c>
      <c r="J15" s="124">
        <v>0</v>
      </c>
      <c r="K15" s="43">
        <v>0</v>
      </c>
      <c r="L15" s="132">
        <f t="shared" si="0"/>
        <v>529902</v>
      </c>
      <c r="M15" s="44">
        <f>IF(ISBLANK(L15),"  ",IF(L81&gt;0,L15/L81,IF(L15&gt;0,1,0)))</f>
        <v>1.1623684131096587E-2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207342</v>
      </c>
      <c r="C17" s="39">
        <v>1</v>
      </c>
      <c r="D17" s="124">
        <v>0</v>
      </c>
      <c r="E17" s="36">
        <v>0</v>
      </c>
      <c r="F17" s="133">
        <f t="shared" si="1"/>
        <v>207342</v>
      </c>
      <c r="G17" s="41">
        <f>IF(ISBLANK(F17),"  ",IF(F81&gt;0,F17/F81,IF(F17&gt;0,1,0)))</f>
        <v>4.5533979695563456E-3</v>
      </c>
      <c r="H17" s="114">
        <v>529902</v>
      </c>
      <c r="I17" s="39">
        <v>1</v>
      </c>
      <c r="J17" s="124">
        <v>0</v>
      </c>
      <c r="K17" s="40">
        <v>0</v>
      </c>
      <c r="L17" s="133">
        <f t="shared" si="0"/>
        <v>529902</v>
      </c>
      <c r="M17" s="41">
        <f>IF(ISBLANK(L17),"  ",IF(L81&gt;0,L17/L81,IF(L17&gt;0,1,0)))</f>
        <v>1.1623684131096587E-2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6941378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6941378</v>
      </c>
      <c r="G44" s="53">
        <f>IF(ISBLANK(F44),"  ",IF(F81&gt;0,F44/F81,IF(F44&gt;0,1,0)))</f>
        <v>0.15243827343771688</v>
      </c>
      <c r="H44" s="115">
        <v>8061809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8061809</v>
      </c>
      <c r="M44" s="53">
        <f>IF(ISBLANK(L44),"  ",IF(L81&gt;0,L44/L81,IF(L44&gt;0,1,0)))</f>
        <v>0.17684009749204882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5458446</v>
      </c>
      <c r="C54" s="35">
        <v>1</v>
      </c>
      <c r="D54" s="127">
        <v>0</v>
      </c>
      <c r="E54" s="36">
        <v>0</v>
      </c>
      <c r="F54" s="136">
        <f t="shared" ref="F54:F59" si="10">D54+B54</f>
        <v>5458446</v>
      </c>
      <c r="G54" s="37">
        <f>IF(ISBLANK(F54),"  ",IF(F81&gt;0,F54/F81,IF(F54&gt;0,1,0)))</f>
        <v>0.1198718876702885</v>
      </c>
      <c r="H54" s="119">
        <v>5872567</v>
      </c>
      <c r="I54" s="35">
        <v>1</v>
      </c>
      <c r="J54" s="127">
        <v>0</v>
      </c>
      <c r="K54" s="36">
        <v>0</v>
      </c>
      <c r="L54" s="136">
        <f t="shared" ref="L54:L70" si="11">J54+H54</f>
        <v>5872567</v>
      </c>
      <c r="M54" s="37">
        <f>IF(ISBLANK(L54),"  ",IF(L81&gt;0,L54/L81,IF(L54&gt;0,1,0)))</f>
        <v>0.12881790188884265</v>
      </c>
    </row>
    <row r="55" spans="1:13" ht="15" customHeight="1" x14ac:dyDescent="0.2">
      <c r="A55" s="25" t="s">
        <v>44</v>
      </c>
      <c r="B55" s="116">
        <v>222742</v>
      </c>
      <c r="C55" s="39">
        <v>1</v>
      </c>
      <c r="D55" s="124">
        <v>0</v>
      </c>
      <c r="E55" s="40">
        <v>0</v>
      </c>
      <c r="F55" s="137">
        <f t="shared" si="10"/>
        <v>222742</v>
      </c>
      <c r="G55" s="41">
        <f>IF(ISBLANK(F55),"  ",IF(F81&gt;0,F55/F81,IF(F55&gt;0,1,0)))</f>
        <v>4.8915944214627024E-3</v>
      </c>
      <c r="H55" s="116">
        <v>181500</v>
      </c>
      <c r="I55" s="39">
        <v>1</v>
      </c>
      <c r="J55" s="124">
        <v>0</v>
      </c>
      <c r="K55" s="40">
        <v>0</v>
      </c>
      <c r="L55" s="137">
        <f t="shared" si="11"/>
        <v>181500</v>
      </c>
      <c r="M55" s="41">
        <f>IF(ISBLANK(L55),"  ",IF(L81&gt;0,L55/L81,IF(L55&gt;0,1,0)))</f>
        <v>3.9812996927621157E-3</v>
      </c>
    </row>
    <row r="56" spans="1:13" ht="15" customHeight="1" x14ac:dyDescent="0.2">
      <c r="A56" s="64" t="s">
        <v>45</v>
      </c>
      <c r="B56" s="145">
        <v>442521</v>
      </c>
      <c r="C56" s="39">
        <v>1</v>
      </c>
      <c r="D56" s="123">
        <v>0</v>
      </c>
      <c r="E56" s="40">
        <v>0</v>
      </c>
      <c r="F56" s="138">
        <f t="shared" si="10"/>
        <v>442521</v>
      </c>
      <c r="G56" s="41">
        <f>IF(ISBLANK(F56),"  ",IF(F81&gt;0,F56/F81,IF(F56&gt;0,1,0)))</f>
        <v>9.7181189671462793E-3</v>
      </c>
      <c r="H56" s="145">
        <v>537015</v>
      </c>
      <c r="I56" s="39">
        <v>1</v>
      </c>
      <c r="J56" s="123">
        <v>0</v>
      </c>
      <c r="K56" s="40">
        <v>0</v>
      </c>
      <c r="L56" s="138">
        <f t="shared" si="11"/>
        <v>537015</v>
      </c>
      <c r="M56" s="41">
        <f>IF(ISBLANK(L56),"  ",IF(L81&gt;0,L56/L81,IF(L56&gt;0,1,0)))</f>
        <v>1.1779711595088968E-2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0</v>
      </c>
      <c r="E57" s="40">
        <v>0</v>
      </c>
      <c r="F57" s="138">
        <f t="shared" si="10"/>
        <v>0</v>
      </c>
      <c r="G57" s="41">
        <f>IF(ISBLANK(F57),"  ",IF(F81&gt;0,F57/F81,IF(F57&gt;0,1,0)))</f>
        <v>0</v>
      </c>
      <c r="H57" s="145">
        <v>0</v>
      </c>
      <c r="I57" s="39">
        <v>0</v>
      </c>
      <c r="J57" s="123">
        <v>0</v>
      </c>
      <c r="K57" s="40">
        <v>0</v>
      </c>
      <c r="L57" s="138">
        <f t="shared" si="11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308163</v>
      </c>
      <c r="E58" s="40">
        <v>1</v>
      </c>
      <c r="F58" s="138">
        <f t="shared" si="10"/>
        <v>308163</v>
      </c>
      <c r="G58" s="41">
        <f>IF(ISBLANK(F58),"  ",IF(F81&gt;0,F58/F81,IF(F58&gt;0,1,0)))</f>
        <v>6.7675086499232777E-3</v>
      </c>
      <c r="H58" s="145">
        <v>0</v>
      </c>
      <c r="I58" s="39">
        <v>0</v>
      </c>
      <c r="J58" s="123">
        <v>316202</v>
      </c>
      <c r="K58" s="40">
        <v>1</v>
      </c>
      <c r="L58" s="138">
        <f t="shared" si="11"/>
        <v>316202</v>
      </c>
      <c r="M58" s="41">
        <f>IF(ISBLANK(L58),"  ",IF(L81&gt;0,L58/L81,IF(L58&gt;0,1,0)))</f>
        <v>6.9360601953210275E-3</v>
      </c>
    </row>
    <row r="59" spans="1:13" ht="15" customHeight="1" x14ac:dyDescent="0.2">
      <c r="A59" s="25" t="s">
        <v>48</v>
      </c>
      <c r="B59" s="116">
        <v>1391158</v>
      </c>
      <c r="C59" s="39">
        <v>0.43513815396636085</v>
      </c>
      <c r="D59" s="124">
        <v>1805891</v>
      </c>
      <c r="E59" s="40">
        <v>0.56486184603363909</v>
      </c>
      <c r="F59" s="137">
        <f t="shared" si="10"/>
        <v>3197049</v>
      </c>
      <c r="G59" s="41">
        <f>IF(ISBLANK(F59),"  ",IF(F81&gt;0,F59/F81,IF(F59&gt;0,1,0)))</f>
        <v>7.0209781063036658E-2</v>
      </c>
      <c r="H59" s="116">
        <v>1522477</v>
      </c>
      <c r="I59" s="39">
        <v>0.42068729599121091</v>
      </c>
      <c r="J59" s="124">
        <v>2096546</v>
      </c>
      <c r="K59" s="40">
        <v>0.57931270400878909</v>
      </c>
      <c r="L59" s="137">
        <f t="shared" si="11"/>
        <v>3619023</v>
      </c>
      <c r="M59" s="41">
        <f>IF(ISBLANK(L59),"  ",IF(L81&gt;0,L59/L81,IF(L59&gt;0,1,0)))</f>
        <v>7.9385207482088313E-2</v>
      </c>
    </row>
    <row r="60" spans="1:13" s="55" customFormat="1" ht="15" customHeight="1" x14ac:dyDescent="0.25">
      <c r="A60" s="60" t="s">
        <v>49</v>
      </c>
      <c r="B60" s="146">
        <v>7514867</v>
      </c>
      <c r="C60" s="59">
        <v>0.78044746654375918</v>
      </c>
      <c r="D60" s="128">
        <v>2114054</v>
      </c>
      <c r="E60" s="54">
        <v>0.21955253345624084</v>
      </c>
      <c r="F60" s="139">
        <f>F59+F57+F56+F55+F54+F58</f>
        <v>9628921</v>
      </c>
      <c r="G60" s="53">
        <f>IF(ISBLANK(F60),"  ",IF(F81&gt;0,F60/F81,IF(F60&gt;0,1,0)))</f>
        <v>0.21145889077185742</v>
      </c>
      <c r="H60" s="146">
        <v>8113559</v>
      </c>
      <c r="I60" s="59">
        <v>0.77078874860860513</v>
      </c>
      <c r="J60" s="128">
        <v>2412748</v>
      </c>
      <c r="K60" s="54">
        <v>0.22921125139139492</v>
      </c>
      <c r="L60" s="137">
        <f t="shared" si="11"/>
        <v>10526307</v>
      </c>
      <c r="M60" s="53">
        <f>IF(ISBLANK(L60),"  ",IF(L81&gt;0,L60/L81,IF(L60&gt;0,1,0)))</f>
        <v>0.23090018085410308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876800</v>
      </c>
      <c r="E64" s="40">
        <v>1</v>
      </c>
      <c r="F64" s="133">
        <f t="shared" si="12"/>
        <v>876800</v>
      </c>
      <c r="G64" s="41">
        <f>IF(ISBLANK(F64),"  ",IF(F81&gt;0,F64/F81,IF(F64&gt;0,1,0)))</f>
        <v>1.9255236950096961E-2</v>
      </c>
      <c r="H64" s="114">
        <v>0</v>
      </c>
      <c r="I64" s="39">
        <v>0</v>
      </c>
      <c r="J64" s="124">
        <v>493189</v>
      </c>
      <c r="K64" s="40">
        <v>1</v>
      </c>
      <c r="L64" s="133">
        <f t="shared" si="11"/>
        <v>493189</v>
      </c>
      <c r="M64" s="41">
        <f>IF(ISBLANK(L64),"  ",IF(L81&gt;0,L64/L81,IF(L64&gt;0,1,0)))</f>
        <v>1.0818364816383774E-2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1371794</v>
      </c>
      <c r="E67" s="40">
        <v>1</v>
      </c>
      <c r="F67" s="133">
        <f t="shared" si="12"/>
        <v>1371794</v>
      </c>
      <c r="G67" s="41">
        <f>IF(ISBLANK(F67),"  ",IF(F81&gt;0,F67/F81,IF(F67&gt;0,1,0)))</f>
        <v>3.0125705425092734E-2</v>
      </c>
      <c r="H67" s="114">
        <v>0</v>
      </c>
      <c r="I67" s="39">
        <v>0</v>
      </c>
      <c r="J67" s="124">
        <v>1370045</v>
      </c>
      <c r="K67" s="40">
        <v>1</v>
      </c>
      <c r="L67" s="133">
        <f t="shared" si="11"/>
        <v>1370045</v>
      </c>
      <c r="M67" s="41">
        <f>IF(ISBLANK(L67),"  ",IF(L81&gt;0,L67/L81,IF(L67&gt;0,1,0)))</f>
        <v>3.0052670730414725E-2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75000</v>
      </c>
      <c r="K68" s="40">
        <v>1</v>
      </c>
      <c r="L68" s="133">
        <f t="shared" si="11"/>
        <v>75000</v>
      </c>
      <c r="M68" s="41">
        <f>IF(ISBLANK(L68),"  ",IF(L81&gt;0,L68/L81,IF(L68&gt;0,1,0)))</f>
        <v>1.6451651622983949E-3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129589</v>
      </c>
      <c r="E69" s="40">
        <v>1</v>
      </c>
      <c r="F69" s="133">
        <f t="shared" si="12"/>
        <v>129589</v>
      </c>
      <c r="G69" s="41">
        <f>IF(ISBLANK(F69),"  ",IF(F81&gt;0,F69/F81,IF(F69&gt;0,1,0)))</f>
        <v>2.8458792211748575E-3</v>
      </c>
      <c r="H69" s="114">
        <v>0</v>
      </c>
      <c r="I69" s="39">
        <v>0</v>
      </c>
      <c r="J69" s="124">
        <v>104000</v>
      </c>
      <c r="K69" s="40">
        <v>1</v>
      </c>
      <c r="L69" s="133">
        <f t="shared" si="11"/>
        <v>104000</v>
      </c>
      <c r="M69" s="41">
        <f>IF(ISBLANK(L69),"  ",IF(L81&gt;0,L69/L81,IF(L69&gt;0,1,0)))</f>
        <v>2.2812956917204409E-3</v>
      </c>
    </row>
    <row r="70" spans="1:13" ht="15" customHeight="1" x14ac:dyDescent="0.2">
      <c r="A70" s="58" t="s">
        <v>59</v>
      </c>
      <c r="B70" s="114">
        <v>877581</v>
      </c>
      <c r="C70" s="39">
        <v>1</v>
      </c>
      <c r="D70" s="124">
        <v>0</v>
      </c>
      <c r="E70" s="40">
        <v>0</v>
      </c>
      <c r="F70" s="133">
        <f t="shared" si="12"/>
        <v>877581</v>
      </c>
      <c r="G70" s="41">
        <f>IF(ISBLANK(F70),"  ",IF(F81&gt;0,F70/F81,IF(F70&gt;0,1,0)))</f>
        <v>1.9272388341586497E-2</v>
      </c>
      <c r="H70" s="114">
        <v>1170391</v>
      </c>
      <c r="I70" s="39">
        <v>1</v>
      </c>
      <c r="J70" s="124">
        <v>0</v>
      </c>
      <c r="K70" s="40">
        <v>0</v>
      </c>
      <c r="L70" s="133">
        <f t="shared" si="11"/>
        <v>1170391</v>
      </c>
      <c r="M70" s="41">
        <f>IF(ISBLANK(L70),"  ",IF(L81&gt;0,L70/L81,IF(L70&gt;0,1,0)))</f>
        <v>2.5673153326234408E-2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14"/>
      <c r="G71" s="41" t="str">
        <f>IF(ISBLANK(F71),"  ",IF(F82&gt;0,F71/F82,IF(F71&gt;0,1,0)))</f>
        <v xml:space="preserve">  </v>
      </c>
      <c r="H71" s="114">
        <v>0</v>
      </c>
      <c r="I71" s="39">
        <v>0</v>
      </c>
      <c r="J71" s="124">
        <v>0</v>
      </c>
      <c r="K71" s="40">
        <v>0</v>
      </c>
      <c r="L71" s="114"/>
      <c r="M71" s="41" t="str">
        <f>IF(ISBLANK(L71),"  ",IF(L82&gt;0,L71/L82,IF(L71&gt;0,1,0)))</f>
        <v xml:space="preserve">  </v>
      </c>
    </row>
    <row r="72" spans="1:13" s="55" customFormat="1" ht="15" customHeight="1" x14ac:dyDescent="0.25">
      <c r="A72" s="66" t="s">
        <v>60</v>
      </c>
      <c r="B72" s="115">
        <v>8392448</v>
      </c>
      <c r="C72" s="59">
        <v>0.65135065389646696</v>
      </c>
      <c r="D72" s="128">
        <v>4492237</v>
      </c>
      <c r="E72" s="54">
        <v>0.34864934610353299</v>
      </c>
      <c r="F72" s="115">
        <f>F71+F70+F69+F68+F67+F66+F65+F64+F63+F62+F61+F60</f>
        <v>12884685</v>
      </c>
      <c r="G72" s="53">
        <f>IF(ISBLANK(F72),"  ",IF(F81&gt;0,F72/F81,IF(F72&gt;0,1,0)))</f>
        <v>0.28295810070980848</v>
      </c>
      <c r="H72" s="115">
        <v>9283950</v>
      </c>
      <c r="I72" s="59">
        <v>0.67574029771746447</v>
      </c>
      <c r="J72" s="128">
        <v>4454982</v>
      </c>
      <c r="K72" s="54">
        <v>0.32425970228253548</v>
      </c>
      <c r="L72" s="115">
        <f>L71+L70+L69+L68+L67+L66+L65+L64+L63+L62+L61+L60</f>
        <v>13738932</v>
      </c>
      <c r="M72" s="53">
        <f>IF(ISBLANK(L72),"  ",IF(L81&gt;0,L72/L81,IF(L72&gt;0,1,0)))</f>
        <v>0.30137083058115482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474209</v>
      </c>
      <c r="E74" s="36">
        <v>1</v>
      </c>
      <c r="F74" s="132">
        <f>D74+B74</f>
        <v>474209</v>
      </c>
      <c r="G74" s="37">
        <f>IF(ISBLANK(F74),"  ",IF(F81&gt;0,F74/F81,IF(F74&gt;0,1,0)))</f>
        <v>1.0414013068965021E-2</v>
      </c>
      <c r="H74" s="142">
        <v>0</v>
      </c>
      <c r="I74" s="35">
        <v>0</v>
      </c>
      <c r="J74" s="127">
        <v>375000</v>
      </c>
      <c r="K74" s="36">
        <v>1</v>
      </c>
      <c r="L74" s="132">
        <f>J74+H74</f>
        <v>375000</v>
      </c>
      <c r="M74" s="37">
        <f>IF(ISBLANK(L74),"  ",IF(L81&gt;0,L74/L81,IF(L74&gt;0,1,0)))</f>
        <v>8.2258258114919752E-3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8406147</v>
      </c>
      <c r="E77" s="36">
        <v>1</v>
      </c>
      <c r="F77" s="132">
        <f>D77+B77</f>
        <v>8406147</v>
      </c>
      <c r="G77" s="37">
        <f>IF(ISBLANK(F77),"  ",IF(F81&gt;0,F77/F81,IF(F77&gt;0,1,0)))</f>
        <v>0.1846057850391728</v>
      </c>
      <c r="H77" s="142">
        <v>0</v>
      </c>
      <c r="I77" s="35">
        <v>0</v>
      </c>
      <c r="J77" s="127">
        <v>7450000</v>
      </c>
      <c r="K77" s="36">
        <v>1</v>
      </c>
      <c r="L77" s="132">
        <f>J77+H77</f>
        <v>7450000</v>
      </c>
      <c r="M77" s="37">
        <f>IF(ISBLANK(L77),"  ",IF(L81&gt;0,L77/L81,IF(L77&gt;0,1,0)))</f>
        <v>0.1634197394549739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16829245</v>
      </c>
      <c r="E78" s="40">
        <v>1</v>
      </c>
      <c r="F78" s="133">
        <f>D78+B78</f>
        <v>16829245</v>
      </c>
      <c r="G78" s="41">
        <f>IF(ISBLANK(F78),"  ",IF(F81&gt;0,F78/F81,IF(F78&gt;0,1,0)))</f>
        <v>0.36958382774433685</v>
      </c>
      <c r="H78" s="114">
        <v>0</v>
      </c>
      <c r="I78" s="39">
        <v>0</v>
      </c>
      <c r="J78" s="124">
        <v>15962387</v>
      </c>
      <c r="K78" s="40">
        <v>1</v>
      </c>
      <c r="L78" s="133">
        <f>J78+H78</f>
        <v>15962387</v>
      </c>
      <c r="M78" s="41">
        <f>IF(ISBLANK(L78),"  ",IF(L81&gt;0,L78/L81,IF(L78&gt;0,1,0)))</f>
        <v>0.35014350666033051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25709601</v>
      </c>
      <c r="E79" s="54">
        <v>1</v>
      </c>
      <c r="F79" s="134">
        <f>F78+F77+F76+F75+F74</f>
        <v>25709601</v>
      </c>
      <c r="G79" s="53">
        <f>IF(ISBLANK(F79),"  ",IF(F81&gt;0,F79/F81,IF(F79&gt;0,1,0)))</f>
        <v>0.5646036258524747</v>
      </c>
      <c r="H79" s="120">
        <v>0</v>
      </c>
      <c r="I79" s="59">
        <v>0</v>
      </c>
      <c r="J79" s="129">
        <v>23787387</v>
      </c>
      <c r="K79" s="54">
        <v>1</v>
      </c>
      <c r="L79" s="134">
        <f>L78+L77+L76+L75+L74</f>
        <v>23787387</v>
      </c>
      <c r="M79" s="53">
        <f>IF(ISBLANK(L79),"  ",IF(L81&gt;0,L79/L81,IF(L79&gt;0,1,0)))</f>
        <v>0.52178907192679636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15333826</v>
      </c>
      <c r="C81" s="68">
        <v>0.33674321736035295</v>
      </c>
      <c r="D81" s="121">
        <v>30201838</v>
      </c>
      <c r="E81" s="69">
        <v>0.66325678263964705</v>
      </c>
      <c r="F81" s="121">
        <f>F79+F72+F51+F44+F52+F80</f>
        <v>45535664</v>
      </c>
      <c r="G81" s="70">
        <f>IF(ISBLANK(F81),"  ",IF(F81&gt;0,F81/F81,IF(F81&gt;0,1,0)))</f>
        <v>1</v>
      </c>
      <c r="H81" s="121">
        <v>17345759</v>
      </c>
      <c r="I81" s="68">
        <v>0.38048851227231789</v>
      </c>
      <c r="J81" s="121">
        <v>28242369</v>
      </c>
      <c r="K81" s="69">
        <v>0.61951148772768205</v>
      </c>
      <c r="L81" s="121">
        <f>L79+L72+L51+L44+L52+L80</f>
        <v>45588128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84"/>
  <sheetViews>
    <sheetView zoomScale="75" zoomScaleNormal="75" workbookViewId="0">
      <pane xSplit="1" ySplit="10" topLeftCell="B11" activePane="bottomRight" state="frozen"/>
      <selection activeCell="N37" sqref="N37"/>
      <selection pane="topRight" activeCell="N37" sqref="N37"/>
      <selection pane="bottomLeft" activeCell="N37" sqref="N37"/>
      <selection pane="bottomRight" activeCell="P40" sqref="P40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6262928</v>
      </c>
      <c r="C13" s="35">
        <v>1</v>
      </c>
      <c r="D13" s="122">
        <v>0</v>
      </c>
      <c r="E13" s="36">
        <v>0</v>
      </c>
      <c r="F13" s="130">
        <f>D13+B13</f>
        <v>6262928</v>
      </c>
      <c r="G13" s="37">
        <f>IF(ISBLANK(F13),"  ",IF(F81&gt;0,F13/F81,IF(F13&gt;0,1,0)))</f>
        <v>0.23162359117265122</v>
      </c>
      <c r="H13" s="112">
        <v>6705340</v>
      </c>
      <c r="I13" s="35">
        <v>1</v>
      </c>
      <c r="J13" s="122">
        <v>0</v>
      </c>
      <c r="K13" s="36">
        <v>0</v>
      </c>
      <c r="L13" s="130">
        <f t="shared" ref="L13:L34" si="0">J13+H13</f>
        <v>6705340</v>
      </c>
      <c r="M13" s="38">
        <f>IF(ISBLANK(L13),"  ",IF(L81&gt;0,L13/L81,IF(L13&gt;0,1,0)))</f>
        <v>0.24299806060778253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221302.38</v>
      </c>
      <c r="C15" s="42">
        <v>1</v>
      </c>
      <c r="D15" s="124">
        <v>0</v>
      </c>
      <c r="E15" s="43">
        <v>0</v>
      </c>
      <c r="F15" s="132">
        <f>D15+B15</f>
        <v>221302.38</v>
      </c>
      <c r="G15" s="44">
        <f>IF(ISBLANK(F15),"  ",IF(F81&gt;0,F15/F81,IF(F15&gt;0,1,0)))</f>
        <v>8.1844868711016174E-3</v>
      </c>
      <c r="H15" s="116">
        <v>191980</v>
      </c>
      <c r="I15" s="42">
        <v>1</v>
      </c>
      <c r="J15" s="124">
        <v>0</v>
      </c>
      <c r="K15" s="43">
        <v>0</v>
      </c>
      <c r="L15" s="132">
        <f t="shared" si="0"/>
        <v>191980</v>
      </c>
      <c r="M15" s="44">
        <f>IF(ISBLANK(L15),"  ",IF(L81&gt;0,L15/L81,IF(L15&gt;0,1,0)))</f>
        <v>6.9572561086361151E-3</v>
      </c>
    </row>
    <row r="16" spans="1:15" ht="15" customHeight="1" x14ac:dyDescent="0.2">
      <c r="A16" s="170" t="s">
        <v>15</v>
      </c>
      <c r="B16" s="142">
        <v>221302.38</v>
      </c>
      <c r="C16" s="35">
        <v>1</v>
      </c>
      <c r="D16" s="127">
        <v>0</v>
      </c>
      <c r="E16" s="36">
        <v>0</v>
      </c>
      <c r="F16" s="132">
        <f t="shared" ref="F16:F43" si="1">D16+B16</f>
        <v>221302.38</v>
      </c>
      <c r="G16" s="37">
        <f>IF(ISBLANK(F16),"  ",IF(F81&gt;0,F16/F81,IF(F16&gt;0,1,0)))</f>
        <v>8.1844868711016174E-3</v>
      </c>
      <c r="H16" s="142">
        <v>191980</v>
      </c>
      <c r="I16" s="35">
        <v>1</v>
      </c>
      <c r="J16" s="127">
        <v>0</v>
      </c>
      <c r="K16" s="36">
        <v>0</v>
      </c>
      <c r="L16" s="132">
        <f t="shared" si="0"/>
        <v>191980</v>
      </c>
      <c r="M16" s="37">
        <f>IF(ISBLANK(L16),"  ",IF(L81&gt;0,L16/L81,IF(L16&gt;0,1,0)))</f>
        <v>6.9572561086361151E-3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6484230.3799999999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6484230.3799999999</v>
      </c>
      <c r="G44" s="53">
        <f>IF(ISBLANK(F44),"  ",IF(F81&gt;0,F44/F81,IF(F44&gt;0,1,0)))</f>
        <v>0.23980807804375284</v>
      </c>
      <c r="H44" s="115">
        <v>6897320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6897320</v>
      </c>
      <c r="M44" s="53">
        <f>IF(ISBLANK(L44),"  ",IF(L81&gt;0,L44/L81,IF(L44&gt;0,1,0)))</f>
        <v>0.24995531671641866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10858871.91</v>
      </c>
      <c r="C54" s="35">
        <v>1</v>
      </c>
      <c r="D54" s="127">
        <v>0</v>
      </c>
      <c r="E54" s="36">
        <v>0</v>
      </c>
      <c r="F54" s="136">
        <f t="shared" ref="F54:F59" si="10">D54+B54</f>
        <v>10858871.91</v>
      </c>
      <c r="G54" s="37">
        <f>IF(ISBLANK(F54),"  ",IF(F81&gt;0,F54/F81,IF(F54&gt;0,1,0)))</f>
        <v>0.40159665062060851</v>
      </c>
      <c r="H54" s="119">
        <v>11179932</v>
      </c>
      <c r="I54" s="35">
        <v>1</v>
      </c>
      <c r="J54" s="127">
        <v>0</v>
      </c>
      <c r="K54" s="36">
        <v>0</v>
      </c>
      <c r="L54" s="136">
        <f t="shared" ref="L54:L70" si="11">J54+H54</f>
        <v>11179932</v>
      </c>
      <c r="M54" s="37">
        <f>IF(ISBLANK(L54),"  ",IF(L81&gt;0,L54/L81,IF(L54&gt;0,1,0)))</f>
        <v>0.4051549651064506</v>
      </c>
    </row>
    <row r="55" spans="1:13" ht="15" customHeight="1" x14ac:dyDescent="0.2">
      <c r="A55" s="25" t="s">
        <v>44</v>
      </c>
      <c r="B55" s="116">
        <v>4780030.5</v>
      </c>
      <c r="C55" s="39">
        <v>1</v>
      </c>
      <c r="D55" s="124">
        <v>0</v>
      </c>
      <c r="E55" s="40">
        <v>0</v>
      </c>
      <c r="F55" s="137">
        <f t="shared" si="10"/>
        <v>4780030.5</v>
      </c>
      <c r="G55" s="41">
        <f>IF(ISBLANK(F55),"  ",IF(F81&gt;0,F55/F81,IF(F55&gt;0,1,0)))</f>
        <v>0.17678118450743863</v>
      </c>
      <c r="H55" s="116">
        <v>4913227</v>
      </c>
      <c r="I55" s="39">
        <v>1</v>
      </c>
      <c r="J55" s="124">
        <v>0</v>
      </c>
      <c r="K55" s="40">
        <v>0</v>
      </c>
      <c r="L55" s="137">
        <f t="shared" si="11"/>
        <v>4913227</v>
      </c>
      <c r="M55" s="41">
        <f>IF(ISBLANK(L55),"  ",IF(L81&gt;0,L55/L81,IF(L55&gt;0,1,0)))</f>
        <v>0.17805281049518645</v>
      </c>
    </row>
    <row r="56" spans="1:13" ht="15" customHeight="1" x14ac:dyDescent="0.2">
      <c r="A56" s="64" t="s">
        <v>45</v>
      </c>
      <c r="B56" s="145">
        <v>218444.6</v>
      </c>
      <c r="C56" s="39">
        <v>1</v>
      </c>
      <c r="D56" s="123">
        <v>0</v>
      </c>
      <c r="E56" s="40">
        <v>0</v>
      </c>
      <c r="F56" s="138">
        <f t="shared" si="10"/>
        <v>218444.6</v>
      </c>
      <c r="G56" s="41">
        <f>IF(ISBLANK(F56),"  ",IF(F81&gt;0,F56/F81,IF(F56&gt;0,1,0)))</f>
        <v>8.0787968062659074E-3</v>
      </c>
      <c r="H56" s="145">
        <v>204916</v>
      </c>
      <c r="I56" s="39">
        <v>1</v>
      </c>
      <c r="J56" s="123">
        <v>0</v>
      </c>
      <c r="K56" s="40">
        <v>0</v>
      </c>
      <c r="L56" s="138">
        <f t="shared" si="11"/>
        <v>204916</v>
      </c>
      <c r="M56" s="41">
        <f>IF(ISBLANK(L56),"  ",IF(L81&gt;0,L56/L81,IF(L56&gt;0,1,0)))</f>
        <v>7.4260500716599558E-3</v>
      </c>
    </row>
    <row r="57" spans="1:13" ht="15" customHeight="1" x14ac:dyDescent="0.2">
      <c r="A57" s="64" t="s">
        <v>46</v>
      </c>
      <c r="B57" s="145">
        <v>212156.07</v>
      </c>
      <c r="C57" s="39">
        <v>1</v>
      </c>
      <c r="D57" s="123">
        <v>0</v>
      </c>
      <c r="E57" s="40">
        <v>0</v>
      </c>
      <c r="F57" s="138">
        <f t="shared" si="10"/>
        <v>212156.07</v>
      </c>
      <c r="G57" s="41">
        <f>IF(ISBLANK(F57),"  ",IF(F81&gt;0,F57/F81,IF(F57&gt;0,1,0)))</f>
        <v>7.8462263692759011E-3</v>
      </c>
      <c r="H57" s="145">
        <v>215735</v>
      </c>
      <c r="I57" s="39">
        <v>1</v>
      </c>
      <c r="J57" s="123">
        <v>0</v>
      </c>
      <c r="K57" s="40">
        <v>0</v>
      </c>
      <c r="L57" s="138">
        <f t="shared" si="11"/>
        <v>215735</v>
      </c>
      <c r="M57" s="41">
        <f>IF(ISBLANK(L57),"  ",IF(L81&gt;0,L57/L81,IF(L57&gt;0,1,0)))</f>
        <v>7.8181250473831256E-3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3762492.97</v>
      </c>
      <c r="C59" s="39">
        <v>0.93227343569261345</v>
      </c>
      <c r="D59" s="124">
        <v>273332.59999999998</v>
      </c>
      <c r="E59" s="40">
        <v>6.772656430738655E-2</v>
      </c>
      <c r="F59" s="137">
        <f t="shared" si="10"/>
        <v>4035825.5700000003</v>
      </c>
      <c r="G59" s="41">
        <f>IF(ISBLANK(F59),"  ",IF(F81&gt;0,F59/F81,IF(F59&gt;0,1,0)))</f>
        <v>0.14925804861077951</v>
      </c>
      <c r="H59" s="116">
        <v>3871785</v>
      </c>
      <c r="I59" s="39">
        <v>0.93277818064425977</v>
      </c>
      <c r="J59" s="124">
        <v>279025</v>
      </c>
      <c r="K59" s="40">
        <v>6.7221819355740203E-2</v>
      </c>
      <c r="L59" s="137">
        <f t="shared" si="11"/>
        <v>4150810</v>
      </c>
      <c r="M59" s="41">
        <f>IF(ISBLANK(L59),"  ",IF(L81&gt;0,L59/L81,IF(L59&gt;0,1,0)))</f>
        <v>0.15042321194024311</v>
      </c>
    </row>
    <row r="60" spans="1:13" s="55" customFormat="1" ht="15" customHeight="1" x14ac:dyDescent="0.25">
      <c r="A60" s="60" t="s">
        <v>49</v>
      </c>
      <c r="B60" s="146">
        <v>19831996.050000001</v>
      </c>
      <c r="C60" s="59">
        <v>0.98640496732193439</v>
      </c>
      <c r="D60" s="128">
        <v>273332.59999999998</v>
      </c>
      <c r="E60" s="54">
        <v>1.3595032678065673E-2</v>
      </c>
      <c r="F60" s="139">
        <f>F59+F57+F56+F55+F54+F58</f>
        <v>20105328.649999999</v>
      </c>
      <c r="G60" s="53">
        <f>IF(ISBLANK(F60),"  ",IF(F81&gt;0,F60/F81,IF(F60&gt;0,1,0)))</f>
        <v>0.74356090691436838</v>
      </c>
      <c r="H60" s="146">
        <v>20385595</v>
      </c>
      <c r="I60" s="59">
        <v>0.98649745313487502</v>
      </c>
      <c r="J60" s="128">
        <v>279025</v>
      </c>
      <c r="K60" s="54">
        <v>1.350254686512503E-2</v>
      </c>
      <c r="L60" s="137">
        <f t="shared" si="11"/>
        <v>20664620</v>
      </c>
      <c r="M60" s="53">
        <f>IF(ISBLANK(L60),"  ",IF(L81&gt;0,L60/L81,IF(L60&gt;0,1,0)))</f>
        <v>0.74887516266092324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0</v>
      </c>
      <c r="E64" s="40">
        <v>0</v>
      </c>
      <c r="F64" s="133">
        <f t="shared" si="12"/>
        <v>0</v>
      </c>
      <c r="G64" s="41">
        <f>IF(ISBLANK(F64),"  ",IF(F81&gt;0,F64/F81,IF(F64&gt;0,1,0)))</f>
        <v>0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449690.16</v>
      </c>
      <c r="C70" s="39">
        <v>1</v>
      </c>
      <c r="D70" s="124">
        <v>0</v>
      </c>
      <c r="E70" s="40">
        <v>0</v>
      </c>
      <c r="F70" s="133">
        <f t="shared" si="12"/>
        <v>449690.16</v>
      </c>
      <c r="G70" s="41">
        <f>IF(ISBLANK(F70),"  ",IF(F81&gt;0,F70/F81,IF(F70&gt;0,1,0)))</f>
        <v>1.6631015041878833E-2</v>
      </c>
      <c r="H70" s="114">
        <v>32272</v>
      </c>
      <c r="I70" s="39">
        <v>1</v>
      </c>
      <c r="J70" s="124">
        <v>0</v>
      </c>
      <c r="K70" s="40">
        <v>0</v>
      </c>
      <c r="L70" s="133">
        <f t="shared" si="11"/>
        <v>32272</v>
      </c>
      <c r="M70" s="41">
        <f>IF(ISBLANK(L70),"  ",IF(L81&gt;0,L70/L81,IF(L70&gt;0,1,0)))</f>
        <v>1.1695206226581139E-3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14"/>
      <c r="G71" s="41" t="str">
        <f>IF(ISBLANK(F71),"  ",IF(F82&gt;0,F71/F82,IF(F71&gt;0,1,0)))</f>
        <v xml:space="preserve">  </v>
      </c>
      <c r="H71" s="114">
        <v>0</v>
      </c>
      <c r="I71" s="39">
        <v>0</v>
      </c>
      <c r="J71" s="124">
        <v>0</v>
      </c>
      <c r="K71" s="40">
        <v>0</v>
      </c>
      <c r="L71" s="114"/>
      <c r="M71" s="41" t="str">
        <f>IF(ISBLANK(L71),"  ",IF(L82&gt;0,L71/L82,IF(L71&gt;0,1,0)))</f>
        <v xml:space="preserve">  </v>
      </c>
    </row>
    <row r="72" spans="1:13" s="55" customFormat="1" ht="15" customHeight="1" x14ac:dyDescent="0.25">
      <c r="A72" s="66" t="s">
        <v>60</v>
      </c>
      <c r="B72" s="115">
        <v>20281686.210000001</v>
      </c>
      <c r="C72" s="59">
        <v>0.98670239115193503</v>
      </c>
      <c r="D72" s="128">
        <v>273332.59999999998</v>
      </c>
      <c r="E72" s="54">
        <v>1.3297608848065072E-2</v>
      </c>
      <c r="F72" s="115">
        <f>F71+F70+F69+F68+F67+F66+F65+F64+F63+F62+F61+F60</f>
        <v>20555018.809999999</v>
      </c>
      <c r="G72" s="53">
        <f>IF(ISBLANK(F72),"  ",IF(F81&gt;0,F72/F81,IF(F72&gt;0,1,0)))</f>
        <v>0.76019192195624719</v>
      </c>
      <c r="H72" s="115">
        <v>20417867</v>
      </c>
      <c r="I72" s="59">
        <v>0.98651850722321011</v>
      </c>
      <c r="J72" s="128">
        <v>279025</v>
      </c>
      <c r="K72" s="54">
        <v>1.3481492776789868E-2</v>
      </c>
      <c r="L72" s="115">
        <f>L71+L70+L69+L68+L67+L66+L65+L64+L63+L62+L61+L60</f>
        <v>20696892</v>
      </c>
      <c r="M72" s="53">
        <f>IF(ISBLANK(L72),"  ",IF(L81&gt;0,L72/L81,IF(L72&gt;0,1,0)))</f>
        <v>0.75004468328358131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",IF(F81&gt;0,F78/F81,IF(F78&gt;0,1,0)))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",IF(L81&gt;0,L78/L81,IF(L78&gt;0,1,0)))</f>
        <v>0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0</v>
      </c>
      <c r="E79" s="54">
        <v>0</v>
      </c>
      <c r="F79" s="134">
        <f>F78+F77+F76+F75+F74</f>
        <v>0</v>
      </c>
      <c r="G79" s="53">
        <f>IF(ISBLANK(F79),"  ",IF(F81&gt;0,F79/F81,IF(F79&gt;0,1,0)))</f>
        <v>0</v>
      </c>
      <c r="H79" s="120">
        <v>0</v>
      </c>
      <c r="I79" s="59">
        <v>0</v>
      </c>
      <c r="J79" s="129">
        <v>0</v>
      </c>
      <c r="K79" s="54">
        <v>0</v>
      </c>
      <c r="L79" s="134">
        <f>L78+L77+L76+L75+L74</f>
        <v>0</v>
      </c>
      <c r="M79" s="53">
        <f>IF(ISBLANK(L79),"  ",IF(L81&gt;0,L79/L81,IF(L79&gt;0,1,0)))</f>
        <v>0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26765916.59</v>
      </c>
      <c r="C81" s="68">
        <v>0.98989126517236714</v>
      </c>
      <c r="D81" s="121">
        <v>273332.59999999998</v>
      </c>
      <c r="E81" s="69">
        <v>1.0108734827632986E-2</v>
      </c>
      <c r="F81" s="121">
        <f>F79+F72+F51+F44+F52+F80</f>
        <v>27039249.189999998</v>
      </c>
      <c r="G81" s="70">
        <f>IF(ISBLANK(F81),"  ",IF(F81&gt;0,F81/F81,IF(F81&gt;0,1,0)))</f>
        <v>1</v>
      </c>
      <c r="H81" s="121">
        <v>27315187</v>
      </c>
      <c r="I81" s="68">
        <v>0.98988827802004276</v>
      </c>
      <c r="J81" s="121">
        <v>279025</v>
      </c>
      <c r="K81" s="69">
        <v>1.0111721979957246E-2</v>
      </c>
      <c r="L81" s="121">
        <f>L79+L72+L51+L44+L52+L80</f>
        <v>27594212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101"/>
  <sheetViews>
    <sheetView zoomScale="75" zoomScaleNormal="75" workbookViewId="0">
      <pane xSplit="1" ySplit="10" topLeftCell="B11" activePane="bottomRight" state="frozen"/>
      <selection activeCell="N37" sqref="N37"/>
      <selection pane="topRight" activeCell="N37" sqref="N37"/>
      <selection pane="bottomLeft" activeCell="N37" sqref="N37"/>
      <selection pane="bottomRight" activeCell="O17" sqref="O1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72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7687749</v>
      </c>
      <c r="C13" s="35">
        <v>1</v>
      </c>
      <c r="D13" s="122">
        <v>0</v>
      </c>
      <c r="E13" s="36">
        <v>0</v>
      </c>
      <c r="F13" s="130">
        <f>D13+B13</f>
        <v>7687749</v>
      </c>
      <c r="G13" s="37">
        <f>IF(ISBLANK(F13),"  ",IF(F81&gt;0,F13/F81,IF(F13&gt;0,1,0)))</f>
        <v>0.58650501194126725</v>
      </c>
      <c r="H13" s="112">
        <v>11123420</v>
      </c>
      <c r="I13" s="35">
        <v>1</v>
      </c>
      <c r="J13" s="122">
        <v>0</v>
      </c>
      <c r="K13" s="36">
        <v>0</v>
      </c>
      <c r="L13" s="130">
        <f t="shared" ref="L13:L34" si="0">J13+H13</f>
        <v>11123420</v>
      </c>
      <c r="M13" s="38">
        <f>IF(ISBLANK(L13),"  ",IF(L81&gt;0,L13/L81,IF(L13&gt;0,1,0)))</f>
        <v>0.67088073791561609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1765771.42</v>
      </c>
      <c r="C15" s="42">
        <v>1</v>
      </c>
      <c r="D15" s="124">
        <v>0</v>
      </c>
      <c r="E15" s="43">
        <v>0</v>
      </c>
      <c r="F15" s="132">
        <f>D15+B15</f>
        <v>1765771.42</v>
      </c>
      <c r="G15" s="44">
        <f>IF(ISBLANK(F15),"  ",IF(F81&gt;0,F15/F81,IF(F15&gt;0,1,0)))</f>
        <v>0.13471222691748239</v>
      </c>
      <c r="H15" s="116">
        <v>1802695</v>
      </c>
      <c r="I15" s="42">
        <v>1</v>
      </c>
      <c r="J15" s="124">
        <v>0</v>
      </c>
      <c r="K15" s="43">
        <v>0</v>
      </c>
      <c r="L15" s="132">
        <f t="shared" si="0"/>
        <v>1802695</v>
      </c>
      <c r="M15" s="44">
        <f>IF(ISBLANK(L15),"  ",IF(L81&gt;0,L15/L81,IF(L15&gt;0,1,0)))</f>
        <v>0.10872495615887844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60736.82</v>
      </c>
      <c r="C17" s="39">
        <v>1</v>
      </c>
      <c r="D17" s="124">
        <v>0</v>
      </c>
      <c r="E17" s="36">
        <v>0</v>
      </c>
      <c r="F17" s="133">
        <f t="shared" si="1"/>
        <v>60736.82</v>
      </c>
      <c r="G17" s="41">
        <f>IF(ISBLANK(F17),"  ",IF(F81&gt;0,F17/F81,IF(F17&gt;0,1,0)))</f>
        <v>4.6336644626892212E-3</v>
      </c>
      <c r="H17" s="114">
        <v>52695</v>
      </c>
      <c r="I17" s="39">
        <v>1</v>
      </c>
      <c r="J17" s="124">
        <v>0</v>
      </c>
      <c r="K17" s="40">
        <v>0</v>
      </c>
      <c r="L17" s="133">
        <f t="shared" si="0"/>
        <v>52695</v>
      </c>
      <c r="M17" s="41">
        <f>IF(ISBLANK(L17),"  ",IF(L81&gt;0,L17/L81,IF(L17&gt;0,1,0)))</f>
        <v>3.1781646727772027E-3</v>
      </c>
    </row>
    <row r="18" spans="1:13" ht="15" customHeight="1" x14ac:dyDescent="0.2">
      <c r="A18" s="171" t="s">
        <v>17</v>
      </c>
      <c r="B18" s="114">
        <v>955034.6</v>
      </c>
      <c r="C18" s="39">
        <v>1</v>
      </c>
      <c r="D18" s="124">
        <v>0</v>
      </c>
      <c r="E18" s="36">
        <v>0</v>
      </c>
      <c r="F18" s="133">
        <f t="shared" si="1"/>
        <v>955034.6</v>
      </c>
      <c r="G18" s="41">
        <f>IF(ISBLANK(F18),"  ",IF(F81&gt;0,F18/F81,IF(F18&gt;0,1,0)))</f>
        <v>7.2860414599556181E-2</v>
      </c>
      <c r="H18" s="114">
        <v>1000000</v>
      </c>
      <c r="I18" s="39">
        <v>1</v>
      </c>
      <c r="J18" s="124">
        <v>0</v>
      </c>
      <c r="K18" s="40">
        <v>0</v>
      </c>
      <c r="L18" s="133">
        <f t="shared" si="0"/>
        <v>1000000</v>
      </c>
      <c r="M18" s="41">
        <f>IF(ISBLANK(L18),"  ",IF(L81&gt;0,L18/L81,IF(L18&gt;0,1,0)))</f>
        <v>6.0312452277772134E-2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750000</v>
      </c>
      <c r="C22" s="39">
        <v>1</v>
      </c>
      <c r="D22" s="124">
        <v>0</v>
      </c>
      <c r="E22" s="36">
        <v>0</v>
      </c>
      <c r="F22" s="133">
        <f t="shared" si="1"/>
        <v>750000</v>
      </c>
      <c r="G22" s="41">
        <f>IF(ISBLANK(F22),"  ",IF(F81&gt;0,F22/F81,IF(F22&gt;0,1,0)))</f>
        <v>5.7218147855237003E-2</v>
      </c>
      <c r="H22" s="114">
        <v>750000</v>
      </c>
      <c r="I22" s="39">
        <v>1</v>
      </c>
      <c r="J22" s="124">
        <v>0</v>
      </c>
      <c r="K22" s="40">
        <v>0</v>
      </c>
      <c r="L22" s="133">
        <f t="shared" si="0"/>
        <v>750000</v>
      </c>
      <c r="M22" s="41">
        <f>IF(ISBLANK(L22),"  ",IF(L81&gt;0,L22/L81,IF(L22&gt;0,1,0)))</f>
        <v>4.5234339208329102E-2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110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9453520.4199999999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9453520.4199999999</v>
      </c>
      <c r="G44" s="53">
        <f>IF(ISBLANK(F44),"  ",IF(F81&gt;0,F44/F81,IF(F44&gt;0,1,0)))</f>
        <v>0.72121723885874967</v>
      </c>
      <c r="H44" s="115">
        <v>12926115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12926115</v>
      </c>
      <c r="M44" s="53">
        <f>IF(ISBLANK(L44),"  ",IF(L81&gt;0,L44/L81,IF(L44&gt;0,1,0)))</f>
        <v>0.77960569407449454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41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5">
        <v>0</v>
      </c>
      <c r="D54" s="127">
        <v>0</v>
      </c>
      <c r="E54" s="36">
        <v>0</v>
      </c>
      <c r="F54" s="136">
        <f t="shared" ref="F54:F59" si="10">D54+B54</f>
        <v>0</v>
      </c>
      <c r="G54" s="37">
        <f>IF(ISBLANK(F54),"  ",IF(F81&gt;0,F54/F81,IF(F54&gt;0,1,0)))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11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0</v>
      </c>
      <c r="E56" s="40">
        <v>0</v>
      </c>
      <c r="F56" s="138">
        <f t="shared" si="10"/>
        <v>0</v>
      </c>
      <c r="G56" s="41">
        <f>IF(ISBLANK(F56),"  ",IF(F81&gt;0,F56/F81,IF(F56&gt;0,1,0)))</f>
        <v>0</v>
      </c>
      <c r="H56" s="145">
        <v>0</v>
      </c>
      <c r="I56" s="39">
        <v>0</v>
      </c>
      <c r="J56" s="123">
        <v>0</v>
      </c>
      <c r="K56" s="40">
        <v>0</v>
      </c>
      <c r="L56" s="138">
        <f t="shared" si="11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0</v>
      </c>
      <c r="E57" s="40">
        <v>0</v>
      </c>
      <c r="F57" s="138">
        <f t="shared" si="10"/>
        <v>0</v>
      </c>
      <c r="G57" s="41">
        <f>IF(ISBLANK(F57),"  ",IF(F81&gt;0,F57/F81,IF(F57&gt;0,1,0)))</f>
        <v>0</v>
      </c>
      <c r="H57" s="145">
        <v>0</v>
      </c>
      <c r="I57" s="39">
        <v>0</v>
      </c>
      <c r="J57" s="123">
        <v>0</v>
      </c>
      <c r="K57" s="40">
        <v>0</v>
      </c>
      <c r="L57" s="138">
        <f t="shared" si="11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9">
        <v>0</v>
      </c>
      <c r="D59" s="124">
        <v>0</v>
      </c>
      <c r="E59" s="40">
        <v>0</v>
      </c>
      <c r="F59" s="137">
        <f t="shared" si="10"/>
        <v>0</v>
      </c>
      <c r="G59" s="41">
        <f>IF(ISBLANK(F59),"  ",IF(F81&gt;0,F59/F81,IF(F59&gt;0,1,0)))</f>
        <v>0</v>
      </c>
      <c r="H59" s="116">
        <v>0</v>
      </c>
      <c r="I59" s="39">
        <v>0</v>
      </c>
      <c r="J59" s="124">
        <v>0</v>
      </c>
      <c r="K59" s="40">
        <v>0</v>
      </c>
      <c r="L59" s="137">
        <f t="shared" si="11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59">
        <v>0</v>
      </c>
      <c r="D60" s="128">
        <v>0</v>
      </c>
      <c r="E60" s="54">
        <v>0</v>
      </c>
      <c r="F60" s="139">
        <f>F59+F57+F56+F55+F54+F58</f>
        <v>0</v>
      </c>
      <c r="G60" s="53">
        <f>IF(ISBLANK(F60),"  ",IF(F81&gt;0,F60/F81,IF(F60&gt;0,1,0)))</f>
        <v>0</v>
      </c>
      <c r="H60" s="146">
        <v>0</v>
      </c>
      <c r="I60" s="59">
        <v>0</v>
      </c>
      <c r="J60" s="128">
        <v>0</v>
      </c>
      <c r="K60" s="54">
        <v>0</v>
      </c>
      <c r="L60" s="137">
        <f t="shared" si="11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0</v>
      </c>
      <c r="E64" s="40">
        <v>0</v>
      </c>
      <c r="F64" s="133">
        <f t="shared" si="12"/>
        <v>0</v>
      </c>
      <c r="G64" s="41">
        <f>IF(ISBLANK(F64),"  ",IF(F81&gt;0,F64/F81,IF(F64&gt;0,1,0)))</f>
        <v>0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2"/>
        <v>0</v>
      </c>
      <c r="G70" s="41">
        <f>IF(ISBLANK(F70),"  ",IF(F81&gt;0,F70/F81,IF(F70&gt;0,1,0)))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1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14"/>
      <c r="M71" s="41" t="str">
        <f>IF(ISBLANK(L71),"  ",IF(L82&gt;0,L71/L82,IF(L71&gt;0,1,0)))</f>
        <v xml:space="preserve">  </v>
      </c>
    </row>
    <row r="72" spans="1:13" s="55" customFormat="1" ht="15" customHeight="1" x14ac:dyDescent="0.25">
      <c r="A72" s="66" t="s">
        <v>60</v>
      </c>
      <c r="B72" s="115">
        <v>0</v>
      </c>
      <c r="C72" s="59">
        <v>0</v>
      </c>
      <c r="D72" s="128">
        <v>0</v>
      </c>
      <c r="E72" s="54">
        <v>0</v>
      </c>
      <c r="F72" s="115">
        <f>F71+F70+F69+F68+F67+F66+F65+F64+F63+F62+F61+F60</f>
        <v>0</v>
      </c>
      <c r="G72" s="53">
        <f>IF(ISBLANK(F72),"  ",IF(F81&gt;0,F72/F81,IF(F72&gt;0,1,0)))</f>
        <v>0</v>
      </c>
      <c r="H72" s="115">
        <v>0</v>
      </c>
      <c r="I72" s="59">
        <v>0</v>
      </c>
      <c r="J72" s="128">
        <v>0</v>
      </c>
      <c r="K72" s="54">
        <v>0</v>
      </c>
      <c r="L72" s="115">
        <f>L71+L70+L69+L68+L67+L66+L65+L64+L63+L62+L61+L60</f>
        <v>0</v>
      </c>
      <c r="M72" s="53">
        <f>IF(ISBLANK(L72),"  ",IF(L81&gt;0,L72/L81,IF(L72&gt;0,1,0)))</f>
        <v>0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3654209</v>
      </c>
      <c r="C78" s="39">
        <v>1</v>
      </c>
      <c r="D78" s="124">
        <v>0</v>
      </c>
      <c r="E78" s="40">
        <v>0</v>
      </c>
      <c r="F78" s="133">
        <f>D78+B78</f>
        <v>3654209</v>
      </c>
      <c r="G78" s="41">
        <f>IF(ISBLANK(F78),"  ",IF(F81&gt;0,F78/F81,IF(F78&gt;0,1,0)))</f>
        <v>0.27878276114125033</v>
      </c>
      <c r="H78" s="114">
        <v>3654209</v>
      </c>
      <c r="I78" s="39">
        <v>1</v>
      </c>
      <c r="J78" s="124">
        <v>0</v>
      </c>
      <c r="K78" s="40">
        <v>0</v>
      </c>
      <c r="L78" s="133">
        <f>J78+H78</f>
        <v>3654209</v>
      </c>
      <c r="M78" s="41">
        <f>IF(ISBLANK(L78),"  ",IF(L81&gt;0,L78/L81,IF(L78&gt;0,1,0)))</f>
        <v>0.22039430592550543</v>
      </c>
    </row>
    <row r="79" spans="1:13" s="55" customFormat="1" ht="15" customHeight="1" x14ac:dyDescent="0.25">
      <c r="A79" s="56" t="s">
        <v>67</v>
      </c>
      <c r="B79" s="120">
        <v>3654209</v>
      </c>
      <c r="C79" s="59">
        <v>1</v>
      </c>
      <c r="D79" s="129">
        <v>0</v>
      </c>
      <c r="E79" s="54">
        <v>0</v>
      </c>
      <c r="F79" s="134">
        <f>F78+F77+F76+F75+F74</f>
        <v>3654209</v>
      </c>
      <c r="G79" s="53">
        <f>IF(ISBLANK(F79),"  ",IF(F81&gt;0,F79/F81,IF(F79&gt;0,1,0)))</f>
        <v>0.27878276114125033</v>
      </c>
      <c r="H79" s="120">
        <v>3654209</v>
      </c>
      <c r="I79" s="59">
        <v>1</v>
      </c>
      <c r="J79" s="129">
        <v>0</v>
      </c>
      <c r="K79" s="54">
        <v>0</v>
      </c>
      <c r="L79" s="134">
        <f>L78+L77+L76+L75+L74</f>
        <v>3654209</v>
      </c>
      <c r="M79" s="53">
        <f>IF(ISBLANK(L79),"  ",IF(L81&gt;0,L79/L81,IF(L79&gt;0,1,0)))</f>
        <v>0.22039430592550543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13107729.42</v>
      </c>
      <c r="C81" s="68">
        <v>1</v>
      </c>
      <c r="D81" s="121">
        <v>0</v>
      </c>
      <c r="E81" s="69">
        <v>0</v>
      </c>
      <c r="F81" s="121">
        <f>F79+F72+F51+F44+F52+F80</f>
        <v>13107729.42</v>
      </c>
      <c r="G81" s="70">
        <f>IF(ISBLANK(F81),"  ",IF(F81&gt;0,F81/F81,IF(F81&gt;0,1,0)))</f>
        <v>1</v>
      </c>
      <c r="H81" s="121">
        <v>16580324</v>
      </c>
      <c r="I81" s="68">
        <v>1</v>
      </c>
      <c r="J81" s="121">
        <v>0</v>
      </c>
      <c r="K81" s="69">
        <v>0</v>
      </c>
      <c r="L81" s="121">
        <f>L79+L72+L51+L44+L52+L80</f>
        <v>16580324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  <row r="101" spans="7:7" x14ac:dyDescent="0.2">
      <c r="G101" s="2" t="s">
        <v>4</v>
      </c>
    </row>
  </sheetData>
  <hyperlinks>
    <hyperlink ref="O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LCTCBoard!B13+Online!B13+AE!B13+RR!B13+BRCC!B13+BPCC!B13+Delgado!B13+CentLATCC!B13+Fletcher!B13+LDCC!B13+Northshore!B13+Nunez!B13+RPCC!B13+SLCC!B13+SOWELA!B13+NWLTC!B13</f>
        <v>146417229</v>
      </c>
      <c r="C13" s="35">
        <f t="shared" ref="C13:C81" si="0">IF(ISBLANK(B13),"  ",IF(F13&gt;0,B13/F13,IF(B13&gt;0,1,0)))</f>
        <v>0.99829546108081169</v>
      </c>
      <c r="D13" s="122">
        <f>LCTCBoard!D13+Online!D13+AE!D13+RR!D13+BRCC!D13+BPCC!D13+Delgado!D13+CentLATCC!D13+Fletcher!D13+LDCC!D13+Northshore!D13+Nunez!D13+RPCC!D13+SLCC!D13+SOWELA!D13+NWLTC!D13</f>
        <v>250000</v>
      </c>
      <c r="E13" s="36">
        <f>IF(ISBLANK(D13),"  ",IF(F13&gt;0,D13/F13,IF(D13&gt;0,1,0)))</f>
        <v>1.7045389191882802E-3</v>
      </c>
      <c r="F13" s="130">
        <f>D13+B13</f>
        <v>146667229</v>
      </c>
      <c r="G13" s="37">
        <f>IF(ISBLANK(F13),"  ",IF(F81&gt;0,F13/F81,IF(F13&gt;0,1,0)))</f>
        <v>0.20282559188679189</v>
      </c>
      <c r="H13" s="112">
        <f>LCTCBoard!H13+Online!H13+AE!H13+RR!H13+BRCC!H13+BPCC!H13+Delgado!H13+CentLATCC!H13+Fletcher!H13+LDCC!H13+Northshore!H13+Nunez!H13+RPCC!H13+SLCC!H13+SOWELA!H13+NWLTC!H13</f>
        <v>164522934</v>
      </c>
      <c r="I13" s="35">
        <f>IF(ISBLANK(H13),"  ",IF(L13&gt;0,H13/L13,IF(H13&gt;0,1,0)))</f>
        <v>0.99848276052424967</v>
      </c>
      <c r="J13" s="122">
        <f>LCTCBoard!J13+Online!J13+AE!J13+RR!J13+BRCC!J13+BPCC!J13+Delgado!J13+CentLATCC!J13+Fletcher!J13+LDCC!J13+Northshore!J13+Nunez!J13+RPCC!J13+SLCC!J13+SOWELA!J13+NWLTC!J13</f>
        <v>250000</v>
      </c>
      <c r="K13" s="36">
        <f>IF(ISBLANK(J13),"  ",IF(L13&gt;0,J13/L13,IF(J13&gt;0,1,0)))</f>
        <v>1.5172394757503073E-3</v>
      </c>
      <c r="L13" s="130">
        <f t="shared" ref="L13:L34" si="1">J13+H13</f>
        <v>164772934</v>
      </c>
      <c r="M13" s="38">
        <f>IF(ISBLANK(L13),"  ",IF(L81&gt;0,L13/L81,IF(L13&gt;0,1,0)))</f>
        <v>0.24241259501874798</v>
      </c>
    </row>
    <row r="14" spans="1:15" ht="15" customHeight="1" x14ac:dyDescent="0.2">
      <c r="A14" s="7" t="s">
        <v>13</v>
      </c>
      <c r="B14" s="112">
        <f>LCTCBoard!B14+Online!B14+AE!B14+RR!B14+BRCC!B14+BPCC!B14+Delgado!B14+CentLATCC!B14+Fletcher!B14+LDCC!B14+Northshore!B14+Nunez!B14+RPCC!B14+SLCC!B14+SOWELA!B14+NWLTC!B14</f>
        <v>0</v>
      </c>
      <c r="C14" s="39">
        <f t="shared" si="0"/>
        <v>0</v>
      </c>
      <c r="D14" s="122">
        <f>LCTCBoard!D14+Online!D14+AE!D14+RR!D14+BRCC!D14+BPCC!D14+Delgado!D14+CentLATCC!D14+Fletcher!D14+LDCC!D14+Northshore!D14+Nunez!D14+RPCC!D14+SLCC!D14+SOWELA!D14+NWLTC!D14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LCTCBoard!H14+Online!H14+AE!H14+RR!H14+BRCC!H14+BPCC!H14+Delgado!H14+CentLATCC!H14+Fletcher!H14+LDCC!H14+Northshore!H14+Nunez!H14+RPCC!H14+SLCC!H14+SOWELA!H14+NWLTC!H14</f>
        <v>0</v>
      </c>
      <c r="I14" s="39">
        <f>IF(ISBLANK(H14),"  ",IF(L14&gt;0,H14/L14,IF(H14&gt;0,1,0)))</f>
        <v>0</v>
      </c>
      <c r="J14" s="122">
        <f>LCTCBoard!J14+Online!J14+AE!J14+RR!J14+BRCC!J14+BPCC!J14+Delgado!J14+CentLATCC!J14+Fletcher!J14+LDCC!J14+Northshore!J14+Nunez!J14+RPCC!J14+SLCC!J14+SOWELA!J14+NWLTC!J14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2">
        <f>LCTCBoard!B15+Online!B15+AE!B15+RR!B15+BRCC!B15+BPCC!B15+Delgado!B15+CentLATCC!B15+Fletcher!B15+LDCC!B15+Northshore!B15+Nunez!B15+RPCC!B15+SLCC!B15+SOWELA!B15+NWLTC!B15</f>
        <v>38997478.640000008</v>
      </c>
      <c r="C15" s="74">
        <f t="shared" si="0"/>
        <v>0.98936771931894474</v>
      </c>
      <c r="D15" s="122">
        <f>LCTCBoard!D15+Online!D15+AE!D15+RR!D15+BRCC!D15+BPCC!D15+Delgado!D15+CentLATCC!D15+Fletcher!D15+LDCC!D15+Northshore!D15+Nunez!D15+RPCC!D15+SLCC!D15+SOWELA!D15+NWLTC!D15</f>
        <v>419088</v>
      </c>
      <c r="E15" s="74">
        <f>IF(ISBLANK(D15),"  ",IF(F15&gt;0,D15/F15,IF(D15&gt;0,1,0)))</f>
        <v>1.0632280681055277E-2</v>
      </c>
      <c r="F15" s="150">
        <f>D15+B15</f>
        <v>39416566.640000008</v>
      </c>
      <c r="G15" s="44">
        <f>IF(ISBLANK(F15),"  ",IF(F81&gt;0,F15/F81,IF(F15&gt;0,1,0)))</f>
        <v>5.4509030499943364E-2</v>
      </c>
      <c r="H15" s="112">
        <f>LCTCBoard!H15+Online!H15+AE!H15+RR!H15+BRCC!H15+BPCC!H15+Delgado!H15+CentLATCC!H15+Fletcher!H15+LDCC!H15+Northshore!H15+Nunez!H15+RPCC!H15+SLCC!H15+SOWELA!H15+NWLTC!H15</f>
        <v>30909474</v>
      </c>
      <c r="I15" s="74">
        <f>IF(ISBLANK(H15),"  ",IF(L15&gt;0,H15/L15,IF(H15&gt;0,1,0)))</f>
        <v>0.98880339445251064</v>
      </c>
      <c r="J15" s="122">
        <f>LCTCBoard!J15+Online!J15+AE!J15+RR!J15+BRCC!J15+BPCC!J15+Delgado!J15+CentLATCC!J15+Fletcher!J15+LDCC!J15+Northshore!J15+Nunez!J15+RPCC!J15+SLCC!J15+SOWELA!J15+NWLTC!J15</f>
        <v>350000</v>
      </c>
      <c r="K15" s="74">
        <f>IF(ISBLANK(J15),"  ",IF(L15&gt;0,J15/L15,IF(J15&gt;0,1,0)))</f>
        <v>1.1196605547489379E-2</v>
      </c>
      <c r="L15" s="150">
        <f t="shared" si="1"/>
        <v>31259474</v>
      </c>
      <c r="M15" s="44">
        <f>IF(ISBLANK(L15),"  ",IF(L81&gt;0,L15/L81,IF(L15&gt;0,1,0)))</f>
        <v>4.5988682894127997E-2</v>
      </c>
    </row>
    <row r="16" spans="1:15" ht="15" customHeight="1" x14ac:dyDescent="0.2">
      <c r="A16" s="170" t="s">
        <v>15</v>
      </c>
      <c r="B16" s="112">
        <f>LCTCBoard!B16+Online!B16+AE!B16+RR!B16+BRCC!B16+BPCC!B16+Delgado!B16+CentLATCC!B16+Fletcher!B16+LDCC!B16+Northshore!B16+Nunez!B16+RPCC!B16+SLCC!B16+SOWELA!B16+NWLTC!B16</f>
        <v>20000000</v>
      </c>
      <c r="C16" s="75">
        <f t="shared" si="0"/>
        <v>1</v>
      </c>
      <c r="D16" s="122">
        <f>LCTCBoard!D16+Online!D16+AE!D16+RR!D16+BRCC!D16+BPCC!D16+Delgado!D16+CentLATCC!D16+Fletcher!D16+LDCC!D16+Northshore!D16+Nunez!D16+RPCC!D16+SLCC!D16+SOWELA!D16+NWLTC!D16</f>
        <v>0</v>
      </c>
      <c r="E16" s="75">
        <f>IF(ISBLANK(D16),"  ",IF(F16&gt;0,D16/F16,IF(D16&gt;0,1,0)))</f>
        <v>0</v>
      </c>
      <c r="F16" s="150">
        <f t="shared" ref="F16:F43" si="2">D16+B16</f>
        <v>20000000</v>
      </c>
      <c r="G16" s="37">
        <f>IF(ISBLANK(F16),"  ",IF(F81&gt;0,F16/F81,IF(F16&gt;0,1,0)))</f>
        <v>2.7657929214274839E-2</v>
      </c>
      <c r="H16" s="112">
        <f>LCTCBoard!H16+Online!H16+AE!H16+RR!H16+BRCC!H16+BPCC!H16+Delgado!H16+CentLATCC!H16+Fletcher!H16+LDCC!H16+Northshore!H16+Nunez!H16+RPCC!H16+SLCC!H16+SOWELA!H16+NWLTC!H16</f>
        <v>0</v>
      </c>
      <c r="I16" s="75">
        <f t="shared" ref="I16:I34" si="3">IF(ISBLANK(H16),"  ",IF(L16&gt;0,H16/L16,IF(H16&gt;0,1,0)))</f>
        <v>0</v>
      </c>
      <c r="J16" s="122">
        <f>LCTCBoard!J16+Online!J16+AE!J16+RR!J16+BRCC!J16+BPCC!J16+Delgado!J16+CentLATCC!J16+Fletcher!J16+LDCC!J16+Northshore!J16+Nunez!J16+RPCC!J16+SLCC!J16+SOWELA!J16+NWLTC!J16</f>
        <v>0</v>
      </c>
      <c r="K16" s="75">
        <f t="shared" ref="K16:K34" si="4">IF(ISBLANK(J16),"  ",IF(L16&gt;0,J16/L16,IF(J16&gt;0,1,0)))</f>
        <v>0</v>
      </c>
      <c r="L16" s="150">
        <f t="shared" si="1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2">
        <f>LCTCBoard!B17+Online!B17+AE!B17+RR!B17+BRCC!B17+BPCC!B17+Delgado!B17+CentLATCC!B17+Fletcher!B17+LDCC!B17+Northshore!B17+Nunez!B17+RPCC!B17+SLCC!B17+SOWELA!B17+NWLTC!B17</f>
        <v>5619139.6399999997</v>
      </c>
      <c r="C17" s="39">
        <f t="shared" si="0"/>
        <v>1</v>
      </c>
      <c r="D17" s="122">
        <f>LCTCBoard!D17+Online!D17+AE!D17+RR!D17+BRCC!D17+BPCC!D17+Delgado!D17+CentLATCC!D17+Fletcher!D17+LDCC!D17+Northshore!D17+Nunez!D17+RPCC!D17+SLCC!D17+SOWELA!D17+NWLTC!D17</f>
        <v>0</v>
      </c>
      <c r="E17" s="36">
        <f t="shared" ref="E17:E34" si="5">IF(ISBLANK(D17),"  ",IF(F17&gt;0,D17/F17,IF(D17&gt;0,1,0)))</f>
        <v>0</v>
      </c>
      <c r="F17" s="133">
        <f t="shared" si="2"/>
        <v>5619139.6399999997</v>
      </c>
      <c r="G17" s="41">
        <f>IF(ISBLANK(F17),"  ",IF(F81&gt;0,F17/F81,IF(F17&gt;0,1,0)))</f>
        <v>7.7706883204122891E-3</v>
      </c>
      <c r="H17" s="112">
        <f>LCTCBoard!H17+Online!H17+AE!H17+RR!H17+BRCC!H17+BPCC!H17+Delgado!H17+CentLATCC!H17+Fletcher!H17+LDCC!H17+Northshore!H17+Nunez!H17+RPCC!H17+SLCC!H17+SOWELA!H17+NWLTC!H17</f>
        <v>4882554</v>
      </c>
      <c r="I17" s="39">
        <f t="shared" si="3"/>
        <v>1</v>
      </c>
      <c r="J17" s="122">
        <f>LCTCBoard!J17+Online!J17+AE!J17+RR!J17+BRCC!J17+BPCC!J17+Delgado!J17+CentLATCC!J17+Fletcher!J17+LDCC!J17+Northshore!J17+Nunez!J17+RPCC!J17+SLCC!J17+SOWELA!J17+NWLTC!J17</f>
        <v>0</v>
      </c>
      <c r="K17" s="40">
        <f t="shared" si="4"/>
        <v>0</v>
      </c>
      <c r="L17" s="133">
        <f t="shared" si="1"/>
        <v>4882554</v>
      </c>
      <c r="M17" s="41">
        <f>IF(ISBLANK(L17),"  ",IF(L81&gt;0,L17/L81,IF(L17&gt;0,1,0)))</f>
        <v>7.1831735754560762E-3</v>
      </c>
    </row>
    <row r="18" spans="1:13" ht="15" customHeight="1" x14ac:dyDescent="0.2">
      <c r="A18" s="171" t="s">
        <v>17</v>
      </c>
      <c r="B18" s="112">
        <f>LCTCBoard!B18+Online!B18+AE!B18+RR!B18+BRCC!B18+BPCC!B18+Delgado!B18+CentLATCC!B18+Fletcher!B18+LDCC!B18+Northshore!B18+Nunez!B18+RPCC!B18+SLCC!B18+SOWELA!B18+NWLTC!B18</f>
        <v>0</v>
      </c>
      <c r="C18" s="39">
        <f t="shared" si="0"/>
        <v>0</v>
      </c>
      <c r="D18" s="122">
        <f>LCTCBoard!D18+Online!D18+AE!D18+RR!D18+BRCC!D18+BPCC!D18+Delgado!D18+CentLATCC!D18+Fletcher!D18+LDCC!D18+Northshore!D18+Nunez!D18+RPCC!D18+SLCC!D18+SOWELA!D18+NWLTC!D18</f>
        <v>0</v>
      </c>
      <c r="E18" s="36">
        <f t="shared" si="5"/>
        <v>0</v>
      </c>
      <c r="F18" s="133">
        <f t="shared" si="2"/>
        <v>0</v>
      </c>
      <c r="G18" s="41">
        <f>IF(ISBLANK(F18),"  ",IF(F81&gt;0,F18/F81,IF(F18&gt;0,1,0)))</f>
        <v>0</v>
      </c>
      <c r="H18" s="112">
        <f>LCTCBoard!H18+Online!H18+AE!H18+RR!H18+BRCC!H18+BPCC!H18+Delgado!H18+CentLATCC!H18+Fletcher!H18+LDCC!H18+Northshore!H18+Nunez!H18+RPCC!H18+SLCC!H18+SOWELA!H18+NWLTC!H18</f>
        <v>0</v>
      </c>
      <c r="I18" s="39">
        <f t="shared" si="3"/>
        <v>0</v>
      </c>
      <c r="J18" s="122">
        <f>LCTCBoard!J18+Online!J18+AE!J18+RR!J18+BRCC!J18+BPCC!J18+Delgado!J18+CentLATCC!J18+Fletcher!J18+LDCC!J18+Northshore!J18+Nunez!J18+RPCC!J18+SLCC!J18+SOWELA!J18+NWLTC!J18</f>
        <v>0</v>
      </c>
      <c r="K18" s="40">
        <f t="shared" si="4"/>
        <v>0</v>
      </c>
      <c r="L18" s="133">
        <f t="shared" si="1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2">
        <f>LCTCBoard!B19+Online!B19+AE!B19+RR!B19+BRCC!B19+BPCC!B19+Delgado!B19+CentLATCC!B19+Fletcher!B19+LDCC!B19+Northshore!B19+Nunez!B19+RPCC!B19+SLCC!B19+SOWELA!B19+NWLTC!B19</f>
        <v>252423</v>
      </c>
      <c r="C19" s="39">
        <f t="shared" si="0"/>
        <v>1</v>
      </c>
      <c r="D19" s="122">
        <f>LCTCBoard!D19+Online!D19+AE!D19+RR!D19+BRCC!D19+BPCC!D19+Delgado!D19+CentLATCC!D19+Fletcher!D19+LDCC!D19+Northshore!D19+Nunez!D19+RPCC!D19+SLCC!D19+SOWELA!D19+NWLTC!D19</f>
        <v>0</v>
      </c>
      <c r="E19" s="36">
        <f t="shared" si="5"/>
        <v>0</v>
      </c>
      <c r="F19" s="133">
        <f t="shared" si="2"/>
        <v>252423</v>
      </c>
      <c r="G19" s="41">
        <f>IF(ISBLANK(F19),"  ",IF(F81&gt;0,F19/F81,IF(F19&gt;0,1,0)))</f>
        <v>3.490748733027449E-4</v>
      </c>
      <c r="H19" s="112">
        <f>LCTCBoard!H19+Online!H19+AE!H19+RR!H19+BRCC!H19+BPCC!H19+Delgado!H19+CentLATCC!H19+Fletcher!H19+LDCC!H19+Northshore!H19+Nunez!H19+RPCC!H19+SLCC!H19+SOWELA!H19+NWLTC!H19</f>
        <v>114540</v>
      </c>
      <c r="I19" s="39">
        <f t="shared" si="3"/>
        <v>1</v>
      </c>
      <c r="J19" s="122">
        <f>LCTCBoard!J19+Online!J19+AE!J19+RR!J19+BRCC!J19+BPCC!J19+Delgado!J19+CentLATCC!J19+Fletcher!J19+LDCC!J19+Northshore!J19+Nunez!J19+RPCC!J19+SLCC!J19+SOWELA!J19+NWLTC!J19</f>
        <v>0</v>
      </c>
      <c r="K19" s="40">
        <f t="shared" si="4"/>
        <v>0</v>
      </c>
      <c r="L19" s="133">
        <f t="shared" si="1"/>
        <v>114540</v>
      </c>
      <c r="M19" s="41">
        <f>IF(ISBLANK(L19),"  ",IF(L81&gt;0,L19/L81,IF(L19&gt;0,1,0)))</f>
        <v>1.6851031270370771E-4</v>
      </c>
    </row>
    <row r="20" spans="1:13" ht="15" customHeight="1" x14ac:dyDescent="0.2">
      <c r="A20" s="171" t="s">
        <v>19</v>
      </c>
      <c r="B20" s="112">
        <f>LCTCBoard!B20+Online!B20+AE!B20+RR!B20+BRCC!B20+BPCC!B20+Delgado!B20+CentLATCC!B20+Fletcher!B20+LDCC!B20+Northshore!B20+Nunez!B20+RPCC!B20+SLCC!B20+SOWELA!B20+NWLTC!B20</f>
        <v>626766</v>
      </c>
      <c r="C20" s="39">
        <f t="shared" si="0"/>
        <v>1</v>
      </c>
      <c r="D20" s="122">
        <f>LCTCBoard!D20+Online!D20+AE!D20+RR!D20+BRCC!D20+BPCC!D20+Delgado!D20+CentLATCC!D20+Fletcher!D20+LDCC!D20+Northshore!D20+Nunez!D20+RPCC!D20+SLCC!D20+SOWELA!D20+NWLTC!D20</f>
        <v>0</v>
      </c>
      <c r="E20" s="36">
        <f t="shared" si="5"/>
        <v>0</v>
      </c>
      <c r="F20" s="133">
        <f>D20+B20</f>
        <v>626766</v>
      </c>
      <c r="G20" s="41">
        <f>IF(ISBLANK(F20),"  ",IF(F81&gt;0,F20/F81,IF(F20&gt;0,1,0)))</f>
        <v>8.667524830957092E-4</v>
      </c>
      <c r="H20" s="112">
        <f>LCTCBoard!H20+Online!H20+AE!H20+RR!H20+BRCC!H20+BPCC!H20+Delgado!H20+CentLATCC!H20+Fletcher!H20+LDCC!H20+Northshore!H20+Nunez!H20+RPCC!H20+SLCC!H20+SOWELA!H20+NWLTC!H20</f>
        <v>623663</v>
      </c>
      <c r="I20" s="39">
        <f t="shared" si="3"/>
        <v>1</v>
      </c>
      <c r="J20" s="122">
        <f>LCTCBoard!J20+Online!J20+AE!J20+RR!J20+BRCC!J20+BPCC!J20+Delgado!J20+CentLATCC!J20+Fletcher!J20+LDCC!J20+Northshore!J20+Nunez!J20+RPCC!J20+SLCC!J20+SOWELA!J20+NWLTC!J20</f>
        <v>0</v>
      </c>
      <c r="K20" s="40">
        <f t="shared" si="4"/>
        <v>0</v>
      </c>
      <c r="L20" s="133">
        <f t="shared" si="1"/>
        <v>623663</v>
      </c>
      <c r="M20" s="41">
        <f>IF(ISBLANK(L20),"  ",IF(L81&gt;0,L20/L81,IF(L20&gt;0,1,0)))</f>
        <v>9.1752791297129797E-4</v>
      </c>
    </row>
    <row r="21" spans="1:13" ht="15" customHeight="1" x14ac:dyDescent="0.2">
      <c r="A21" s="171" t="s">
        <v>20</v>
      </c>
      <c r="B21" s="112">
        <f>LCTCBoard!B21+Online!B21+AE!B21+RR!B21+BRCC!B21+BPCC!B21+Delgado!B21+CentLATCC!B21+Fletcher!B21+LDCC!B21+Northshore!B21+Nunez!B21+RPCC!B21+SLCC!B21+SOWELA!B21+NWLTC!B21</f>
        <v>0</v>
      </c>
      <c r="C21" s="39">
        <f t="shared" si="0"/>
        <v>0</v>
      </c>
      <c r="D21" s="122">
        <f>LCTCBoard!D21+Online!D21+AE!D21+RR!D21+BRCC!D21+BPCC!D21+Delgado!D21+CentLATCC!D21+Fletcher!D21+LDCC!D21+Northshore!D21+Nunez!D21+RPCC!D21+SLCC!D21+SOWELA!D21+NWLTC!D21</f>
        <v>0</v>
      </c>
      <c r="E21" s="36">
        <f t="shared" si="5"/>
        <v>0</v>
      </c>
      <c r="F21" s="133">
        <f t="shared" si="2"/>
        <v>0</v>
      </c>
      <c r="G21" s="41">
        <f>IF(ISBLANK(F21),"  ",IF(F81&gt;0,F21/F81,IF(F21&gt;0,1,0)))</f>
        <v>0</v>
      </c>
      <c r="H21" s="112">
        <f>LCTCBoard!H21+Online!H21+AE!H21+RR!H21+BRCC!H21+BPCC!H21+Delgado!H21+CentLATCC!H21+Fletcher!H21+LDCC!H21+Northshore!H21+Nunez!H21+RPCC!H21+SLCC!H21+SOWELA!H21+NWLTC!H21</f>
        <v>0</v>
      </c>
      <c r="I21" s="39">
        <f t="shared" si="3"/>
        <v>0</v>
      </c>
      <c r="J21" s="122">
        <f>LCTCBoard!J21+Online!J21+AE!J21+RR!J21+BRCC!J21+BPCC!J21+Delgado!J21+CentLATCC!J21+Fletcher!J21+LDCC!J21+Northshore!J21+Nunez!J21+RPCC!J21+SLCC!J21+SOWELA!J21+NWLTC!J21</f>
        <v>0</v>
      </c>
      <c r="K21" s="40">
        <f t="shared" si="4"/>
        <v>0</v>
      </c>
      <c r="L21" s="133">
        <f t="shared" si="1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2">
        <f>LCTCBoard!B22+Online!B22+AE!B22+RR!B22+BRCC!B22+BPCC!B22+Delgado!B22+CentLATCC!B22+Fletcher!B22+LDCC!B22+Northshore!B22+Nunez!B22+RPCC!B22+SLCC!B22+SOWELA!B22+NWLTC!B22</f>
        <v>0</v>
      </c>
      <c r="C22" s="39">
        <f t="shared" si="0"/>
        <v>0</v>
      </c>
      <c r="D22" s="122">
        <f>LCTCBoard!D22+Online!D22+AE!D22+RR!D22+BRCC!D22+BPCC!D22+Delgado!D22+CentLATCC!D22+Fletcher!D22+LDCC!D22+Northshore!D22+Nunez!D22+RPCC!D22+SLCC!D22+SOWELA!D22+NWLTC!D22</f>
        <v>0</v>
      </c>
      <c r="E22" s="36">
        <f t="shared" si="5"/>
        <v>0</v>
      </c>
      <c r="F22" s="133">
        <f t="shared" si="2"/>
        <v>0</v>
      </c>
      <c r="G22" s="41">
        <f>IF(ISBLANK(F22),"  ",IF(F81&gt;0,F22/F81,IF(F22&gt;0,1,0)))</f>
        <v>0</v>
      </c>
      <c r="H22" s="112">
        <f>LCTCBoard!H22+Online!H22+AE!H22+RR!H22+BRCC!H22+BPCC!H22+Delgado!H22+CentLATCC!H22+Fletcher!H22+LDCC!H22+Northshore!H22+Nunez!H22+RPCC!H22+SLCC!H22+SOWELA!H22+NWLTC!H22</f>
        <v>0</v>
      </c>
      <c r="I22" s="39">
        <f t="shared" si="3"/>
        <v>0</v>
      </c>
      <c r="J22" s="122">
        <f>LCTCBoard!J22+Online!J22+AE!J22+RR!J22+BRCC!J22+BPCC!J22+Delgado!J22+CentLATCC!J22+Fletcher!J22+LDCC!J22+Northshore!J22+Nunez!J22+RPCC!J22+SLCC!J22+SOWELA!J22+NWLTC!J22</f>
        <v>0</v>
      </c>
      <c r="K22" s="40">
        <f t="shared" si="4"/>
        <v>0</v>
      </c>
      <c r="L22" s="133">
        <f t="shared" si="1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2">
        <f>LCTCBoard!B23+Online!B23+AE!B23+RR!B23+BRCC!B23+BPCC!B23+Delgado!B23+CentLATCC!B23+Fletcher!B23+LDCC!B23+Northshore!B23+Nunez!B23+RPCC!B23+SLCC!B23+SOWELA!B23+NWLTC!B23</f>
        <v>0</v>
      </c>
      <c r="C23" s="39">
        <f t="shared" si="0"/>
        <v>0</v>
      </c>
      <c r="D23" s="122">
        <f>LCTCBoard!D23+Online!D23+AE!D23+RR!D23+BRCC!D23+BPCC!D23+Delgado!D23+CentLATCC!D23+Fletcher!D23+LDCC!D23+Northshore!D23+Nunez!D23+RPCC!D23+SLCC!D23+SOWELA!D23+NWLTC!D23</f>
        <v>0</v>
      </c>
      <c r="E23" s="36">
        <f t="shared" si="5"/>
        <v>0</v>
      </c>
      <c r="F23" s="133">
        <f t="shared" si="2"/>
        <v>0</v>
      </c>
      <c r="G23" s="41">
        <f>IF(ISBLANK(F23),"  ",IF(F81&gt;0,F23/F81,IF(F23&gt;0,1,0)))</f>
        <v>0</v>
      </c>
      <c r="H23" s="112">
        <f>LCTCBoard!H23+Online!H23+AE!H23+RR!H23+BRCC!H23+BPCC!H23+Delgado!H23+CentLATCC!H23+Fletcher!H23+LDCC!H23+Northshore!H23+Nunez!H23+RPCC!H23+SLCC!H23+SOWELA!H23+NWLTC!H23</f>
        <v>0</v>
      </c>
      <c r="I23" s="39">
        <f t="shared" si="3"/>
        <v>0</v>
      </c>
      <c r="J23" s="122">
        <f>LCTCBoard!J23+Online!J23+AE!J23+RR!J23+BRCC!J23+BPCC!J23+Delgado!J23+CentLATCC!J23+Fletcher!J23+LDCC!J23+Northshore!J23+Nunez!J23+RPCC!J23+SLCC!J23+SOWELA!J23+NWLTC!J23</f>
        <v>0</v>
      </c>
      <c r="K23" s="40">
        <f t="shared" si="4"/>
        <v>0</v>
      </c>
      <c r="L23" s="133">
        <f t="shared" si="1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2">
        <f>LCTCBoard!B24+Online!B24+AE!B24+RR!B24+BRCC!B24+BPCC!B24+Delgado!B24+CentLATCC!B24+Fletcher!B24+LDCC!B24+Northshore!B24+Nunez!B24+RPCC!B24+SLCC!B24+SOWELA!B24+NWLTC!B24</f>
        <v>0</v>
      </c>
      <c r="C24" s="39">
        <f t="shared" si="0"/>
        <v>0</v>
      </c>
      <c r="D24" s="122">
        <f>LCTCBoard!D24+Online!D24+AE!D24+RR!D24+BRCC!D24+BPCC!D24+Delgado!D24+CentLATCC!D24+Fletcher!D24+LDCC!D24+Northshore!D24+Nunez!D24+RPCC!D24+SLCC!D24+SOWELA!D24+NWLTC!D24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12">
        <f>LCTCBoard!H24+Online!H24+AE!H24+RR!H24+BRCC!H24+BPCC!H24+Delgado!H24+CentLATCC!H24+Fletcher!H24+LDCC!H24+Northshore!H24+Nunez!H24+RPCC!H24+SLCC!H24+SOWELA!H24+NWLTC!H24</f>
        <v>0</v>
      </c>
      <c r="I24" s="39">
        <f t="shared" si="3"/>
        <v>0</v>
      </c>
      <c r="J24" s="122">
        <f>LCTCBoard!J24+Online!J24+AE!J24+RR!J24+BRCC!J24+BPCC!J24+Delgado!J24+CentLATCC!J24+Fletcher!J24+LDCC!J24+Northshore!J24+Nunez!J24+RPCC!J24+SLCC!J24+SOWELA!J24+NWLTC!J24</f>
        <v>0</v>
      </c>
      <c r="K24" s="40">
        <f t="shared" si="4"/>
        <v>0</v>
      </c>
      <c r="L24" s="133">
        <f t="shared" si="1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LCTCBoard!B25+Online!B25+AE!B25+RR!B25+BRCC!B25+BPCC!B25+Delgado!B25+CentLATCC!B25+Fletcher!B25+LDCC!B25+Northshore!B25+Nunez!B25+RPCC!B25+SLCC!B25+SOWELA!B25+NWLTC!B25</f>
        <v>0</v>
      </c>
      <c r="C25" s="39">
        <f t="shared" si="0"/>
        <v>0</v>
      </c>
      <c r="D25" s="122">
        <f>LCTCBoard!D25+Online!D25+AE!D25+RR!D25+BRCC!D25+BPCC!D25+Delgado!D25+CentLATCC!D25+Fletcher!D25+LDCC!D25+Northshore!D25+Nunez!D25+RPCC!D25+SLCC!D25+SOWELA!D25+NWLTC!D25</f>
        <v>0</v>
      </c>
      <c r="E25" s="36">
        <f t="shared" si="5"/>
        <v>0</v>
      </c>
      <c r="F25" s="133">
        <f t="shared" si="2"/>
        <v>0</v>
      </c>
      <c r="G25" s="41">
        <f>IF(ISBLANK(F25),"  ",IF(F81&gt;0,F25/F81,IF(F25&gt;0,1,0)))</f>
        <v>0</v>
      </c>
      <c r="H25" s="112">
        <f>LCTCBoard!H25+Online!H25+AE!H25+RR!H25+BRCC!H25+BPCC!H25+Delgado!H25+CentLATCC!H25+Fletcher!H25+LDCC!H25+Northshore!H25+Nunez!H25+RPCC!H25+SLCC!H25+SOWELA!H25+NWLTC!H25</f>
        <v>0</v>
      </c>
      <c r="I25" s="39">
        <f t="shared" si="3"/>
        <v>0</v>
      </c>
      <c r="J25" s="122">
        <f>LCTCBoard!J25+Online!J25+AE!J25+RR!J25+BRCC!J25+BPCC!J25+Delgado!J25+CentLATCC!J25+Fletcher!J25+LDCC!J25+Northshore!J25+Nunez!J25+RPCC!J25+SLCC!J25+SOWELA!J25+NWLTC!J25</f>
        <v>0</v>
      </c>
      <c r="K25" s="40">
        <f t="shared" si="4"/>
        <v>0</v>
      </c>
      <c r="L25" s="133">
        <f t="shared" si="1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2">
        <f>LCTCBoard!B26+Online!B26+AE!B26+RR!B26+BRCC!B26+BPCC!B26+Delgado!B26+CentLATCC!B26+Fletcher!B26+LDCC!B26+Northshore!B26+Nunez!B26+RPCC!B26+SLCC!B26+SOWELA!B26+NWLTC!B26</f>
        <v>11996000</v>
      </c>
      <c r="C26" s="39">
        <f t="shared" si="0"/>
        <v>0.96992238033635192</v>
      </c>
      <c r="D26" s="122">
        <f>LCTCBoard!D26+Online!D26+AE!D26+RR!D26+BRCC!D26+BPCC!D26+Delgado!D26+CentLATCC!D26+Fletcher!D26+LDCC!D26+Northshore!D26+Nunez!D26+RPCC!D26+SLCC!D26+SOWELA!D26+NWLTC!D26</f>
        <v>372000</v>
      </c>
      <c r="E26" s="36">
        <f t="shared" si="5"/>
        <v>3.0077619663648126E-2</v>
      </c>
      <c r="F26" s="133">
        <f t="shared" si="2"/>
        <v>12368000</v>
      </c>
      <c r="G26" s="41">
        <f>IF(ISBLANK(F26),"  ",IF(F81&gt;0,F26/F81,IF(F26&gt;0,1,0)))</f>
        <v>1.7103663426107561E-2</v>
      </c>
      <c r="H26" s="112">
        <f>LCTCBoard!H26+Online!H26+AE!H26+RR!H26+BRCC!H26+BPCC!H26+Delgado!H26+CentLATCC!H26+Fletcher!H26+LDCC!H26+Northshore!H26+Nunez!H26+RPCC!H26+SLCC!H26+SOWELA!H26+NWLTC!H26</f>
        <v>25000000</v>
      </c>
      <c r="I26" s="39">
        <f t="shared" si="3"/>
        <v>0.98619329388560162</v>
      </c>
      <c r="J26" s="122">
        <f>LCTCBoard!J26+Online!J26+AE!J26+RR!J26+BRCC!J26+BPCC!J26+Delgado!J26+CentLATCC!J26+Fletcher!J26+LDCC!J26+Northshore!J26+Nunez!J26+RPCC!J26+SLCC!J26+SOWELA!J26+NWLTC!J26</f>
        <v>350000</v>
      </c>
      <c r="K26" s="40">
        <f t="shared" si="4"/>
        <v>1.3806706114398421E-2</v>
      </c>
      <c r="L26" s="133">
        <f t="shared" si="1"/>
        <v>25350000</v>
      </c>
      <c r="M26" s="41">
        <f>IF(ISBLANK(L26),"  ",IF(L81&gt;0,L26/L81,IF(L26&gt;0,1,0)))</f>
        <v>3.7294713000165798E-2</v>
      </c>
    </row>
    <row r="27" spans="1:13" ht="15" customHeight="1" x14ac:dyDescent="0.2">
      <c r="A27" s="171" t="s">
        <v>26</v>
      </c>
      <c r="B27" s="112">
        <f>LCTCBoard!B27+Online!B27+AE!B27+RR!B27+BRCC!B27+BPCC!B27+Delgado!B27+CentLATCC!B27+Fletcher!B27+LDCC!B27+Northshore!B27+Nunez!B27+RPCC!B27+SLCC!B27+SOWELA!B27+NWLTC!B27</f>
        <v>0</v>
      </c>
      <c r="C27" s="39">
        <f t="shared" si="0"/>
        <v>0</v>
      </c>
      <c r="D27" s="122">
        <f>LCTCBoard!D27+Online!D27+AE!D27+RR!D27+BRCC!D27+BPCC!D27+Delgado!D27+CentLATCC!D27+Fletcher!D27+LDCC!D27+Northshore!D27+Nunez!D27+RPCC!D27+SLCC!D27+SOWELA!D27+NWLTC!D27</f>
        <v>0</v>
      </c>
      <c r="E27" s="36">
        <f t="shared" si="5"/>
        <v>0</v>
      </c>
      <c r="F27" s="133">
        <f t="shared" si="2"/>
        <v>0</v>
      </c>
      <c r="G27" s="41">
        <f>IF(ISBLANK(F27),"  ",IF(F81&gt;0,F27/F81,IF(F27&gt;0,1,0)))</f>
        <v>0</v>
      </c>
      <c r="H27" s="112">
        <f>LCTCBoard!H27+Online!H27+AE!H27+RR!H27+BRCC!H27+BPCC!H27+Delgado!H27+CentLATCC!H27+Fletcher!H27+LDCC!H27+Northshore!H27+Nunez!H27+RPCC!H27+SLCC!H27+SOWELA!H27+NWLTC!H27</f>
        <v>0</v>
      </c>
      <c r="I27" s="39">
        <f t="shared" si="3"/>
        <v>0</v>
      </c>
      <c r="J27" s="122">
        <f>LCTCBoard!J27+Online!J27+AE!J27+RR!J27+BRCC!J27+BPCC!J27+Delgado!J27+CentLATCC!J27+Fletcher!J27+LDCC!J27+Northshore!J27+Nunez!J27+RPCC!J27+SLCC!J27+SOWELA!J27+NWLTC!J27</f>
        <v>0</v>
      </c>
      <c r="K27" s="40">
        <f t="shared" si="4"/>
        <v>0</v>
      </c>
      <c r="L27" s="133">
        <f t="shared" si="1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f>LCTCBoard!B28+Online!B28+AE!B28+RR!B28+BRCC!B28+BPCC!B28+Delgado!B28+CentLATCC!B28+Fletcher!B28+LDCC!B28+Northshore!B28+Nunez!B28+RPCC!B28+SLCC!B28+SOWELA!B28+NWLTC!B28</f>
        <v>503150</v>
      </c>
      <c r="C28" s="39">
        <f t="shared" si="0"/>
        <v>1</v>
      </c>
      <c r="D28" s="122">
        <f>LCTCBoard!D28+Online!D28+AE!D28+RR!D28+BRCC!D28+BPCC!D28+Delgado!D28+CentLATCC!D28+Fletcher!D28+LDCC!D28+Northshore!D28+Nunez!D28+RPCC!D28+SLCC!D28+SOWELA!D28+NWLTC!D28</f>
        <v>0</v>
      </c>
      <c r="E28" s="36">
        <f t="shared" si="5"/>
        <v>0</v>
      </c>
      <c r="F28" s="133">
        <f t="shared" si="2"/>
        <v>503150</v>
      </c>
      <c r="G28" s="41">
        <f>IF(ISBLANK(F28),"  ",IF(F81&gt;0,F28/F81,IF(F28&gt;0,1,0)))</f>
        <v>6.9580435420811928E-4</v>
      </c>
      <c r="H28" s="112">
        <f>LCTCBoard!H28+Online!H28+AE!H28+RR!H28+BRCC!H28+BPCC!H28+Delgado!H28+CentLATCC!H28+Fletcher!H28+LDCC!H28+Northshore!H28+Nunez!H28+RPCC!H28+SLCC!H28+SOWELA!H28+NWLTC!H28</f>
        <v>288717</v>
      </c>
      <c r="I28" s="39">
        <f t="shared" si="3"/>
        <v>1</v>
      </c>
      <c r="J28" s="122">
        <f>LCTCBoard!J28+Online!J28+AE!J28+RR!J28+BRCC!J28+BPCC!J28+Delgado!J28+CentLATCC!J28+Fletcher!J28+LDCC!J28+Northshore!J28+Nunez!J28+RPCC!J28+SLCC!J28+SOWELA!J28+NWLTC!J28</f>
        <v>0</v>
      </c>
      <c r="K28" s="40">
        <f t="shared" si="4"/>
        <v>0</v>
      </c>
      <c r="L28" s="133">
        <f t="shared" si="1"/>
        <v>288717</v>
      </c>
      <c r="M28" s="41">
        <f>IF(ISBLANK(L28),"  ",IF(L81&gt;0,L28/L81,IF(L28&gt;0,1,0)))</f>
        <v>4.2475809283111911E-4</v>
      </c>
    </row>
    <row r="29" spans="1:13" ht="15" customHeight="1" x14ac:dyDescent="0.2">
      <c r="A29" s="172" t="s">
        <v>28</v>
      </c>
      <c r="B29" s="112">
        <f>LCTCBoard!B29+Online!B29+AE!B29+RR!B29+BRCC!B29+BPCC!B29+Delgado!B29+CentLATCC!B29+Fletcher!B29+LDCC!B29+Northshore!B29+Nunez!B29+RPCC!B29+SLCC!B29+SOWELA!B29+NWLTC!B29</f>
        <v>0</v>
      </c>
      <c r="C29" s="39">
        <f t="shared" si="0"/>
        <v>0</v>
      </c>
      <c r="D29" s="122">
        <f>LCTCBoard!D29+Online!D29+AE!D29+RR!D29+BRCC!D29+BPCC!D29+Delgado!D29+CentLATCC!D29+Fletcher!D29+LDCC!D29+Northshore!D29+Nunez!D29+RPCC!D29+SLCC!D29+SOWELA!D29+NWLTC!D29</f>
        <v>0</v>
      </c>
      <c r="E29" s="36">
        <f t="shared" si="5"/>
        <v>0</v>
      </c>
      <c r="F29" s="133">
        <f t="shared" si="2"/>
        <v>0</v>
      </c>
      <c r="G29" s="41">
        <f>IF(ISBLANK(F29),"  ",IF(F81&gt;0,F29/F81,IF(F29&gt;0,1,0)))</f>
        <v>0</v>
      </c>
      <c r="H29" s="112">
        <f>LCTCBoard!H29+Online!H29+AE!H29+RR!H29+BRCC!H29+BPCC!H29+Delgado!H29+CentLATCC!H29+Fletcher!H29+LDCC!H29+Northshore!H29+Nunez!H29+RPCC!H29+SLCC!H29+SOWELA!H29+NWLTC!H29</f>
        <v>0</v>
      </c>
      <c r="I29" s="39">
        <f t="shared" si="3"/>
        <v>0</v>
      </c>
      <c r="J29" s="122">
        <f>LCTCBoard!J29+Online!J29+AE!J29+RR!J29+BRCC!J29+BPCC!J29+Delgado!J29+CentLATCC!J29+Fletcher!J29+LDCC!J29+Northshore!J29+Nunez!J29+RPCC!J29+SLCC!J29+SOWELA!J29+NWLTC!J29</f>
        <v>0</v>
      </c>
      <c r="K29" s="40">
        <f t="shared" si="4"/>
        <v>0</v>
      </c>
      <c r="L29" s="133">
        <f t="shared" si="1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f>LCTCBoard!B30+Online!B30+AE!B30+RR!B30+BRCC!B30+BPCC!B30+Delgado!B30+CentLATCC!B30+Fletcher!B30+LDCC!B30+Northshore!B30+Nunez!B30+RPCC!B30+SLCC!B30+SOWELA!B30+NWLTC!B30</f>
        <v>0</v>
      </c>
      <c r="C30" s="39">
        <f t="shared" si="0"/>
        <v>0</v>
      </c>
      <c r="D30" s="122">
        <f>LCTCBoard!D30+Online!D30+AE!D30+RR!D30+BRCC!D30+BPCC!D30+Delgado!D30+CentLATCC!D30+Fletcher!D30+LDCC!D30+Northshore!D30+Nunez!D30+RPCC!D30+SLCC!D30+SOWELA!D30+NWLTC!D30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",IF(F81&gt;0,F30/F81,IF(F30&gt;0,1,0)))</f>
        <v>0</v>
      </c>
      <c r="H30" s="112">
        <f>LCTCBoard!H30+Online!H30+AE!H30+RR!H30+BRCC!H30+BPCC!H30+Delgado!H30+CentLATCC!H30+Fletcher!H30+LDCC!H30+Northshore!H30+Nunez!H30+RPCC!H30+SLCC!H30+SOWELA!H30+NWLTC!H30</f>
        <v>0</v>
      </c>
      <c r="I30" s="39">
        <f t="shared" si="3"/>
        <v>0</v>
      </c>
      <c r="J30" s="122">
        <f>LCTCBoard!J30+Online!J30+AE!J30+RR!J30+BRCC!J30+BPCC!J30+Delgado!J30+CentLATCC!J30+Fletcher!J30+LDCC!J30+Northshore!J30+Nunez!J30+RPCC!J30+SLCC!J30+SOWELA!J30+NWLTC!J30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2">
        <f>LCTCBoard!B31+Online!B31+AE!B31+RR!B31+BRCC!B31+BPCC!B31+Delgado!B31+CentLATCC!B31+Fletcher!B31+LDCC!B31+Northshore!B31+Nunez!B31+RPCC!B31+SLCC!B31+SOWELA!B31+NWLTC!B31</f>
        <v>0</v>
      </c>
      <c r="C31" s="39">
        <f t="shared" si="0"/>
        <v>0</v>
      </c>
      <c r="D31" s="122">
        <f>LCTCBoard!D31+Online!D31+AE!D31+RR!D31+BRCC!D31+BPCC!D31+Delgado!D31+CentLATCC!D31+Fletcher!D31+LDCC!D31+Northshore!D31+Nunez!D31+RPCC!D31+SLCC!D31+SOWELA!D31+NWLTC!D31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",IF(F81&gt;0,F31/F81,IF(F31&gt;0,1,0)))</f>
        <v>0</v>
      </c>
      <c r="H31" s="112">
        <f>LCTCBoard!H31+Online!H31+AE!H31+RR!H31+BRCC!H31+BPCC!H31+Delgado!H31+CentLATCC!H31+Fletcher!H31+LDCC!H31+Northshore!H31+Nunez!H31+RPCC!H31+SLCC!H31+SOWELA!H31+NWLTC!H31</f>
        <v>0</v>
      </c>
      <c r="I31" s="39">
        <f t="shared" si="3"/>
        <v>0</v>
      </c>
      <c r="J31" s="122">
        <f>LCTCBoard!J31+Online!J31+AE!J31+RR!J31+BRCC!J31+BPCC!J31+Delgado!J31+CentLATCC!J31+Fletcher!J31+LDCC!J31+Northshore!J31+Nunez!J31+RPCC!J31+SLCC!J31+SOWELA!J31+NWLTC!J31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2">
        <f>LCTCBoard!B32+Online!B32+AE!B32+RR!B32+BRCC!B32+BPCC!B32+Delgado!B32+CentLATCC!B32+Fletcher!B32+LDCC!B32+Northshore!B32+Nunez!B32+RPCC!B32+SLCC!B32+SOWELA!B32+NWLTC!B32</f>
        <v>0</v>
      </c>
      <c r="C32" s="39">
        <f t="shared" si="0"/>
        <v>0</v>
      </c>
      <c r="D32" s="122">
        <f>LCTCBoard!D32+Online!D32+AE!D32+RR!D32+BRCC!D32+BPCC!D32+Delgado!D32+CentLATCC!D32+Fletcher!D32+LDCC!D32+Northshore!D32+Nunez!D32+RPCC!D32+SLCC!D32+SOWELA!D32+NWLTC!D32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12">
        <f>LCTCBoard!H32+Online!H32+AE!H32+RR!H32+BRCC!H32+BPCC!H32+Delgado!H32+CentLATCC!H32+Fletcher!H32+LDCC!H32+Northshore!H32+Nunez!H32+RPCC!H32+SLCC!H32+SOWELA!H32+NWLTC!H32</f>
        <v>0</v>
      </c>
      <c r="I32" s="39">
        <f t="shared" si="3"/>
        <v>0</v>
      </c>
      <c r="J32" s="122">
        <f>LCTCBoard!J32+Online!J32+AE!J32+RR!J32+BRCC!J32+BPCC!J32+Delgado!J32+CentLATCC!J32+Fletcher!J32+LDCC!J32+Northshore!J32+Nunez!J32+RPCC!J32+SLCC!J32+SOWELA!J32+NWLTC!J32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2">
        <f>LCTCBoard!B33+Online!B33+AE!B33+RR!B33+BRCC!B33+BPCC!B33+Delgado!B33+CentLATCC!B33+Fletcher!B33+LDCC!B33+Northshore!B33+Nunez!B33+RPCC!B33+SLCC!B33+SOWELA!B33+NWLTC!B33</f>
        <v>0</v>
      </c>
      <c r="C33" s="39">
        <f>IF(ISBLANK(B33),"  ",IF(F33&gt;0,B33/F33,IF(B33&gt;0,1,0)))</f>
        <v>0</v>
      </c>
      <c r="D33" s="122">
        <f>LCTCBoard!D33+Online!D33+AE!D33+RR!D33+BRCC!D33+BPCC!D33+Delgado!D33+CentLATCC!D33+Fletcher!D33+LDCC!D33+Northshore!D33+Nunez!D33+RPCC!D33+SLCC!D33+SOWELA!D33+NWLTC!D33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",IF(F81&gt;0,F33/F81,IF(F33&gt;0,1,0)))</f>
        <v>0</v>
      </c>
      <c r="H33" s="112">
        <f>LCTCBoard!H33+Online!H33+AE!H33+RR!H33+BRCC!H33+BPCC!H33+Delgado!H33+CentLATCC!H33+Fletcher!H33+LDCC!H33+Northshore!H33+Nunez!H33+RPCC!H33+SLCC!H33+SOWELA!H33+NWLTC!H33</f>
        <v>0</v>
      </c>
      <c r="I33" s="39">
        <f>IF(ISBLANK(H33),"  ",IF(L33&gt;0,H33/L33,IF(H33&gt;0,1,0)))</f>
        <v>0</v>
      </c>
      <c r="J33" s="122">
        <f>LCTCBoard!J33+Online!J33+AE!J33+RR!J33+BRCC!J33+BPCC!J33+Delgado!J33+CentLATCC!J33+Fletcher!J33+LDCC!J33+Northshore!J33+Nunez!J33+RPCC!J33+SLCC!J33+SOWELA!J33+NWLTC!J33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2">
        <f>LCTCBoard!B34+Online!B34+AE!B34+RR!B34+BRCC!B34+BPCC!B34+Delgado!B34+CentLATCC!B34+Fletcher!B34+LDCC!B34+Northshore!B34+Nunez!B34+RPCC!B34+SLCC!B34+SOWELA!B34+NWLTC!B34</f>
        <v>0</v>
      </c>
      <c r="C34" s="39">
        <f t="shared" si="0"/>
        <v>0</v>
      </c>
      <c r="D34" s="122">
        <f>LCTCBoard!D34+Online!D34+AE!D34+RR!D34+BRCC!D34+BPCC!D34+Delgado!D34+CentLATCC!D34+Fletcher!D34+LDCC!D34+Northshore!D34+Nunez!D34+RPCC!D34+SLCC!D34+SOWELA!D34+NWLTC!D34</f>
        <v>0</v>
      </c>
      <c r="E34" s="36">
        <f t="shared" si="5"/>
        <v>0</v>
      </c>
      <c r="F34" s="133">
        <f t="shared" si="2"/>
        <v>0</v>
      </c>
      <c r="G34" s="41">
        <f>IF(ISBLANK(F34),"  ",IF(F81&gt;0,F34/F81,IF(F34&gt;0,1,0)))</f>
        <v>0</v>
      </c>
      <c r="H34" s="112">
        <f>LCTCBoard!H34+Online!H34+AE!H34+RR!H34+BRCC!H34+BPCC!H34+Delgado!H34+CentLATCC!H34+Fletcher!H34+LDCC!H34+Northshore!H34+Nunez!H34+RPCC!H34+SLCC!H34+SOWELA!H34+NWLTC!H34</f>
        <v>0</v>
      </c>
      <c r="I34" s="39">
        <f t="shared" si="3"/>
        <v>0</v>
      </c>
      <c r="J34" s="122">
        <f>LCTCBoard!J34+Online!J34+AE!J34+RR!J34+BRCC!J34+BPCC!J34+Delgado!J34+CentLATCC!J34+Fletcher!J34+LDCC!J34+Northshore!J34+Nunez!J34+RPCC!J34+SLCC!J34+SOWELA!J34+NWLTC!J34</f>
        <v>0</v>
      </c>
      <c r="K34" s="40">
        <f t="shared" si="4"/>
        <v>0</v>
      </c>
      <c r="L34" s="133">
        <f t="shared" si="1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2">
        <f>LCTCBoard!B35+Online!B35+AE!B35+RR!B35+BRCC!B35+BPCC!B35+Delgado!B35+CentLATCC!B35+Fletcher!B35+LDCC!B35+Northshore!B35+Nunez!B35+RPCC!B35+SLCC!B35+SOWELA!B35+NWLTC!B35</f>
        <v>0</v>
      </c>
      <c r="C35" s="39">
        <f t="shared" ref="C35:C36" si="6">IF(ISBLANK(B35),"  ",IF(F35&gt;0,B35/F35,IF(B35&gt;0,1,0)))</f>
        <v>0</v>
      </c>
      <c r="D35" s="122">
        <f>LCTCBoard!D35+Online!D35+AE!D35+RR!D35+BRCC!D35+BPCC!D35+Delgado!D35+CentLATCC!D35+Fletcher!D35+LDCC!D35+Northshore!D35+Nunez!D35+RPCC!D35+SLCC!D35+SOWELA!D35+NWLTC!D35</f>
        <v>47088</v>
      </c>
      <c r="E35" s="36">
        <f t="shared" ref="E35:E36" si="7">IF(ISBLANK(D35),"  ",IF(F35&gt;0,D35/F35,IF(D35&gt;0,1,0)))</f>
        <v>1</v>
      </c>
      <c r="F35" s="133">
        <f t="shared" ref="F35" si="8">D35+B35</f>
        <v>47088</v>
      </c>
      <c r="G35" s="41">
        <f>IF(ISBLANK(F35),"  ",IF(F82&gt;0,F35/F82,IF(F35&gt;0,1,0)))</f>
        <v>1</v>
      </c>
      <c r="H35" s="112">
        <f>LCTCBoard!H35+Online!H35+AE!H35+RR!H35+BRCC!H35+BPCC!H35+Delgado!H35+CentLATCC!H35+Fletcher!H35+LDCC!H35+Northshore!H35+Nunez!H35+RPCC!H35+SLCC!H35+SOWELA!H35+NWLTC!H35</f>
        <v>0</v>
      </c>
      <c r="I35" s="39">
        <f t="shared" ref="I35" si="9">IF(ISBLANK(H35),"  ",IF(L35&gt;0,H35/L35,IF(H35&gt;0,1,0)))</f>
        <v>0</v>
      </c>
      <c r="J35" s="122">
        <f>LCTCBoard!J35+Online!J35+AE!J35+RR!J35+BRCC!J35+BPCC!J35+Delgado!J35+CentLATCC!J35+Fletcher!J35+LDCC!J35+Northshore!J35+Nunez!J35+RPCC!J35+SLCC!J35+SOWELA!J35+NWLTC!J35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f>LCTCBoard!B36+Online!B36+AE!B36+RR!B36+BRCC!B36+BPCC!B36+Delgado!B36+CentLATCC!B36+Fletcher!B36+LDCC!B36+Northshore!B36+Nunez!B36+RPCC!B36+SLCC!B36+SOWELA!B36+NWLTC!B36</f>
        <v>0</v>
      </c>
      <c r="C36" s="39">
        <f t="shared" si="6"/>
        <v>0</v>
      </c>
      <c r="D36" s="122">
        <f>LCTCBoard!D36+Online!D36+AE!D36+RR!D36+BRCC!D36+BPCC!D36+Delgado!D36+CentLATCC!D36+Fletcher!D36+LDCC!D36+Northshore!D36+Nunez!D36+RPCC!D36+SLCC!D36+SOWELA!D36+NWLTC!D36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12">
        <f>LCTCBoard!H36+Online!H36+AE!H36+RR!H36+BRCC!H36+BPCC!H36+Delgado!H36+CentLATCC!H36+Fletcher!H36+LDCC!H36+Northshore!H36+Nunez!H36+RPCC!H36+SLCC!H36+SOWELA!H36+NWLTC!H36</f>
        <v>0</v>
      </c>
      <c r="I36" s="39">
        <f t="shared" ref="I36" si="13">IF(ISBLANK(H36),"  ",IF(L36&gt;0,H36/L36,IF(H36&gt;0,1,0)))</f>
        <v>0</v>
      </c>
      <c r="J36" s="122">
        <f>LCTCBoard!J36+Online!J36+AE!J36+RR!J36+BRCC!J36+BPCC!J36+Delgado!J36+CentLATCC!J36+Fletcher!J36+LDCC!J36+Northshore!J36+Nunez!J36+RPCC!J36+SLCC!J36+SOWELA!J36+NWLTC!J36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2">
        <f>LCTCBoard!B37+Online!B37+AE!B37+RR!B37+BRCC!B37+BPCC!B37+Delgado!B37+CentLATCC!B37+Fletcher!B37+LDCC!B37+Northshore!B37+Nunez!B37+RPCC!B37+SLCC!B37+SOWELA!B37+NWLTC!B37</f>
        <v>0</v>
      </c>
      <c r="C37" s="39">
        <f t="shared" ref="C37" si="16">IF(ISBLANK(B37),"  ",IF(F37&gt;0,B37/F37,IF(B37&gt;0,1,0)))</f>
        <v>0</v>
      </c>
      <c r="D37" s="122">
        <f>LCTCBoard!D37+Online!D37+AE!D37+RR!D37+BRCC!D37+BPCC!D37+Delgado!D37+CentLATCC!D37+Fletcher!D37+LDCC!D37+Northshore!D37+Nunez!D37+RPCC!D37+SLCC!D37+SOWELA!D37+NWLTC!D37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12">
        <f>LCTCBoard!H37+Online!H37+AE!H37+RR!H37+BRCC!H37+BPCC!H37+Delgado!H37+CentLATCC!H37+Fletcher!H37+LDCC!H37+Northshore!H37+Nunez!H37+RPCC!H37+SLCC!H37+SOWELA!H37+NWLTC!H37</f>
        <v>0</v>
      </c>
      <c r="I37" s="39">
        <f t="shared" ref="I37" si="19">IF(ISBLANK(H37),"  ",IF(L37&gt;0,H37/L37,IF(H37&gt;0,1,0)))</f>
        <v>0</v>
      </c>
      <c r="J37" s="122">
        <f>LCTCBoard!J37+Online!J37+AE!J37+RR!J37+BRCC!J37+BPCC!J37+Delgado!J37+CentLATCC!J37+Fletcher!J37+LDCC!J37+Northshore!J37+Nunez!J37+RPCC!J37+SLCC!J37+SOWELA!J37+NWLTC!J37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2">
        <f>LCTCBoard!B38+Online!B38+AE!B38+RR!B38+BRCC!B38+BPCC!B38+Delgado!B38+CentLATCC!B38+Fletcher!B38+LDCC!B38+Northshore!B38+Nunez!B38+RPCC!B38+SLCC!B38+SOWELA!B38+NWLTC!B38</f>
        <v>0</v>
      </c>
      <c r="C38" s="39">
        <f t="shared" ref="C38" si="22">IF(ISBLANK(B38),"  ",IF(F38&gt;0,B38/F38,IF(B38&gt;0,1,0)))</f>
        <v>0</v>
      </c>
      <c r="D38" s="122">
        <f>LCTCBoard!D38+Online!D38+AE!D38+RR!D38+BRCC!D38+BPCC!D38+Delgado!D38+CentLATCC!D38+Fletcher!D38+LDCC!D38+Northshore!D38+Nunez!D38+RPCC!D38+SLCC!D38+SOWELA!D38+NWLTC!D38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12">
        <f>LCTCBoard!H38+Online!H38+AE!H38+RR!H38+BRCC!H38+BPCC!H38+Delgado!H38+CentLATCC!H38+Fletcher!H38+LDCC!H38+Northshore!H38+Nunez!H38+RPCC!H38+SLCC!H38+SOWELA!H38+NWLTC!H38</f>
        <v>0</v>
      </c>
      <c r="I38" s="39">
        <f t="shared" ref="I38" si="25">IF(ISBLANK(H38),"  ",IF(L38&gt;0,H38/L38,IF(H38&gt;0,1,0)))</f>
        <v>0</v>
      </c>
      <c r="J38" s="122">
        <f>LCTCBoard!J38+Online!J38+AE!J38+RR!J38+BRCC!J38+BPCC!J38+Delgado!J38+CentLATCC!J38+Fletcher!J38+LDCC!J38+Northshore!J38+Nunez!J38+RPCC!J38+SLCC!J38+SOWELA!J38+NWLTC!J38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59"/>
      <c r="C39" s="48"/>
      <c r="D39" s="127"/>
      <c r="E39" s="49" t="s">
        <v>4</v>
      </c>
      <c r="F39" s="133"/>
      <c r="G39" s="50" t="s">
        <v>4</v>
      </c>
      <c r="H39" s="142"/>
      <c r="I39" s="48"/>
      <c r="J39" s="127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LCTCBoard!B40+Online!B40+AE!B40+RR!B40+BRCC!B40+BPCC!B40+Delgado!B40+CentLATCC!B40+Fletcher!B40+LDCC!B40+Northshore!B40+Nunez!B40+RPCC!B40+SLCC!B40+SOWELA!B40+NWLTC!B40</f>
        <v>0</v>
      </c>
      <c r="C40" s="35">
        <f t="shared" si="0"/>
        <v>0</v>
      </c>
      <c r="D40" s="122">
        <f>LCTCBoard!D40+Online!D40+AE!D40+RR!D40+BRCC!D40+BPCC!D40+Delgado!D40+CentLATCC!D40+Fletcher!D40+LDCC!D40+Northshore!D40+Nunez!D40+RPCC!D40+SLCC!D40+SOWELA!D40+NWLTC!D40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12">
        <f>LCTCBoard!H40+Online!H40+AE!H40+RR!H40+BRCC!H40+BPCC!H40+Delgado!H40+CentLATCC!H40+Fletcher!H40+LDCC!H40+Northshore!H40+Nunez!H40+RPCC!H40+SLCC!H40+SOWELA!H40+NWLTC!H40</f>
        <v>0</v>
      </c>
      <c r="I40" s="35">
        <f>IF(ISBLANK(H40),"  ",IF(L40&gt;0,H40/L40,IF(H40&gt;0,1,0)))</f>
        <v>0</v>
      </c>
      <c r="J40" s="122">
        <f>LCTCBoard!J40+Online!J40+AE!J40+RR!J40+BRCC!J40+BPCC!J40+Delgado!J40+CentLATCC!J40+Fletcher!J40+LDCC!J40+Northshore!J40+Nunez!J40+RPCC!J40+SLCC!J40+SOWELA!J40+NWLTC!J40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2"/>
      <c r="C41" s="48"/>
      <c r="D41" s="127"/>
      <c r="E41" s="49" t="s">
        <v>4</v>
      </c>
      <c r="F41" s="133"/>
      <c r="G41" s="50" t="s">
        <v>4</v>
      </c>
      <c r="H41" s="142">
        <f>LCTCBoard!H41+Online!H41+AE!H41+RR!H41+BRCC!H41+BPCC!H41+Delgado!H41+CentLATCC!H41+Fletcher!H41+LDCC!H41+Northshore!H41+Nunez!H41+RPCC!H41+SLCC!H41+SOWELA!H41+NWLTC!H41</f>
        <v>0</v>
      </c>
      <c r="I41" s="48" t="s">
        <v>4</v>
      </c>
      <c r="J41" s="127">
        <f>LCTCBoard!J41+Online!J41+AE!J41+RR!J41+BRCC!J41+BPCC!J41+Delgado!J41+CentLATCC!J41+Fletcher!J41+LDCC!J41+Northshore!J41+Nunez!J41+RPCC!J41+SLCC!J41+SOWELA!J41+NWLTC!J41</f>
        <v>0</v>
      </c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f>LCTCBoard!B42+Online!B42+AE!B42+RR!B42+BRCC!B42+BPCC!B42+Delgado!B42+CentLATCC!B42+Fletcher!B42+LDCC!B42+Northshore!B42+Nunez!B42+RPCC!B42+SLCC!B42+SOWELA!B42+NWLTC!B42</f>
        <v>0</v>
      </c>
      <c r="C42" s="35">
        <f t="shared" si="0"/>
        <v>0</v>
      </c>
      <c r="D42" s="122">
        <f>LCTCBoard!D42+Online!D42+AE!D42+RR!D42+BRCC!D42+BPCC!D42+Delgado!D42+CentLATCC!D42+Fletcher!D42+LDCC!D42+Northshore!D42+Nunez!D42+RPCC!D42+SLCC!D42+SOWELA!D42+NWLTC!D42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12">
        <f>LCTCBoard!H42+Online!H42+AE!H42+RR!H42+BRCC!H42+BPCC!H42+Delgado!H42+CentLATCC!H42+Fletcher!H42+LDCC!H42+Northshore!H42+Nunez!H42+RPCC!H42+SLCC!H42+SOWELA!H42+NWLTC!H42</f>
        <v>0</v>
      </c>
      <c r="I42" s="35">
        <f>IF(ISBLANK(H42),"  ",IF(L42&gt;0,H42/L42,IF(H42&gt;0,1,0)))</f>
        <v>0</v>
      </c>
      <c r="J42" s="122">
        <f>LCTCBoard!J42+Online!J42+AE!J42+RR!J42+BRCC!J42+BPCC!J42+Delgado!J42+CentLATCC!J42+Fletcher!J42+LDCC!J42+Northshore!J42+Nunez!J42+RPCC!J42+SLCC!J42+SOWELA!J42+NWLTC!J42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2">
        <f>LCTCBoard!B43+Online!B43+AE!B43+RR!B43+BRCC!B43+BPCC!B43+Delgado!B43+CentLATCC!B43+Fletcher!B43+LDCC!B43+Northshore!B43+Nunez!B43+RPCC!B43+SLCC!B43+SOWELA!B43+NWLTC!B43</f>
        <v>0</v>
      </c>
      <c r="C43" s="39">
        <f t="shared" si="0"/>
        <v>0</v>
      </c>
      <c r="D43" s="122">
        <f>LCTCBoard!D43+Online!D43+AE!D43+RR!D43+BRCC!D43+BPCC!D43+Delgado!D43+CentLATCC!D43+Fletcher!D43+LDCC!D43+Northshore!D43+Nunez!D43+RPCC!D43+SLCC!D43+SOWELA!D43+NWLTC!D43</f>
        <v>0</v>
      </c>
      <c r="E43" s="36">
        <f>IF(ISBLANK(D43),"  ",IF(F43&gt;0,D43/F43,IF(D43&gt;0,1,0)))</f>
        <v>0</v>
      </c>
      <c r="F43" s="133">
        <f t="shared" si="2"/>
        <v>0</v>
      </c>
      <c r="G43" s="41">
        <f>IF(ISBLANK(F43),"  ",IF(F81&gt;0,F43/F81,IF(F43&gt;0,1,0)))</f>
        <v>0</v>
      </c>
      <c r="H43" s="112">
        <f>LCTCBoard!H43+Online!H43+AE!H43+RR!H43+BRCC!H43+BPCC!H43+Delgado!H43+CentLATCC!H43+Fletcher!H43+LDCC!H43+Northshore!H43+Nunez!H43+RPCC!H43+SLCC!H43+SOWELA!H43+NWLTC!H43</f>
        <v>0</v>
      </c>
      <c r="I43" s="39">
        <f>IF(ISBLANK(H43),"  ",IF(L43&gt;0,H43/L43,IF(H43&gt;0,1,0)))</f>
        <v>0</v>
      </c>
      <c r="J43" s="122">
        <f>LCTCBoard!J43+Online!J43+AE!J43+RR!J43+BRCC!J43+BPCC!J43+Delgado!J43+CentLATCC!J43+Fletcher!J43+LDCC!J43+Northshore!J43+Nunez!J43+RPCC!J43+SLCC!J43+SOWELA!J43+NWLTC!J43</f>
        <v>0</v>
      </c>
      <c r="K43" s="40">
        <f>IF(ISBLANK(J43),"  ",IF(L43&gt;0,J43/L43,IF(J43&gt;0,1,0)))</f>
        <v>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185414707.64000002</v>
      </c>
      <c r="C44" s="59">
        <f t="shared" si="0"/>
        <v>0.99640437256936421</v>
      </c>
      <c r="D44" s="128">
        <f>SUM(D13:D15,D40,D42,D43)</f>
        <v>669088</v>
      </c>
      <c r="E44" s="52">
        <f>IF(ISBLANK(D44),"  ",IF(F44&gt;0,D44/F44,IF(D44&gt;0,1,0)))</f>
        <v>3.5956274306357433E-3</v>
      </c>
      <c r="F44" s="115">
        <f>SUM(F13:F15,F40,F42:F43)</f>
        <v>186083795.64000002</v>
      </c>
      <c r="G44" s="53">
        <f>IF(ISBLANK(F44),"  ",IF(F81&gt;0,F44/F81,IF(F44&gt;0,1,0)))</f>
        <v>0.25733462238673527</v>
      </c>
      <c r="H44" s="115">
        <f>SUM(H13:H15,H40,H42:H43)</f>
        <v>195432408</v>
      </c>
      <c r="I44" s="59">
        <f>IF(ISBLANK(H44),"  ",IF(L44&gt;0,H44/L44,IF(H44&gt;0,1,0)))</f>
        <v>0.99693928159062351</v>
      </c>
      <c r="J44" s="128">
        <f>SUM(J13:J15,J40,J42:J43)</f>
        <v>600000</v>
      </c>
      <c r="K44" s="54">
        <f>IF(ISBLANK(J44),"  ",IF(L44&gt;0,J44/L44,IF(J44&gt;0,1,0)))</f>
        <v>3.0607184093764742E-3</v>
      </c>
      <c r="L44" s="115">
        <f>SUM(L13:L15,L40,L42:L43)</f>
        <v>196032408</v>
      </c>
      <c r="M44" s="53">
        <f>IF(ISBLANK(L44),"  ",IF(L81&gt;0,L44/L81,IF(L44&gt;0,1,0)))</f>
        <v>0.28840127791287595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LCTCBoard!B46+Online!B46+AE!B46+RR!B46+BRCC!B46+BPCC!B46+Delgado!B46+CentLATCC!B46+Fletcher!B46+LDCC!B46+Northshore!B46+Nunez!B46+RPCC!B46+SLCC!B46+SOWELA!B46+NWLTC!B46</f>
        <v>0</v>
      </c>
      <c r="C46" s="35">
        <f t="shared" si="0"/>
        <v>0</v>
      </c>
      <c r="D46" s="122">
        <f>LCTCBoard!D46+Online!D46+AE!D46+RR!D46+BRCC!D46+BPCC!D46+Delgado!D46+CentLATCC!D46+Fletcher!D46+LDCC!D46+Northshore!D46+Nunez!D46+RPCC!D46+SLCC!D46+SOWELA!D46+NWLTC!D46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LCTCBoard!H46+Online!H46+AE!H46+RR!H46+BRCC!H46+BPCC!H46+Delgado!H46+CentLATCC!H46+Fletcher!H46+LDCC!H46+Northshore!H46+Nunez!H46+RPCC!H46+SLCC!H46+SOWELA!H46+NWLTC!H46</f>
        <v>0</v>
      </c>
      <c r="I46" s="35">
        <f t="shared" ref="I46:I52" si="29">IF(ISBLANK(H46),"  ",IF(L46&gt;0,H46/L46,IF(H46&gt;0,1,0)))</f>
        <v>0</v>
      </c>
      <c r="J46" s="122">
        <f>LCTCBoard!J46+Online!J46+AE!J46+RR!J46+BRCC!J46+BPCC!J46+Delgado!J46+CentLATCC!J46+Fletcher!J46+LDCC!J46+Northshore!J46+Nunez!J46+RPCC!J46+SLCC!J46+SOWELA!J46+NWLTC!J46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LCTCBoard!B47+Online!B47+AE!B47+RR!B47+BRCC!B47+BPCC!B47+Delgado!B47+CentLATCC!B47+Fletcher!B47+LDCC!B47+Northshore!B47+Nunez!B47+RPCC!B47+SLCC!B47+SOWELA!B47+NWLTC!B47</f>
        <v>0</v>
      </c>
      <c r="C47" s="39">
        <f t="shared" si="0"/>
        <v>0</v>
      </c>
      <c r="D47" s="122">
        <f>LCTCBoard!D47+Online!D47+AE!D47+RR!D47+BRCC!D47+BPCC!D47+Delgado!D47+CentLATCC!D47+Fletcher!D47+LDCC!D47+Northshore!D47+Nunez!D47+RPCC!D47+SLCC!D47+SOWELA!D47+NWLTC!D47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LCTCBoard!H47+Online!H47+AE!H47+RR!H47+BRCC!H47+BPCC!H47+Delgado!H47+CentLATCC!H47+Fletcher!H47+LDCC!H47+Northshore!H47+Nunez!H47+RPCC!H47+SLCC!H47+SOWELA!H47+NWLTC!H47</f>
        <v>0</v>
      </c>
      <c r="I47" s="39">
        <f t="shared" si="29"/>
        <v>0</v>
      </c>
      <c r="J47" s="122">
        <f>LCTCBoard!J47+Online!J47+AE!J47+RR!J47+BRCC!J47+BPCC!J47+Delgado!J47+CentLATCC!J47+Fletcher!J47+LDCC!J47+Northshore!J47+Nunez!J47+RPCC!J47+SLCC!J47+SOWELA!J47+NWLTC!J47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LCTCBoard!B48+Online!B48+AE!B48+RR!B48+BRCC!B48+BPCC!B48+Delgado!B48+CentLATCC!B48+Fletcher!B48+LDCC!B48+Northshore!B48+Nunez!B48+RPCC!B48+SLCC!B48+SOWELA!B48+NWLTC!B48</f>
        <v>0</v>
      </c>
      <c r="C48" s="39">
        <f t="shared" si="0"/>
        <v>0</v>
      </c>
      <c r="D48" s="122">
        <f>LCTCBoard!D48+Online!D48+AE!D48+RR!D48+BRCC!D48+BPCC!D48+Delgado!D48+CentLATCC!D48+Fletcher!D48+LDCC!D48+Northshore!D48+Nunez!D48+RPCC!D48+SLCC!D48+SOWELA!D48+NWLTC!D48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LCTCBoard!H48+Online!H48+AE!H48+RR!H48+BRCC!H48+BPCC!H48+Delgado!H48+CentLATCC!H48+Fletcher!H48+LDCC!H48+Northshore!H48+Nunez!H48+RPCC!H48+SLCC!H48+SOWELA!H48+NWLTC!H48</f>
        <v>0</v>
      </c>
      <c r="I48" s="39">
        <f t="shared" si="29"/>
        <v>0</v>
      </c>
      <c r="J48" s="122">
        <f>LCTCBoard!J48+Online!J48+AE!J48+RR!J48+BRCC!J48+BPCC!J48+Delgado!J48+CentLATCC!J48+Fletcher!J48+LDCC!J48+Northshore!J48+Nunez!J48+RPCC!J48+SLCC!J48+SOWELA!J48+NWLTC!J48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LCTCBoard!B49+Online!B49+AE!B49+RR!B49+BRCC!B49+BPCC!B49+Delgado!B49+CentLATCC!B49+Fletcher!B49+LDCC!B49+Northshore!B49+Nunez!B49+RPCC!B49+SLCC!B49+SOWELA!B49+NWLTC!B49</f>
        <v>0</v>
      </c>
      <c r="C49" s="39">
        <f t="shared" si="0"/>
        <v>0</v>
      </c>
      <c r="D49" s="122">
        <f>LCTCBoard!D49+Online!D49+AE!D49+RR!D49+BRCC!D49+BPCC!D49+Delgado!D49+CentLATCC!D49+Fletcher!D49+LDCC!D49+Northshore!D49+Nunez!D49+RPCC!D49+SLCC!D49+SOWELA!D49+NWLTC!D49</f>
        <v>0</v>
      </c>
      <c r="E49" s="40">
        <f t="shared" si="28"/>
        <v>0</v>
      </c>
      <c r="F49" s="133">
        <f>D49+B49</f>
        <v>0</v>
      </c>
      <c r="G49" s="41">
        <f>IF(ISBLANK(F49),"  ",IF(D81&gt;0,F49/D81,IF(F49&gt;0,1,0)))</f>
        <v>0</v>
      </c>
      <c r="H49" s="112">
        <f>LCTCBoard!H49+Online!H49+AE!H49+RR!H49+BRCC!H49+BPCC!H49+Delgado!H49+CentLATCC!H49+Fletcher!H49+LDCC!H49+Northshore!H49+Nunez!H49+RPCC!H49+SLCC!H49+SOWELA!H49+NWLTC!H49</f>
        <v>0</v>
      </c>
      <c r="I49" s="39">
        <f t="shared" si="29"/>
        <v>0</v>
      </c>
      <c r="J49" s="122">
        <f>LCTCBoard!J49+Online!J49+AE!J49+RR!J49+BRCC!J49+BPCC!J49+Delgado!J49+CentLATCC!J49+Fletcher!J49+LDCC!J49+Northshore!J49+Nunez!J49+RPCC!J49+SLCC!J49+SOWELA!J49+NWLTC!J49</f>
        <v>0</v>
      </c>
      <c r="K49" s="40">
        <f t="shared" si="30"/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2">
        <f>LCTCBoard!B50+Online!B50+AE!B50+RR!B50+BRCC!B50+BPCC!B50+Delgado!B50+CentLATCC!B50+Fletcher!B50+LDCC!B50+Northshore!B50+Nunez!B50+RPCC!B50+SLCC!B50+SOWELA!B50+NWLTC!B50</f>
        <v>0</v>
      </c>
      <c r="C50" s="39">
        <f t="shared" si="0"/>
        <v>0</v>
      </c>
      <c r="D50" s="122">
        <f>LCTCBoard!D50+Online!D50+AE!D50+RR!D50+BRCC!D50+BPCC!D50+Delgado!D50+CentLATCC!D50+Fletcher!D50+LDCC!D50+Northshore!D50+Nunez!D50+RPCC!D50+SLCC!D50+SOWELA!D50+NWLTC!D50</f>
        <v>300717</v>
      </c>
      <c r="E50" s="40">
        <f t="shared" si="28"/>
        <v>1</v>
      </c>
      <c r="F50" s="133">
        <f>D50+B50</f>
        <v>300717</v>
      </c>
      <c r="G50" s="41">
        <f>IF(ISBLANK(F50),"  ",IF(F81&gt;0,F50/F81,IF(F50&gt;0,1,0)))</f>
        <v>4.1586047497645432E-4</v>
      </c>
      <c r="H50" s="112">
        <f>LCTCBoard!H50+Online!H50+AE!H50+RR!H50+BRCC!H50+BPCC!H50+Delgado!H50+CentLATCC!H50+Fletcher!H50+LDCC!H50+Northshore!H50+Nunez!H50+RPCC!H50+SLCC!H50+SOWELA!H50+NWLTC!H50</f>
        <v>0</v>
      </c>
      <c r="I50" s="39">
        <f t="shared" si="29"/>
        <v>0</v>
      </c>
      <c r="J50" s="122">
        <f>LCTCBoard!J50+Online!J50+AE!J50+RR!J50+BRCC!J50+BPCC!J50+Delgado!J50+CentLATCC!J50+Fletcher!J50+LDCC!J50+Northshore!J50+Nunez!J50+RPCC!J50+SLCC!J50+SOWELA!J50+NWLTC!J50</f>
        <v>1000</v>
      </c>
      <c r="K50" s="40">
        <f t="shared" si="30"/>
        <v>1</v>
      </c>
      <c r="L50" s="133">
        <f>J50+H50</f>
        <v>1000</v>
      </c>
      <c r="M50" s="41">
        <f>IF(ISBLANK(L50),"  ",IF(L81&gt;0,L50/L81,IF(L50&gt;0,1,0)))</f>
        <v>1.471191834326067E-6</v>
      </c>
    </row>
    <row r="51" spans="1:13" s="55" customFormat="1" ht="15" customHeight="1" x14ac:dyDescent="0.25">
      <c r="A51" s="56" t="s">
        <v>40</v>
      </c>
      <c r="B51" s="117">
        <f>B50+B49+B48+B47+B46</f>
        <v>0</v>
      </c>
      <c r="C51" s="59">
        <f t="shared" si="0"/>
        <v>0</v>
      </c>
      <c r="D51" s="125">
        <f>D50+D49+D48+D47+D46</f>
        <v>300717</v>
      </c>
      <c r="E51" s="54">
        <f t="shared" si="28"/>
        <v>1</v>
      </c>
      <c r="F51" s="134">
        <f>F50+F49+F48+F47+F46</f>
        <v>300717</v>
      </c>
      <c r="G51" s="53">
        <f>IF(ISBLANK(F51),"  ",IF(F81&gt;0,F51/F81,IF(F51&gt;0,1,0)))</f>
        <v>4.1586047497645432E-4</v>
      </c>
      <c r="H51" s="117">
        <f>H50+H49+H48+H47+H46</f>
        <v>0</v>
      </c>
      <c r="I51" s="59">
        <f t="shared" si="29"/>
        <v>0</v>
      </c>
      <c r="J51" s="125">
        <f>J50+J49+J48+J47+J46</f>
        <v>1000</v>
      </c>
      <c r="K51" s="54">
        <f t="shared" si="30"/>
        <v>1</v>
      </c>
      <c r="L51" s="134">
        <f>L50+L49+L48+L47+L46</f>
        <v>1000</v>
      </c>
      <c r="M51" s="53">
        <f>IF(ISBLANK(L51),"  ",IF(L81&gt;0,L51/L81,IF(L51&gt;0,1,0)))</f>
        <v>1.471191834326067E-6</v>
      </c>
    </row>
    <row r="52" spans="1:13" s="55" customFormat="1" ht="15" customHeight="1" x14ac:dyDescent="0.25">
      <c r="A52" s="60" t="s">
        <v>41</v>
      </c>
      <c r="B52" s="118">
        <f>LCTCBoard!B52+Online!B52+AE!B52+RR!B52+BRCC!B52+BPCC!B52+Delgado!B52+CentLATCC!B52+Fletcher!B52+LDCC!B52+Northshore!B52+Nunez!B52+RPCC!B52+SLCC!B52+SOWELA!B52+NWLTC!B52</f>
        <v>513353</v>
      </c>
      <c r="C52" s="59">
        <f t="shared" si="0"/>
        <v>1.7693040856054866E-2</v>
      </c>
      <c r="D52" s="126">
        <f>LCTCBoard!D52+Online!D52+AE!D52+RR!D52+BRCC!D52+BPCC!D52+Delgado!D52+CentLATCC!D52+Fletcher!D52+LDCC!D52+Northshore!D52+Nunez!D52+RPCC!D52+SLCC!D52+SOWELA!D52+NWLTC!D52</f>
        <v>28501049</v>
      </c>
      <c r="E52" s="54">
        <f t="shared" si="28"/>
        <v>0.98230695914394517</v>
      </c>
      <c r="F52" s="135">
        <f>D52+B52</f>
        <v>29014402</v>
      </c>
      <c r="G52" s="53">
        <f>IF(ISBLANK(F52),"  ",IF(F81&gt;0,F52/F81,IF(F52&gt;0,1,0)))</f>
        <v>4.0123913835525715E-2</v>
      </c>
      <c r="H52" s="118">
        <f>LCTCBoard!H52+Online!H52+AE!H52+RR!H52+BRCC!H52+BPCC!H52+Delgado!H52+CentLATCC!H52+Fletcher!H52+LDCC!H52+Northshore!H52+Nunez!H52+RPCC!H52+SLCC!H52+SOWELA!H52+NWLTC!H52</f>
        <v>0</v>
      </c>
      <c r="I52" s="59">
        <f t="shared" si="29"/>
        <v>0</v>
      </c>
      <c r="J52" s="126">
        <f>LCTCBoard!J52+Online!J52+AE!J52+RR!J52+BRCC!J52+BPCC!J52+Delgado!J52+CentLATCC!J52+Fletcher!J52+LDCC!J52+Northshore!J52+Nunez!J52+RPCC!J52+SLCC!J52+SOWELA!J52+NWLTC!J52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LCTCBoard!B54+Online!B54+AE!B54+RR!B54+BRCC!B54+BPCC!B54+Delgado!B54+CentLATCC!B54+Fletcher!B54+LDCC!B54+Northshore!B54+Nunez!B54+RPCC!B54+SLCC!B54+SOWELA!B54+NWLTC!B54</f>
        <v>132815724.88999999</v>
      </c>
      <c r="C54" s="35">
        <f t="shared" si="0"/>
        <v>1.0296605276725919</v>
      </c>
      <c r="D54" s="122">
        <f>LCTCBoard!D54+Online!D54+AE!D54+RR!D54+BRCC!D54+BPCC!D54+Delgado!D54+CentLATCC!D54+Fletcher!D54+LDCC!D54+Northshore!D54+Nunez!D54+RPCC!D54+SLCC!D54+SOWELA!D54+NWLTC!D54</f>
        <v>-3825906.0900000003</v>
      </c>
      <c r="E54" s="36">
        <f t="shared" ref="E54:E72" si="31">IF(ISBLANK(D54),"  ",IF(F54&gt;0,D54/F54,IF(D54&gt;0,1,0)))</f>
        <v>-2.966052767259179E-2</v>
      </c>
      <c r="F54" s="136">
        <f t="shared" ref="F54:F59" si="32">D54+B54</f>
        <v>128989818.79999998</v>
      </c>
      <c r="G54" s="37">
        <f>IF(ISBLANK(F54),"  ",IF(F81&gt;0,F54/F81,IF(F54&gt;0,1,0)))</f>
        <v>0.17837956388662687</v>
      </c>
      <c r="H54" s="112">
        <f>LCTCBoard!H54+Online!H54+AE!H54+RR!H54+BRCC!H54+BPCC!H54+Delgado!H54+CentLATCC!H54+Fletcher!H54+LDCC!H54+Northshore!H54+Nunez!H54+RPCC!H54+SLCC!H54+SOWELA!H54+NWLTC!H54</f>
        <v>152405373.44</v>
      </c>
      <c r="I54" s="35">
        <f t="shared" ref="I54:I72" si="33">IF(ISBLANK(H54),"  ",IF(L54&gt;0,H54/L54,IF(H54&gt;0,1,0)))</f>
        <v>0.98169208174892686</v>
      </c>
      <c r="J54" s="122">
        <f>LCTCBoard!J54+Online!J54+AE!J54+RR!J54+BRCC!J54+BPCC!J54+Delgado!J54+CentLATCC!J54+Fletcher!J54+LDCC!J54+Northshore!J54+Nunez!J54+RPCC!J54+SLCC!J54+SOWELA!J54+NWLTC!J54</f>
        <v>2842261</v>
      </c>
      <c r="K54" s="36">
        <f t="shared" ref="K54:K72" si="34">IF(ISBLANK(J54),"  ",IF(L54&gt;0,J54/L54,IF(J54&gt;0,1,0)))</f>
        <v>1.8307918251073096E-2</v>
      </c>
      <c r="L54" s="136">
        <f t="shared" ref="L54:L71" si="35">J54+H54</f>
        <v>155247634.44</v>
      </c>
      <c r="M54" s="37">
        <f>IF(ISBLANK(L54),"  ",IF(L81&gt;0,L54/L81,IF(L54&gt;0,1,0)))</f>
        <v>0.2283990520865663</v>
      </c>
    </row>
    <row r="55" spans="1:13" ht="15" customHeight="1" x14ac:dyDescent="0.2">
      <c r="A55" s="25" t="s">
        <v>44</v>
      </c>
      <c r="B55" s="112">
        <f>LCTCBoard!B55+Online!B55+AE!B55+RR!B55+BRCC!B55+BPCC!B55+Delgado!B55+CentLATCC!B55+Fletcher!B55+LDCC!B55+Northshore!B55+Nunez!B55+RPCC!B55+SLCC!B55+SOWELA!B55+NWLTC!B55</f>
        <v>45</v>
      </c>
      <c r="C55" s="39">
        <f t="shared" si="0"/>
        <v>1</v>
      </c>
      <c r="D55" s="122">
        <f>LCTCBoard!D55+Online!D55+AE!D55+RR!D55+BRCC!D55+BPCC!D55+Delgado!D55+CentLATCC!D55+Fletcher!D55+LDCC!D55+Northshore!D55+Nunez!D55+RPCC!D55+SLCC!D55+SOWELA!D55+NWLTC!D55</f>
        <v>0</v>
      </c>
      <c r="E55" s="40">
        <f t="shared" si="31"/>
        <v>0</v>
      </c>
      <c r="F55" s="137">
        <f t="shared" si="32"/>
        <v>45</v>
      </c>
      <c r="G55" s="41">
        <f>IF(ISBLANK(F55),"  ",IF(F81&gt;0,F55/F81,IF(F55&gt;0,1,0)))</f>
        <v>6.2230340732118381E-8</v>
      </c>
      <c r="H55" s="112">
        <f>LCTCBoard!H55+Online!H55+AE!H55+RR!H55+BRCC!H55+BPCC!H55+Delgado!H55+CentLATCC!H55+Fletcher!H55+LDCC!H55+Northshore!H55+Nunez!H55+RPCC!H55+SLCC!H55+SOWELA!H55+NWLTC!H55</f>
        <v>45</v>
      </c>
      <c r="I55" s="39">
        <f t="shared" si="33"/>
        <v>1</v>
      </c>
      <c r="J55" s="122">
        <f>LCTCBoard!J55+Online!J55+AE!J55+RR!J55+BRCC!J55+BPCC!J55+Delgado!J55+CentLATCC!J55+Fletcher!J55+LDCC!J55+Northshore!J55+Nunez!J55+RPCC!J55+SLCC!J55+SOWELA!J55+NWLTC!J55</f>
        <v>0</v>
      </c>
      <c r="K55" s="40">
        <f t="shared" si="34"/>
        <v>0</v>
      </c>
      <c r="L55" s="137">
        <f t="shared" si="35"/>
        <v>45</v>
      </c>
      <c r="M55" s="41">
        <f>IF(ISBLANK(L55),"  ",IF(L81&gt;0,L55/L81,IF(L55&gt;0,1,0)))</f>
        <v>6.6203632544673013E-8</v>
      </c>
    </row>
    <row r="56" spans="1:13" ht="15" customHeight="1" x14ac:dyDescent="0.2">
      <c r="A56" s="64" t="s">
        <v>45</v>
      </c>
      <c r="B56" s="112">
        <f>LCTCBoard!B56+Online!B56+AE!B56+RR!B56+BRCC!B56+BPCC!B56+Delgado!B56+CentLATCC!B56+Fletcher!B56+LDCC!B56+Northshore!B56+Nunez!B56+RPCC!B56+SLCC!B56+SOWELA!B56+NWLTC!B56</f>
        <v>0</v>
      </c>
      <c r="C56" s="39">
        <f t="shared" si="0"/>
        <v>0</v>
      </c>
      <c r="D56" s="122">
        <f>LCTCBoard!D56+Online!D56+AE!D56+RR!D56+BRCC!D56+BPCC!D56+Delgado!D56+CentLATCC!D56+Fletcher!D56+LDCC!D56+Northshore!D56+Nunez!D56+RPCC!D56+SLCC!D56+SOWELA!D56+NWLTC!D56</f>
        <v>6981989.6399999997</v>
      </c>
      <c r="E56" s="40">
        <f t="shared" si="31"/>
        <v>1</v>
      </c>
      <c r="F56" s="138">
        <f t="shared" si="32"/>
        <v>6981989.6399999997</v>
      </c>
      <c r="G56" s="41">
        <f>IF(ISBLANK(F56),"  ",IF(F81&gt;0,F56/F81,IF(F56&gt;0,1,0)))</f>
        <v>9.6553687618960125E-3</v>
      </c>
      <c r="H56" s="112">
        <f>LCTCBoard!H56+Online!H56+AE!H56+RR!H56+BRCC!H56+BPCC!H56+Delgado!H56+CentLATCC!H56+Fletcher!H56+LDCC!H56+Northshore!H56+Nunez!H56+RPCC!H56+SLCC!H56+SOWELA!H56+NWLTC!H56</f>
        <v>0</v>
      </c>
      <c r="I56" s="39">
        <f t="shared" si="33"/>
        <v>0</v>
      </c>
      <c r="J56" s="122">
        <f>LCTCBoard!J56+Online!J56+AE!J56+RR!J56+BRCC!J56+BPCC!J56+Delgado!J56+CentLATCC!J56+Fletcher!J56+LDCC!J56+Northshore!J56+Nunez!J56+RPCC!J56+SLCC!J56+SOWELA!J56+NWLTC!J56</f>
        <v>7000260.8399999999</v>
      </c>
      <c r="K56" s="40">
        <f t="shared" si="34"/>
        <v>1</v>
      </c>
      <c r="L56" s="138">
        <f t="shared" si="35"/>
        <v>7000260.8399999999</v>
      </c>
      <c r="M56" s="41">
        <f>IF(ISBLANK(L56),"  ",IF(L81&gt;0,L56/L81,IF(L56&gt;0,1,0)))</f>
        <v>1.0298726585960535E-2</v>
      </c>
    </row>
    <row r="57" spans="1:13" ht="15" customHeight="1" x14ac:dyDescent="0.2">
      <c r="A57" s="64" t="s">
        <v>46</v>
      </c>
      <c r="B57" s="112">
        <f>LCTCBoard!B57+Online!B57+AE!B57+RR!B57+BRCC!B57+BPCC!B57+Delgado!B57+CentLATCC!B57+Fletcher!B57+LDCC!B57+Northshore!B57+Nunez!B57+RPCC!B57+SLCC!B57+SOWELA!B57+NWLTC!B57</f>
        <v>2123824.81</v>
      </c>
      <c r="C57" s="39">
        <f t="shared" si="0"/>
        <v>0.71657819305687298</v>
      </c>
      <c r="D57" s="122">
        <f>LCTCBoard!D57+Online!D57+AE!D57+RR!D57+BRCC!D57+BPCC!D57+Delgado!D57+CentLATCC!D57+Fletcher!D57+LDCC!D57+Northshore!D57+Nunez!D57+RPCC!D57+SLCC!D57+SOWELA!D57+NWLTC!D57</f>
        <v>840017.56</v>
      </c>
      <c r="E57" s="40">
        <f t="shared" si="31"/>
        <v>0.28342180694312702</v>
      </c>
      <c r="F57" s="138">
        <f t="shared" si="32"/>
        <v>2963842.37</v>
      </c>
      <c r="G57" s="41">
        <f>IF(ISBLANK(F57),"  ",IF(F81&gt;0,F57/F81,IF(F57&gt;0,1,0)))</f>
        <v>4.0986871235864286E-3</v>
      </c>
      <c r="H57" s="112">
        <f>LCTCBoard!H57+Online!H57+AE!H57+RR!H57+BRCC!H57+BPCC!H57+Delgado!H57+CentLATCC!H57+Fletcher!H57+LDCC!H57+Northshore!H57+Nunez!H57+RPCC!H57+SLCC!H57+SOWELA!H57+NWLTC!H57</f>
        <v>2367716</v>
      </c>
      <c r="I57" s="39">
        <f t="shared" si="33"/>
        <v>0.74744223504155238</v>
      </c>
      <c r="J57" s="122">
        <f>LCTCBoard!J57+Online!J57+AE!J57+RR!J57+BRCC!J57+BPCC!J57+Delgado!J57+CentLATCC!J57+Fletcher!J57+LDCC!J57+Northshore!J57+Nunez!J57+RPCC!J57+SLCC!J57+SOWELA!J57+NWLTC!J57</f>
        <v>800041.84000000008</v>
      </c>
      <c r="K57" s="40">
        <f t="shared" si="34"/>
        <v>0.25255776495844773</v>
      </c>
      <c r="L57" s="138">
        <f t="shared" si="35"/>
        <v>3167757.84</v>
      </c>
      <c r="M57" s="41">
        <f>IF(ISBLANK(L57),"  ",IF(L81&gt;0,L57/L81,IF(L57&gt;0,1,0)))</f>
        <v>4.6603794673303793E-3</v>
      </c>
    </row>
    <row r="58" spans="1:13" ht="15" customHeight="1" x14ac:dyDescent="0.2">
      <c r="A58" s="64" t="s">
        <v>47</v>
      </c>
      <c r="B58" s="112">
        <f>LCTCBoard!B58+Online!B58+AE!B58+RR!B58+BRCC!B58+BPCC!B58+Delgado!B58+CentLATCC!B58+Fletcher!B58+LDCC!B58+Northshore!B58+Nunez!B58+RPCC!B58+SLCC!B58+SOWELA!B58+NWLTC!B58</f>
        <v>0</v>
      </c>
      <c r="C58" s="39">
        <f>IF(ISBLANK(B58),"  ",IF(F58&gt;0,B58/F58,IF(B58&gt;0,1,0)))</f>
        <v>0</v>
      </c>
      <c r="D58" s="122">
        <f>LCTCBoard!D58+Online!D58+AE!D58+RR!D58+BRCC!D58+BPCC!D58+Delgado!D58+CentLATCC!D58+Fletcher!D58+LDCC!D58+Northshore!D58+Nunez!D58+RPCC!D58+SLCC!D58+SOWELA!D58+NWLTC!D58</f>
        <v>1689934</v>
      </c>
      <c r="E58" s="40">
        <f>IF(ISBLANK(D58),"  ",IF(F58&gt;0,D58/F58,IF(D58&gt;0,1,0)))</f>
        <v>1</v>
      </c>
      <c r="F58" s="138">
        <f t="shared" si="32"/>
        <v>1689934</v>
      </c>
      <c r="G58" s="41">
        <f>IF(ISBLANK(F58),"  ",IF(F81&gt;0,F58/F81,IF(F58&gt;0,1,0)))</f>
        <v>2.3370037474398169E-3</v>
      </c>
      <c r="H58" s="112">
        <f>LCTCBoard!H58+Online!H58+AE!H58+RR!H58+BRCC!H58+BPCC!H58+Delgado!H58+CentLATCC!H58+Fletcher!H58+LDCC!H58+Northshore!H58+Nunez!H58+RPCC!H58+SLCC!H58+SOWELA!H58+NWLTC!H58</f>
        <v>0</v>
      </c>
      <c r="I58" s="39">
        <f>IF(ISBLANK(H58),"  ",IF(L58&gt;0,H58/L58,IF(H58&gt;0,1,0)))</f>
        <v>0</v>
      </c>
      <c r="J58" s="122">
        <f>LCTCBoard!J58+Online!J58+AE!J58+RR!J58+BRCC!J58+BPCC!J58+Delgado!J58+CentLATCC!J58+Fletcher!J58+LDCC!J58+Northshore!J58+Nunez!J58+RPCC!J58+SLCC!J58+SOWELA!J58+NWLTC!J58</f>
        <v>1701137</v>
      </c>
      <c r="K58" s="40">
        <f>IF(ISBLANK(J58),"  ",IF(L58&gt;0,J58/L58,IF(J58&gt;0,1,0)))</f>
        <v>1</v>
      </c>
      <c r="L58" s="138">
        <f t="shared" si="35"/>
        <v>1701137</v>
      </c>
      <c r="M58" s="41">
        <f>IF(ISBLANK(L58),"  ",IF(L81&gt;0,L58/L81,IF(L58&gt;0,1,0)))</f>
        <v>2.5026988634699425E-3</v>
      </c>
    </row>
    <row r="59" spans="1:13" ht="15" customHeight="1" x14ac:dyDescent="0.2">
      <c r="A59" s="25" t="s">
        <v>48</v>
      </c>
      <c r="B59" s="112">
        <f>LCTCBoard!B59+Online!B59+AE!B59+RR!B59+BRCC!B59+BPCC!B59+Delgado!B59+CentLATCC!B59+Fletcher!B59+LDCC!B59+Northshore!B59+Nunez!B59+RPCC!B59+SLCC!B59+SOWELA!B59+NWLTC!B59</f>
        <v>11891523.439999999</v>
      </c>
      <c r="C59" s="39">
        <f t="shared" si="0"/>
        <v>0.33170966058686152</v>
      </c>
      <c r="D59" s="122">
        <f>LCTCBoard!D59+Online!D59+AE!D59+RR!D59+BRCC!D59+BPCC!D59+Delgado!D59+CentLATCC!D59+Fletcher!D59+LDCC!D59+Northshore!D59+Nunez!D59+RPCC!D59+SLCC!D59+SOWELA!D59+NWLTC!D59</f>
        <v>23957668.949999999</v>
      </c>
      <c r="E59" s="40">
        <f t="shared" si="31"/>
        <v>0.66829033941313842</v>
      </c>
      <c r="F59" s="137">
        <f t="shared" si="32"/>
        <v>35849192.390000001</v>
      </c>
      <c r="G59" s="41">
        <f>IF(ISBLANK(F59),"  ",IF(F81&gt;0,F59/F81,IF(F59&gt;0,1,0)))</f>
        <v>4.9575721275577009E-2</v>
      </c>
      <c r="H59" s="112">
        <f>LCTCBoard!H59+Online!H59+AE!H59+RR!H59+BRCC!H59+BPCC!H59+Delgado!H59+CentLATCC!H59+Fletcher!H59+LDCC!H59+Northshore!H59+Nunez!H59+RPCC!H59+SLCC!H59+SOWELA!H59+NWLTC!H59</f>
        <v>13125948.560000001</v>
      </c>
      <c r="I59" s="39">
        <f t="shared" si="33"/>
        <v>0.34744285379889567</v>
      </c>
      <c r="J59" s="122">
        <f>LCTCBoard!J59+Online!J59+AE!J59+RR!J59+BRCC!J59+BPCC!J59+Delgado!J59+CentLATCC!J59+Fletcher!J59+LDCC!J59+Northshore!J59+Nunez!J59+RPCC!J59+SLCC!J59+SOWELA!J59+NWLTC!J59</f>
        <v>24652777.974399999</v>
      </c>
      <c r="K59" s="40">
        <f t="shared" si="34"/>
        <v>0.65255714620110428</v>
      </c>
      <c r="L59" s="137">
        <f t="shared" si="35"/>
        <v>37778726.534400001</v>
      </c>
      <c r="M59" s="41">
        <f>IF(ISBLANK(L59),"  ",IF(L81&gt;0,L59/L81,IF(L59&gt;0,1,0)))</f>
        <v>5.5579753988646799E-2</v>
      </c>
    </row>
    <row r="60" spans="1:13" s="55" customFormat="1" ht="15" customHeight="1" x14ac:dyDescent="0.25">
      <c r="A60" s="60" t="s">
        <v>49</v>
      </c>
      <c r="B60" s="117">
        <f>B59+B57+B56+B55+B54</f>
        <v>146831118.13999999</v>
      </c>
      <c r="C60" s="59">
        <f t="shared" si="0"/>
        <v>0.83202304050826803</v>
      </c>
      <c r="D60" s="125">
        <f>D59+D57+D56+D55+D54+D58</f>
        <v>29643704.059999999</v>
      </c>
      <c r="E60" s="54">
        <f t="shared" si="31"/>
        <v>0.16797695949173197</v>
      </c>
      <c r="F60" s="139">
        <f>F59+F57+F56+F55+F54+F58</f>
        <v>176474822.19999999</v>
      </c>
      <c r="G60" s="53">
        <f>IF(ISBLANK(F60),"  ",IF(F81&gt;0,F60/F81,IF(F60&gt;0,1,0)))</f>
        <v>0.24404640702546687</v>
      </c>
      <c r="H60" s="117">
        <f>H59+H57+H56+H55+H54</f>
        <v>167899083</v>
      </c>
      <c r="I60" s="59">
        <f t="shared" si="33"/>
        <v>0.81943738382775499</v>
      </c>
      <c r="J60" s="125">
        <f>J59+J57+J56+J55+J54+J58</f>
        <v>36996478.654399998</v>
      </c>
      <c r="K60" s="54">
        <f t="shared" si="34"/>
        <v>0.18056261617224506</v>
      </c>
      <c r="L60" s="137">
        <f t="shared" si="35"/>
        <v>204895561.65439999</v>
      </c>
      <c r="M60" s="53">
        <f>IF(ISBLANK(L60),"  ",IF(L81&gt;0,L60/L81,IF(L60&gt;0,1,0)))</f>
        <v>0.30144067719560647</v>
      </c>
    </row>
    <row r="61" spans="1:13" ht="15" customHeight="1" x14ac:dyDescent="0.2">
      <c r="A61" s="34" t="s">
        <v>50</v>
      </c>
      <c r="B61" s="112">
        <f>LCTCBoard!B61+Online!B61+AE!B61+RR!B61+BRCC!B61+BPCC!B61+Delgado!B61+CentLATCC!B61+Fletcher!B61+LDCC!B61+Northshore!B61+Nunez!B61+RPCC!B61+SLCC!B61+SOWELA!B61+NWLTC!B61</f>
        <v>0</v>
      </c>
      <c r="C61" s="39">
        <f t="shared" si="0"/>
        <v>0</v>
      </c>
      <c r="D61" s="122">
        <f>LCTCBoard!D61+Online!D61+AE!D61+RR!D61+BRCC!D61+BPCC!D61+Delgado!D61+CentLATCC!D61+Fletcher!D61+LDCC!D61+Northshore!D61+Nunez!D61+RPCC!D61+SLCC!D61+SOWELA!D61+NWLTC!D61</f>
        <v>0</v>
      </c>
      <c r="E61" s="40">
        <f t="shared" si="31"/>
        <v>0</v>
      </c>
      <c r="F61" s="140">
        <f t="shared" ref="F61:F71" si="36">D61+B61</f>
        <v>0</v>
      </c>
      <c r="G61" s="41">
        <f>IF(ISBLANK(F61),"  ",IF(F81&gt;0,F61/F81,IF(F61&gt;0,1,0)))</f>
        <v>0</v>
      </c>
      <c r="H61" s="112">
        <f>LCTCBoard!H61+Online!H61+AE!H61+RR!H61+BRCC!H61+BPCC!H61+Delgado!H61+CentLATCC!H61+Fletcher!H61+LDCC!H61+Northshore!H61+Nunez!H61+RPCC!H61+SLCC!H61+SOWELA!H61+NWLTC!H61</f>
        <v>0</v>
      </c>
      <c r="I61" s="39">
        <f t="shared" si="33"/>
        <v>0</v>
      </c>
      <c r="J61" s="122">
        <f>LCTCBoard!J61+Online!J61+AE!J61+RR!J61+BRCC!J61+BPCC!J61+Delgado!J61+CentLATCC!J61+Fletcher!J61+LDCC!J61+Northshore!J61+Nunez!J61+RPCC!J61+SLCC!J61+SOWELA!J61+NWLTC!J61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LCTCBoard!B62+Online!B62+AE!B62+RR!B62+BRCC!B62+BPCC!B62+Delgado!B62+CentLATCC!B62+Fletcher!B62+LDCC!B62+Northshore!B62+Nunez!B62+RPCC!B62+SLCC!B62+SOWELA!B62+NWLTC!B62</f>
        <v>0</v>
      </c>
      <c r="C62" s="39">
        <f t="shared" si="0"/>
        <v>0</v>
      </c>
      <c r="D62" s="122">
        <f>LCTCBoard!D62+Online!D62+AE!D62+RR!D62+BRCC!D62+BPCC!D62+Delgado!D62+CentLATCC!D62+Fletcher!D62+LDCC!D62+Northshore!D62+Nunez!D62+RPCC!D62+SLCC!D62+SOWELA!D62+NWLTC!D62</f>
        <v>0</v>
      </c>
      <c r="E62" s="40">
        <f t="shared" si="31"/>
        <v>0</v>
      </c>
      <c r="F62" s="133">
        <f t="shared" si="36"/>
        <v>0</v>
      </c>
      <c r="G62" s="41">
        <f>IF(ISBLANK(F62),"  ",IF(F81&gt;0,F62/F81,IF(F62&gt;0,1,0)))</f>
        <v>0</v>
      </c>
      <c r="H62" s="112">
        <f>LCTCBoard!H62+Online!H62+AE!H62+RR!H62+BRCC!H62+BPCC!H62+Delgado!H62+CentLATCC!H62+Fletcher!H62+LDCC!H62+Northshore!H62+Nunez!H62+RPCC!H62+SLCC!H62+SOWELA!H62+NWLTC!H62</f>
        <v>0</v>
      </c>
      <c r="I62" s="39">
        <f t="shared" si="33"/>
        <v>0</v>
      </c>
      <c r="J62" s="122">
        <f>LCTCBoard!J62+Online!J62+AE!J62+RR!J62+BRCC!J62+BPCC!J62+Delgado!J62+CentLATCC!J62+Fletcher!J62+LDCC!J62+Northshore!J62+Nunez!J62+RPCC!J62+SLCC!J62+SOWELA!J62+NWLTC!J62</f>
        <v>0</v>
      </c>
      <c r="K62" s="40">
        <f t="shared" si="34"/>
        <v>0</v>
      </c>
      <c r="L62" s="133">
        <f t="shared" si="35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2">
        <f>LCTCBoard!B63+Online!B63+AE!B63+RR!B63+BRCC!B63+BPCC!B63+Delgado!B63+CentLATCC!B63+Fletcher!B63+LDCC!B63+Northshore!B63+Nunez!B63+RPCC!B63+SLCC!B63+SOWELA!B63+NWLTC!B63</f>
        <v>4103</v>
      </c>
      <c r="C63" s="39">
        <f t="shared" si="0"/>
        <v>0.24189364461738003</v>
      </c>
      <c r="D63" s="122">
        <f>LCTCBoard!D63+Online!D63+AE!D63+RR!D63+BRCC!D63+BPCC!D63+Delgado!D63+CentLATCC!D63+Fletcher!D63+LDCC!D63+Northshore!D63+Nunez!D63+RPCC!D63+SLCC!D63+SOWELA!D63+NWLTC!D63</f>
        <v>12859</v>
      </c>
      <c r="E63" s="40">
        <f t="shared" si="31"/>
        <v>0.75810635538261995</v>
      </c>
      <c r="F63" s="133">
        <f t="shared" si="36"/>
        <v>16962</v>
      </c>
      <c r="G63" s="41">
        <f>IF(ISBLANK(F63),"  ",IF(F81&gt;0,F63/F81,IF(F63&gt;0,1,0)))</f>
        <v>2.345668976662649E-5</v>
      </c>
      <c r="H63" s="112">
        <f>LCTCBoard!H63+Online!H63+AE!H63+RR!H63+BRCC!H63+BPCC!H63+Delgado!H63+CentLATCC!H63+Fletcher!H63+LDCC!H63+Northshore!H63+Nunez!H63+RPCC!H63+SLCC!H63+SOWELA!H63+NWLTC!H63</f>
        <v>6000</v>
      </c>
      <c r="I63" s="39">
        <f t="shared" si="33"/>
        <v>0.17720546974216606</v>
      </c>
      <c r="J63" s="122">
        <f>LCTCBoard!J63+Online!J63+AE!J63+RR!J63+BRCC!J63+BPCC!J63+Delgado!J63+CentLATCC!J63+Fletcher!J63+LDCC!J63+Northshore!J63+Nunez!J63+RPCC!J63+SLCC!J63+SOWELA!J63+NWLTC!J63</f>
        <v>27859</v>
      </c>
      <c r="K63" s="40">
        <f t="shared" si="34"/>
        <v>0.822794530257834</v>
      </c>
      <c r="L63" s="133">
        <f t="shared" si="35"/>
        <v>33859</v>
      </c>
      <c r="M63" s="41">
        <f>IF(ISBLANK(L63),"  ",IF(L81&gt;0,L63/L81,IF(L63&gt;0,1,0)))</f>
        <v>4.9813084318446301E-5</v>
      </c>
    </row>
    <row r="64" spans="1:13" ht="15" customHeight="1" x14ac:dyDescent="0.2">
      <c r="A64" s="58" t="s">
        <v>53</v>
      </c>
      <c r="B64" s="112">
        <f>LCTCBoard!B64+Online!B64+AE!B64+RR!B64+BRCC!B64+BPCC!B64+Delgado!B64+CentLATCC!B64+Fletcher!B64+LDCC!B64+Northshore!B64+Nunez!B64+RPCC!B64+SLCC!B64+SOWELA!B64+NWLTC!B64</f>
        <v>95200</v>
      </c>
      <c r="C64" s="39">
        <f t="shared" si="0"/>
        <v>2.4872742070469697E-3</v>
      </c>
      <c r="D64" s="122">
        <f>LCTCBoard!D64+Online!D64+AE!D64+RR!D64+BRCC!D64+BPCC!D64+Delgado!D64+CentLATCC!D64+Fletcher!D64+LDCC!D64+Northshore!D64+Nunez!D64+RPCC!D64+SLCC!D64+SOWELA!D64+NWLTC!D64</f>
        <v>38179631.030000001</v>
      </c>
      <c r="E64" s="40">
        <f t="shared" si="31"/>
        <v>0.99751272579295303</v>
      </c>
      <c r="F64" s="133">
        <f t="shared" si="36"/>
        <v>38274831.030000001</v>
      </c>
      <c r="G64" s="41">
        <f>IF(ISBLANK(F64),"  ",IF(F81&gt;0,F64/F81,IF(F64&gt;0,1,0)))</f>
        <v>5.2930128365803505E-2</v>
      </c>
      <c r="H64" s="112">
        <f>LCTCBoard!H64+Online!H64+AE!H64+RR!H64+BRCC!H64+BPCC!H64+Delgado!H64+CentLATCC!H64+Fletcher!H64+LDCC!H64+Northshore!H64+Nunez!H64+RPCC!H64+SLCC!H64+SOWELA!H64+NWLTC!H64</f>
        <v>0</v>
      </c>
      <c r="I64" s="39">
        <f t="shared" si="33"/>
        <v>0</v>
      </c>
      <c r="J64" s="122">
        <f>LCTCBoard!J64+Online!J64+AE!J64+RR!J64+BRCC!J64+BPCC!J64+Delgado!J64+CentLATCC!J64+Fletcher!J64+LDCC!J64+Northshore!J64+Nunez!J64+RPCC!J64+SLCC!J64+SOWELA!J64+NWLTC!J64</f>
        <v>30640154.552999996</v>
      </c>
      <c r="K64" s="40">
        <f t="shared" si="34"/>
        <v>1</v>
      </c>
      <c r="L64" s="133">
        <f t="shared" si="35"/>
        <v>30640154.552999996</v>
      </c>
      <c r="M64" s="41">
        <f>IF(ISBLANK(L64),"  ",IF(L81&gt;0,L64/L81,IF(L64&gt;0,1,0)))</f>
        <v>4.5077545180862259E-2</v>
      </c>
    </row>
    <row r="65" spans="1:13" ht="15" customHeight="1" x14ac:dyDescent="0.2">
      <c r="A65" s="65" t="s">
        <v>54</v>
      </c>
      <c r="B65" s="112">
        <f>LCTCBoard!B65+Online!B65+AE!B65+RR!B65+BRCC!B65+BPCC!B65+Delgado!B65+CentLATCC!B65+Fletcher!B65+LDCC!B65+Northshore!B65+Nunez!B65+RPCC!B65+SLCC!B65+SOWELA!B65+NWLTC!B65</f>
        <v>0</v>
      </c>
      <c r="C65" s="39">
        <f t="shared" si="0"/>
        <v>0</v>
      </c>
      <c r="D65" s="122">
        <f>LCTCBoard!D65+Online!D65+AE!D65+RR!D65+BRCC!D65+BPCC!D65+Delgado!D65+CentLATCC!D65+Fletcher!D65+LDCC!D65+Northshore!D65+Nunez!D65+RPCC!D65+SLCC!D65+SOWELA!D65+NWLTC!D65</f>
        <v>23318</v>
      </c>
      <c r="E65" s="40">
        <f t="shared" si="31"/>
        <v>1</v>
      </c>
      <c r="F65" s="133">
        <f t="shared" si="36"/>
        <v>23318</v>
      </c>
      <c r="G65" s="41">
        <f>IF(ISBLANK(F65),"  ",IF(F81&gt;0,F65/F81,IF(F65&gt;0,1,0)))</f>
        <v>3.2246379670923033E-5</v>
      </c>
      <c r="H65" s="112">
        <f>LCTCBoard!H65+Online!H65+AE!H65+RR!H65+BRCC!H65+BPCC!H65+Delgado!H65+CentLATCC!H65+Fletcher!H65+LDCC!H65+Northshore!H65+Nunez!H65+RPCC!H65+SLCC!H65+SOWELA!H65+NWLTC!H65</f>
        <v>0</v>
      </c>
      <c r="I65" s="39">
        <f t="shared" si="33"/>
        <v>0</v>
      </c>
      <c r="J65" s="122">
        <f>LCTCBoard!J65+Online!J65+AE!J65+RR!J65+BRCC!J65+BPCC!J65+Delgado!J65+CentLATCC!J65+Fletcher!J65+LDCC!J65+Northshore!J65+Nunez!J65+RPCC!J65+SLCC!J65+SOWELA!J65+NWLTC!J65</f>
        <v>23318</v>
      </c>
      <c r="K65" s="40">
        <f t="shared" si="34"/>
        <v>1</v>
      </c>
      <c r="L65" s="133">
        <f t="shared" si="35"/>
        <v>23318</v>
      </c>
      <c r="M65" s="41">
        <f>IF(ISBLANK(L65),"  ",IF(L81&gt;0,L65/L81,IF(L65&gt;0,1,0)))</f>
        <v>3.430525119281523E-5</v>
      </c>
    </row>
    <row r="66" spans="1:13" ht="15" customHeight="1" x14ac:dyDescent="0.2">
      <c r="A66" s="65" t="s">
        <v>55</v>
      </c>
      <c r="B66" s="112">
        <f>LCTCBoard!B66+Online!B66+AE!B66+RR!B66+BRCC!B66+BPCC!B66+Delgado!B66+CentLATCC!B66+Fletcher!B66+LDCC!B66+Northshore!B66+Nunez!B66+RPCC!B66+SLCC!B66+SOWELA!B66+NWLTC!B66</f>
        <v>0</v>
      </c>
      <c r="C66" s="39">
        <f t="shared" si="0"/>
        <v>0</v>
      </c>
      <c r="D66" s="122">
        <f>LCTCBoard!D66+Online!D66+AE!D66+RR!D66+BRCC!D66+BPCC!D66+Delgado!D66+CentLATCC!D66+Fletcher!D66+LDCC!D66+Northshore!D66+Nunez!D66+RPCC!D66+SLCC!D66+SOWELA!D66+NWLTC!D66</f>
        <v>89760.300000000047</v>
      </c>
      <c r="E66" s="40">
        <f t="shared" si="31"/>
        <v>1</v>
      </c>
      <c r="F66" s="133">
        <f t="shared" si="36"/>
        <v>89760.300000000047</v>
      </c>
      <c r="G66" s="41">
        <f>IF(ISBLANK(F66),"  ",IF(F81&gt;0,F66/F81,IF(F66&gt;0,1,0)))</f>
        <v>1.2412920118260376E-4</v>
      </c>
      <c r="H66" s="112">
        <f>LCTCBoard!H66+Online!H66+AE!H66+RR!H66+BRCC!H66+BPCC!H66+Delgado!H66+CentLATCC!H66+Fletcher!H66+LDCC!H66+Northshore!H66+Nunez!H66+RPCC!H66+SLCC!H66+SOWELA!H66+NWLTC!H66</f>
        <v>0</v>
      </c>
      <c r="I66" s="39">
        <f t="shared" si="33"/>
        <v>0</v>
      </c>
      <c r="J66" s="122">
        <f>LCTCBoard!J66+Online!J66+AE!J66+RR!J66+BRCC!J66+BPCC!J66+Delgado!J66+CentLATCC!J66+Fletcher!J66+LDCC!J66+Northshore!J66+Nunez!J66+RPCC!J66+SLCC!J66+SOWELA!J66+NWLTC!J66</f>
        <v>36525.300000000047</v>
      </c>
      <c r="K66" s="40">
        <f t="shared" si="34"/>
        <v>1</v>
      </c>
      <c r="L66" s="133">
        <f t="shared" si="35"/>
        <v>36525.300000000047</v>
      </c>
      <c r="M66" s="41">
        <f>IF(ISBLANK(L66),"  ",IF(L81&gt;0,L66/L81,IF(L66&gt;0,1,0)))</f>
        <v>5.3735723106309964E-5</v>
      </c>
    </row>
    <row r="67" spans="1:13" ht="15" customHeight="1" x14ac:dyDescent="0.2">
      <c r="A67" s="34" t="s">
        <v>56</v>
      </c>
      <c r="B67" s="112">
        <f>LCTCBoard!B67+Online!B67+AE!B67+RR!B67+BRCC!B67+BPCC!B67+Delgado!B67+CentLATCC!B67+Fletcher!B67+LDCC!B67+Northshore!B67+Nunez!B67+RPCC!B67+SLCC!B67+SOWELA!B67+NWLTC!B67</f>
        <v>0</v>
      </c>
      <c r="C67" s="39">
        <f t="shared" si="0"/>
        <v>0</v>
      </c>
      <c r="D67" s="122">
        <f>LCTCBoard!D67+Online!D67+AE!D67+RR!D67+BRCC!D67+BPCC!D67+Delgado!D67+CentLATCC!D67+Fletcher!D67+LDCC!D67+Northshore!D67+Nunez!D67+RPCC!D67+SLCC!D67+SOWELA!D67+NWLTC!D67</f>
        <v>6456966.8100000005</v>
      </c>
      <c r="E67" s="40">
        <f t="shared" si="31"/>
        <v>1</v>
      </c>
      <c r="F67" s="133">
        <f t="shared" si="36"/>
        <v>6456966.8100000005</v>
      </c>
      <c r="G67" s="41">
        <f>IF(ISBLANK(F67),"  ",IF(F81&gt;0,F67/F81,IF(F67&gt;0,1,0)))</f>
        <v>8.9293165484951014E-3</v>
      </c>
      <c r="H67" s="112">
        <f>LCTCBoard!H67+Online!H67+AE!H67+RR!H67+BRCC!H67+BPCC!H67+Delgado!H67+CentLATCC!H67+Fletcher!H67+LDCC!H67+Northshore!H67+Nunez!H67+RPCC!H67+SLCC!H67+SOWELA!H67+NWLTC!H67</f>
        <v>0</v>
      </c>
      <c r="I67" s="39">
        <f t="shared" si="33"/>
        <v>0</v>
      </c>
      <c r="J67" s="122">
        <f>LCTCBoard!J67+Online!J67+AE!J67+RR!J67+BRCC!J67+BPCC!J67+Delgado!J67+CentLATCC!J67+Fletcher!J67+LDCC!J67+Northshore!J67+Nunez!J67+RPCC!J67+SLCC!J67+SOWELA!J67+NWLTC!J67</f>
        <v>6449757.0691999998</v>
      </c>
      <c r="K67" s="40">
        <f t="shared" si="34"/>
        <v>1</v>
      </c>
      <c r="L67" s="133">
        <f t="shared" si="35"/>
        <v>6449757.0691999998</v>
      </c>
      <c r="M67" s="41">
        <f>IF(ISBLANK(L67),"  ",IF(L81&gt;0,L67/L81,IF(L67&gt;0,1,0)))</f>
        <v>9.4888299335938661E-3</v>
      </c>
    </row>
    <row r="68" spans="1:13" ht="15" customHeight="1" x14ac:dyDescent="0.2">
      <c r="A68" s="34" t="s">
        <v>57</v>
      </c>
      <c r="B68" s="112">
        <f>LCTCBoard!B68+Online!B68+AE!B68+RR!B68+BRCC!B68+BPCC!B68+Delgado!B68+CentLATCC!B68+Fletcher!B68+LDCC!B68+Northshore!B68+Nunez!B68+RPCC!B68+SLCC!B68+SOWELA!B68+NWLTC!B68</f>
        <v>0</v>
      </c>
      <c r="C68" s="39">
        <f t="shared" si="0"/>
        <v>0</v>
      </c>
      <c r="D68" s="122">
        <f>LCTCBoard!D68+Online!D68+AE!D68+RR!D68+BRCC!D68+BPCC!D68+Delgado!D68+CentLATCC!D68+Fletcher!D68+LDCC!D68+Northshore!D68+Nunez!D68+RPCC!D68+SLCC!D68+SOWELA!D68+NWLTC!D68</f>
        <v>1133073.1599999999</v>
      </c>
      <c r="E68" s="40">
        <f t="shared" si="31"/>
        <v>1</v>
      </c>
      <c r="F68" s="133">
        <f t="shared" si="36"/>
        <v>1133073.1599999999</v>
      </c>
      <c r="G68" s="41">
        <f>IF(ISBLANK(F68),"  ",IF(F81&gt;0,F68/F81,IF(F68&gt;0,1,0)))</f>
        <v>1.5669228626937353E-3</v>
      </c>
      <c r="H68" s="112">
        <f>LCTCBoard!H68+Online!H68+AE!H68+RR!H68+BRCC!H68+BPCC!H68+Delgado!H68+CentLATCC!H68+Fletcher!H68+LDCC!H68+Northshore!H68+Nunez!H68+RPCC!H68+SLCC!H68+SOWELA!H68+NWLTC!H68</f>
        <v>0</v>
      </c>
      <c r="I68" s="39">
        <f t="shared" si="33"/>
        <v>0</v>
      </c>
      <c r="J68" s="122">
        <f>LCTCBoard!J68+Online!J68+AE!J68+RR!J68+BRCC!J68+BPCC!J68+Delgado!J68+CentLATCC!J68+Fletcher!J68+LDCC!J68+Northshore!J68+Nunez!J68+RPCC!J68+SLCC!J68+SOWELA!J68+NWLTC!J68</f>
        <v>1155751</v>
      </c>
      <c r="K68" s="40">
        <f t="shared" si="34"/>
        <v>1</v>
      </c>
      <c r="L68" s="133">
        <f t="shared" si="35"/>
        <v>1155751</v>
      </c>
      <c r="M68" s="41">
        <f>IF(ISBLANK(L68),"  ",IF(L81&gt;0,L68/L81,IF(L68&gt;0,1,0)))</f>
        <v>1.7003314337141863E-3</v>
      </c>
    </row>
    <row r="69" spans="1:13" ht="15" customHeight="1" x14ac:dyDescent="0.2">
      <c r="A69" s="7" t="s">
        <v>58</v>
      </c>
      <c r="B69" s="112">
        <f>LCTCBoard!B69+Online!B69+AE!B69+RR!B69+BRCC!B69+BPCC!B69+Delgado!B69+CentLATCC!B69+Fletcher!B69+LDCC!B69+Northshore!B69+Nunez!B69+RPCC!B69+SLCC!B69+SOWELA!B69+NWLTC!B69</f>
        <v>0</v>
      </c>
      <c r="C69" s="39">
        <f t="shared" si="0"/>
        <v>0</v>
      </c>
      <c r="D69" s="122">
        <f>LCTCBoard!D69+Online!D69+AE!D69+RR!D69+BRCC!D69+BPCC!D69+Delgado!D69+CentLATCC!D69+Fletcher!D69+LDCC!D69+Northshore!D69+Nunez!D69+RPCC!D69+SLCC!D69+SOWELA!D69+NWLTC!D69</f>
        <v>11564453.579999998</v>
      </c>
      <c r="E69" s="40">
        <f t="shared" si="31"/>
        <v>1</v>
      </c>
      <c r="F69" s="133">
        <f t="shared" si="36"/>
        <v>11564453.579999998</v>
      </c>
      <c r="G69" s="41">
        <f>IF(ISBLANK(F69),"  ",IF(F81&gt;0,F69/F81,IF(F69&gt;0,1,0)))</f>
        <v>1.5992441925870359E-2</v>
      </c>
      <c r="H69" s="112">
        <f>LCTCBoard!H69+Online!H69+AE!H69+RR!H69+BRCC!H69+BPCC!H69+Delgado!H69+CentLATCC!H69+Fletcher!H69+LDCC!H69+Northshore!H69+Nunez!H69+RPCC!H69+SLCC!H69+SOWELA!H69+NWLTC!H69</f>
        <v>0</v>
      </c>
      <c r="I69" s="39">
        <f t="shared" si="33"/>
        <v>0</v>
      </c>
      <c r="J69" s="122">
        <f>LCTCBoard!J69+Online!J69+AE!J69+RR!J69+BRCC!J69+BPCC!J69+Delgado!J69+CentLATCC!J69+Fletcher!J69+LDCC!J69+Northshore!J69+Nunez!J69+RPCC!J69+SLCC!J69+SOWELA!J69+NWLTC!J69</f>
        <v>17702452.391799998</v>
      </c>
      <c r="K69" s="40">
        <f t="shared" si="34"/>
        <v>1</v>
      </c>
      <c r="L69" s="133">
        <f t="shared" si="35"/>
        <v>17702452.391799998</v>
      </c>
      <c r="M69" s="41">
        <f>IF(ISBLANK(L69),"  ",IF(L81&gt;0,L69/L81,IF(L69&gt;0,1,0)))</f>
        <v>2.6043703406362112E-2</v>
      </c>
    </row>
    <row r="70" spans="1:13" ht="15" customHeight="1" x14ac:dyDescent="0.2">
      <c r="A70" s="58" t="s">
        <v>59</v>
      </c>
      <c r="B70" s="112">
        <f>LCTCBoard!B70+Online!B70+AE!B70+RR!B70+BRCC!B70+BPCC!B70+Delgado!B70+CentLATCC!B70+Fletcher!B70+LDCC!B70+Northshore!B70+Nunez!B70+RPCC!B70+SLCC!B70+SOWELA!B70+NWLTC!B70</f>
        <v>2549279.1799999997</v>
      </c>
      <c r="C70" s="39">
        <f t="shared" si="0"/>
        <v>0.20206866258711173</v>
      </c>
      <c r="D70" s="122">
        <f>LCTCBoard!D70+Online!D70+AE!D70+RR!D70+BRCC!D70+BPCC!D70+Delgado!D70+CentLATCC!D70+Fletcher!D70+LDCC!D70+Northshore!D70+Nunez!D70+RPCC!D70+SLCC!D70+SOWELA!D70+NWLTC!D70</f>
        <v>10066626.459999999</v>
      </c>
      <c r="E70" s="40">
        <f t="shared" si="31"/>
        <v>0.79793133741288824</v>
      </c>
      <c r="F70" s="133">
        <f t="shared" si="36"/>
        <v>12615905.639999999</v>
      </c>
      <c r="G70" s="41">
        <f>IF(ISBLANK(F70),"  ",IF(F81&gt;0,F70/F81,IF(F70&gt;0,1,0)))</f>
        <v>1.7446491258254534E-2</v>
      </c>
      <c r="H70" s="112">
        <f>LCTCBoard!H70+Online!H70+AE!H70+RR!H70+BRCC!H70+BPCC!H70+Delgado!H70+CentLATCC!H70+Fletcher!H70+LDCC!H70+Northshore!H70+Nunez!H70+RPCC!H70+SLCC!H70+SOWELA!H70+NWLTC!H70</f>
        <v>2125000</v>
      </c>
      <c r="I70" s="39">
        <f t="shared" si="33"/>
        <v>0.17561621672640451</v>
      </c>
      <c r="J70" s="122">
        <f>LCTCBoard!J70+Online!J70+BRCC!J70+BPCC!J70+Delgado!J70+CentLATCC!J70+Fletcher!J70+LDCC!J70+Northshore!J70+Nunez!J70+RPCC!J70+SLCC!J70+SOWELA!J70+NWLTC!J70</f>
        <v>9975249.2799999993</v>
      </c>
      <c r="K70" s="40">
        <f t="shared" si="34"/>
        <v>0.82438378327359552</v>
      </c>
      <c r="L70" s="133">
        <f t="shared" si="35"/>
        <v>12100249.279999999</v>
      </c>
      <c r="M70" s="41">
        <f>IF(ISBLANK(L70),"  ",IF(L81&gt;0,L70/L81,IF(L70&gt;0,1,0)))</f>
        <v>1.7801787934045871E-2</v>
      </c>
    </row>
    <row r="71" spans="1:13" ht="15" customHeight="1" x14ac:dyDescent="0.2">
      <c r="A71" s="34" t="s">
        <v>186</v>
      </c>
      <c r="B71" s="112">
        <f>LCTCBoard!B71+Online!B71+AE!B71+RR!B71+BRCC!B71+BPCC!B71+Delgado!B71+CentLATCC!B71+Fletcher!B71+LDCC!B71+Northshore!B71+Nunez!B71+RPCC!B71+SLCC!B71+SOWELA!B71+NWLTC!B71</f>
        <v>0</v>
      </c>
      <c r="C71" s="39">
        <f t="shared" si="0"/>
        <v>0</v>
      </c>
      <c r="D71" s="122">
        <f>LCTCBoard!D71+Online!D71+AE!D71+RR!D71+BRCC!D71+BPCC!D71+Delgado!D71+CentLATCC!D71+Fletcher!D71+LDCC!D71+Northshore!D71+Nunez!D71+RPCC!D71+SLCC!D71+SOWELA!D71+NWLTC!D71</f>
        <v>0</v>
      </c>
      <c r="E71" s="40">
        <f t="shared" si="31"/>
        <v>0</v>
      </c>
      <c r="F71" s="133">
        <f t="shared" si="36"/>
        <v>0</v>
      </c>
      <c r="G71" s="41">
        <f>IF(ISBLANK(F71),"  ",IF(F82&gt;0,F71/F82,IF(F71&gt;0,1,0)))</f>
        <v>0</v>
      </c>
      <c r="H71" s="112">
        <f>LCTCBoard!H71+Online!H71+AE!H71+RR!H71+BRCC!H71+BPCC!H71+Delgado!H71+CentLATCC!H71+Fletcher!H71+LDCC!H71+Northshore!H71+Nunez!H71+RPCC!H71+SLCC!H71+SOWELA!H71+NWLTC!H71</f>
        <v>0</v>
      </c>
      <c r="I71" s="39">
        <f t="shared" si="33"/>
        <v>0</v>
      </c>
      <c r="J71" s="122">
        <f>LCTCBoard!J71+Online!J71+BRCC!J71+BPCC!J71+Delgado!J71+CentLATCC!J71+Fletcher!J71+LDCC!J71+Northshore!J71+Nunez!J71+RPCC!J71+SLCC!J71+SOWELA!J71+NWLTC!J71</f>
        <v>0</v>
      </c>
      <c r="K71" s="40">
        <f t="shared" si="34"/>
        <v>0</v>
      </c>
      <c r="L71" s="133">
        <f t="shared" si="35"/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f>B71+B70+B69+B68+B67+B66+B65+B64+B63+B62+B61+B60-1</f>
        <v>149479699.31999999</v>
      </c>
      <c r="C72" s="59">
        <f>IF(ISBLANK(B72),"  ",IF(F72&gt;0,B72/F72,IF(B72&gt;0,1,0)))</f>
        <v>0.60603950183668109</v>
      </c>
      <c r="D72" s="128">
        <f>D71+D70+D69+D68+D67+D66+D65+D64+D63+D62+D61+D60</f>
        <v>97170392.400000006</v>
      </c>
      <c r="E72" s="54">
        <f t="shared" si="31"/>
        <v>0.39396049410899253</v>
      </c>
      <c r="F72" s="115">
        <f>F71+F70+F69+F68+F67+F66+F65+F64+F63+F62+F61+F60</f>
        <v>246650092.71999997</v>
      </c>
      <c r="G72" s="53">
        <f>IF(ISBLANK(F72),"  ",IF(F81&gt;0,F72/F81,IF(F72&gt;0,1,0)))</f>
        <v>0.34109154025720423</v>
      </c>
      <c r="H72" s="115">
        <f>H71+H70+H69+H68+H67+H66+H65+H64+H63+H62+H61+H60</f>
        <v>170030083</v>
      </c>
      <c r="I72" s="59">
        <f t="shared" si="33"/>
        <v>0.62273498378513836</v>
      </c>
      <c r="J72" s="128">
        <f>J71+J70+J69+J68+J67+J66+J65+J64+J63+J62+J61+J60</f>
        <v>103007545.24839999</v>
      </c>
      <c r="K72" s="54">
        <f t="shared" si="34"/>
        <v>0.37726501621486169</v>
      </c>
      <c r="L72" s="115">
        <f>L71+L70+L69+L68+L67+L66+L65+L64+L63+L62+L61+L60</f>
        <v>273037628.24839997</v>
      </c>
      <c r="M72" s="53">
        <f>IF(ISBLANK(L72),"  ",IF(L81&gt;0,L72/L81,IF(L72&gt;0,1,0)))</f>
        <v>0.40169072914280235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LCTCBoard!B74+Online!B74+AE!B74+RR!B74+BRCC!B74+BPCC!B74+Delgado!B74+CentLATCC!B74+Fletcher!B74+LDCC!B74+Northshore!B74+Nunez!B74+RPCC!B74+SLCC!B74+SOWELA!B74+NWLTC!B74</f>
        <v>0</v>
      </c>
      <c r="C74" s="35">
        <f t="shared" si="0"/>
        <v>0</v>
      </c>
      <c r="D74" s="122">
        <f>LCTCBoard!D74+Online!D74+AE!D74+RR!D74+BRCC!D74+BPCC!D74+Delgado!D74+CentLATCC!D74+Fletcher!D74+LDCC!D74+Northshore!D74+Nunez!D74+RPCC!D74+SLCC!D74+SOWELA!D74+NWLTC!D74</f>
        <v>18051</v>
      </c>
      <c r="E74" s="36">
        <f>IF(ISBLANK(D74),"  ",IF(F74&gt;0,D74/F74,IF(D74&gt;0,1,0)))</f>
        <v>1</v>
      </c>
      <c r="F74" s="132">
        <f>D74+B74</f>
        <v>18051</v>
      </c>
      <c r="G74" s="37">
        <f>IF(ISBLANK(F74),"  ",IF(F81&gt;0,F74/F81,IF(F74&gt;0,1,0)))</f>
        <v>2.4962664012343756E-5</v>
      </c>
      <c r="H74" s="112">
        <f>LCTCBoard!H74+Online!H74+AE!H74+RR!H74+BRCC!H74+BPCC!H74+Delgado!H74+CentLATCC!H74+Fletcher!H74+LDCC!H74+Northshore!H74+Nunez!H74+RPCC!H74+SLCC!H74+SOWELA!H74+NWLTC!H74</f>
        <v>0</v>
      </c>
      <c r="I74" s="35">
        <f>IF(ISBLANK(H74),"  ",IF(L74&gt;0,H74/L74,IF(H74&gt;0,1,0)))</f>
        <v>0</v>
      </c>
      <c r="J74" s="122">
        <f>LCTCBoard!J74+Online!J74+AE!J74+RR!J74+BRCC!J74+BPCC!J74+Delgado!J74+CentLATCC!J74+Fletcher!J74+LDCC!J74+Northshore!J74+Nunez!J74+RPCC!J74+SLCC!J74+SOWELA!J74+NWLTC!J74</f>
        <v>18051</v>
      </c>
      <c r="K74" s="36">
        <f>IF(ISBLANK(J74),"  ",IF(L74&gt;0,J74/L74,IF(J74&gt;0,1,0)))</f>
        <v>1</v>
      </c>
      <c r="L74" s="132">
        <f>J74+H74</f>
        <v>18051</v>
      </c>
      <c r="M74" s="37">
        <f>IF(ISBLANK(L74),"  ",IF(L81&gt;0,L74/L81,IF(L74&gt;0,1,0)))</f>
        <v>2.6556483801419836E-5</v>
      </c>
    </row>
    <row r="75" spans="1:13" ht="15" customHeight="1" x14ac:dyDescent="0.2">
      <c r="A75" s="25" t="s">
        <v>63</v>
      </c>
      <c r="B75" s="112">
        <f>LCTCBoard!B75+Online!B75+AE!B75+RR!B75+BRCC!B75+BPCC!B75+Delgado!B75+CentLATCC!B75+Fletcher!B75+LDCC!B75+Northshore!B75+Nunez!B75+RPCC!B75+SLCC!B75+SOWELA!B75+NWLTC!B75</f>
        <v>0</v>
      </c>
      <c r="C75" s="39">
        <f t="shared" si="0"/>
        <v>0</v>
      </c>
      <c r="D75" s="122">
        <f>LCTCBoard!D75+Online!D75+AE!D75+RR!D75+BRCC!D75+BPCC!D75+Delgado!D75+CentLATCC!D75+Fletcher!D75+LDCC!D75+Northshore!D75+Nunez!D75+RPCC!D75+SLCC!D75+SOWELA!D75+NWLTC!D75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12">
        <f>LCTCBoard!H75+Online!H75+AE!H75+RR!H75+BRCC!H75+BPCC!H75+Delgado!H75+CentLATCC!H75+Fletcher!H75+LDCC!H75+Northshore!H75+Nunez!H75+RPCC!H75+SLCC!H75+SOWELA!H75+NWLTC!H75</f>
        <v>0</v>
      </c>
      <c r="I75" s="39">
        <f>IF(ISBLANK(H75),"  ",IF(L75&gt;0,H75/L75,IF(H75&gt;0,1,0)))</f>
        <v>0</v>
      </c>
      <c r="J75" s="122">
        <f>LCTCBoard!J75+Online!J75+AE!J75+RR!J75+BRCC!J75+BPCC!J75+Delgado!J75+CentLATCC!J75+Fletcher!J75+LDCC!J75+Northshore!J75+Nunez!J75+RPCC!J75+SLCC!J75+SOWELA!J75+NWLTC!J75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3"/>
      <c r="C76" s="48"/>
      <c r="D76" s="123"/>
      <c r="E76" s="49" t="s">
        <v>4</v>
      </c>
      <c r="F76" s="133"/>
      <c r="G76" s="50" t="s">
        <v>4</v>
      </c>
      <c r="H76" s="113"/>
      <c r="I76" s="48" t="s">
        <v>4</v>
      </c>
      <c r="J76" s="123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LCTCBoard!B77+Online!B77+AE!B77+RR!B77+BRCC!B77+BPCC!B77+Delgado!B77+CentLATCC!B77+Fletcher!B77+LDCC!B77+Northshore!B77+Nunez!B77+RPCC!B77+SLCC!B77+SOWELA!B77+NWLTC!B77</f>
        <v>0</v>
      </c>
      <c r="C77" s="35">
        <f t="shared" si="0"/>
        <v>0</v>
      </c>
      <c r="D77" s="122">
        <f>LCTCBoard!D77+Online!D77+AE!D77+RR!D77+BRCC!D77+BPCC!D77+Delgado!D77+CentLATCC!D77+Fletcher!D77+LDCC!D77+Northshore!D77+Nunez!D77+RPCC!D77+SLCC!D77+SOWELA!D77+NWLTC!D77</f>
        <v>131820952.97000001</v>
      </c>
      <c r="E77" s="36">
        <f>IF(ISBLANK(D77),"  ",IF(F77&gt;0,D77/F77,IF(D77&gt;0,1,0)))</f>
        <v>1</v>
      </c>
      <c r="F77" s="132">
        <f>D77+B77</f>
        <v>131820952.97000001</v>
      </c>
      <c r="G77" s="37">
        <f>IF(ISBLANK(F77),"  ",IF(F81&gt;0,F77/F81,IF(F77&gt;0,1,0)))</f>
        <v>0.18229472931012564</v>
      </c>
      <c r="H77" s="112">
        <f>LCTCBoard!H77+Online!H77+AE!H77+RR!H77+BRCC!H77+BPCC!H77+Delgado!H77+CentLATCC!H77+Fletcher!H77+LDCC!H77+Northshore!H77+Nunez!H77+RPCC!H77+SLCC!H77+SOWELA!H77+NWLTC!H77</f>
        <v>0</v>
      </c>
      <c r="I77" s="35">
        <f>IF(ISBLANK(H77),"  ",IF(L77&gt;0,H77/L77,IF(H77&gt;0,1,0)))</f>
        <v>0</v>
      </c>
      <c r="J77" s="122">
        <f>LCTCBoard!J77+Online!J77+AE!J77+RR!J77+BRCC!J77+BPCC!J77+Delgado!J77+CentLATCC!J77+Fletcher!J77+LDCC!J77+Northshore!J77+Nunez!J77+RPCC!J77+SLCC!J77+SOWELA!J77+NWLTC!J77</f>
        <v>117130599.0668</v>
      </c>
      <c r="K77" s="36">
        <f>IF(ISBLANK(J77),"  ",IF(L77&gt;0,J77/L77,IF(J77&gt;0,1,0)))</f>
        <v>1</v>
      </c>
      <c r="L77" s="132">
        <f>J77+H77</f>
        <v>117130599.0668</v>
      </c>
      <c r="M77" s="37">
        <f>IF(ISBLANK(L77),"  ",IF(L81&gt;0,L77/L81,IF(L77&gt;0,1,0)))</f>
        <v>0.17232158089679661</v>
      </c>
    </row>
    <row r="78" spans="1:13" ht="15" customHeight="1" x14ac:dyDescent="0.2">
      <c r="A78" s="25" t="s">
        <v>66</v>
      </c>
      <c r="B78" s="112">
        <f>LCTCBoard!B78+Online!B78+AE!B78+RR!B78+BRCC!B78+BPCC!B78+Delgado!B78+CentLATCC!B78+Fletcher!B78+LDCC!B78+Northshore!B78+Nunez!B78+RPCC!B78+SLCC!B78+SOWELA!B78+NWLTC!B78</f>
        <v>0</v>
      </c>
      <c r="C78" s="39">
        <f t="shared" si="0"/>
        <v>0</v>
      </c>
      <c r="D78" s="122">
        <f>LCTCBoard!D78+Online!D78+AE!D78+RR!D78+BRCC!D78+BPCC!D78+Delgado!D78+CentLATCC!D78+Fletcher!D78+LDCC!D78+Northshore!D78+Nunez!D78+RPCC!D78+SLCC!D78+SOWELA!D78+NWLTC!D78</f>
        <v>129231924.55</v>
      </c>
      <c r="E78" s="40">
        <f>IF(ISBLANK(D78),"  ",IF(F78&gt;0,D78/F78,IF(D78&gt;0,1,0)))</f>
        <v>1</v>
      </c>
      <c r="F78" s="133">
        <f>D78+B78</f>
        <v>129231924.55</v>
      </c>
      <c r="G78" s="41">
        <f>IF(ISBLANK(F78),"  ",IF(F81&gt;0,F78/F81,IF(F78&gt;0,1,0)))</f>
        <v>0.17871437107142032</v>
      </c>
      <c r="H78" s="112">
        <f>LCTCBoard!H78+Online!H78+AE!H78+RR!H78+BRCC!H78+BPCC!H78+Delgado!H78+CentLATCC!H78+Fletcher!H78+LDCC!H78+Northshore!H78+Nunez!H78+RPCC!H78+SLCC!H78+SOWELA!H78+NWLTC!H78</f>
        <v>0</v>
      </c>
      <c r="I78" s="39">
        <f>IF(ISBLANK(H78),"  ",IF(L78&gt;0,H78/L78,IF(H78&gt;0,1,0)))</f>
        <v>0</v>
      </c>
      <c r="J78" s="122">
        <f>LCTCBoard!J78+Online!J78+AE!J78+RR!J78+BRCC!J78+BPCC!J78+Delgado!J78+CentLATCC!J78+Fletcher!J78+LDCC!J78+Northshore!J78+Nunez!J78+RPCC!J78+SLCC!J78+SOWELA!J78+NWLTC!J78</f>
        <v>93501324.002999976</v>
      </c>
      <c r="K78" s="40">
        <f>IF(ISBLANK(J78),"  ",IF(L78&gt;0,J78/L78,IF(J78&gt;0,1,0)))</f>
        <v>1</v>
      </c>
      <c r="L78" s="133">
        <f>J78+H78</f>
        <v>93501324.002999976</v>
      </c>
      <c r="M78" s="41">
        <f>IF(ISBLANK(L78),"  ",IF(L81&gt;0,L78/L81,IF(L78&gt;0,1,0)))</f>
        <v>0.13755838437188944</v>
      </c>
    </row>
    <row r="79" spans="1:13" s="55" customFormat="1" ht="15" customHeight="1" x14ac:dyDescent="0.25">
      <c r="A79" s="56" t="s">
        <v>67</v>
      </c>
      <c r="B79" s="120">
        <f>B78+B77+B75+B74</f>
        <v>0</v>
      </c>
      <c r="C79" s="59">
        <f t="shared" si="0"/>
        <v>0</v>
      </c>
      <c r="D79" s="129">
        <f>D78+D77+D75+D74</f>
        <v>261070928.52000001</v>
      </c>
      <c r="E79" s="54">
        <f>IF(ISBLANK(D79),"  ",IF(F79&gt;0,D79/F79,IF(D79&gt;0,1,0)))</f>
        <v>1</v>
      </c>
      <c r="F79" s="134">
        <f>F78+F77+F76+F75+F74</f>
        <v>261070928.52000001</v>
      </c>
      <c r="G79" s="53">
        <f>IF(ISBLANK(F79),"  ",IF(F81&gt;0,F79/F81,IF(F79&gt;0,1,0)))</f>
        <v>0.36103406304555835</v>
      </c>
      <c r="H79" s="120">
        <f>H78+H77+H75+H74</f>
        <v>0</v>
      </c>
      <c r="I79" s="59">
        <f>IF(ISBLANK(H79),"  ",IF(L79&gt;0,H79/L79,IF(H79&gt;0,1,0)))</f>
        <v>0</v>
      </c>
      <c r="J79" s="129">
        <f>J78+J77+J75+J74</f>
        <v>210649974.06979996</v>
      </c>
      <c r="K79" s="54">
        <f>IF(ISBLANK(J79),"  ",IF(L79&gt;0,J79/L79,IF(J79&gt;0,1,0)))</f>
        <v>1</v>
      </c>
      <c r="L79" s="134">
        <f>L78+L77+L76+L75+L74</f>
        <v>210649974.06979996</v>
      </c>
      <c r="M79" s="53">
        <f>IF(ISBLANK(L79),"  ",IF(L81&gt;0,L79/L81,IF(L79&gt;0,1,0)))</f>
        <v>0.30990652175248745</v>
      </c>
    </row>
    <row r="80" spans="1:13" s="55" customFormat="1" ht="15" customHeight="1" x14ac:dyDescent="0.25">
      <c r="A80" s="56" t="s">
        <v>68</v>
      </c>
      <c r="B80" s="118">
        <f>LCTCBoard!B80+Online!B80+AE!B80+RR!B80+BRCC!B80+BPCC!B80+Delgado!B80+CentLATCC!B80+Fletcher!B80+LDCC!B80+Northshore!B80+Nunez!B80+RPCC!B80+SLCC!B80+SOWELA!B80+NWLTC!B80</f>
        <v>0</v>
      </c>
      <c r="C80" s="59">
        <f>IF(ISBLANK(B80),"  ",IF(F80&gt;0,B80/F80,IF(B80&gt;0,1,0)))</f>
        <v>0</v>
      </c>
      <c r="D80" s="126">
        <f>LCTCBoard!D80+Online!D80+AE!D80+RR!D80+BRCC!D80+BPCC!D80+Delgado!D80+CentLATCC!D80+Fletcher!D80+LDCC!D80+Northshore!D80+Nunez!D80+RPCC!D80+SLCC!D80+SOWELA!D80+NWLTC!D80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LCTCBoard!H80+Online!H80+AE!H80+RR!H80+BRCC!H80+BPCC!H80+Delgado!H80+CentLATCC!H80+Fletcher!H80+LDCC!H80+Northshore!H80+Nunez!H80+RPCC!H80+SLCC!H80+SOWELA!H80+NWLTC!H80</f>
        <v>0</v>
      </c>
      <c r="I80" s="59">
        <f>IF(ISBLANK(H80),"  ",IF(L80&gt;0,H80/L80,IF(H80&gt;0,1,0)))</f>
        <v>0</v>
      </c>
      <c r="J80" s="126">
        <f>LCTCBoard!J80+Online!J80+AE!J80+RR!J80+BRCC!J80+BPCC!J80+Delgado!J80+CentLATCC!J80+Fletcher!J80+LDCC!J80+Northshore!J80+Nunez!J80+RPCC!J80+SLCC!J80+SOWELA!J80+NWLTC!J80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335407759.96000004</v>
      </c>
      <c r="C81" s="68">
        <f t="shared" si="0"/>
        <v>0.46383420414460835</v>
      </c>
      <c r="D81" s="121">
        <f>D79+D72+D51+D44+D52+D80</f>
        <v>387712174.92000002</v>
      </c>
      <c r="E81" s="69">
        <f>IF(ISBLANK(D81),"  ",IF(F81&gt;0,D81/F81,IF(D81&gt;0,1,0)))</f>
        <v>0.53616579447249524</v>
      </c>
      <c r="F81" s="121">
        <f>F79+F72+F51+F44+F52+F80</f>
        <v>723119935.88</v>
      </c>
      <c r="G81" s="70">
        <f>IF(ISBLANK(F81),"  ",IF(F81&gt;0,F81/F81,IF(F81&gt;0,1,0)))</f>
        <v>1</v>
      </c>
      <c r="H81" s="121">
        <f>H79+H72+H51+H44+H52+H80</f>
        <v>365462491</v>
      </c>
      <c r="I81" s="68">
        <f>IF(ISBLANK(H81),"  ",IF(L81&gt;0,H81/L81,IF(H81&gt;0,1,0)))</f>
        <v>0.53766543251166377</v>
      </c>
      <c r="J81" s="121">
        <f>J79+J72+J51+J44+J52+J80</f>
        <v>314258519.31819993</v>
      </c>
      <c r="K81" s="69">
        <f>IF(ISBLANK(J81),"  ",IF(L81&gt;0,J81/L81,IF(J81&gt;0,1,0)))</f>
        <v>0.46233456748833635</v>
      </c>
      <c r="L81" s="121">
        <f>L79+L72+L51+L44+L52+L80</f>
        <v>679721010.31819987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G38" sqref="G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'ULS Summary'!B13-ULSBoard!B13+LSU!B13+LSUA!B13+LSUS!B13+SUBR!B13+SUNO!B13</f>
        <v>459611977.35000002</v>
      </c>
      <c r="C13" s="35">
        <f t="shared" ref="C13:C81" si="0">IF(ISBLANK(B13),"  ",IF(F13&gt;0,B13/F13,IF(B13&gt;0,1,0)))</f>
        <v>1</v>
      </c>
      <c r="D13" s="122">
        <f>'ULS Summary'!D13-ULSBoard!D13+LSU!D13+LSUA!D13+LSUS!D13+SUBR!D13+SUNO!D13</f>
        <v>0</v>
      </c>
      <c r="E13" s="36">
        <f>IF(ISBLANK(D13),"  ",IF(F13&gt;0,D13/F13,IF(D13&gt;0,1,0)))</f>
        <v>0</v>
      </c>
      <c r="F13" s="130">
        <f>D13+B13</f>
        <v>459611977.35000002</v>
      </c>
      <c r="G13" s="37">
        <f>IF(ISBLANK(F13),"  ",IF(F81&gt;0,F13/F81,IF(F13&gt;0,1,0)))</f>
        <v>0.12989454687913102</v>
      </c>
      <c r="H13" s="112">
        <f>'ULS Summary'!H13-ULSBoard!H13+LSU!H13+LSUA!H13+LSUS!H13+SUBR!H13+SUNO!H13</f>
        <v>546579091</v>
      </c>
      <c r="I13" s="35">
        <f>IF(ISBLANK(H13),"  ",IF(L13&gt;0,H13/L13,IF(H13&gt;0,1,0)))</f>
        <v>1</v>
      </c>
      <c r="J13" s="122">
        <f>'ULS Summary'!J13-ULSBoard!J13+LSU!J13+LSUA!J13+LSUS!J13+SUBR!J13+SUNO!J13</f>
        <v>0</v>
      </c>
      <c r="K13" s="36">
        <f>IF(ISBLANK(J13),"  ",IF(L13&gt;0,J13/L13,IF(J13&gt;0,1,0)))</f>
        <v>0</v>
      </c>
      <c r="L13" s="130">
        <f t="shared" ref="L13:L34" si="1">J13+H13</f>
        <v>546579091</v>
      </c>
      <c r="M13" s="38">
        <f>IF(ISBLANK(L13),"  ",IF(L81&gt;0,L13/L81,IF(L13&gt;0,1,0)))</f>
        <v>0.14899485807132676</v>
      </c>
    </row>
    <row r="14" spans="1:15" ht="15" customHeight="1" x14ac:dyDescent="0.2">
      <c r="A14" s="7" t="s">
        <v>13</v>
      </c>
      <c r="B14" s="112">
        <f>'ULS Summary'!B14-ULSBoard!B14+LSU!B14+LSUA!B14+LSUS!B14+SUBR!B14+SUNO!B14</f>
        <v>0</v>
      </c>
      <c r="C14" s="39">
        <f t="shared" si="0"/>
        <v>0</v>
      </c>
      <c r="D14" s="122">
        <f>'ULS Summary'!D14-ULSBoard!D14+LSU!D14+LSUA!D14+LSUS!D14+SUBR!D14+SUNO!D14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'ULS Summary'!H14-ULSBoard!H14+LSU!H14+LSUA!H14+LSUS!H14+SUBR!H14+SUNO!H14</f>
        <v>0</v>
      </c>
      <c r="I14" s="39">
        <f>IF(ISBLANK(H14),"  ",IF(L14&gt;0,H14/L14,IF(H14&gt;0,1,0)))</f>
        <v>0</v>
      </c>
      <c r="J14" s="122">
        <f>'ULS Summary'!J14-ULSBoard!J14+LSU!J14+LSUA!J14+LSUS!J14+SUBR!J14+SUNO!J14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2">
        <f>'ULS Summary'!B15-ULSBoard!B15+LSU!B15+LSUA!B15+LSUS!B15+SUBR!B15+SUNO!B15</f>
        <v>33944730.039999999</v>
      </c>
      <c r="C15" s="42">
        <f t="shared" si="0"/>
        <v>1</v>
      </c>
      <c r="D15" s="122">
        <f>'ULS Summary'!D15-ULSBoard!D15+LSU!D15+LSUA!D15+LSUS!D15+SUBR!D15+SUNO!D15</f>
        <v>0</v>
      </c>
      <c r="E15" s="43">
        <f>IF(ISBLANK(D15),"  ",IF(F15&gt;0,D15/F15,IF(D15&gt;0,1,0)))</f>
        <v>0</v>
      </c>
      <c r="F15" s="132">
        <f>D15+B15</f>
        <v>33944730.039999999</v>
      </c>
      <c r="G15" s="44">
        <f>IF(ISBLANK(F15),"  ",IF(F81&gt;0,F15/F81,IF(F15&gt;0,1,0)))</f>
        <v>9.5933864754846054E-3</v>
      </c>
      <c r="H15" s="112">
        <f>'ULS Summary'!H15-ULSBoard!H15+LSU!H15+LSUA!H15+LSUS!H15+SUBR!H15+SUNO!H15</f>
        <v>29448673</v>
      </c>
      <c r="I15" s="42">
        <f>IF(ISBLANK(H15),"  ",IF(L15&gt;0,H15/L15,IF(H15&gt;0,1,0)))</f>
        <v>1</v>
      </c>
      <c r="J15" s="122">
        <f>'ULS Summary'!J15-ULSBoard!J15+LSU!J15+LSUA!J15+LSUS!J15+SUBR!J15+SUNO!J15</f>
        <v>0</v>
      </c>
      <c r="K15" s="43">
        <f>IF(ISBLANK(J15),"  ",IF(L15&gt;0,J15/L15,IF(J15&gt;0,1,0)))</f>
        <v>0</v>
      </c>
      <c r="L15" s="132">
        <f t="shared" si="1"/>
        <v>29448673</v>
      </c>
      <c r="M15" s="44">
        <f>IF(ISBLANK(L15),"  ",IF(L81&gt;0,L15/L81,IF(L15&gt;0,1,0)))</f>
        <v>8.0275680615523436E-3</v>
      </c>
    </row>
    <row r="16" spans="1:15" ht="15" customHeight="1" x14ac:dyDescent="0.2">
      <c r="A16" s="170" t="s">
        <v>15</v>
      </c>
      <c r="B16" s="112">
        <f>'ULS Summary'!B16-ULSBoard!B16+LSU!B16+LSUA!B16+LSUS!B16+SUBR!B16+SUNO!B16</f>
        <v>2255946.23</v>
      </c>
      <c r="C16" s="35">
        <f t="shared" si="0"/>
        <v>1</v>
      </c>
      <c r="D16" s="122">
        <f>'ULS Summary'!D16-ULSBoard!D16+LSU!D16+LSUA!D16+LSUS!D16+SUBR!D16+SUNO!D16</f>
        <v>0</v>
      </c>
      <c r="E16" s="36">
        <f>IF(ISBLANK(D16),"  ",IF(F16&gt;0,D16/F16,IF(D16&gt;0,1,0)))</f>
        <v>0</v>
      </c>
      <c r="F16" s="132">
        <f t="shared" ref="F16:F43" si="2">D16+B16</f>
        <v>2255946.23</v>
      </c>
      <c r="G16" s="37">
        <f>IF(ISBLANK(F16),"  ",IF(F81&gt;0,F16/F81,IF(F16&gt;0,1,0)))</f>
        <v>6.3757066345201919E-4</v>
      </c>
      <c r="H16" s="112">
        <f>'ULS Summary'!H16-ULSBoard!H16+LSU!H16+LSUA!H16+LSUS!H16+SUBR!H16+SUNO!H16</f>
        <v>1960187</v>
      </c>
      <c r="I16" s="35">
        <f t="shared" ref="I16:I34" si="3">IF(ISBLANK(H16),"  ",IF(L16&gt;0,H16/L16,IF(H16&gt;0,1,0)))</f>
        <v>1</v>
      </c>
      <c r="J16" s="122">
        <f>'ULS Summary'!J16-ULSBoard!J16+LSU!J16+LSUA!J16+LSUS!J16+SUBR!J16+SUNO!J16</f>
        <v>0</v>
      </c>
      <c r="K16" s="36">
        <f t="shared" ref="K16:K34" si="4">IF(ISBLANK(J16),"  ",IF(L16&gt;0,J16/L16,IF(J16&gt;0,1,0)))</f>
        <v>0</v>
      </c>
      <c r="L16" s="132">
        <f t="shared" si="1"/>
        <v>1960187</v>
      </c>
      <c r="M16" s="37">
        <f>IF(ISBLANK(L16),"  ",IF(L81&gt;0,L16/L81,IF(L16&gt;0,1,0)))</f>
        <v>5.3433764420794455E-4</v>
      </c>
    </row>
    <row r="17" spans="1:13" ht="15" customHeight="1" x14ac:dyDescent="0.2">
      <c r="A17" s="171" t="s">
        <v>16</v>
      </c>
      <c r="B17" s="112">
        <f>'ULS Summary'!B17-ULSBoard!B17+LSU!B17+LSUA!B17+LSUS!B17+SUBR!B17+SUNO!B17</f>
        <v>28166593.809999995</v>
      </c>
      <c r="C17" s="39">
        <f t="shared" si="0"/>
        <v>1</v>
      </c>
      <c r="D17" s="122">
        <f>'ULS Summary'!D17-ULSBoard!D17+LSU!D17+LSUA!D17+LSUS!D17+SUBR!D17+SUNO!D17</f>
        <v>0</v>
      </c>
      <c r="E17" s="36">
        <f t="shared" ref="E17:E34" si="5">IF(ISBLANK(D17),"  ",IF(F17&gt;0,D17/F17,IF(D17&gt;0,1,0)))</f>
        <v>0</v>
      </c>
      <c r="F17" s="133">
        <f t="shared" si="2"/>
        <v>28166593.809999995</v>
      </c>
      <c r="G17" s="41">
        <f>IF(ISBLANK(F17),"  ",IF(F81&gt;0,F17/F81,IF(F17&gt;0,1,0)))</f>
        <v>7.9603820622201771E-3</v>
      </c>
      <c r="H17" s="112">
        <f>'ULS Summary'!H17-ULSBoard!H17+LSU!H17+LSUA!H17+LSUS!H17+SUBR!H17+SUNO!H17</f>
        <v>24429076</v>
      </c>
      <c r="I17" s="39">
        <f t="shared" si="3"/>
        <v>1</v>
      </c>
      <c r="J17" s="122">
        <f>'ULS Summary'!J17-ULSBoard!J17+LSU!J17+LSUA!J17+LSUS!J17+SUBR!J17+SUNO!J17</f>
        <v>0</v>
      </c>
      <c r="K17" s="40">
        <f t="shared" si="4"/>
        <v>0</v>
      </c>
      <c r="L17" s="133">
        <f t="shared" si="1"/>
        <v>24429076</v>
      </c>
      <c r="M17" s="41">
        <f>IF(ISBLANK(L17),"  ",IF(L81&gt;0,L17/L81,IF(L17&gt;0,1,0)))</f>
        <v>6.659249816480182E-3</v>
      </c>
    </row>
    <row r="18" spans="1:13" ht="15" customHeight="1" x14ac:dyDescent="0.2">
      <c r="A18" s="171" t="s">
        <v>17</v>
      </c>
      <c r="B18" s="112">
        <f>'ULS Summary'!B18-ULSBoard!B18+LSU!B18+LSUA!B18+LSUS!B18+SUBR!B18+SUNO!B18</f>
        <v>0</v>
      </c>
      <c r="C18" s="39">
        <f t="shared" si="0"/>
        <v>0</v>
      </c>
      <c r="D18" s="122">
        <f>'ULS Summary'!D18-ULSBoard!D18+LSU!D18+LSUA!D18+LSUS!D18+SUBR!D18+SUNO!D18</f>
        <v>0</v>
      </c>
      <c r="E18" s="36">
        <f t="shared" si="5"/>
        <v>0</v>
      </c>
      <c r="F18" s="133">
        <f t="shared" si="2"/>
        <v>0</v>
      </c>
      <c r="G18" s="41">
        <f>IF(ISBLANK(F18),"  ",IF(F81&gt;0,F18/F81,IF(F18&gt;0,1,0)))</f>
        <v>0</v>
      </c>
      <c r="H18" s="112">
        <f>'ULS Summary'!H18-ULSBoard!H18+LSU!H18+LSUA!H18+LSUS!H18+SUBR!H18+SUNO!H18</f>
        <v>0</v>
      </c>
      <c r="I18" s="39">
        <f t="shared" si="3"/>
        <v>0</v>
      </c>
      <c r="J18" s="122">
        <f>'ULS Summary'!J18-ULSBoard!J18+LSU!J18+LSUA!J18+LSUS!J18+SUBR!J18+SUNO!J18</f>
        <v>0</v>
      </c>
      <c r="K18" s="40">
        <f t="shared" si="4"/>
        <v>0</v>
      </c>
      <c r="L18" s="133">
        <f t="shared" si="1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2">
        <f>'ULS Summary'!B19-ULSBoard!B19+LSU!B19+LSUA!B19+LSUS!B19+SUBR!B19+SUNO!B19</f>
        <v>774807</v>
      </c>
      <c r="C19" s="39">
        <f t="shared" si="0"/>
        <v>1</v>
      </c>
      <c r="D19" s="122">
        <f>'ULS Summary'!D19-ULSBoard!D19+LSU!D19+LSUA!D19+LSUS!D19+SUBR!D19+SUNO!D19</f>
        <v>0</v>
      </c>
      <c r="E19" s="36">
        <f t="shared" si="5"/>
        <v>0</v>
      </c>
      <c r="F19" s="133">
        <f t="shared" si="2"/>
        <v>774807</v>
      </c>
      <c r="G19" s="41">
        <f>IF(ISBLANK(F19),"  ",IF(F81&gt;0,F19/F81,IF(F19&gt;0,1,0)))</f>
        <v>2.1897428514387445E-4</v>
      </c>
      <c r="H19" s="112">
        <f>'ULS Summary'!H19-ULSBoard!H19+LSU!H19+LSUA!H19+LSUS!H19+SUBR!H19+SUNO!H19</f>
        <v>343620</v>
      </c>
      <c r="I19" s="39">
        <f t="shared" si="3"/>
        <v>1</v>
      </c>
      <c r="J19" s="122">
        <f>'ULS Summary'!J19-ULSBoard!J19+LSU!J19+LSUA!J19+LSUS!J19+SUBR!J19+SUNO!J19</f>
        <v>0</v>
      </c>
      <c r="K19" s="40">
        <f t="shared" si="4"/>
        <v>0</v>
      </c>
      <c r="L19" s="133">
        <f t="shared" si="1"/>
        <v>343620</v>
      </c>
      <c r="M19" s="41">
        <f>IF(ISBLANK(L19),"  ",IF(L81&gt;0,L19/L81,IF(L19&gt;0,1,0)))</f>
        <v>9.3669176105511318E-5</v>
      </c>
    </row>
    <row r="20" spans="1:13" ht="15" customHeight="1" x14ac:dyDescent="0.2">
      <c r="A20" s="171" t="s">
        <v>19</v>
      </c>
      <c r="B20" s="112">
        <f>'ULS Summary'!B20-ULSBoard!B20+LSU!B20+LSUA!B20+LSUS!B20+SUBR!B20+SUNO!B20</f>
        <v>1880298</v>
      </c>
      <c r="C20" s="39">
        <f t="shared" si="0"/>
        <v>1</v>
      </c>
      <c r="D20" s="122">
        <f>'ULS Summary'!D20-ULSBoard!D20+LSU!D20+LSUA!D20+LSUS!D20+SUBR!D20+SUNO!D20</f>
        <v>0</v>
      </c>
      <c r="E20" s="36">
        <f t="shared" si="5"/>
        <v>0</v>
      </c>
      <c r="F20" s="133">
        <f>D20+B20</f>
        <v>1880298</v>
      </c>
      <c r="G20" s="41">
        <f>IF(ISBLANK(F20),"  ",IF(F81&gt;0,F20/F81,IF(F20&gt;0,1,0)))</f>
        <v>5.3140576996265764E-4</v>
      </c>
      <c r="H20" s="112">
        <f>'ULS Summary'!H20-ULSBoard!H20+LSU!H20+LSUA!H20+LSUS!H20+SUBR!H20+SUNO!H20</f>
        <v>1870988</v>
      </c>
      <c r="I20" s="39">
        <f t="shared" si="3"/>
        <v>1</v>
      </c>
      <c r="J20" s="122">
        <f>'ULS Summary'!J20-ULSBoard!J20+LSU!J20+LSUA!J20+LSUS!J20+SUBR!J20+SUNO!J20</f>
        <v>0</v>
      </c>
      <c r="K20" s="40">
        <f t="shared" si="4"/>
        <v>0</v>
      </c>
      <c r="L20" s="133">
        <f t="shared" si="1"/>
        <v>1870988</v>
      </c>
      <c r="M20" s="41">
        <f>IF(ISBLANK(L20),"  ",IF(L81&gt;0,L20/L81,IF(L20&gt;0,1,0)))</f>
        <v>5.1002242146353069E-4</v>
      </c>
    </row>
    <row r="21" spans="1:13" ht="15" customHeight="1" x14ac:dyDescent="0.2">
      <c r="A21" s="171" t="s">
        <v>20</v>
      </c>
      <c r="B21" s="112">
        <f>'ULS Summary'!B21-ULSBoard!B21+LSU!B21+LSUA!B21+LSUS!B21+SUBR!B21+SUNO!B21</f>
        <v>48345</v>
      </c>
      <c r="C21" s="39">
        <f t="shared" si="0"/>
        <v>1</v>
      </c>
      <c r="D21" s="122">
        <f>'ULS Summary'!D21-ULSBoard!D21+LSU!D21+LSUA!D21+LSUS!D21+SUBR!D21+SUNO!D21</f>
        <v>0</v>
      </c>
      <c r="E21" s="36">
        <f t="shared" si="5"/>
        <v>0</v>
      </c>
      <c r="F21" s="133">
        <f t="shared" si="2"/>
        <v>48345</v>
      </c>
      <c r="G21" s="41">
        <f>IF(ISBLANK(F21),"  ",IF(F81&gt;0,F21/F81,IF(F21&gt;0,1,0)))</f>
        <v>1.3663159748531712E-5</v>
      </c>
      <c r="H21" s="112">
        <f>'ULS Summary'!H21-ULSBoard!H21+LSU!H21+LSUA!H21+LSUS!H21+SUBR!H21+SUNO!H21</f>
        <v>50000</v>
      </c>
      <c r="I21" s="39">
        <f t="shared" si="3"/>
        <v>1</v>
      </c>
      <c r="J21" s="122">
        <f>'ULS Summary'!J21-ULSBoard!J21+LSU!J21+LSUA!J21+LSUS!J21+SUBR!J21+SUNO!J21</f>
        <v>0</v>
      </c>
      <c r="K21" s="40">
        <f t="shared" si="4"/>
        <v>0</v>
      </c>
      <c r="L21" s="133">
        <f t="shared" si="1"/>
        <v>50000</v>
      </c>
      <c r="M21" s="41">
        <f>IF(ISBLANK(L21),"  ",IF(L81&gt;0,L21/L81,IF(L21&gt;0,1,0)))</f>
        <v>1.3629761961688977E-5</v>
      </c>
    </row>
    <row r="22" spans="1:13" ht="15" customHeight="1" x14ac:dyDescent="0.2">
      <c r="A22" s="171" t="s">
        <v>21</v>
      </c>
      <c r="B22" s="112">
        <f>'ULS Summary'!B22-ULSBoard!B22+LSU!B22+LSUA!B22+LSUS!B22+SUBR!B22+SUNO!B22</f>
        <v>0</v>
      </c>
      <c r="C22" s="39">
        <f t="shared" si="0"/>
        <v>0</v>
      </c>
      <c r="D22" s="122">
        <f>'ULS Summary'!D22-ULSBoard!D22+LSU!D22+LSUA!D22+LSUS!D22+SUBR!D22+SUNO!D22</f>
        <v>0</v>
      </c>
      <c r="E22" s="36">
        <f t="shared" si="5"/>
        <v>0</v>
      </c>
      <c r="F22" s="133">
        <f t="shared" si="2"/>
        <v>0</v>
      </c>
      <c r="G22" s="41">
        <f>IF(ISBLANK(F22),"  ",IF(F81&gt;0,F22/F81,IF(F22&gt;0,1,0)))</f>
        <v>0</v>
      </c>
      <c r="H22" s="112">
        <f>'ULS Summary'!H22-ULSBoard!H22+LSU!H22+LSUA!H22+LSUS!H22+SUBR!H22+SUNO!H22</f>
        <v>0</v>
      </c>
      <c r="I22" s="39">
        <f t="shared" si="3"/>
        <v>0</v>
      </c>
      <c r="J22" s="122">
        <f>'ULS Summary'!J22-ULSBoard!J22+LSU!J22+LSUA!J22+LSUS!J22+SUBR!J22+SUNO!J22</f>
        <v>0</v>
      </c>
      <c r="K22" s="40">
        <f t="shared" si="4"/>
        <v>0</v>
      </c>
      <c r="L22" s="133">
        <f t="shared" si="1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2">
        <f>'ULS Summary'!B23-ULSBoard!B23+LSU!B23+LSUA!B23+LSUS!B23+SUBR!B23+SUNO!B23</f>
        <v>750000</v>
      </c>
      <c r="C23" s="39">
        <f t="shared" si="0"/>
        <v>1</v>
      </c>
      <c r="D23" s="122">
        <f>'ULS Summary'!D23-ULSBoard!D23+LSU!D23+LSUA!D23+LSUS!D23+SUBR!D23+SUNO!D23</f>
        <v>0</v>
      </c>
      <c r="E23" s="36">
        <f t="shared" si="5"/>
        <v>0</v>
      </c>
      <c r="F23" s="133">
        <f t="shared" si="2"/>
        <v>750000</v>
      </c>
      <c r="G23" s="41">
        <f>IF(ISBLANK(F23),"  ",IF(F81&gt;0,F23/F81,IF(F23&gt;0,1,0)))</f>
        <v>2.1196338424653603E-4</v>
      </c>
      <c r="H23" s="112">
        <f>'ULS Summary'!H23-ULSBoard!H23+LSU!H23+LSUA!H23+LSUS!H23+SUBR!H23+SUNO!H23</f>
        <v>750000</v>
      </c>
      <c r="I23" s="39">
        <f t="shared" si="3"/>
        <v>1</v>
      </c>
      <c r="J23" s="122">
        <f>'ULS Summary'!J23-ULSBoard!J23+LSU!J23+LSUA!J23+LSUS!J23+SUBR!J23+SUNO!J23</f>
        <v>0</v>
      </c>
      <c r="K23" s="40">
        <f t="shared" si="4"/>
        <v>0</v>
      </c>
      <c r="L23" s="133">
        <f t="shared" si="1"/>
        <v>750000</v>
      </c>
      <c r="M23" s="41">
        <f>IF(ISBLANK(L23),"  ",IF(L81&gt;0,L23/L81,IF(L23&gt;0,1,0)))</f>
        <v>2.0444642942533465E-4</v>
      </c>
    </row>
    <row r="24" spans="1:13" ht="15" customHeight="1" x14ac:dyDescent="0.2">
      <c r="A24" s="171" t="s">
        <v>23</v>
      </c>
      <c r="B24" s="112">
        <f>'ULS Summary'!B24-ULSBoard!B24+LSU!B24+LSUA!B24+LSUS!B24+SUBR!B24+SUNO!B24</f>
        <v>0</v>
      </c>
      <c r="C24" s="39">
        <f t="shared" si="0"/>
        <v>0</v>
      </c>
      <c r="D24" s="122">
        <f>'ULS Summary'!D24-ULSBoard!D24+LSU!D24+LSUA!D24+LSUS!D24+SUBR!D24+SUNO!D24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12">
        <f>'ULS Summary'!H24-ULSBoard!H24+LSU!H24+LSUA!H24+LSUS!H24+SUBR!H24+SUNO!H24</f>
        <v>0</v>
      </c>
      <c r="I24" s="39">
        <f t="shared" si="3"/>
        <v>0</v>
      </c>
      <c r="J24" s="122">
        <f>'ULS Summary'!J24-ULSBoard!J24+LSU!J24+LSUA!J24+LSUS!J24+SUBR!J24+SUNO!J24</f>
        <v>0</v>
      </c>
      <c r="K24" s="40">
        <f t="shared" si="4"/>
        <v>0</v>
      </c>
      <c r="L24" s="133">
        <f t="shared" si="1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'ULS Summary'!B25-ULSBoard!B25+LSU!B25+LSUA!B25+LSUS!B25+SUBR!B25+SUNO!B25</f>
        <v>0</v>
      </c>
      <c r="C25" s="39">
        <f t="shared" si="0"/>
        <v>0</v>
      </c>
      <c r="D25" s="122">
        <f>'ULS Summary'!D25-ULSBoard!D25+LSU!D25+LSUA!D25+LSUS!D25+SUBR!D25+SUNO!D25</f>
        <v>0</v>
      </c>
      <c r="E25" s="36">
        <f t="shared" si="5"/>
        <v>0</v>
      </c>
      <c r="F25" s="133">
        <f t="shared" si="2"/>
        <v>0</v>
      </c>
      <c r="G25" s="41">
        <f>IF(ISBLANK(F25),"  ",IF(F81&gt;0,F25/F81,IF(F25&gt;0,1,0)))</f>
        <v>0</v>
      </c>
      <c r="H25" s="112">
        <f>'ULS Summary'!H25-ULSBoard!H25+LSU!H25+LSUA!H25+LSUS!H25+SUBR!H25+SUNO!H25</f>
        <v>0</v>
      </c>
      <c r="I25" s="39">
        <f t="shared" si="3"/>
        <v>0</v>
      </c>
      <c r="J25" s="122">
        <f>'ULS Summary'!J25-ULSBoard!J25+LSU!J25+LSUA!J25+LSUS!J25+SUBR!J25+SUNO!J25</f>
        <v>0</v>
      </c>
      <c r="K25" s="40">
        <f t="shared" si="4"/>
        <v>0</v>
      </c>
      <c r="L25" s="133">
        <f t="shared" si="1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2">
        <f>'ULS Summary'!B26-ULSBoard!B26+LSU!B26+LSUA!B26+LSUS!B26+SUBR!B26+SUNO!B26</f>
        <v>0</v>
      </c>
      <c r="C26" s="39">
        <f t="shared" si="0"/>
        <v>0</v>
      </c>
      <c r="D26" s="122">
        <f>'ULS Summary'!D26-ULSBoard!D26+LSU!D26+LSUA!D26+LSUS!D26+SUBR!D26+SUNO!D26</f>
        <v>0</v>
      </c>
      <c r="E26" s="36">
        <f t="shared" si="5"/>
        <v>0</v>
      </c>
      <c r="F26" s="133">
        <f t="shared" si="2"/>
        <v>0</v>
      </c>
      <c r="G26" s="41">
        <f>IF(ISBLANK(F26),"  ",IF(F81&gt;0,F26/F81,IF(F26&gt;0,1,0)))</f>
        <v>0</v>
      </c>
      <c r="H26" s="112">
        <f>'ULS Summary'!H26-ULSBoard!H26+LSU!H26+LSUA!H26+LSUS!H26+SUBR!H26+SUNO!H26</f>
        <v>0</v>
      </c>
      <c r="I26" s="39">
        <f t="shared" si="3"/>
        <v>0</v>
      </c>
      <c r="J26" s="122">
        <f>'ULS Summary'!J26-ULSBoard!J26+LSU!J26+LSUA!J26+LSUS!J26+SUBR!J26+SUNO!J26</f>
        <v>0</v>
      </c>
      <c r="K26" s="40">
        <f t="shared" si="4"/>
        <v>0</v>
      </c>
      <c r="L26" s="133">
        <f t="shared" si="1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2">
        <f>'ULS Summary'!B27-ULSBoard!B27+LSU!B27+LSUA!B27+LSUS!B27+SUBR!B27+SUNO!B27</f>
        <v>0</v>
      </c>
      <c r="C27" s="39">
        <f t="shared" si="0"/>
        <v>0</v>
      </c>
      <c r="D27" s="122">
        <f>'ULS Summary'!D27-ULSBoard!D27+LSU!D27+LSUA!D27+LSUS!D27+SUBR!D27+SUNO!D27</f>
        <v>0</v>
      </c>
      <c r="E27" s="36">
        <f t="shared" si="5"/>
        <v>0</v>
      </c>
      <c r="F27" s="133">
        <f t="shared" si="2"/>
        <v>0</v>
      </c>
      <c r="G27" s="41">
        <f>IF(ISBLANK(F27),"  ",IF(F81&gt;0,F27/F81,IF(F27&gt;0,1,0)))</f>
        <v>0</v>
      </c>
      <c r="H27" s="112">
        <f>'ULS Summary'!H27-ULSBoard!H27+LSU!H27+LSUA!H27+LSUS!H27+SUBR!H27+SUNO!H27</f>
        <v>0</v>
      </c>
      <c r="I27" s="39">
        <f t="shared" si="3"/>
        <v>0</v>
      </c>
      <c r="J27" s="122">
        <f>'ULS Summary'!J27-ULSBoard!J27+LSU!J27+LSUA!J27+LSUS!J27+SUBR!J27+SUNO!J27</f>
        <v>0</v>
      </c>
      <c r="K27" s="40">
        <f t="shared" si="4"/>
        <v>0</v>
      </c>
      <c r="L27" s="133">
        <f t="shared" si="1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f>'ULS Summary'!B28-ULSBoard!B28+LSU!B28+LSUA!B28+LSUS!B28+SUBR!B28+SUNO!B28</f>
        <v>0</v>
      </c>
      <c r="C28" s="39">
        <f t="shared" si="0"/>
        <v>0</v>
      </c>
      <c r="D28" s="122">
        <f>'ULS Summary'!D28-ULSBoard!D28+LSU!D28+LSUA!D28+LSUS!D28+SUBR!D28+SUNO!D28</f>
        <v>0</v>
      </c>
      <c r="E28" s="36">
        <f t="shared" si="5"/>
        <v>0</v>
      </c>
      <c r="F28" s="133">
        <f t="shared" si="2"/>
        <v>0</v>
      </c>
      <c r="G28" s="41">
        <f>IF(ISBLANK(F28),"  ",IF(F81&gt;0,F28/F81,IF(F28&gt;0,1,0)))</f>
        <v>0</v>
      </c>
      <c r="H28" s="112">
        <f>'ULS Summary'!H28-ULSBoard!H28+LSU!H28+LSUA!H28+LSUS!H28+SUBR!H28+SUNO!H28</f>
        <v>0</v>
      </c>
      <c r="I28" s="39">
        <f t="shared" si="3"/>
        <v>0</v>
      </c>
      <c r="J28" s="122">
        <f>'ULS Summary'!J28-ULSBoard!J28+LSU!J28+LSUA!J28+LSUS!J28+SUBR!J28+SUNO!J28</f>
        <v>0</v>
      </c>
      <c r="K28" s="40">
        <f t="shared" si="4"/>
        <v>0</v>
      </c>
      <c r="L28" s="133">
        <f t="shared" si="1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2">
        <f>'ULS Summary'!B29-ULSBoard!B29+LSU!B29+LSUA!B29+LSUS!B29+SUBR!B29+SUNO!B29</f>
        <v>0</v>
      </c>
      <c r="C29" s="39">
        <f t="shared" si="0"/>
        <v>0</v>
      </c>
      <c r="D29" s="122">
        <f>'ULS Summary'!D29-ULSBoard!D29+LSU!D29+LSUA!D29+LSUS!D29+SUBR!D29+SUNO!D29</f>
        <v>0</v>
      </c>
      <c r="E29" s="36">
        <f t="shared" si="5"/>
        <v>0</v>
      </c>
      <c r="F29" s="133">
        <f t="shared" si="2"/>
        <v>0</v>
      </c>
      <c r="G29" s="41">
        <f>IF(ISBLANK(F29),"  ",IF(F81&gt;0,F29/F81,IF(F29&gt;0,1,0)))</f>
        <v>0</v>
      </c>
      <c r="H29" s="112">
        <f>'ULS Summary'!H29-ULSBoard!H29+LSU!H29+LSUA!H29+LSUS!H29+SUBR!H29+SUNO!H29</f>
        <v>0</v>
      </c>
      <c r="I29" s="39">
        <f t="shared" si="3"/>
        <v>0</v>
      </c>
      <c r="J29" s="122">
        <f>'ULS Summary'!J29-ULSBoard!J29+LSU!J29+LSUA!J29+LSUS!J29+SUBR!J29+SUNO!J29</f>
        <v>0</v>
      </c>
      <c r="K29" s="40">
        <f t="shared" si="4"/>
        <v>0</v>
      </c>
      <c r="L29" s="133">
        <f t="shared" si="1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f>'ULS Summary'!B30-ULSBoard!B30+LSU!B30+LSUA!B30+LSUS!B30+SUBR!B30+SUNO!B30</f>
        <v>0</v>
      </c>
      <c r="C30" s="39">
        <f t="shared" si="0"/>
        <v>0</v>
      </c>
      <c r="D30" s="122">
        <f>'ULS Summary'!D30-ULSBoard!D30+LSU!D30+LSUA!D30+LSUS!D30+SUBR!D30+SUNO!D30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",IF(F81&gt;0,F30/F81,IF(F30&gt;0,1,0)))</f>
        <v>0</v>
      </c>
      <c r="H30" s="112">
        <f>'ULS Summary'!H30-ULSBoard!H30+LSU!H30+LSUA!H30+LSUS!H30+SUBR!H30+SUNO!H30</f>
        <v>0</v>
      </c>
      <c r="I30" s="39">
        <f t="shared" si="3"/>
        <v>0</v>
      </c>
      <c r="J30" s="122">
        <f>'ULS Summary'!J30-ULSBoard!J30+LSU!J30+LSUA!J30+LSUS!J30+SUBR!J30+SUNO!J30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2">
        <f>'ULS Summary'!B31-ULSBoard!B31+LSU!B31+LSUA!B31+LSUS!B31+SUBR!B31+SUNO!B31</f>
        <v>0</v>
      </c>
      <c r="C31" s="39">
        <f t="shared" si="0"/>
        <v>0</v>
      </c>
      <c r="D31" s="122">
        <f>'ULS Summary'!D31-ULSBoard!D31+LSU!D31+LSUA!D31+LSUS!D31+SUBR!D31+SUNO!D31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",IF(F81&gt;0,F31/F81,IF(F31&gt;0,1,0)))</f>
        <v>0</v>
      </c>
      <c r="H31" s="112">
        <f>'ULS Summary'!H31-ULSBoard!H31+LSU!H31+LSUA!H31+LSUS!H31+SUBR!H31+SUNO!H31</f>
        <v>0</v>
      </c>
      <c r="I31" s="39">
        <f t="shared" si="3"/>
        <v>0</v>
      </c>
      <c r="J31" s="122">
        <f>'ULS Summary'!J31-ULSBoard!J31+LSU!J31+LSUA!J31+LSUS!J31+SUBR!J31+SUNO!J31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2">
        <f>'ULS Summary'!B32-ULSBoard!B32+LSU!B32+LSUA!B32+LSUS!B32+SUBR!B32+SUNO!B32</f>
        <v>0</v>
      </c>
      <c r="C32" s="39">
        <f t="shared" si="0"/>
        <v>0</v>
      </c>
      <c r="D32" s="122">
        <f>'ULS Summary'!D32-ULSBoard!D32+LSU!D32+LSUA!D32+LSUS!D32+SUBR!D32+SUNO!D32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12">
        <f>'ULS Summary'!H32-ULSBoard!H32+LSU!H32+LSUA!H32+LSUS!H32+SUBR!H32+SUNO!H32</f>
        <v>0</v>
      </c>
      <c r="I32" s="39">
        <f t="shared" si="3"/>
        <v>0</v>
      </c>
      <c r="J32" s="122">
        <f>'ULS Summary'!J32-ULSBoard!J32+LSU!J32+LSUA!J32+LSUS!J32+SUBR!J32+SUNO!J32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2">
        <f>'ULS Summary'!B33-ULSBoard!B33+LSU!B33+LSUA!B33+LSUS!B33+SUBR!B33+SUNO!B33</f>
        <v>68740</v>
      </c>
      <c r="C33" s="39">
        <f>IF(ISBLANK(B33),"  ",IF(F33&gt;0,B33/F33,IF(B33&gt;0,1,0)))</f>
        <v>1</v>
      </c>
      <c r="D33" s="122">
        <f>'ULS Summary'!D33-ULSBoard!D33+LSU!D33+LSUA!D33+LSUS!D33+SUBR!D33+SUNO!D33</f>
        <v>0</v>
      </c>
      <c r="E33" s="36">
        <f>IF(ISBLANK(D33),"  ",IF(F33&gt;0,D33/F33,IF(D33&gt;0,1,0)))</f>
        <v>0</v>
      </c>
      <c r="F33" s="133">
        <f t="shared" si="2"/>
        <v>68740</v>
      </c>
      <c r="G33" s="41">
        <f>IF(ISBLANK(F33),"  ",IF(F81&gt;0,F33/F81,IF(F33&gt;0,1,0)))</f>
        <v>1.9427150710809181E-5</v>
      </c>
      <c r="H33" s="112">
        <f>'ULS Summary'!H33-ULSBoard!H33+LSU!H33+LSUA!H33+LSUS!H33+SUBR!H33+SUNO!H33</f>
        <v>44802</v>
      </c>
      <c r="I33" s="39">
        <f>IF(ISBLANK(H33),"  ",IF(L33&gt;0,H33/L33,IF(H33&gt;0,1,0)))</f>
        <v>1</v>
      </c>
      <c r="J33" s="122">
        <f>'ULS Summary'!J33-ULSBoard!J33+LSU!J33+LSUA!J33+LSUS!J33+SUBR!J33+SUNO!J33</f>
        <v>0</v>
      </c>
      <c r="K33" s="40">
        <f>IF(ISBLANK(J33),"  ",IF(L33&gt;0,J33/L33,IF(J33&gt;0,1,0)))</f>
        <v>0</v>
      </c>
      <c r="L33" s="133">
        <f t="shared" si="1"/>
        <v>44802</v>
      </c>
      <c r="M33" s="41">
        <f>IF(ISBLANK(L33),"  ",IF(L81&gt;0,L33/L81,IF(L33&gt;0,1,0)))</f>
        <v>1.221281190815179E-5</v>
      </c>
    </row>
    <row r="34" spans="1:13" ht="15" customHeight="1" x14ac:dyDescent="0.2">
      <c r="A34" s="171" t="s">
        <v>184</v>
      </c>
      <c r="B34" s="112">
        <f>'ULS Summary'!B34-ULSBoard!B34+LSU!B34+LSUA!B34+LSUS!B34+SUBR!B34+SUNO!B34</f>
        <v>0</v>
      </c>
      <c r="C34" s="39">
        <f t="shared" si="0"/>
        <v>0</v>
      </c>
      <c r="D34" s="122">
        <f>'ULS Summary'!D34-ULSBoard!D34+LSU!D34+LSUA!D34+LSUS!D34+SUBR!D34+SUNO!D34</f>
        <v>0</v>
      </c>
      <c r="E34" s="36">
        <f t="shared" si="5"/>
        <v>0</v>
      </c>
      <c r="F34" s="133">
        <f t="shared" si="2"/>
        <v>0</v>
      </c>
      <c r="G34" s="41">
        <f>IF(ISBLANK(F34),"  ",IF(F81&gt;0,F34/F81,IF(F34&gt;0,1,0)))</f>
        <v>0</v>
      </c>
      <c r="H34" s="112">
        <f>'ULS Summary'!H34-ULSBoard!H34+LSU!H34+LSUA!H34+LSUS!H34+SUBR!H34+SUNO!H34</f>
        <v>0</v>
      </c>
      <c r="I34" s="39">
        <f t="shared" si="3"/>
        <v>0</v>
      </c>
      <c r="J34" s="122">
        <f>'ULS Summary'!J34-ULSBoard!J34+LSU!J34+LSUA!J34+LSUS!J34+SUBR!J34+SUNO!J34</f>
        <v>0</v>
      </c>
      <c r="K34" s="40">
        <f t="shared" si="4"/>
        <v>0</v>
      </c>
      <c r="L34" s="133">
        <f t="shared" si="1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2">
        <f>'ULS Summary'!B35-ULSBoard!B35+LSU!B35+LSUA!B35+LSUS!B35+SUBR!B35+SUNO!B35</f>
        <v>0</v>
      </c>
      <c r="C35" s="39">
        <f t="shared" ref="C35:C36" si="6">IF(ISBLANK(B35),"  ",IF(F35&gt;0,B35/F35,IF(B35&gt;0,1,0)))</f>
        <v>0</v>
      </c>
      <c r="D35" s="122">
        <f>'ULS Summary'!D35-ULSBoard!D35+LSU!D35+LSUA!D35+LSUS!D35+SUBR!D35+SUNO!D35</f>
        <v>0</v>
      </c>
      <c r="E35" s="36">
        <f t="shared" ref="E35:E36" si="7">IF(ISBLANK(D35),"  ",IF(F35&gt;0,D35/F35,IF(D35&gt;0,1,0)))</f>
        <v>0</v>
      </c>
      <c r="F35" s="133">
        <f t="shared" ref="F35" si="8">D35+B35</f>
        <v>0</v>
      </c>
      <c r="G35" s="41">
        <f>IF(ISBLANK(F35),"  ",IF(F82&gt;0,F35/F82,IF(F35&gt;0,1,0)))</f>
        <v>0</v>
      </c>
      <c r="H35" s="112">
        <f>'ULS Summary'!H35-ULSBoard!H35+LSU!H35+LSUA!H35+LSUS!H35+SUBR!H35+SUNO!H35</f>
        <v>0</v>
      </c>
      <c r="I35" s="39">
        <f t="shared" ref="I35" si="9">IF(ISBLANK(H35),"  ",IF(L35&gt;0,H35/L35,IF(H35&gt;0,1,0)))</f>
        <v>0</v>
      </c>
      <c r="J35" s="122">
        <f>'ULS Summary'!J35-ULSBoard!J35+LSU!J35+LSUA!J35+LSUS!J35+SUBR!J35+SUNO!J35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f>'ULS Summary'!B36-ULSBoard!B36+LSU!B36+LSUA!B36+LSUS!B36+SUBR!B36+SUNO!B36</f>
        <v>0</v>
      </c>
      <c r="C36" s="39">
        <f t="shared" si="6"/>
        <v>0</v>
      </c>
      <c r="D36" s="122">
        <f>'ULS Summary'!D36-ULSBoard!D36+LSU!D36+LSUA!D36+LSUS!D36+SUBR!D36+SUNO!D36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12">
        <f>'ULS Summary'!H36-ULSBoard!H36+LSU!H36+LSUA!H36+LSUS!H36+SUBR!H36+SUNO!H36</f>
        <v>0</v>
      </c>
      <c r="I36" s="39">
        <f t="shared" ref="I36" si="13">IF(ISBLANK(H36),"  ",IF(L36&gt;0,H36/L36,IF(H36&gt;0,1,0)))</f>
        <v>0</v>
      </c>
      <c r="J36" s="122">
        <f>'ULS Summary'!J36-ULSBoard!J36+LSU!J36+LSUA!J36+LSUS!J36+SUBR!J36+SUNO!J36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2">
        <f>'ULS Summary'!B37-ULSBoard!B37+LSU!B37+LSUA!B37+LSUS!B37+SUBR!B37+SUNO!B37</f>
        <v>0</v>
      </c>
      <c r="C37" s="39">
        <f t="shared" ref="C37" si="16">IF(ISBLANK(B37),"  ",IF(F37&gt;0,B37/F37,IF(B37&gt;0,1,0)))</f>
        <v>0</v>
      </c>
      <c r="D37" s="122">
        <f>'ULS Summary'!D37-ULSBoard!D37+LSU!D37+LSUA!D37+LSUS!D37+SUBR!D37+SUNO!D37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12">
        <f>'ULS Summary'!H37-ULSBoard!H37+LSU!H37+LSUA!H37+LSUS!H37+SUBR!H37+SUNO!H37</f>
        <v>0</v>
      </c>
      <c r="I37" s="39">
        <f t="shared" ref="I37" si="19">IF(ISBLANK(H37),"  ",IF(L37&gt;0,H37/L37,IF(H37&gt;0,1,0)))</f>
        <v>0</v>
      </c>
      <c r="J37" s="122">
        <f>'ULS Summary'!J37-ULSBoard!J37+LSU!J37+LSUA!J37+LSUS!J37+SUBR!J37+SUNO!J37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2">
        <f>'ULS Summary'!B38-ULSBoard!B38+LSU!B38+LSUA!B38+LSUS!B38+SUBR!B38+SUNO!B38</f>
        <v>0</v>
      </c>
      <c r="C38" s="39">
        <f t="shared" ref="C38" si="22">IF(ISBLANK(B38),"  ",IF(F38&gt;0,B38/F38,IF(B38&gt;0,1,0)))</f>
        <v>0</v>
      </c>
      <c r="D38" s="122">
        <f>'ULS Summary'!D38-ULSBoard!D38+LSU!D38+LSUA!D38+LSUS!D38+SUBR!D38+SUNO!D38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12">
        <f>'ULS Summary'!H38-ULSBoard!H38+LSU!H38+LSUA!H38+LSUS!H38+SUBR!H38+SUNO!H38</f>
        <v>0</v>
      </c>
      <c r="I38" s="39">
        <f t="shared" ref="I38" si="25">IF(ISBLANK(H38),"  ",IF(L38&gt;0,H38/L38,IF(H38&gt;0,1,0)))</f>
        <v>0</v>
      </c>
      <c r="J38" s="122">
        <f>'ULS Summary'!J38-ULSBoard!J38+LSU!J38+LSUA!J38+LSUS!J38+SUBR!J38+SUNO!J38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59"/>
      <c r="C39" s="48" t="s">
        <v>4</v>
      </c>
      <c r="D39" s="127"/>
      <c r="E39" s="49" t="s">
        <v>4</v>
      </c>
      <c r="F39" s="133"/>
      <c r="G39" s="50" t="s">
        <v>4</v>
      </c>
      <c r="H39" s="142"/>
      <c r="I39" s="48" t="s">
        <v>4</v>
      </c>
      <c r="J39" s="127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'ULS Summary'!B40-ULSBoard!B40+LSU!B40+LSUA!B40+LSUS!B40+SUBR!B40+SUNO!B40</f>
        <v>0</v>
      </c>
      <c r="C40" s="35">
        <f t="shared" si="0"/>
        <v>0</v>
      </c>
      <c r="D40" s="122">
        <f>'ULS Summary'!D40-ULSBoard!D40+LSU!D40+LSUA!D40+LSUS!D40+SUBR!D40+SUNO!D40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12">
        <f>'ULS Summary'!H40-ULSBoard!H40+LSU!H40+LSUA!H40+LSUS!H40+SUBR!H40+SUNO!H40</f>
        <v>0</v>
      </c>
      <c r="I40" s="35">
        <f>IF(ISBLANK(H40),"  ",IF(L40&gt;0,H40/L40,IF(H40&gt;0,1,0)))</f>
        <v>0</v>
      </c>
      <c r="J40" s="122">
        <f>'ULS Summary'!J40-ULSBoard!J40+LSU!J40+LSUA!J40+LSUS!J40+SUBR!J40+SUNO!J40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65"/>
      <c r="C41" s="48" t="s">
        <v>4</v>
      </c>
      <c r="D41" s="123"/>
      <c r="E41" s="49" t="s">
        <v>4</v>
      </c>
      <c r="F41" s="133"/>
      <c r="G41" s="50" t="s">
        <v>4</v>
      </c>
      <c r="H41" s="165"/>
      <c r="I41" s="48" t="s">
        <v>4</v>
      </c>
      <c r="J41" s="123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f>'ULS Summary'!B42-ULSBoard!B42+LSU!B42+LSUA!B42+LSUS!B42+SUBR!B42+SUNO!B42</f>
        <v>0</v>
      </c>
      <c r="C42" s="35">
        <f t="shared" si="0"/>
        <v>0</v>
      </c>
      <c r="D42" s="122">
        <f>'ULS Summary'!D42-ULSBoard!D42+LSU!D42+LSUA!D42+LSUS!D42+SUBR!D42+SUNO!D42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12">
        <f>'ULS Summary'!H42-ULSBoard!H42+LSU!H42+LSUA!H42+LSUS!H42+SUBR!H42+SUNO!H42</f>
        <v>0</v>
      </c>
      <c r="I42" s="35">
        <f>IF(ISBLANK(H42),"  ",IF(L42&gt;0,H42/L42,IF(H42&gt;0,1,0)))</f>
        <v>0</v>
      </c>
      <c r="J42" s="122">
        <f>'ULS Summary'!J42-ULSBoard!J42+LSU!J42+LSUA!J42+LSUS!J42+SUBR!J42+SUNO!J42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tr">
        <f t="shared" si="0"/>
        <v xml:space="preserve">  </v>
      </c>
      <c r="D43" s="124"/>
      <c r="E43" s="36" t="str">
        <f>IF(ISBLANK(D43),"  ",IF(F43&gt;0,D43/F43,IF(D43&gt;0,1,0)))</f>
        <v xml:space="preserve">  </v>
      </c>
      <c r="F43" s="133">
        <f t="shared" si="2"/>
        <v>0</v>
      </c>
      <c r="G43" s="41">
        <f>IF(ISBLANK(F43),"  ",IF(F81&gt;0,F43/F81,IF(F43&gt;0,1,0)))</f>
        <v>0</v>
      </c>
      <c r="H43" s="114"/>
      <c r="I43" s="39" t="str">
        <f>IF(ISBLANK(H43),"  ",IF(L43&gt;0,H43/L43,IF(H43&gt;0,1,0)))</f>
        <v xml:space="preserve">  </v>
      </c>
      <c r="J43" s="124"/>
      <c r="K43" s="40" t="str">
        <f>IF(ISBLANK(J43),"  ",IF(L43&gt;0,J43/L43,IF(J43&gt;0,1,0)))</f>
        <v xml:space="preserve">  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493556707.39000005</v>
      </c>
      <c r="C44" s="59">
        <f t="shared" si="0"/>
        <v>1</v>
      </c>
      <c r="D44" s="128">
        <f>SUM(D13:D15,D40,D42,D43)</f>
        <v>0</v>
      </c>
      <c r="E44" s="52">
        <f>IF(ISBLANK(D44),"  ",IF(F44&gt;0,D44/F44,IF(D44&gt;0,1,0)))</f>
        <v>0</v>
      </c>
      <c r="F44" s="115">
        <f>SUM(F13:F15,F40,F42:F43)</f>
        <v>493556707.39000005</v>
      </c>
      <c r="G44" s="53">
        <f>IF(ISBLANK(F44),"  ",IF(F81&gt;0,F44/F81,IF(F44&gt;0,1,0)))</f>
        <v>0.13948793335461565</v>
      </c>
      <c r="H44" s="115">
        <f>SUM(H13:H15,H40,H42:H43)</f>
        <v>576027764</v>
      </c>
      <c r="I44" s="59">
        <f>IF(ISBLANK(H44),"  ",IF(L44&gt;0,H44/L44,IF(H44&gt;0,1,0)))</f>
        <v>1</v>
      </c>
      <c r="J44" s="128">
        <f>SUM(J13:J15,J40,J42:J43)</f>
        <v>0</v>
      </c>
      <c r="K44" s="54">
        <f>IF(ISBLANK(J44),"  ",IF(L44&gt;0,J44/L44,IF(J44&gt;0,1,0)))</f>
        <v>0</v>
      </c>
      <c r="L44" s="115">
        <f>SUM(L13:L15,L40,L42:L43)</f>
        <v>576027764</v>
      </c>
      <c r="M44" s="53">
        <f>IF(ISBLANK(L44),"  ",IF(L81&gt;0,L44/L81,IF(L44&gt;0,1,0)))</f>
        <v>0.15702242613287909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'ULS Summary'!B46-ULSBoard!B46+LSU!B46+LSUA!B46+LSUS!B46+SUBR!B46+SUNO!B46</f>
        <v>0</v>
      </c>
      <c r="C46" s="35">
        <f t="shared" si="0"/>
        <v>0</v>
      </c>
      <c r="D46" s="122">
        <f>'ULS Summary'!D46-ULSBoard!D46+LSU!D46+LSUA!D46+LSUS!D46+SUBR!D46+SUNO!D46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'ULS Summary'!H46-ULSBoard!H46+LSU!H46+LSUA!H46+LSUS!H46+SUBR!H46+SUNO!H46</f>
        <v>0</v>
      </c>
      <c r="I46" s="35">
        <f t="shared" ref="I46:I52" si="29">IF(ISBLANK(H46),"  ",IF(L46&gt;0,H46/L46,IF(H46&gt;0,1,0)))</f>
        <v>0</v>
      </c>
      <c r="J46" s="122">
        <f>'ULS Summary'!J46-ULSBoard!J46+LSU!J46+LSUA!J46+LSUS!J46+SUBR!J46+SUNO!J46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'ULS Summary'!B47-ULSBoard!B47+LSU!B47+LSUA!B47+LSUS!B47+SUBR!B47+SUNO!B47</f>
        <v>0</v>
      </c>
      <c r="C47" s="39">
        <f t="shared" si="0"/>
        <v>0</v>
      </c>
      <c r="D47" s="122">
        <f>'ULS Summary'!D47-ULSBoard!D47+LSU!D47+LSUA!D47+LSUS!D47+SUBR!D47+SUNO!D47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'ULS Summary'!H47-ULSBoard!H47+LSU!H47+LSUA!H47+LSUS!H47+SUBR!H47+SUNO!H47</f>
        <v>0</v>
      </c>
      <c r="I47" s="39">
        <f t="shared" si="29"/>
        <v>0</v>
      </c>
      <c r="J47" s="122">
        <f>'ULS Summary'!J47-ULSBoard!J47+LSU!J47+LSUA!J47+LSUS!J47+SUBR!J47+SUNO!J47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'ULS Summary'!B48-ULSBoard!B48+LSU!B48+LSUA!B48+LSUS!B48+SUBR!B48+SUNO!B48</f>
        <v>0</v>
      </c>
      <c r="C48" s="39">
        <f t="shared" si="0"/>
        <v>0</v>
      </c>
      <c r="D48" s="122">
        <f>'ULS Summary'!D48-ULSBoard!D48+LSU!D48+LSUA!D48+LSUS!D48+SUBR!D48+SUNO!D48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'ULS Summary'!H48-ULSBoard!H48+LSU!H48+LSUA!H48+LSUS!H48+SUBR!H48+SUNO!H48</f>
        <v>0</v>
      </c>
      <c r="I48" s="39">
        <f t="shared" si="29"/>
        <v>0</v>
      </c>
      <c r="J48" s="122">
        <f>'ULS Summary'!J48-ULSBoard!J48+LSU!J48+LSUA!J48+LSUS!J48+SUBR!J48+SUNO!J48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'ULS Summary'!B49-ULSBoard!B49+LSU!B49+LSUA!B49+LSUS!B49+SUBR!B49+SUNO!B49</f>
        <v>12934121</v>
      </c>
      <c r="C49" s="39">
        <f t="shared" si="0"/>
        <v>0.88062676018171759</v>
      </c>
      <c r="D49" s="122">
        <f>'ULS Summary'!D49-ULSBoard!D49+LSU!D49+LSUA!D49+LSUS!D49+SUBR!D49+SUNO!D49</f>
        <v>1753283</v>
      </c>
      <c r="E49" s="40">
        <f t="shared" si="28"/>
        <v>0.11937323981828239</v>
      </c>
      <c r="F49" s="133">
        <f>D49+B49</f>
        <v>14687404</v>
      </c>
      <c r="G49" s="41">
        <f>IF(ISBLANK(F49),"  ",IF(D81&gt;0,F49/D81,IF(F49&gt;0,1,0)))</f>
        <v>8.3608110478592054E-3</v>
      </c>
      <c r="H49" s="112">
        <f>'ULS Summary'!H49-ULSBoard!H49+LSU!H49+LSUA!H49+LSUS!H49+SUBR!H49+SUNO!H49</f>
        <v>12961975</v>
      </c>
      <c r="I49" s="39">
        <f t="shared" si="29"/>
        <v>0.8810492812827645</v>
      </c>
      <c r="J49" s="122">
        <f>'ULS Summary'!J49-ULSBoard!J49+LSU!J49+LSUA!J49+LSUS!J49+SUBR!J49+SUNO!J49</f>
        <v>1750000</v>
      </c>
      <c r="K49" s="40">
        <f t="shared" si="30"/>
        <v>0.11895071871723545</v>
      </c>
      <c r="L49" s="133">
        <f>J49+H49</f>
        <v>14711975</v>
      </c>
      <c r="M49" s="41">
        <f>IF(ISBLANK(L49),"  ",IF(J81&gt;0,L49/J81,IF(L49&gt;0,1,0)))</f>
        <v>8.7740430337208564E-3</v>
      </c>
    </row>
    <row r="50" spans="1:13" ht="15" customHeight="1" x14ac:dyDescent="0.2">
      <c r="A50" s="58" t="s">
        <v>39</v>
      </c>
      <c r="B50" s="112">
        <f>'ULS Summary'!B50-ULSBoard!B50+LSU!B50+LSUA!B50+LSUS!B50+SUBR!B50+SUNO!B50</f>
        <v>224000</v>
      </c>
      <c r="C50" s="39">
        <f t="shared" si="0"/>
        <v>1</v>
      </c>
      <c r="D50" s="122">
        <f>'ULS Summary'!D50-ULSBoard!D50+LSU!D50+LSUA!D50+LSUS!D50+SUBR!D50+SUNO!D50</f>
        <v>0</v>
      </c>
      <c r="E50" s="40">
        <f t="shared" si="28"/>
        <v>0</v>
      </c>
      <c r="F50" s="133">
        <f>D50+B50</f>
        <v>224000</v>
      </c>
      <c r="G50" s="41">
        <f>IF(ISBLANK(F50),"  ",IF(F81&gt;0,F50/F81,IF(F50&gt;0,1,0)))</f>
        <v>6.330639742829876E-5</v>
      </c>
      <c r="H50" s="112">
        <f>'ULS Summary'!H50-ULSBoard!H50+LSU!H50+LSUA!H50+LSUS!H50+SUBR!H50+SUNO!H50</f>
        <v>259923</v>
      </c>
      <c r="I50" s="39">
        <f t="shared" si="29"/>
        <v>1</v>
      </c>
      <c r="J50" s="122">
        <f>'ULS Summary'!J50-ULSBoard!J50+LSU!J50+LSUA!J50+LSUS!J50+SUBR!J50+SUNO!J50</f>
        <v>0</v>
      </c>
      <c r="K50" s="40">
        <f t="shared" si="30"/>
        <v>0</v>
      </c>
      <c r="L50" s="133">
        <f>J50+H50</f>
        <v>259923</v>
      </c>
      <c r="M50" s="41">
        <f>IF(ISBLANK(L50),"  ",IF(L81&gt;0,L50/L81,IF(L50&gt;0,1,0)))</f>
        <v>7.0853772367361671E-5</v>
      </c>
    </row>
    <row r="51" spans="1:13" s="55" customFormat="1" ht="15" customHeight="1" x14ac:dyDescent="0.25">
      <c r="A51" s="56" t="s">
        <v>40</v>
      </c>
      <c r="B51" s="117">
        <f>B50+B49+B48+B47+B46</f>
        <v>13158121</v>
      </c>
      <c r="C51" s="59">
        <f t="shared" si="0"/>
        <v>0.88241999210805366</v>
      </c>
      <c r="D51" s="125">
        <f>D50+D49+D48+D47+D46</f>
        <v>1753283</v>
      </c>
      <c r="E51" s="54">
        <f t="shared" si="28"/>
        <v>0.11758000789194632</v>
      </c>
      <c r="F51" s="134">
        <f>F50+F49+F48+F47+F46</f>
        <v>14911404</v>
      </c>
      <c r="G51" s="53">
        <f>IF(ISBLANK(F51),"  ",IF(F81&gt;0,F51/F81,IF(F51&gt;0,1,0)))</f>
        <v>4.2142288742764459E-3</v>
      </c>
      <c r="H51" s="117">
        <f>H50+H49+H48+H47+H46</f>
        <v>13221898</v>
      </c>
      <c r="I51" s="59">
        <f t="shared" si="29"/>
        <v>0.88311435196793353</v>
      </c>
      <c r="J51" s="125">
        <f>J50+J49+J48+J47+J46</f>
        <v>1750000</v>
      </c>
      <c r="K51" s="54">
        <f t="shared" si="30"/>
        <v>0.11688564803206647</v>
      </c>
      <c r="L51" s="134">
        <f>L50+L49+L48+L47+L46</f>
        <v>14971898</v>
      </c>
      <c r="M51" s="53">
        <f>IF(ISBLANK(L51),"  ",IF(L81&gt;0,L51/L81,IF(L51&gt;0,1,0)))</f>
        <v>4.0812681170937452E-3</v>
      </c>
    </row>
    <row r="52" spans="1:13" s="55" customFormat="1" ht="15" customHeight="1" x14ac:dyDescent="0.25">
      <c r="A52" s="60" t="s">
        <v>41</v>
      </c>
      <c r="B52" s="118">
        <f>'ULS Summary'!B52-ULSBoard!B52+LSU!B52+LSUA!B52+LSUS!B52+SUBR!B52+SUNO!B52</f>
        <v>0</v>
      </c>
      <c r="C52" s="59">
        <f t="shared" si="0"/>
        <v>0</v>
      </c>
      <c r="D52" s="126">
        <f>'ULS Summary'!D52-ULSBoard!D52+LSU!D52+LSUA!D52+LSUS!D52+SUBR!D52+SUNO!D52</f>
        <v>0</v>
      </c>
      <c r="E52" s="54">
        <f t="shared" si="28"/>
        <v>0</v>
      </c>
      <c r="F52" s="135">
        <f>D52+B52</f>
        <v>0</v>
      </c>
      <c r="G52" s="53">
        <f>IF(ISBLANK(F52),"  ",IF(F81&gt;0,F52/F81,IF(F52&gt;0,1,0)))</f>
        <v>0</v>
      </c>
      <c r="H52" s="118">
        <f>'ULS Summary'!H52-ULSBoard!H52+LSU!H52+LSUA!H52+LSUS!H52+SUBR!H52+SUNO!H52</f>
        <v>0</v>
      </c>
      <c r="I52" s="59">
        <f t="shared" si="29"/>
        <v>0</v>
      </c>
      <c r="J52" s="126">
        <f>'ULS Summary'!J52-ULSBoard!J52+LSU!J52+LSUA!J52+LSUS!J52+SUBR!J52+SUNO!J52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'ULS Summary'!B54-ULSBoard!B54+LSU!B54+LSUA!B54+LSUS!B54+SUBR!B54+SUNO!B54</f>
        <v>836641232.20999992</v>
      </c>
      <c r="C54" s="35">
        <f t="shared" si="0"/>
        <v>0.95525349425953132</v>
      </c>
      <c r="D54" s="122">
        <f>'ULS Summary'!D54-ULSBoard!D54+LSU!D54+LSUA!D54+LSUS!D54+SUBR!D54+SUNO!D54</f>
        <v>39190405.399999999</v>
      </c>
      <c r="E54" s="36">
        <f t="shared" ref="E54:E72" si="31">IF(ISBLANK(D54),"  ",IF(F54&gt;0,D54/F54,IF(D54&gt;0,1,0)))</f>
        <v>4.4746505740468741E-2</v>
      </c>
      <c r="F54" s="136">
        <f t="shared" ref="F54:F59" si="32">D54+B54</f>
        <v>875831637.6099999</v>
      </c>
      <c r="G54" s="37">
        <f>IF(ISBLANK(F54),"  ",IF(F81&gt;0,F54/F81,IF(F54&gt;0,1,0)))</f>
        <v>0.24752565058400175</v>
      </c>
      <c r="H54" s="112">
        <f>'ULS Summary'!H54-ULSBoard!H54+LSU!H54+LSUA!H54+LSUS!H54+SUBR!H54+SUNO!H54</f>
        <v>873772479</v>
      </c>
      <c r="I54" s="35">
        <f t="shared" ref="I54:I72" si="33">IF(ISBLANK(H54),"  ",IF(L54&gt;0,H54/L54,IF(H54&gt;0,1,0)))</f>
        <v>0.95049277923746145</v>
      </c>
      <c r="J54" s="122">
        <f>'ULS Summary'!J54-ULSBoard!J54+LSU!J54+LSUA!J54+LSUS!J54+SUBR!J54+SUNO!J54</f>
        <v>45511179</v>
      </c>
      <c r="K54" s="36">
        <f t="shared" ref="K54:K72" si="34">IF(ISBLANK(J54),"  ",IF(L54&gt;0,J54/L54,IF(J54&gt;0,1,0)))</f>
        <v>4.9507220762538565E-2</v>
      </c>
      <c r="L54" s="136">
        <f t="shared" ref="L54:L71" si="35">J54+H54</f>
        <v>919283658</v>
      </c>
      <c r="M54" s="37">
        <f>IF(ISBLANK(L54),"  ",IF(L81&gt;0,L54/L81,IF(L54&gt;0,1,0)))</f>
        <v>0.25059234867621394</v>
      </c>
    </row>
    <row r="55" spans="1:13" ht="15" customHeight="1" x14ac:dyDescent="0.2">
      <c r="A55" s="25" t="s">
        <v>44</v>
      </c>
      <c r="B55" s="112">
        <f>'ULS Summary'!B55-ULSBoard!B55+LSU!B55+LSUA!B55+LSUS!B55+SUBR!B55+SUNO!B55</f>
        <v>162231394.19</v>
      </c>
      <c r="C55" s="39">
        <f t="shared" si="0"/>
        <v>1</v>
      </c>
      <c r="D55" s="122">
        <f>'ULS Summary'!D55-ULSBoard!D55+LSU!D55+LSUA!D55+LSUS!D55+SUBR!D55+SUNO!D55</f>
        <v>0</v>
      </c>
      <c r="E55" s="40">
        <f t="shared" si="31"/>
        <v>0</v>
      </c>
      <c r="F55" s="137">
        <f t="shared" si="32"/>
        <v>162231394.19</v>
      </c>
      <c r="G55" s="41">
        <f>IF(ISBLANK(F55),"  ",IF(F81&gt;0,F55/F81,IF(F55&gt;0,1,0)))</f>
        <v>4.5849487124728298E-2</v>
      </c>
      <c r="H55" s="112">
        <f>'ULS Summary'!H55-ULSBoard!H55+LSU!H55+LSUA!H55+LSUS!H55+SUBR!H55+SUNO!H55</f>
        <v>179106804</v>
      </c>
      <c r="I55" s="39">
        <f t="shared" si="33"/>
        <v>1</v>
      </c>
      <c r="J55" s="122">
        <f>'ULS Summary'!J55-ULSBoard!J55+LSU!J55+LSUA!J55+LSUS!J55+SUBR!J55+SUNO!J55</f>
        <v>0</v>
      </c>
      <c r="K55" s="40">
        <f t="shared" si="34"/>
        <v>0</v>
      </c>
      <c r="L55" s="137">
        <f t="shared" si="35"/>
        <v>179106804</v>
      </c>
      <c r="M55" s="41">
        <f>IF(ISBLANK(L55),"  ",IF(L81&gt;0,L55/L81,IF(L55&gt;0,1,0)))</f>
        <v>4.8823662084777661E-2</v>
      </c>
    </row>
    <row r="56" spans="1:13" ht="15" customHeight="1" x14ac:dyDescent="0.2">
      <c r="A56" s="64" t="s">
        <v>45</v>
      </c>
      <c r="B56" s="112">
        <f>'ULS Summary'!B56-ULSBoard!B56+LSU!B56+LSUA!B56+LSUS!B56+SUBR!B56+SUNO!B56</f>
        <v>35953364.920000002</v>
      </c>
      <c r="C56" s="39">
        <f t="shared" si="0"/>
        <v>0.96488682768250933</v>
      </c>
      <c r="D56" s="122">
        <f>'ULS Summary'!D56-ULSBoard!D56+LSU!D56+LSUA!D56+LSUS!D56+SUBR!D56+SUNO!D56</f>
        <v>1308378</v>
      </c>
      <c r="E56" s="40">
        <f t="shared" si="31"/>
        <v>3.5113172317490726E-2</v>
      </c>
      <c r="F56" s="138">
        <f t="shared" si="32"/>
        <v>37261742.920000002</v>
      </c>
      <c r="G56" s="41">
        <f>IF(ISBLANK(F56),"  ",IF(F81&gt;0,F56/F81,IF(F56&gt;0,1,0)))</f>
        <v>1.0530833509663473E-2</v>
      </c>
      <c r="H56" s="112">
        <f>'ULS Summary'!H56-ULSBoard!H56+LSU!H56+LSUA!H56+LSUS!H56+SUBR!H56+SUNO!H56</f>
        <v>37522236</v>
      </c>
      <c r="I56" s="39">
        <f t="shared" si="33"/>
        <v>1</v>
      </c>
      <c r="J56" s="122">
        <f>'ULS Summary'!J56-ULSBoard!J56+LSU!J56+LSUA!J56+LSUS!J56+SUBR!J56+SUNO!J56</f>
        <v>0</v>
      </c>
      <c r="K56" s="40">
        <f t="shared" si="34"/>
        <v>0</v>
      </c>
      <c r="L56" s="138">
        <f t="shared" si="35"/>
        <v>37522236</v>
      </c>
      <c r="M56" s="41">
        <f>IF(ISBLANK(L56),"  ",IF(L81&gt;0,L56/L81,IF(L56&gt;0,1,0)))</f>
        <v>1.0228382899006334E-2</v>
      </c>
    </row>
    <row r="57" spans="1:13" ht="15" customHeight="1" x14ac:dyDescent="0.2">
      <c r="A57" s="64" t="s">
        <v>46</v>
      </c>
      <c r="B57" s="112">
        <f>'ULS Summary'!B57-ULSBoard!B57+LSU!B57+LSUA!B57+LSUS!B57+SUBR!B57+SUNO!B57</f>
        <v>16047923.34</v>
      </c>
      <c r="C57" s="39">
        <f t="shared" si="0"/>
        <v>1</v>
      </c>
      <c r="D57" s="122">
        <f>'ULS Summary'!D57-ULSBoard!D57+LSU!D57+LSUA!D57+LSUS!D57+SUBR!D57+SUNO!D57</f>
        <v>0</v>
      </c>
      <c r="E57" s="40">
        <f t="shared" si="31"/>
        <v>0</v>
      </c>
      <c r="F57" s="112">
        <f>'ULS Summary'!F57-ULSBoard!F57+LSU!F57+LSUA!F57+LSUS!F57+SUBR!F57+SUNO!F57</f>
        <v>16047923.34</v>
      </c>
      <c r="G57" s="41">
        <f>IF(ISBLANK(F57),"  ",IF(F81&gt;0,F57/F81,IF(F57&gt;0,1,0)))</f>
        <v>4.5354295217004984E-3</v>
      </c>
      <c r="H57" s="112">
        <f>'ULS Summary'!H57-ULSBoard!H57+LSU!H57+LSUA!H57+LSUS!H57+SUBR!H57+SUNO!H57</f>
        <v>15855005</v>
      </c>
      <c r="I57" s="39">
        <f t="shared" si="33"/>
        <v>1</v>
      </c>
      <c r="J57" s="122">
        <f>'ULS Summary'!J57-ULSBoard!J57+LSU!J57+LSUA!J57+LSUS!J57+SUBR!J57+SUNO!J57</f>
        <v>0</v>
      </c>
      <c r="K57" s="40">
        <f t="shared" si="34"/>
        <v>0</v>
      </c>
      <c r="L57" s="112">
        <f>'ULS Summary'!L57-ULSBoard!L57+LSU!L57+LSUA!L57+LSUS!L57+SUBR!L57+SUNO!L57</f>
        <v>15855005</v>
      </c>
      <c r="M57" s="41">
        <f>IF(ISBLANK(L57),"  ",IF(L81&gt;0,L57/L81,IF(L57&gt;0,1,0)))</f>
        <v>4.3219988810277703E-3</v>
      </c>
    </row>
    <row r="58" spans="1:13" ht="15" customHeight="1" x14ac:dyDescent="0.2">
      <c r="A58" s="64" t="s">
        <v>47</v>
      </c>
      <c r="B58" s="112">
        <f>'ULS Summary'!B58-ULSBoard!B58+LSU!B58+LSUA!B58+LSUS!B58+SUBR!B58+SUNO!B58</f>
        <v>0</v>
      </c>
      <c r="C58" s="39">
        <f>IF(ISBLANK(B58),"  ",IF(F58&gt;0,B58/F58,IF(B58&gt;0,1,0)))</f>
        <v>0</v>
      </c>
      <c r="D58" s="122">
        <f>'ULS Summary'!D58-ULSBoard!D58+LSU!D58+LSUA!D58+LSUS!D58+SUBR!D58+SUNO!D58</f>
        <v>15590239.399999999</v>
      </c>
      <c r="E58" s="40">
        <f>IF(ISBLANK(D58),"  ",IF(F58&gt;0,D58/F58,IF(D58&gt;0,1,0)))</f>
        <v>1</v>
      </c>
      <c r="F58" s="138">
        <f t="shared" si="32"/>
        <v>15590239.399999999</v>
      </c>
      <c r="G58" s="41">
        <f>IF(ISBLANK(F58),"  ",IF(F81&gt;0,F58/F81,IF(F58&gt;0,1,0)))</f>
        <v>4.4060798725835803E-3</v>
      </c>
      <c r="H58" s="112">
        <f>'ULS Summary'!H58-ULSBoard!H58+LSU!H58+LSUA!H58+LSUS!H58+SUBR!H58+SUNO!H58</f>
        <v>0</v>
      </c>
      <c r="I58" s="39">
        <f>IF(ISBLANK(H58),"  ",IF(L58&gt;0,H58/L58,IF(H58&gt;0,1,0)))</f>
        <v>0</v>
      </c>
      <c r="J58" s="122">
        <f>'ULS Summary'!J58-ULSBoard!J58+LSU!J58+LSUA!J58+LSUS!J58+SUBR!J58+SUNO!J58</f>
        <v>14809383</v>
      </c>
      <c r="K58" s="40">
        <f>IF(ISBLANK(J58),"  ",IF(L58&gt;0,J58/L58,IF(J58&gt;0,1,0)))</f>
        <v>1</v>
      </c>
      <c r="L58" s="138">
        <f t="shared" si="35"/>
        <v>14809383</v>
      </c>
      <c r="M58" s="41">
        <f>IF(ISBLANK(L58),"  ",IF(L81&gt;0,L58/L81,IF(L58&gt;0,1,0)))</f>
        <v>4.0369673017896677E-3</v>
      </c>
    </row>
    <row r="59" spans="1:13" ht="15" customHeight="1" x14ac:dyDescent="0.2">
      <c r="A59" s="25" t="s">
        <v>48</v>
      </c>
      <c r="B59" s="112">
        <f>'ULS Summary'!B59-ULSBoard!B59+LSU!B59+LSUA!B59+LSUS!B59+SUBR!B59+SUNO!B59</f>
        <v>130591365.84999999</v>
      </c>
      <c r="C59" s="39">
        <f t="shared" si="0"/>
        <v>0.44437798285443819</v>
      </c>
      <c r="D59" s="122">
        <f>'ULS Summary'!D59-ULSBoard!D59+LSU!D59+LSUA!D59+LSUS!D59+SUBR!D59+SUNO!D59</f>
        <v>163283152.88999999</v>
      </c>
      <c r="E59" s="40">
        <f t="shared" si="31"/>
        <v>0.5556220171455617</v>
      </c>
      <c r="F59" s="137">
        <f t="shared" si="32"/>
        <v>293874518.74000001</v>
      </c>
      <c r="G59" s="41">
        <f>IF(ISBLANK(F59),"  ",IF(F81&gt;0,F59/F81,IF(F59&gt;0,1,0)))</f>
        <v>8.3054183381269964E-2</v>
      </c>
      <c r="H59" s="112">
        <f>'ULS Summary'!H59-ULSBoard!H59+LSU!H59+LSUA!H59+LSUS!H59+SUBR!H59+SUNO!H59</f>
        <v>157233245</v>
      </c>
      <c r="I59" s="39">
        <f t="shared" si="33"/>
        <v>0.52761701956590501</v>
      </c>
      <c r="J59" s="122">
        <f>'ULS Summary'!J59-ULSBoard!J59+LSU!J59+LSUA!J59+LSUS!J59+SUBR!J59+SUNO!J59</f>
        <v>140773148.21559998</v>
      </c>
      <c r="K59" s="40">
        <f t="shared" si="34"/>
        <v>0.47238298043409493</v>
      </c>
      <c r="L59" s="137">
        <f t="shared" si="35"/>
        <v>298006393.21560001</v>
      </c>
      <c r="M59" s="41">
        <f>IF(ISBLANK(L59),"  ",IF(L81&gt;0,L59/L81,IF(L59&gt;0,1,0)))</f>
        <v>8.1235124051802263E-2</v>
      </c>
    </row>
    <row r="60" spans="1:13" s="55" customFormat="1" ht="15" customHeight="1" x14ac:dyDescent="0.25">
      <c r="A60" s="60" t="s">
        <v>49</v>
      </c>
      <c r="B60" s="117">
        <f>B59+B57+B56+B55+B54</f>
        <v>1181465280.51</v>
      </c>
      <c r="C60" s="59">
        <f t="shared" si="0"/>
        <v>0.84339926469050674</v>
      </c>
      <c r="D60" s="125">
        <f>D59+D57+D56+D55+D54+D58</f>
        <v>219372175.69</v>
      </c>
      <c r="E60" s="54">
        <f t="shared" si="31"/>
        <v>0.1566007353094932</v>
      </c>
      <c r="F60" s="139">
        <f>F59+F57+F56+F55+F54+F58</f>
        <v>1400837456.2</v>
      </c>
      <c r="G60" s="53">
        <f>IF(ISBLANK(F60),"  ",IF(F81&gt;0,F60/F81,IF(F60&gt;0,1,0)))</f>
        <v>0.39590166399394761</v>
      </c>
      <c r="H60" s="117">
        <f>H59+H57+H56+H55+H54</f>
        <v>1263489769</v>
      </c>
      <c r="I60" s="59">
        <f t="shared" si="33"/>
        <v>0.86269563116791292</v>
      </c>
      <c r="J60" s="125">
        <f>J59+J57+J56+J55+J54+J58</f>
        <v>201093710.21559998</v>
      </c>
      <c r="K60" s="54">
        <f t="shared" si="34"/>
        <v>0.13730436883208702</v>
      </c>
      <c r="L60" s="137">
        <f t="shared" si="35"/>
        <v>1464583479.2156</v>
      </c>
      <c r="M60" s="53">
        <f>IF(ISBLANK(L60),"  ",IF(L81&gt;0,L60/L81,IF(L60&gt;0,1,0)))</f>
        <v>0.39923848389461764</v>
      </c>
    </row>
    <row r="61" spans="1:13" ht="15" customHeight="1" x14ac:dyDescent="0.2">
      <c r="A61" s="34" t="s">
        <v>50</v>
      </c>
      <c r="B61" s="112">
        <f>'ULS Summary'!B61-ULSBoard!B61+LSU!B61+LSUA!B61+LSUS!B61+SUBR!B61+SUNO!B61</f>
        <v>0</v>
      </c>
      <c r="C61" s="39">
        <f t="shared" si="0"/>
        <v>0</v>
      </c>
      <c r="D61" s="122">
        <f>'ULS Summary'!D61-ULSBoard!D61+LSU!D61+LSUA!D61+LSUS!D61+SUBR!D61+SUNO!D61</f>
        <v>0</v>
      </c>
      <c r="E61" s="40">
        <f t="shared" si="31"/>
        <v>0</v>
      </c>
      <c r="F61" s="140">
        <f t="shared" ref="F61:F69" si="36">D61+B61</f>
        <v>0</v>
      </c>
      <c r="G61" s="41">
        <f>IF(ISBLANK(F61),"  ",IF(F81&gt;0,F61/F81,IF(F61&gt;0,1,0)))</f>
        <v>0</v>
      </c>
      <c r="H61" s="112">
        <f>'ULS Summary'!H61-ULSBoard!H61+LSU!H61+LSUA!H61+LSUS!H61+SUBR!H61+SUNO!H61</f>
        <v>0</v>
      </c>
      <c r="I61" s="39">
        <f t="shared" si="33"/>
        <v>0</v>
      </c>
      <c r="J61" s="122">
        <f>'ULS Summary'!J61-ULSBoard!J61+LSU!J61+LSUA!J61+LSUS!J61+SUBR!J61+SUNO!J61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'ULS Summary'!B62-ULSBoard!B62+LSU!B62+LSUA!B62+LSUS!B62+SUBR!B62+SUNO!B62</f>
        <v>0</v>
      </c>
      <c r="C62" s="39">
        <f t="shared" si="0"/>
        <v>0</v>
      </c>
      <c r="D62" s="122">
        <f>'ULS Summary'!D62-ULSBoard!D62+LSU!D62+LSUA!D62+LSUS!D62+SUBR!D62+SUNO!D62</f>
        <v>0</v>
      </c>
      <c r="E62" s="40">
        <f t="shared" si="31"/>
        <v>0</v>
      </c>
      <c r="F62" s="133">
        <f t="shared" si="36"/>
        <v>0</v>
      </c>
      <c r="G62" s="41">
        <f>IF(ISBLANK(F62),"  ",IF(F81&gt;0,F62/F81,IF(F62&gt;0,1,0)))</f>
        <v>0</v>
      </c>
      <c r="H62" s="112">
        <f>'ULS Summary'!H62-ULSBoard!H62+LSU!H62+LSUA!H62+LSUS!H62+SUBR!H62+SUNO!H62</f>
        <v>0</v>
      </c>
      <c r="I62" s="39">
        <f t="shared" si="33"/>
        <v>0</v>
      </c>
      <c r="J62" s="122">
        <f>'ULS Summary'!J62-ULSBoard!J62+LSU!J62+LSUA!J62+LSUS!J62+SUBR!J62+SUNO!J62</f>
        <v>0</v>
      </c>
      <c r="K62" s="40">
        <f t="shared" si="34"/>
        <v>0</v>
      </c>
      <c r="L62" s="133">
        <f t="shared" si="35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2">
        <f>'ULS Summary'!B63-ULSBoard!B63+LSU!B63+LSUA!B63+LSUS!B63+SUBR!B63+SUNO!B63</f>
        <v>3370718.6</v>
      </c>
      <c r="C63" s="39">
        <f t="shared" si="0"/>
        <v>0.10477636365955251</v>
      </c>
      <c r="D63" s="122">
        <f>'ULS Summary'!D63-ULSBoard!D63+LSU!D63+LSUA!D63+LSUS!D63+SUBR!D63+SUNO!D63</f>
        <v>28799882.5</v>
      </c>
      <c r="E63" s="40">
        <f t="shared" si="31"/>
        <v>0.89522363634044744</v>
      </c>
      <c r="F63" s="133">
        <f t="shared" si="36"/>
        <v>32170601.100000001</v>
      </c>
      <c r="G63" s="41">
        <f>IF(ISBLANK(F63),"  ",IF(F81&gt;0,F63/F81,IF(F63&gt;0,1,0)))</f>
        <v>9.0919859765351135E-3</v>
      </c>
      <c r="H63" s="112">
        <f>'ULS Summary'!H63-ULSBoard!H63+LSU!H63+LSUA!H63+LSUS!H63+SUBR!H63+SUNO!H63</f>
        <v>2190416</v>
      </c>
      <c r="I63" s="39">
        <f t="shared" si="33"/>
        <v>7.1437931607812005E-2</v>
      </c>
      <c r="J63" s="122">
        <f>'ULS Summary'!J63-ULSBoard!J63+LSU!J63+LSUA!J63+LSUS!J63+SUBR!J63+SUNO!J63</f>
        <v>28471390</v>
      </c>
      <c r="K63" s="40">
        <f t="shared" si="34"/>
        <v>0.92856206839218802</v>
      </c>
      <c r="L63" s="133">
        <f t="shared" si="35"/>
        <v>30661806</v>
      </c>
      <c r="M63" s="41">
        <f>IF(ISBLANK(L63),"  ",IF(L81&gt;0,L63/L81,IF(L63&gt;0,1,0)))</f>
        <v>8.3582623419097366E-3</v>
      </c>
    </row>
    <row r="64" spans="1:13" ht="15" customHeight="1" x14ac:dyDescent="0.2">
      <c r="A64" s="58" t="s">
        <v>53</v>
      </c>
      <c r="B64" s="112">
        <f>'ULS Summary'!B64-ULSBoard!B64+LSU!B64+LSUA!B64+LSUS!B64+SUBR!B64+SUNO!B64</f>
        <v>1345930</v>
      </c>
      <c r="C64" s="39">
        <f t="shared" si="0"/>
        <v>9.7559134261676304E-3</v>
      </c>
      <c r="D64" s="122">
        <f>'ULS Summary'!D64-ULSBoard!D64+LSU!D64+LSUA!D64+LSUS!D64+SUBR!D64+SUNO!D64</f>
        <v>136614498.84</v>
      </c>
      <c r="E64" s="40">
        <f t="shared" si="31"/>
        <v>0.99024408657383234</v>
      </c>
      <c r="F64" s="133">
        <f t="shared" si="36"/>
        <v>137960428.84</v>
      </c>
      <c r="G64" s="41">
        <f>IF(ISBLANK(F64),"  ",IF(F81&gt;0,F64/F81,IF(F64&gt;0,1,0)))</f>
        <v>3.8990079185373082E-2</v>
      </c>
      <c r="H64" s="112">
        <f>'ULS Summary'!H64-ULSBoard!H64+LSU!H64+LSUA!H64+LSUS!H64+SUBR!H64+SUNO!H64</f>
        <v>1253386</v>
      </c>
      <c r="I64" s="39">
        <f t="shared" si="33"/>
        <v>9.8465131111431653E-3</v>
      </c>
      <c r="J64" s="122">
        <f>'ULS Summary'!J64-ULSBoard!J64+LSU!J64+LSUA!J64+LSUS!J64+SUBR!J64+SUNO!J64</f>
        <v>126038985</v>
      </c>
      <c r="K64" s="40">
        <f t="shared" si="34"/>
        <v>0.99015348688885685</v>
      </c>
      <c r="L64" s="133">
        <f t="shared" si="35"/>
        <v>127292371</v>
      </c>
      <c r="M64" s="41">
        <f>IF(ISBLANK(L64),"  ",IF(L81&gt;0,L64/L81,IF(L64&gt;0,1,0)))</f>
        <v>3.469929432538002E-2</v>
      </c>
    </row>
    <row r="65" spans="1:13" ht="15" customHeight="1" x14ac:dyDescent="0.2">
      <c r="A65" s="65" t="s">
        <v>54</v>
      </c>
      <c r="B65" s="112">
        <f>'ULS Summary'!B65-ULSBoard!B65+LSU!B65+LSUA!B65+LSUS!B65+SUBR!B65+SUNO!B65</f>
        <v>224343</v>
      </c>
      <c r="C65" s="39">
        <f t="shared" si="0"/>
        <v>1</v>
      </c>
      <c r="D65" s="122">
        <f>'ULS Summary'!D65-ULSBoard!D65+LSU!D65+LSUA!D65+LSUS!D65+SUBR!D65+SUNO!D65</f>
        <v>0</v>
      </c>
      <c r="E65" s="40">
        <f t="shared" si="31"/>
        <v>0</v>
      </c>
      <c r="F65" s="133">
        <f t="shared" si="36"/>
        <v>224343</v>
      </c>
      <c r="G65" s="41">
        <f>IF(ISBLANK(F65),"  ",IF(F81&gt;0,F65/F81,IF(F65&gt;0,1,0)))</f>
        <v>6.3403335349360845E-5</v>
      </c>
      <c r="H65" s="112">
        <f>'ULS Summary'!H65-ULSBoard!H65+LSU!H65+LSUA!H65+LSUS!H65+SUBR!H65+SUNO!H65</f>
        <v>218000</v>
      </c>
      <c r="I65" s="39">
        <f t="shared" si="33"/>
        <v>1</v>
      </c>
      <c r="J65" s="122">
        <f>'ULS Summary'!J65-ULSBoard!J65+LSU!J65+LSUA!J65+LSUS!J65+SUBR!J65+SUNO!J65</f>
        <v>0</v>
      </c>
      <c r="K65" s="40">
        <f t="shared" si="34"/>
        <v>0</v>
      </c>
      <c r="L65" s="133">
        <f t="shared" si="35"/>
        <v>218000</v>
      </c>
      <c r="M65" s="41">
        <f>IF(ISBLANK(L65),"  ",IF(L81&gt;0,L65/L81,IF(L65&gt;0,1,0)))</f>
        <v>5.9425762152963937E-5</v>
      </c>
    </row>
    <row r="66" spans="1:13" ht="15" customHeight="1" x14ac:dyDescent="0.2">
      <c r="A66" s="65" t="s">
        <v>55</v>
      </c>
      <c r="B66" s="112">
        <f>'ULS Summary'!B66-ULSBoard!B66+LSU!B66+LSUA!B66+LSUS!B66+SUBR!B66+SUNO!B66</f>
        <v>0</v>
      </c>
      <c r="C66" s="39">
        <f t="shared" si="0"/>
        <v>0</v>
      </c>
      <c r="D66" s="122">
        <f>'ULS Summary'!D66-ULSBoard!D66+LSU!D66+LSUA!D66+LSUS!D66+SUBR!D66+SUNO!D66</f>
        <v>271408361.31</v>
      </c>
      <c r="E66" s="40">
        <f t="shared" si="31"/>
        <v>1</v>
      </c>
      <c r="F66" s="133">
        <f t="shared" si="36"/>
        <v>271408361.31</v>
      </c>
      <c r="G66" s="41">
        <f>IF(ISBLANK(F66),"  ",IF(F81&gt;0,F66/F81,IF(F66&gt;0,1,0)))</f>
        <v>7.6704846368098947E-2</v>
      </c>
      <c r="H66" s="112">
        <f>'ULS Summary'!H66-ULSBoard!H66+LSU!H66+LSUA!H66+LSUS!H66+SUBR!H66+SUNO!H66</f>
        <v>0</v>
      </c>
      <c r="I66" s="39">
        <f t="shared" si="33"/>
        <v>0</v>
      </c>
      <c r="J66" s="122">
        <f>'ULS Summary'!J66-ULSBoard!J66+LSU!J66+LSUA!J66+LSUS!J66+SUBR!J66+SUNO!J66</f>
        <v>262513294</v>
      </c>
      <c r="K66" s="40">
        <f t="shared" si="34"/>
        <v>1</v>
      </c>
      <c r="L66" s="133">
        <f t="shared" si="35"/>
        <v>262513294</v>
      </c>
      <c r="M66" s="41">
        <f>IF(ISBLANK(L66),"  ",IF(L81&gt;0,L66/L81,IF(L66&gt;0,1,0)))</f>
        <v>7.1559874179977501E-2</v>
      </c>
    </row>
    <row r="67" spans="1:13" ht="15" customHeight="1" x14ac:dyDescent="0.2">
      <c r="A67" s="34" t="s">
        <v>56</v>
      </c>
      <c r="B67" s="112">
        <f>'ULS Summary'!B67-ULSBoard!B67+LSU!B67+LSUA!B67+LSUS!B67+SUBR!B67+SUNO!B67</f>
        <v>0</v>
      </c>
      <c r="C67" s="39">
        <f t="shared" si="0"/>
        <v>0</v>
      </c>
      <c r="D67" s="122">
        <f>'ULS Summary'!D67-ULSBoard!D67+LSU!D67+LSUA!D67+LSUS!D67+SUBR!D67+SUNO!D67</f>
        <v>352706011.87</v>
      </c>
      <c r="E67" s="40">
        <f t="shared" si="31"/>
        <v>1</v>
      </c>
      <c r="F67" s="133">
        <f t="shared" si="36"/>
        <v>352706011.87</v>
      </c>
      <c r="G67" s="41">
        <f>IF(ISBLANK(F67),"  ",IF(F81&gt;0,F67/F81,IF(F67&gt;0,1,0)))</f>
        <v>9.9681013226752144E-2</v>
      </c>
      <c r="H67" s="112">
        <f>'ULS Summary'!H67-ULSBoard!H67+LSU!H67+LSUA!H67+LSUS!H67+SUBR!H67+SUNO!H67</f>
        <v>0</v>
      </c>
      <c r="I67" s="39">
        <f t="shared" si="33"/>
        <v>0</v>
      </c>
      <c r="J67" s="122">
        <f>'ULS Summary'!J67-ULSBoard!J67+LSU!J67+LSUA!J67+LSUS!J67+SUBR!J67+SUNO!J67</f>
        <v>343010559</v>
      </c>
      <c r="K67" s="40">
        <f t="shared" si="34"/>
        <v>1</v>
      </c>
      <c r="L67" s="133">
        <f t="shared" si="35"/>
        <v>343010559</v>
      </c>
      <c r="M67" s="41">
        <f>IF(ISBLANK(L67),"  ",IF(L81&gt;0,L67/L81,IF(L67&gt;0,1,0)))</f>
        <v>9.3503045390317452E-2</v>
      </c>
    </row>
    <row r="68" spans="1:13" ht="15" customHeight="1" x14ac:dyDescent="0.2">
      <c r="A68" s="34" t="s">
        <v>57</v>
      </c>
      <c r="B68" s="112">
        <f>'ULS Summary'!B68-ULSBoard!B68+LSU!B68+LSUA!B68+LSUS!B68+SUBR!B68+SUNO!B68</f>
        <v>0</v>
      </c>
      <c r="C68" s="39">
        <f t="shared" si="0"/>
        <v>0</v>
      </c>
      <c r="D68" s="122">
        <f>'ULS Summary'!D68-ULSBoard!D68+LSU!D68+LSUA!D68+LSUS!D68+SUBR!D68+SUNO!D68</f>
        <v>7972603.7599999998</v>
      </c>
      <c r="E68" s="40">
        <f t="shared" si="31"/>
        <v>1</v>
      </c>
      <c r="F68" s="133">
        <f t="shared" si="36"/>
        <v>7972603.7599999998</v>
      </c>
      <c r="G68" s="41">
        <f>IF(ISBLANK(F68),"  ",IF(F81&gt;0,F68/F81,IF(F68&gt;0,1,0)))</f>
        <v>2.2532000989683438E-3</v>
      </c>
      <c r="H68" s="112">
        <f>'ULS Summary'!H68-ULSBoard!H68+LSU!H68+LSUA!H68+LSUS!H68+SUBR!H68+SUNO!H68</f>
        <v>0</v>
      </c>
      <c r="I68" s="39">
        <f t="shared" si="33"/>
        <v>0</v>
      </c>
      <c r="J68" s="122">
        <f>'ULS Summary'!J68-ULSBoard!J68+LSU!J68+LSUA!J68+LSUS!J68+SUBR!J68+SUNO!J68</f>
        <v>8501812</v>
      </c>
      <c r="K68" s="40">
        <f t="shared" si="34"/>
        <v>1</v>
      </c>
      <c r="L68" s="133">
        <f t="shared" si="35"/>
        <v>8501812</v>
      </c>
      <c r="M68" s="41">
        <f>IF(ISBLANK(L68),"  ",IF(L81&gt;0,L68/L81,IF(L68&gt;0,1,0)))</f>
        <v>2.3175534760606176E-3</v>
      </c>
    </row>
    <row r="69" spans="1:13" ht="15" customHeight="1" x14ac:dyDescent="0.2">
      <c r="A69" s="7" t="s">
        <v>58</v>
      </c>
      <c r="B69" s="112">
        <f>'ULS Summary'!B69-ULSBoard!B69+LSU!B69+LSUA!B69+LSUS!B69+SUBR!B69+SUNO!B69</f>
        <v>0</v>
      </c>
      <c r="C69" s="39">
        <f t="shared" si="0"/>
        <v>0</v>
      </c>
      <c r="D69" s="122">
        <f>'ULS Summary'!D69-ULSBoard!D69+LSU!D69+LSUA!D69+LSUS!D69+SUBR!D69+SUNO!D69</f>
        <v>117179962.66999999</v>
      </c>
      <c r="E69" s="40">
        <f t="shared" si="31"/>
        <v>1</v>
      </c>
      <c r="F69" s="133">
        <f t="shared" si="36"/>
        <v>117179962.66999999</v>
      </c>
      <c r="G69" s="41">
        <f>IF(ISBLANK(F69),"  ",IF(F81&gt;0,F69/F81,IF(F69&gt;0,1,0)))</f>
        <v>3.3117148604554607E-2</v>
      </c>
      <c r="H69" s="112">
        <f>'ULS Summary'!H69-ULSBoard!H69+LSU!H69+LSUA!H69+LSUS!H69+SUBR!H69+SUNO!H69</f>
        <v>0</v>
      </c>
      <c r="I69" s="39">
        <f t="shared" si="33"/>
        <v>0</v>
      </c>
      <c r="J69" s="122">
        <f>'ULS Summary'!J69-ULSBoard!J69+LSU!J69+LSUA!J69+LSUS!J69+SUBR!J69+SUNO!J69</f>
        <v>109373069.36</v>
      </c>
      <c r="K69" s="40">
        <f t="shared" si="34"/>
        <v>1</v>
      </c>
      <c r="L69" s="133">
        <f t="shared" si="35"/>
        <v>109373069.36</v>
      </c>
      <c r="M69" s="41">
        <f>IF(ISBLANK(L69),"  ",IF(L81&gt;0,L69/L81,IF(L69&gt;0,1,0)))</f>
        <v>2.981457800792196E-2</v>
      </c>
    </row>
    <row r="70" spans="1:13" ht="15" customHeight="1" x14ac:dyDescent="0.2">
      <c r="A70" s="58" t="s">
        <v>59</v>
      </c>
      <c r="B70" s="112">
        <f>'ULS Summary'!B70-ULSBoard!B70+LSU!B70+LSUA!B70+LSUS!B70+SUBR!B70+SUNO!B70</f>
        <v>88529796.25999999</v>
      </c>
      <c r="C70" s="39">
        <f t="shared" si="0"/>
        <v>0.45444140343149303</v>
      </c>
      <c r="D70" s="122">
        <f>'ULS Summary'!D70-ULSBoard!D70+LSU!D70+LSUA!D70+LSUS!D70+SUBR!D70+SUNO!D70</f>
        <v>106280349.97999999</v>
      </c>
      <c r="E70" s="40">
        <f>IF(ISBLANK(D70),"  ",IF(F70&gt;0,D70/F70,IF(D70&gt;0,1,0)))</f>
        <v>0.54555859656850691</v>
      </c>
      <c r="F70" s="133">
        <f>D70+B70</f>
        <v>194810146.23999998</v>
      </c>
      <c r="G70" s="41">
        <f>IF(ISBLANK(F70),"  ",IF(F81&gt;0,F70/F81,IF(F70&gt;0,1,0)))</f>
        <v>5.5056823843457323E-2</v>
      </c>
      <c r="H70" s="112">
        <f>'ULS Summary'!H70-ULSBoard!H70+LSU!H70+LSUA!H70+LSUS!H70+SUBR!H70+SUNO!H70</f>
        <v>135280202</v>
      </c>
      <c r="I70" s="39">
        <f t="shared" si="33"/>
        <v>0.6219298414626977</v>
      </c>
      <c r="J70" s="122">
        <f>'ULS Summary'!J70-ULSBoard!J70+LSU!J70+LSUA!J70+LSUS!J70+SUBR!J70+SUNO!J70</f>
        <v>82236619</v>
      </c>
      <c r="K70" s="40">
        <f t="shared" si="34"/>
        <v>0.37807015853730225</v>
      </c>
      <c r="L70" s="133">
        <f t="shared" si="35"/>
        <v>217516821</v>
      </c>
      <c r="M70" s="41">
        <f>IF(ISBLANK(L70),"  ",IF(L81&gt;0,L70/L81,IF(L70&gt;0,1,0)))</f>
        <v>5.9294049857866196E-2</v>
      </c>
    </row>
    <row r="71" spans="1:13" ht="15" customHeight="1" x14ac:dyDescent="0.2">
      <c r="A71" s="34" t="s">
        <v>186</v>
      </c>
      <c r="B71" s="112">
        <f>'ULS Summary'!B71-ULSBoard!B71+LSU!B71+LSUA!B71+LSUS!B71+SUBR!B71+SUNO!B71</f>
        <v>0</v>
      </c>
      <c r="C71" s="39">
        <f t="shared" si="0"/>
        <v>0</v>
      </c>
      <c r="D71" s="122">
        <f>'ULS Summary'!D71-ULSBoard!D71+LSU!D71+LSUA!D71+LSUS!D71+SUBR!D71+SUNO!D71</f>
        <v>0</v>
      </c>
      <c r="E71" s="40">
        <f>IF(ISBLANK(D71),"  ",IF(F71&gt;0,D71/F71,IF(D71&gt;0,1,0)))</f>
        <v>0</v>
      </c>
      <c r="F71" s="133">
        <f>D71+B71</f>
        <v>0</v>
      </c>
      <c r="G71" s="41">
        <f>IF(ISBLANK(F71),"  ",IF(F82&gt;0,F71/F82,IF(F71&gt;0,1,0)))</f>
        <v>0</v>
      </c>
      <c r="H71" s="112">
        <f>'ULS Summary'!H71-ULSBoard!H71+LSU!H71+LSUA!H71+LSUS!H71+SUBR!H71+SUNO!H71</f>
        <v>0</v>
      </c>
      <c r="I71" s="39">
        <f t="shared" si="33"/>
        <v>0</v>
      </c>
      <c r="J71" s="122">
        <f>'ULS Summary'!J71-ULSBoard!J71+LSU!J71+LSUA!J71+LSUS!J71+SUBR!J71+SUNO!J71</f>
        <v>0</v>
      </c>
      <c r="K71" s="40">
        <f t="shared" si="34"/>
        <v>0</v>
      </c>
      <c r="L71" s="133">
        <f t="shared" si="35"/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f>B71+B70+B69+B68+B67+B66+B65+B64+B63+B62+B61+B60-1</f>
        <v>1274936067.3699999</v>
      </c>
      <c r="C72" s="59">
        <f>IF(ISBLANK(B72),"  ",IF(F72&gt;0,B72/F72,IF(B72&gt;0,1,0)))</f>
        <v>0.50687843072900141</v>
      </c>
      <c r="D72" s="128">
        <f>D71+D70+D69+D68+D67+D66+D65+D64+D63+D62+D61+D60</f>
        <v>1240333846.6199999</v>
      </c>
      <c r="E72" s="54">
        <f t="shared" si="31"/>
        <v>0.49312156887342695</v>
      </c>
      <c r="F72" s="115">
        <f>F71+F70+F69+F68+F67+F66+F65+F64+F63+F62+F61+F60</f>
        <v>2515269914.9899998</v>
      </c>
      <c r="G72" s="53">
        <f>IF(ISBLANK(F72),"  ",IF(F81&gt;0,F72/F81,IF(F72&gt;0,1,0)))</f>
        <v>0.71086016463303647</v>
      </c>
      <c r="H72" s="115">
        <f>H71+H70+H69+H68+H67+H66+H65+H64+H63+H62+H61+H60</f>
        <v>1402431773</v>
      </c>
      <c r="I72" s="59">
        <f t="shared" si="33"/>
        <v>0.54704041870411413</v>
      </c>
      <c r="J72" s="128">
        <f>J71+J70+J69+J68+J67+J66+J65+J64+J63+J62+J61+J60</f>
        <v>1161239438.5755999</v>
      </c>
      <c r="K72" s="54">
        <f t="shared" si="34"/>
        <v>0.4529595812958857</v>
      </c>
      <c r="L72" s="115">
        <f>L71+L70+L69+L68+L67+L66+L65+L64+L63+L62+L61+L60</f>
        <v>2563671211.5756001</v>
      </c>
      <c r="M72" s="53">
        <f>IF(ISBLANK(L72),"  ",IF(L81&gt;0,L72/L81,IF(L72&gt;0,1,0)))</f>
        <v>0.69884456723620414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'ULS Summary'!B74-ULSBoard!B74+LSU!B74+LSUA!B74+LSUS!B74+SUBR!B74+SUNO!B74</f>
        <v>0</v>
      </c>
      <c r="C74" s="35">
        <f t="shared" si="0"/>
        <v>0</v>
      </c>
      <c r="D74" s="122">
        <f>'ULS Summary'!D74-ULSBoard!D74+LSU!D74+LSUA!D74+LSUS!D74+SUBR!D74+SUNO!D74</f>
        <v>9558847.9199999999</v>
      </c>
      <c r="E74" s="36">
        <f>IF(ISBLANK(D74),"  ",IF(F74&gt;0,D74/F74,IF(D74&gt;0,1,0)))</f>
        <v>1</v>
      </c>
      <c r="F74" s="132">
        <f>D74+B74</f>
        <v>9558847.9199999999</v>
      </c>
      <c r="G74" s="37">
        <f>IF(ISBLANK(F74),"  ",IF(F81&gt;0,F74/F81,IF(F74&gt;0,1,0)))</f>
        <v>2.701501006161549E-3</v>
      </c>
      <c r="H74" s="112">
        <f>'ULS Summary'!H74-ULSBoard!H74+LSU!H74+LSUA!H74+LSUS!H74+SUBR!H74+SUNO!H74</f>
        <v>0</v>
      </c>
      <c r="I74" s="35">
        <f>IF(ISBLANK(H74),"  ",IF(L74&gt;0,H74/L74,IF(H74&gt;0,1,0)))</f>
        <v>0</v>
      </c>
      <c r="J74" s="122">
        <f>'ULS Summary'!J74-ULSBoard!J74+LSU!J74+LSUA!J74+LSUS!J74+SUBR!J74+SUNO!J74</f>
        <v>9980288</v>
      </c>
      <c r="K74" s="36">
        <f>IF(ISBLANK(J74),"  ",IF(L74&gt;0,J74/L74,IF(J74&gt;0,1,0)))</f>
        <v>1</v>
      </c>
      <c r="L74" s="132">
        <f>J74+H74</f>
        <v>9980288</v>
      </c>
      <c r="M74" s="37">
        <f>IF(ISBLANK(L74),"  ",IF(L81&gt;0,L74/L81,IF(L74&gt;0,1,0)))</f>
        <v>2.7205789949820191E-3</v>
      </c>
    </row>
    <row r="75" spans="1:13" ht="15" customHeight="1" x14ac:dyDescent="0.2">
      <c r="A75" s="25" t="s">
        <v>63</v>
      </c>
      <c r="B75" s="112">
        <f>'ULS Summary'!B75-ULSBoard!B75+LSU!B75+LSUA!B75+LSUS!B75+SUBR!B75+SUNO!B75</f>
        <v>0</v>
      </c>
      <c r="C75" s="39">
        <f t="shared" si="0"/>
        <v>0</v>
      </c>
      <c r="D75" s="122">
        <f>'ULS Summary'!D75-ULSBoard!D75+LSU!D75+LSUA!D75+LSUS!D75+SUBR!D75+SUNO!D75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12">
        <f>'ULS Summary'!H75-ULSBoard!H75+LSU!H75+LSUA!H75+LSUS!H75+SUBR!H75+SUNO!H75</f>
        <v>0</v>
      </c>
      <c r="I75" s="39">
        <f>IF(ISBLANK(H75),"  ",IF(L75&gt;0,H75/L75,IF(H75&gt;0,1,0)))</f>
        <v>0</v>
      </c>
      <c r="J75" s="122">
        <f>'ULS Summary'!J75-ULSBoard!J75+LSU!J75+LSUA!J75+LSUS!J75+SUBR!J75+SUNO!J75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'ULS Summary'!B77-ULSBoard!B77+LSU!B77+LSUA!B77+LSUS!B77+SUBR!B77+SUNO!B77</f>
        <v>0</v>
      </c>
      <c r="C77" s="35">
        <f t="shared" si="0"/>
        <v>0</v>
      </c>
      <c r="D77" s="122">
        <f>'ULS Summary'!D77-ULSBoard!D77+LSU!D77+LSUA!D77+LSUS!D77+SUBR!D77+SUNO!D77</f>
        <v>226682044.43000001</v>
      </c>
      <c r="E77" s="36">
        <f>IF(ISBLANK(D77),"  ",IF(F77&gt;0,D77/F77,IF(D77&gt;0,1,0)))</f>
        <v>1</v>
      </c>
      <c r="F77" s="132">
        <f>D77+B77</f>
        <v>226682044.43000001</v>
      </c>
      <c r="G77" s="37">
        <f>IF(ISBLANK(F77),"  ",IF(F81&gt;0,F77/F81,IF(F77&gt;0,1,0)))</f>
        <v>6.4064391047075259E-2</v>
      </c>
      <c r="H77" s="112">
        <f>'ULS Summary'!H77-ULSBoard!H77+LSU!H77+LSUA!H77+LSUS!H77+SUBR!H77+SUNO!H77</f>
        <v>0</v>
      </c>
      <c r="I77" s="35">
        <f>IF(ISBLANK(H77),"  ",IF(L77&gt;0,H77/L77,IF(H77&gt;0,1,0)))</f>
        <v>0</v>
      </c>
      <c r="J77" s="122">
        <f>'ULS Summary'!J77-ULSBoard!J77+LSU!J77+LSUA!J77+LSUS!J77+SUBR!J77+SUNO!J77</f>
        <v>229084046.69</v>
      </c>
      <c r="K77" s="36">
        <f>IF(ISBLANK(J77),"  ",IF(L77&gt;0,J77/L77,IF(J77&gt;0,1,0)))</f>
        <v>1</v>
      </c>
      <c r="L77" s="132">
        <f>J77+H77</f>
        <v>229084046.69</v>
      </c>
      <c r="M77" s="37">
        <f>IF(ISBLANK(L77),"  ",IF(L81&gt;0,L77/L81,IF(L77&gt;0,1,0)))</f>
        <v>6.2447220512102865E-2</v>
      </c>
    </row>
    <row r="78" spans="1:13" ht="15" customHeight="1" x14ac:dyDescent="0.2">
      <c r="A78" s="25" t="s">
        <v>66</v>
      </c>
      <c r="B78" s="112">
        <f>'ULS Summary'!B78-ULSBoard!B78+LSU!B78+LSUA!B78+LSUS!B78+SUBR!B78+SUNO!B78</f>
        <v>0</v>
      </c>
      <c r="C78" s="39">
        <f t="shared" si="0"/>
        <v>0</v>
      </c>
      <c r="D78" s="122">
        <f>'ULS Summary'!D78-ULSBoard!D78+LSU!D78+LSUA!D78+LSUS!D78+SUBR!D78+SUNO!D78</f>
        <v>278368058.81999993</v>
      </c>
      <c r="E78" s="40">
        <f>IF(ISBLANK(D78),"  ",IF(F78&gt;0,D78/F78,IF(D78&gt;0,1,0)))</f>
        <v>1</v>
      </c>
      <c r="F78" s="133">
        <f>D78+B78</f>
        <v>278368058.81999993</v>
      </c>
      <c r="G78" s="41">
        <f>IF(ISBLANK(F78),"  ",IF(F81&gt;0,F78/F81,IF(F78&gt;0,1,0)))</f>
        <v>7.8671781084834649E-2</v>
      </c>
      <c r="H78" s="112">
        <f>'ULS Summary'!H78-ULSBoard!H78+LSU!H78+LSUA!H78+LSUS!H78+SUBR!H78+SUNO!H78</f>
        <v>0</v>
      </c>
      <c r="I78" s="39">
        <f>IF(ISBLANK(H78),"  ",IF(L78&gt;0,H78/L78,IF(H78&gt;0,1,0)))</f>
        <v>0</v>
      </c>
      <c r="J78" s="122">
        <f>'ULS Summary'!J78-ULSBoard!J78+LSU!J78+LSUA!J78+LSUS!J78+SUBR!J78+SUNO!J78</f>
        <v>274707435.15999997</v>
      </c>
      <c r="K78" s="40">
        <f>IF(ISBLANK(J78),"  ",IF(L78&gt;0,J78/L78,IF(J78&gt;0,1,0)))</f>
        <v>1</v>
      </c>
      <c r="L78" s="133">
        <f>J78+H78</f>
        <v>274707435.15999997</v>
      </c>
      <c r="M78" s="41">
        <f>IF(ISBLANK(L78),"  ",IF(L81&gt;0,L78/L81,IF(L78&gt;0,1,0)))</f>
        <v>7.4883939006738162E-2</v>
      </c>
    </row>
    <row r="79" spans="1:13" s="55" customFormat="1" ht="15" customHeight="1" x14ac:dyDescent="0.25">
      <c r="A79" s="56" t="s">
        <v>67</v>
      </c>
      <c r="B79" s="120">
        <f>B78+B77+B75+B74</f>
        <v>0</v>
      </c>
      <c r="C79" s="59">
        <f t="shared" si="0"/>
        <v>0</v>
      </c>
      <c r="D79" s="129">
        <f>D78+D77+D75+D74</f>
        <v>514608951.16999996</v>
      </c>
      <c r="E79" s="54">
        <f>IF(ISBLANK(D79),"  ",IF(F79&gt;0,D79/F79,IF(D79&gt;0,1,0)))</f>
        <v>1</v>
      </c>
      <c r="F79" s="134">
        <f>F78+F77+F76+F75+F74</f>
        <v>514608951.16999996</v>
      </c>
      <c r="G79" s="53">
        <f>IF(ISBLANK(F79),"  ",IF(F81&gt;0,F79/F81,IF(F79&gt;0,1,0)))</f>
        <v>0.14543767313807146</v>
      </c>
      <c r="H79" s="120">
        <f>H78+H77+H75+H74</f>
        <v>0</v>
      </c>
      <c r="I79" s="59">
        <f>IF(ISBLANK(H79),"  ",IF(L79&gt;0,H79/L79,IF(H79&gt;0,1,0)))</f>
        <v>0</v>
      </c>
      <c r="J79" s="129">
        <f>J78+J77+J75+J74</f>
        <v>513771769.84999996</v>
      </c>
      <c r="K79" s="54">
        <f>IF(ISBLANK(J79),"  ",IF(L79&gt;0,J79/L79,IF(J79&gt;0,1,0)))</f>
        <v>1</v>
      </c>
      <c r="L79" s="134">
        <f>L78+L77+L76+L75+L74</f>
        <v>513771769.84999996</v>
      </c>
      <c r="M79" s="53">
        <f>IF(ISBLANK(L79),"  ",IF(L81&gt;0,L79/L81,IF(L79&gt;0,1,0)))</f>
        <v>0.14005173851382305</v>
      </c>
    </row>
    <row r="80" spans="1:13" s="55" customFormat="1" ht="15" customHeight="1" x14ac:dyDescent="0.25">
      <c r="A80" s="56" t="s">
        <v>68</v>
      </c>
      <c r="B80" s="118">
        <f>'ULS Summary'!B80-ULSBoard!B80+LSU!B80+LSUA!B80+LSUS!B80+SUBR!B80+SUNO!B80</f>
        <v>0</v>
      </c>
      <c r="C80" s="59">
        <f>IF(ISBLANK(B80),"  ",IF(F80&gt;0,B80/F80,IF(B80&gt;0,1,0)))</f>
        <v>0</v>
      </c>
      <c r="D80" s="126">
        <f>'ULS Summary'!D80-ULSBoard!D80+LSU!D80+LSUA!D80+LSUS!D80+SUBR!D80+SUNO!D80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'ULS Summary'!H80-ULSBoard!H80+LSU!H80+LSUA!H80+LSUS!H80+SUBR!H80+SUNO!H80</f>
        <v>0</v>
      </c>
      <c r="I80" s="59">
        <f>IF(ISBLANK(H80),"  ",IF(L80&gt;0,H80/L80,IF(H80&gt;0,1,0)))</f>
        <v>0</v>
      </c>
      <c r="J80" s="126">
        <f>'ULS Summary'!J80-ULSBoard!J80+LSU!J80+LSUA!J80+LSUS!J80+SUBR!J80+SUNO!J80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1781650895.76</v>
      </c>
      <c r="C81" s="68">
        <f t="shared" si="0"/>
        <v>0.50352633788154932</v>
      </c>
      <c r="D81" s="121">
        <f>D79+D72+D51+D44+D52+D80</f>
        <v>1756696080.79</v>
      </c>
      <c r="E81" s="69">
        <f>IF(ISBLANK(D81),"  ",IF(F81&gt;0,D81/F81,IF(D81&gt;0,1,0)))</f>
        <v>0.49647366183583291</v>
      </c>
      <c r="F81" s="121">
        <f>F79+F72+F51+F44+F52+F80</f>
        <v>3538346977.5499997</v>
      </c>
      <c r="G81" s="70">
        <f>IF(ISBLANK(F81),"  ",IF(F81&gt;0,F81/F81,IF(F81&gt;0,1,0)))</f>
        <v>1</v>
      </c>
      <c r="H81" s="121">
        <f>H79+H72+H51+H44+H52+H80</f>
        <v>1991681435</v>
      </c>
      <c r="I81" s="68">
        <f>IF(ISBLANK(H81),"  ",IF(L81&gt;0,H81/L81,IF(H81&gt;0,1,0)))</f>
        <v>0.54292287725130228</v>
      </c>
      <c r="J81" s="121">
        <f>J79+J72+J51+J44+J52+J80</f>
        <v>1676761208.4255998</v>
      </c>
      <c r="K81" s="69">
        <f>IF(ISBLANK(J81),"  ",IF(L81&gt;0,J81/L81,IF(J81&gt;0,1,0)))</f>
        <v>0.45707712274869761</v>
      </c>
      <c r="L81" s="121">
        <f>L79+L72+L51+L44+L52+L80</f>
        <v>3668442643.4256001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O15" sqref="O1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4648371</v>
      </c>
      <c r="C13" s="35">
        <v>1</v>
      </c>
      <c r="D13" s="122">
        <v>0</v>
      </c>
      <c r="E13" s="36">
        <v>0</v>
      </c>
      <c r="F13" s="130">
        <f>D13+B13</f>
        <v>4648371</v>
      </c>
      <c r="G13" s="37">
        <f>IF(ISBLANK(F13),"  ",IF(F81&gt;0,F13/F81,IF(F13&gt;0,1,0)))</f>
        <v>6.6804176034829729E-2</v>
      </c>
      <c r="H13" s="112">
        <v>9554436</v>
      </c>
      <c r="I13" s="35">
        <v>1</v>
      </c>
      <c r="J13" s="122">
        <v>0</v>
      </c>
      <c r="K13" s="36">
        <v>0</v>
      </c>
      <c r="L13" s="130">
        <f t="shared" ref="L13:L34" si="0">J13+H13</f>
        <v>9554436</v>
      </c>
      <c r="M13" s="38">
        <f>IF(ISBLANK(L13),"  ",IF(L81&gt;0,L13/L81,IF(L13&gt;0,1,0)))</f>
        <v>0.17534901615152937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20000000</v>
      </c>
      <c r="C15" s="42">
        <v>1</v>
      </c>
      <c r="D15" s="124">
        <v>0</v>
      </c>
      <c r="E15" s="43">
        <v>0</v>
      </c>
      <c r="F15" s="132">
        <f>D15+B15</f>
        <v>20000000</v>
      </c>
      <c r="G15" s="44">
        <f>IF(ISBLANK(F15),"  ",IF(F81&gt;0,F15/F81,IF(F15&gt;0,1,0)))</f>
        <v>0.28743048278560268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",IF(L81&gt;0,L15/L81,IF(L15&gt;0,1,0)))</f>
        <v>0</v>
      </c>
    </row>
    <row r="16" spans="1:15" ht="15" customHeight="1" x14ac:dyDescent="0.2">
      <c r="A16" s="170" t="s">
        <v>15</v>
      </c>
      <c r="B16" s="142">
        <v>20000000</v>
      </c>
      <c r="C16" s="35">
        <v>1</v>
      </c>
      <c r="D16" s="127">
        <v>0</v>
      </c>
      <c r="E16" s="36">
        <v>0</v>
      </c>
      <c r="F16" s="132">
        <f t="shared" ref="F16:F43" si="1">D16+B16</f>
        <v>20000000</v>
      </c>
      <c r="G16" s="37">
        <f>IF(ISBLANK(F16),"  ",IF(F81&gt;0,F16/F81,IF(F16&gt;0,1,0)))</f>
        <v>0.28743048278560268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24648371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24648371</v>
      </c>
      <c r="G44" s="53">
        <f>IF(ISBLANK(F44),"  ",IF(F81&gt;0,F44/F81,IF(F44&gt;0,1,0)))</f>
        <v>0.35423465882043237</v>
      </c>
      <c r="H44" s="115">
        <v>9554436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9554436</v>
      </c>
      <c r="M44" s="53">
        <f>IF(ISBLANK(L44),"  ",IF(L81&gt;0,L44/L81,IF(L44&gt;0,1,0)))</f>
        <v>0.17534901615152937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5">
        <v>0</v>
      </c>
      <c r="D54" s="127">
        <v>0</v>
      </c>
      <c r="E54" s="36">
        <v>0</v>
      </c>
      <c r="F54" s="136">
        <f t="shared" ref="F54:F59" si="10">D54+B54</f>
        <v>0</v>
      </c>
      <c r="G54" s="37">
        <f>IF(ISBLANK(F54),"  ",IF(F81&gt;0,F54/F81,IF(F54&gt;0,1,0)))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11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0</v>
      </c>
      <c r="E56" s="40">
        <v>0</v>
      </c>
      <c r="F56" s="138">
        <f t="shared" si="10"/>
        <v>0</v>
      </c>
      <c r="G56" s="41">
        <f>IF(ISBLANK(F56),"  ",IF(F81&gt;0,F56/F81,IF(F56&gt;0,1,0)))</f>
        <v>0</v>
      </c>
      <c r="H56" s="145">
        <v>0</v>
      </c>
      <c r="I56" s="39">
        <v>0</v>
      </c>
      <c r="J56" s="123">
        <v>0</v>
      </c>
      <c r="K56" s="40">
        <v>0</v>
      </c>
      <c r="L56" s="138">
        <f t="shared" si="11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0</v>
      </c>
      <c r="E57" s="40">
        <v>0</v>
      </c>
      <c r="F57" s="138">
        <f t="shared" si="10"/>
        <v>0</v>
      </c>
      <c r="G57" s="41">
        <f>IF(ISBLANK(F57),"  ",IF(F81&gt;0,F57/F81,IF(F57&gt;0,1,0)))</f>
        <v>0</v>
      </c>
      <c r="H57" s="145">
        <v>0</v>
      </c>
      <c r="I57" s="39">
        <v>0</v>
      </c>
      <c r="J57" s="123">
        <v>0</v>
      </c>
      <c r="K57" s="40">
        <v>0</v>
      </c>
      <c r="L57" s="138">
        <f t="shared" si="11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9">
        <v>0</v>
      </c>
      <c r="D59" s="124">
        <v>0</v>
      </c>
      <c r="E59" s="40">
        <v>0</v>
      </c>
      <c r="F59" s="137">
        <f t="shared" si="10"/>
        <v>0</v>
      </c>
      <c r="G59" s="41">
        <f>IF(ISBLANK(F59),"  ",IF(F81&gt;0,F59/F81,IF(F59&gt;0,1,0)))</f>
        <v>0</v>
      </c>
      <c r="H59" s="116">
        <v>0</v>
      </c>
      <c r="I59" s="39">
        <v>0</v>
      </c>
      <c r="J59" s="124">
        <v>0</v>
      </c>
      <c r="K59" s="40">
        <v>0</v>
      </c>
      <c r="L59" s="137">
        <f t="shared" si="11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59">
        <v>0</v>
      </c>
      <c r="D60" s="128">
        <v>0</v>
      </c>
      <c r="E60" s="54">
        <v>0</v>
      </c>
      <c r="F60" s="139">
        <f>F59+F57+F56+F55+F54+F58</f>
        <v>0</v>
      </c>
      <c r="G60" s="53">
        <f>IF(ISBLANK(F60),"  ",IF(F81&gt;0,F60/F81,IF(F60&gt;0,1,0)))</f>
        <v>0</v>
      </c>
      <c r="H60" s="146">
        <v>0</v>
      </c>
      <c r="I60" s="59">
        <v>0</v>
      </c>
      <c r="J60" s="128">
        <v>0</v>
      </c>
      <c r="K60" s="54">
        <v>0</v>
      </c>
      <c r="L60" s="137">
        <f t="shared" si="11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7816144.9299999969</v>
      </c>
      <c r="E64" s="40">
        <v>1</v>
      </c>
      <c r="F64" s="133">
        <f t="shared" si="12"/>
        <v>7816144.9299999969</v>
      </c>
      <c r="G64" s="41">
        <f>IF(ISBLANK(F64),"  ",IF(F81&gt;0,F64/F81,IF(F64&gt;0,1,0)))</f>
        <v>0.11232991553760699</v>
      </c>
      <c r="H64" s="114">
        <v>0</v>
      </c>
      <c r="I64" s="39">
        <v>0</v>
      </c>
      <c r="J64" s="124">
        <v>7816144.9299999969</v>
      </c>
      <c r="K64" s="40">
        <v>1</v>
      </c>
      <c r="L64" s="133">
        <f t="shared" si="11"/>
        <v>7816144.9299999969</v>
      </c>
      <c r="M64" s="41">
        <f>IF(ISBLANK(L64),"  ",IF(L81&gt;0,L64/L81,IF(L64&gt;0,1,0)))</f>
        <v>0.14344680560665893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1007013.89</v>
      </c>
      <c r="E69" s="40">
        <v>1</v>
      </c>
      <c r="F69" s="133">
        <f t="shared" si="12"/>
        <v>1007013.89</v>
      </c>
      <c r="G69" s="41">
        <f>IF(ISBLANK(F69),"  ",IF(F81&gt;0,F69/F81,IF(F69&gt;0,1,0)))</f>
        <v>1.4472324428725388E-2</v>
      </c>
      <c r="H69" s="114">
        <v>0</v>
      </c>
      <c r="I69" s="39">
        <v>0</v>
      </c>
      <c r="J69" s="124">
        <v>1007013.89</v>
      </c>
      <c r="K69" s="40">
        <v>1</v>
      </c>
      <c r="L69" s="133">
        <f t="shared" si="11"/>
        <v>1007013.89</v>
      </c>
      <c r="M69" s="41">
        <f>IF(ISBLANK(L69),"  ",IF(L81&gt;0,L69/L81,IF(L69&gt;0,1,0)))</f>
        <v>1.8481351998425068E-2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8646753.2799999993</v>
      </c>
      <c r="E70" s="40">
        <v>1</v>
      </c>
      <c r="F70" s="133">
        <f t="shared" si="12"/>
        <v>8646753.2799999993</v>
      </c>
      <c r="G70" s="41">
        <f>IF(ISBLANK(F70),"  ",IF(F81&gt;0,F70/F81,IF(F70&gt;0,1,0)))</f>
        <v>0.12426702348991966</v>
      </c>
      <c r="H70" s="114">
        <v>0</v>
      </c>
      <c r="I70" s="39">
        <v>0</v>
      </c>
      <c r="J70" s="124">
        <v>8646753.2799999993</v>
      </c>
      <c r="K70" s="40">
        <v>1</v>
      </c>
      <c r="L70" s="133">
        <f t="shared" si="11"/>
        <v>8646753.2799999993</v>
      </c>
      <c r="M70" s="41">
        <f>IF(ISBLANK(L70),"  ",IF(L81&gt;0,L70/L81,IF(L70&gt;0,1,0)))</f>
        <v>0.15869065223242998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0</v>
      </c>
      <c r="C72" s="59">
        <v>0</v>
      </c>
      <c r="D72" s="128">
        <v>17469912.099999994</v>
      </c>
      <c r="E72" s="54">
        <v>1</v>
      </c>
      <c r="F72" s="115">
        <f>F71+F70+F69+F68+F67+F66+F65+F64+F63+F62+F61+F60</f>
        <v>17469912.099999998</v>
      </c>
      <c r="G72" s="53">
        <f>IF(ISBLANK(F72),"  ",IF(F81&gt;0,F72/F81,IF(F72&gt;0,1,0)))</f>
        <v>0.25106926345625208</v>
      </c>
      <c r="H72" s="115">
        <v>0</v>
      </c>
      <c r="I72" s="59">
        <v>0</v>
      </c>
      <c r="J72" s="128">
        <v>17469912.099999994</v>
      </c>
      <c r="K72" s="54">
        <v>1</v>
      </c>
      <c r="L72" s="115">
        <f>L71+L70+L69+L68+L67+L66+L65+L64+L63+L62+L61+L60</f>
        <v>17469912.099999998</v>
      </c>
      <c r="M72" s="53">
        <f>IF(ISBLANK(L72),"  ",IF(L81&gt;0,L72/L81,IF(L72&gt;0,1,0)))</f>
        <v>0.32061880983751401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27463759.159999978</v>
      </c>
      <c r="E78" s="40">
        <v>1</v>
      </c>
      <c r="F78" s="133">
        <f>D78+B78</f>
        <v>27463759.159999978</v>
      </c>
      <c r="G78" s="41">
        <f>IF(ISBLANK(F78),"  ",IF(F81&gt;0,F78/F81,IF(F78&gt;0,1,0)))</f>
        <v>0.39469607772331555</v>
      </c>
      <c r="H78" s="114">
        <v>0</v>
      </c>
      <c r="I78" s="39">
        <v>0</v>
      </c>
      <c r="J78" s="124">
        <v>27463759.159999978</v>
      </c>
      <c r="K78" s="40">
        <v>1</v>
      </c>
      <c r="L78" s="133">
        <f>J78+H78</f>
        <v>27463759.159999978</v>
      </c>
      <c r="M78" s="41">
        <f>IF(ISBLANK(L78),"  ",IF(L81&gt;0,L78/L81,IF(L78&gt;0,1,0)))</f>
        <v>0.50403217401095668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27463759.159999978</v>
      </c>
      <c r="E79" s="54">
        <v>1</v>
      </c>
      <c r="F79" s="134">
        <f>F78+F77+F76+F75+F74</f>
        <v>27463759.159999978</v>
      </c>
      <c r="G79" s="53">
        <f>IF(ISBLANK(F79),"  ",IF(F81&gt;0,F79/F81,IF(F79&gt;0,1,0)))</f>
        <v>0.39469607772331555</v>
      </c>
      <c r="H79" s="120">
        <v>0</v>
      </c>
      <c r="I79" s="59">
        <v>0</v>
      </c>
      <c r="J79" s="129">
        <v>27463759.159999978</v>
      </c>
      <c r="K79" s="54">
        <v>1</v>
      </c>
      <c r="L79" s="134">
        <f>L78+L77+L76+L75+L74</f>
        <v>27463759.159999978</v>
      </c>
      <c r="M79" s="53">
        <f>IF(ISBLANK(L79),"  ",IF(L81&gt;0,L79/L81,IF(L79&gt;0,1,0)))</f>
        <v>0.50403217401095668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24648371</v>
      </c>
      <c r="C81" s="68">
        <v>0.35423465882043237</v>
      </c>
      <c r="D81" s="121">
        <v>44933671.259999976</v>
      </c>
      <c r="E81" s="69">
        <v>0.64576534117956763</v>
      </c>
      <c r="F81" s="121">
        <f>F79+F72+F51+F44+F52+F80</f>
        <v>69582042.259999976</v>
      </c>
      <c r="G81" s="70">
        <f>IF(ISBLANK(F81),"  ",IF(F81&gt;0,F81/F81,IF(F81&gt;0,1,0)))</f>
        <v>1</v>
      </c>
      <c r="H81" s="121">
        <v>9554436</v>
      </c>
      <c r="I81" s="68">
        <v>0.17534901615152937</v>
      </c>
      <c r="J81" s="121">
        <v>44933671.259999976</v>
      </c>
      <c r="K81" s="69">
        <v>0.82465098384847069</v>
      </c>
      <c r="L81" s="121">
        <f>L79+L72+L51+L44+L52+L80</f>
        <v>54488107.259999976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O14" sqref="O1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1245091</v>
      </c>
      <c r="C13" s="35">
        <v>1</v>
      </c>
      <c r="D13" s="122">
        <v>0</v>
      </c>
      <c r="E13" s="36">
        <v>0</v>
      </c>
      <c r="F13" s="130">
        <f>D13+B13</f>
        <v>1245091</v>
      </c>
      <c r="G13" s="37">
        <f>IF(ISBLANK(F13),"  ",IF(F81&gt;0,F13/F81,IF(F13&gt;0,1,0)))</f>
        <v>1</v>
      </c>
      <c r="H13" s="112">
        <v>1245091</v>
      </c>
      <c r="I13" s="35">
        <v>1</v>
      </c>
      <c r="J13" s="122">
        <v>0</v>
      </c>
      <c r="K13" s="36">
        <v>0</v>
      </c>
      <c r="L13" s="130">
        <f t="shared" ref="L13:L34" si="0">J13+H13</f>
        <v>1245091</v>
      </c>
      <c r="M13" s="38">
        <f>IF(ISBLANK(L13),"  ",IF(L81&gt;0,L13/L81,IF(L13&gt;0,1,0)))</f>
        <v>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",IF(F81&gt;0,F15/F81,IF(F15&gt;0,1,0)))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",IF(L81&gt;0,L15/L81,IF(L15&gt;0,1,0)))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1245091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1245091</v>
      </c>
      <c r="G44" s="53">
        <f>IF(ISBLANK(F44),"  ",IF(F81&gt;0,F44/F81,IF(F44&gt;0,1,0)))</f>
        <v>1</v>
      </c>
      <c r="H44" s="115">
        <v>1245091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1245091</v>
      </c>
      <c r="M44" s="53">
        <f>IF(ISBLANK(L44),"  ",IF(L81&gt;0,L44/L81,IF(L44&gt;0,1,0)))</f>
        <v>1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5">
        <v>0</v>
      </c>
      <c r="D54" s="127">
        <v>0</v>
      </c>
      <c r="E54" s="36">
        <v>0</v>
      </c>
      <c r="F54" s="136">
        <f t="shared" ref="F54:F59" si="10">D54+B54</f>
        <v>0</v>
      </c>
      <c r="G54" s="37">
        <f>IF(ISBLANK(F54),"  ",IF(F81&gt;0,F54/F81,IF(F54&gt;0,1,0)))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11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0</v>
      </c>
      <c r="E56" s="40">
        <v>0</v>
      </c>
      <c r="F56" s="138">
        <f t="shared" si="10"/>
        <v>0</v>
      </c>
      <c r="G56" s="41">
        <f>IF(ISBLANK(F56),"  ",IF(F81&gt;0,F56/F81,IF(F56&gt;0,1,0)))</f>
        <v>0</v>
      </c>
      <c r="H56" s="145">
        <v>0</v>
      </c>
      <c r="I56" s="39">
        <v>0</v>
      </c>
      <c r="J56" s="123">
        <v>0</v>
      </c>
      <c r="K56" s="40">
        <v>0</v>
      </c>
      <c r="L56" s="138">
        <f t="shared" si="11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0</v>
      </c>
      <c r="E57" s="40">
        <v>0</v>
      </c>
      <c r="F57" s="138">
        <f t="shared" si="10"/>
        <v>0</v>
      </c>
      <c r="G57" s="41">
        <f>IF(ISBLANK(F57),"  ",IF(F81&gt;0,F57/F81,IF(F57&gt;0,1,0)))</f>
        <v>0</v>
      </c>
      <c r="H57" s="145">
        <v>0</v>
      </c>
      <c r="I57" s="39">
        <v>0</v>
      </c>
      <c r="J57" s="123">
        <v>0</v>
      </c>
      <c r="K57" s="40">
        <v>0</v>
      </c>
      <c r="L57" s="138">
        <f t="shared" si="11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9">
        <v>0</v>
      </c>
      <c r="D59" s="124">
        <v>0</v>
      </c>
      <c r="E59" s="40">
        <v>0</v>
      </c>
      <c r="F59" s="137">
        <f t="shared" si="10"/>
        <v>0</v>
      </c>
      <c r="G59" s="41">
        <f>IF(ISBLANK(F59),"  ",IF(F81&gt;0,F59/F81,IF(F59&gt;0,1,0)))</f>
        <v>0</v>
      </c>
      <c r="H59" s="116">
        <v>0</v>
      </c>
      <c r="I59" s="39">
        <v>0</v>
      </c>
      <c r="J59" s="124">
        <v>0</v>
      </c>
      <c r="K59" s="40">
        <v>0</v>
      </c>
      <c r="L59" s="137">
        <f t="shared" si="11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59">
        <v>0</v>
      </c>
      <c r="D60" s="128">
        <v>0</v>
      </c>
      <c r="E60" s="54">
        <v>0</v>
      </c>
      <c r="F60" s="139">
        <f>F59+F57+F56+F55+F54+F58</f>
        <v>0</v>
      </c>
      <c r="G60" s="53">
        <f>IF(ISBLANK(F60),"  ",IF(F81&gt;0,F60/F81,IF(F60&gt;0,1,0)))</f>
        <v>0</v>
      </c>
      <c r="H60" s="146">
        <v>0</v>
      </c>
      <c r="I60" s="59">
        <v>0</v>
      </c>
      <c r="J60" s="128">
        <v>0</v>
      </c>
      <c r="K60" s="54">
        <v>0</v>
      </c>
      <c r="L60" s="137">
        <f t="shared" si="11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0</v>
      </c>
      <c r="E64" s="40">
        <v>0</v>
      </c>
      <c r="F64" s="133">
        <f t="shared" si="12"/>
        <v>0</v>
      </c>
      <c r="G64" s="41">
        <f>IF(ISBLANK(F64),"  ",IF(F81&gt;0,F64/F81,IF(F64&gt;0,1,0)))</f>
        <v>0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2"/>
        <v>0</v>
      </c>
      <c r="G70" s="41">
        <f>IF(ISBLANK(F70),"  ",IF(F81&gt;0,F70/F81,IF(F70&gt;0,1,0)))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1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0</v>
      </c>
      <c r="C72" s="59">
        <v>0</v>
      </c>
      <c r="D72" s="128">
        <v>0</v>
      </c>
      <c r="E72" s="54">
        <v>0</v>
      </c>
      <c r="F72" s="115">
        <f>F71+F70+F69+F68+F67+F66+F65+F64+F63+F62+F61+F60</f>
        <v>0</v>
      </c>
      <c r="G72" s="53">
        <f>IF(ISBLANK(F72),"  ",IF(F81&gt;0,F72/F81,IF(F72&gt;0,1,0)))</f>
        <v>0</v>
      </c>
      <c r="H72" s="115">
        <v>0</v>
      </c>
      <c r="I72" s="59">
        <v>0</v>
      </c>
      <c r="J72" s="128">
        <v>0</v>
      </c>
      <c r="K72" s="54">
        <v>0</v>
      </c>
      <c r="L72" s="115">
        <f>L71+L70+L69+L68+L67+L66+L65+L64+L63+L62+L61+L60</f>
        <v>0</v>
      </c>
      <c r="M72" s="53">
        <f>IF(ISBLANK(L72),"  ",IF(L81&gt;0,L72/L81,IF(L72&gt;0,1,0)))</f>
        <v>0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",IF(F81&gt;0,F78/F81,IF(F78&gt;0,1,0)))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",IF(L81&gt;0,L78/L81,IF(L78&gt;0,1,0)))</f>
        <v>0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0</v>
      </c>
      <c r="E79" s="54">
        <v>0</v>
      </c>
      <c r="F79" s="134">
        <f>F78+F77+F76+F75+F74</f>
        <v>0</v>
      </c>
      <c r="G79" s="53">
        <f>IF(ISBLANK(F79),"  ",IF(F81&gt;0,F79/F81,IF(F79&gt;0,1,0)))</f>
        <v>0</v>
      </c>
      <c r="H79" s="120">
        <v>0</v>
      </c>
      <c r="I79" s="59">
        <v>0</v>
      </c>
      <c r="J79" s="129">
        <v>0</v>
      </c>
      <c r="K79" s="54">
        <v>0</v>
      </c>
      <c r="L79" s="134">
        <f>L78+L77+L76+L75+L74</f>
        <v>0</v>
      </c>
      <c r="M79" s="53">
        <f>IF(ISBLANK(L79),"  ",IF(L81&gt;0,L79/L81,IF(L79&gt;0,1,0)))</f>
        <v>0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1245091</v>
      </c>
      <c r="C81" s="68">
        <v>1</v>
      </c>
      <c r="D81" s="121">
        <v>0</v>
      </c>
      <c r="E81" s="69">
        <v>0</v>
      </c>
      <c r="F81" s="121">
        <f>F79+F72+F51+F44+F52+F80</f>
        <v>1245091</v>
      </c>
      <c r="G81" s="70">
        <f>IF(ISBLANK(F81),"  ",IF(F81&gt;0,F81/F81,IF(F81&gt;0,1,0)))</f>
        <v>1</v>
      </c>
      <c r="H81" s="121">
        <v>1245091</v>
      </c>
      <c r="I81" s="68">
        <v>1</v>
      </c>
      <c r="J81" s="121">
        <v>0</v>
      </c>
      <c r="K81" s="69">
        <v>0</v>
      </c>
      <c r="L81" s="121">
        <f>L79+L72+L51+L44+L52+L80</f>
        <v>1245091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A1EB-CA76-4EEF-AE4D-170D496A5B4F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181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2870000</v>
      </c>
      <c r="C13" s="35">
        <v>1</v>
      </c>
      <c r="D13" s="122">
        <v>0</v>
      </c>
      <c r="E13" s="36">
        <v>0</v>
      </c>
      <c r="F13" s="130">
        <f>D13+B13</f>
        <v>2870000</v>
      </c>
      <c r="G13" s="37">
        <f>IF(ISBLANK(F13),"  ",IF(F81&gt;0,F13/F81,IF(F13&gt;0,1,0)))</f>
        <v>0.19099565759460191</v>
      </c>
      <c r="H13" s="112">
        <v>2870000</v>
      </c>
      <c r="I13" s="35">
        <v>1</v>
      </c>
      <c r="J13" s="122">
        <v>0</v>
      </c>
      <c r="K13" s="36">
        <v>0</v>
      </c>
      <c r="L13" s="130">
        <f t="shared" ref="L13:L35" si="0">J13+H13</f>
        <v>2870000</v>
      </c>
      <c r="M13" s="38">
        <f>IF(ISBLANK(L13),"  ",IF(L81&gt;0,L13/L81,IF(L13&gt;0,1,0)))</f>
        <v>0.19099565759460191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",IF(F81&gt;0,F15/F81,IF(F15&gt;0,1,0)))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",IF(L81&gt;0,L15/L81,IF(L15&gt;0,1,0)))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si="1"/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si="0"/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2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3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4">D37+B37</f>
        <v>0</v>
      </c>
      <c r="G37" s="41">
        <f t="shared" ref="G37:G38" si="5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6">J37+H37</f>
        <v>0</v>
      </c>
      <c r="M37" s="41">
        <f t="shared" ref="M37:M38" si="7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4"/>
        <v>0</v>
      </c>
      <c r="G38" s="41">
        <f t="shared" si="5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6"/>
        <v>0</v>
      </c>
      <c r="M38" s="41">
        <f t="shared" si="7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2870000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2870000</v>
      </c>
      <c r="G44" s="53">
        <f>IF(ISBLANK(F44),"  ",IF(F81&gt;0,F44/F81,IF(F44&gt;0,1,0)))</f>
        <v>0.19099565759460191</v>
      </c>
      <c r="H44" s="115">
        <v>2870000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2870000</v>
      </c>
      <c r="M44" s="53">
        <f>IF(ISBLANK(L44),"  ",IF(L81&gt;0,L44/L81,IF(L44&gt;0,1,0)))</f>
        <v>0.19099565759460191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5">
        <v>0</v>
      </c>
      <c r="D54" s="127">
        <v>0</v>
      </c>
      <c r="E54" s="36">
        <v>0</v>
      </c>
      <c r="F54" s="136">
        <f t="shared" ref="F54:F59" si="8">D54+B54</f>
        <v>0</v>
      </c>
      <c r="G54" s="37">
        <f>IF(ISBLANK(F54),"  ",IF(F81&gt;0,F54/F81,IF(F54&gt;0,1,0)))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9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8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9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0</v>
      </c>
      <c r="E56" s="40">
        <v>0</v>
      </c>
      <c r="F56" s="138">
        <f t="shared" si="8"/>
        <v>0</v>
      </c>
      <c r="G56" s="41">
        <f>IF(ISBLANK(F56),"  ",IF(F81&gt;0,F56/F81,IF(F56&gt;0,1,0)))</f>
        <v>0</v>
      </c>
      <c r="H56" s="145">
        <v>0</v>
      </c>
      <c r="I56" s="39">
        <v>0</v>
      </c>
      <c r="J56" s="123">
        <v>0</v>
      </c>
      <c r="K56" s="40">
        <v>0</v>
      </c>
      <c r="L56" s="138">
        <f t="shared" si="9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0</v>
      </c>
      <c r="E57" s="40">
        <v>0</v>
      </c>
      <c r="F57" s="138">
        <f t="shared" si="8"/>
        <v>0</v>
      </c>
      <c r="G57" s="41">
        <f>IF(ISBLANK(F57),"  ",IF(F81&gt;0,F57/F81,IF(F57&gt;0,1,0)))</f>
        <v>0</v>
      </c>
      <c r="H57" s="145">
        <v>0</v>
      </c>
      <c r="I57" s="39">
        <v>0</v>
      </c>
      <c r="J57" s="123">
        <v>0</v>
      </c>
      <c r="K57" s="40">
        <v>0</v>
      </c>
      <c r="L57" s="138">
        <f t="shared" si="9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8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9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9">
        <v>0</v>
      </c>
      <c r="D59" s="124">
        <v>0</v>
      </c>
      <c r="E59" s="40">
        <v>0</v>
      </c>
      <c r="F59" s="137">
        <f t="shared" si="8"/>
        <v>0</v>
      </c>
      <c r="G59" s="41">
        <f>IF(ISBLANK(F59),"  ",IF(F81&gt;0,F59/F81,IF(F59&gt;0,1,0)))</f>
        <v>0</v>
      </c>
      <c r="H59" s="116">
        <v>0</v>
      </c>
      <c r="I59" s="39">
        <v>0</v>
      </c>
      <c r="J59" s="124">
        <v>0</v>
      </c>
      <c r="K59" s="40">
        <v>0</v>
      </c>
      <c r="L59" s="137">
        <f t="shared" si="9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59">
        <v>0</v>
      </c>
      <c r="D60" s="128">
        <v>0</v>
      </c>
      <c r="E60" s="54">
        <v>0</v>
      </c>
      <c r="F60" s="139">
        <f>F59+F57+F56+F55+F54+F58</f>
        <v>0</v>
      </c>
      <c r="G60" s="53">
        <f>IF(ISBLANK(F60),"  ",IF(F81&gt;0,F60/F81,IF(F60&gt;0,1,0)))</f>
        <v>0</v>
      </c>
      <c r="H60" s="146">
        <v>0</v>
      </c>
      <c r="I60" s="59">
        <v>0</v>
      </c>
      <c r="J60" s="128">
        <v>0</v>
      </c>
      <c r="K60" s="54">
        <v>0</v>
      </c>
      <c r="L60" s="137">
        <f t="shared" si="9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0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9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0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9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0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9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1880000</v>
      </c>
      <c r="E64" s="40">
        <v>1</v>
      </c>
      <c r="F64" s="133">
        <f t="shared" si="10"/>
        <v>1880000</v>
      </c>
      <c r="G64" s="41">
        <f>IF(ISBLANK(F64),"  ",IF(F81&gt;0,F64/F81,IF(F64&gt;0,1,0)))</f>
        <v>0.12511213807590646</v>
      </c>
      <c r="H64" s="114">
        <v>0</v>
      </c>
      <c r="I64" s="39">
        <v>0</v>
      </c>
      <c r="J64" s="124">
        <v>1880000</v>
      </c>
      <c r="K64" s="40">
        <v>1</v>
      </c>
      <c r="L64" s="133">
        <f t="shared" si="9"/>
        <v>1880000</v>
      </c>
      <c r="M64" s="41">
        <f>IF(ISBLANK(L64),"  ",IF(L81&gt;0,L64/L81,IF(L64&gt;0,1,0)))</f>
        <v>0.12511213807590646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0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9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0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9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0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9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0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9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0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9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0"/>
        <v>0</v>
      </c>
      <c r="G70" s="41">
        <f>IF(ISBLANK(F70),"  ",IF(F81&gt;0,F70/F81,IF(F70&gt;0,1,0)))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9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1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2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0</v>
      </c>
      <c r="C72" s="59">
        <v>0</v>
      </c>
      <c r="D72" s="128">
        <v>1880000</v>
      </c>
      <c r="E72" s="54">
        <v>1</v>
      </c>
      <c r="F72" s="115">
        <f>F71+F70+F69+F68+F67+F66+F65+F64+F63+F62+F61+F60</f>
        <v>1880000</v>
      </c>
      <c r="G72" s="53">
        <f>IF(ISBLANK(F72),"  ",IF(F81&gt;0,F72/F81,IF(F72&gt;0,1,0)))</f>
        <v>0.12511213807590646</v>
      </c>
      <c r="H72" s="115">
        <v>0</v>
      </c>
      <c r="I72" s="59">
        <v>0</v>
      </c>
      <c r="J72" s="128">
        <v>1880000</v>
      </c>
      <c r="K72" s="54">
        <v>1</v>
      </c>
      <c r="L72" s="115">
        <f>L71+L70+L69+L68+L67+L66+L65+L64+L63+L62+L61+L60</f>
        <v>1880000</v>
      </c>
      <c r="M72" s="53">
        <f>IF(ISBLANK(L72),"  ",IF(L81&gt;0,L72/L81,IF(L72&gt;0,1,0)))</f>
        <v>0.12511213807590646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10276519.639999997</v>
      </c>
      <c r="E78" s="40">
        <v>1</v>
      </c>
      <c r="F78" s="133">
        <f>D78+B78</f>
        <v>10276519.639999997</v>
      </c>
      <c r="G78" s="41">
        <f>IF(ISBLANK(F78),"  ",IF(F81&gt;0,F78/F81,IF(F78&gt;0,1,0)))</f>
        <v>0.6838922043294916</v>
      </c>
      <c r="H78" s="114">
        <v>0</v>
      </c>
      <c r="I78" s="39">
        <v>0</v>
      </c>
      <c r="J78" s="124">
        <v>10276519.639999997</v>
      </c>
      <c r="K78" s="40">
        <v>1</v>
      </c>
      <c r="L78" s="133">
        <f>J78+H78</f>
        <v>10276519.639999997</v>
      </c>
      <c r="M78" s="41">
        <f>IF(ISBLANK(L78),"  ",IF(L81&gt;0,L78/L81,IF(L78&gt;0,1,0)))</f>
        <v>0.6838922043294916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10276519.639999997</v>
      </c>
      <c r="E79" s="54">
        <v>1</v>
      </c>
      <c r="F79" s="134">
        <f>F78+F77+F76+F75+F74</f>
        <v>10276519.639999997</v>
      </c>
      <c r="G79" s="53">
        <f>IF(ISBLANK(F79),"  ",IF(F81&gt;0,F79/F81,IF(F79&gt;0,1,0)))</f>
        <v>0.6838922043294916</v>
      </c>
      <c r="H79" s="120">
        <v>0</v>
      </c>
      <c r="I79" s="59">
        <v>0</v>
      </c>
      <c r="J79" s="129">
        <v>10276519.639999997</v>
      </c>
      <c r="K79" s="54">
        <v>1</v>
      </c>
      <c r="L79" s="134">
        <f>L78+L77+L76+L75+L74</f>
        <v>10276519.639999997</v>
      </c>
      <c r="M79" s="53">
        <f>IF(ISBLANK(L79),"  ",IF(L81&gt;0,L79/L81,IF(L79&gt;0,1,0)))</f>
        <v>0.6838922043294916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2870000</v>
      </c>
      <c r="C81" s="68">
        <v>0.19099565759460191</v>
      </c>
      <c r="D81" s="121">
        <v>12156519.639999997</v>
      </c>
      <c r="E81" s="69">
        <v>0.80900434240539809</v>
      </c>
      <c r="F81" s="121">
        <f>F79+F72+F51+F44+F52+F80</f>
        <v>15026519.639999997</v>
      </c>
      <c r="G81" s="70">
        <f>IF(ISBLANK(F81),"  ",IF(F81&gt;0,F81/F81,IF(F81&gt;0,1,0)))</f>
        <v>1</v>
      </c>
      <c r="H81" s="121">
        <v>2870000</v>
      </c>
      <c r="I81" s="68">
        <v>0.19099565759460191</v>
      </c>
      <c r="J81" s="121">
        <v>12156519.639999997</v>
      </c>
      <c r="K81" s="69">
        <v>0.80900434240539809</v>
      </c>
      <c r="L81" s="121">
        <f>L79+L72+L51+L44+L52+L80</f>
        <v>15026519.639999997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FFDC3159-6BF3-4831-A3B1-5DF73A7153AF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101F-3907-4BFC-82A1-83E892B82B41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H32" sqref="H3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176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0</v>
      </c>
      <c r="C13" s="35">
        <v>0</v>
      </c>
      <c r="D13" s="122">
        <v>0</v>
      </c>
      <c r="E13" s="36">
        <v>0</v>
      </c>
      <c r="F13" s="130">
        <f>D13+B13</f>
        <v>0</v>
      </c>
      <c r="G13" s="37">
        <f>IF(ISBLANK(F13),"  ",IF(F81&gt;0,F13/F81,IF(F13&gt;0,1,0)))</f>
        <v>0</v>
      </c>
      <c r="H13" s="112">
        <v>0</v>
      </c>
      <c r="I13" s="35">
        <v>0</v>
      </c>
      <c r="J13" s="122">
        <v>0</v>
      </c>
      <c r="K13" s="36">
        <v>0</v>
      </c>
      <c r="L13" s="130">
        <f t="shared" ref="L13:L35" si="0">J13+H13</f>
        <v>0</v>
      </c>
      <c r="M13" s="38">
        <f>IF(ISBLANK(L13),"  ",IF(L81&gt;0,L13/L81,IF(L13&gt;0,1,0)))</f>
        <v>0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11996000</v>
      </c>
      <c r="C15" s="42">
        <v>1</v>
      </c>
      <c r="D15" s="124">
        <v>0</v>
      </c>
      <c r="E15" s="43">
        <v>0</v>
      </c>
      <c r="F15" s="132">
        <f>D15+B15</f>
        <v>11996000</v>
      </c>
      <c r="G15" s="44">
        <f>IF(ISBLANK(F15),"  ",IF(F81&gt;0,F15/F81,IF(F15&gt;0,1,0)))</f>
        <v>0.68683243452211429</v>
      </c>
      <c r="H15" s="116">
        <v>25000000</v>
      </c>
      <c r="I15" s="42">
        <v>1</v>
      </c>
      <c r="J15" s="124">
        <v>0</v>
      </c>
      <c r="K15" s="43">
        <v>0</v>
      </c>
      <c r="L15" s="132">
        <f t="shared" si="0"/>
        <v>25000000</v>
      </c>
      <c r="M15" s="44">
        <f>IF(ISBLANK(L15),"  ",IF(L81&gt;0,L15/L81,IF(L15&gt;0,1,0)))</f>
        <v>0.82048760086144534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11996000</v>
      </c>
      <c r="C26" s="39">
        <v>1</v>
      </c>
      <c r="D26" s="124">
        <v>0</v>
      </c>
      <c r="E26" s="36">
        <v>0</v>
      </c>
      <c r="F26" s="133">
        <f t="shared" si="1"/>
        <v>11996000</v>
      </c>
      <c r="G26" s="41">
        <f>IF(ISBLANK(F26),"  ",IF(F81&gt;0,F26/F81,IF(F26&gt;0,1,0)))</f>
        <v>0.68683243452211429</v>
      </c>
      <c r="H26" s="114">
        <v>25000000</v>
      </c>
      <c r="I26" s="39">
        <v>1</v>
      </c>
      <c r="J26" s="124">
        <v>0</v>
      </c>
      <c r="K26" s="40">
        <v>0</v>
      </c>
      <c r="L26" s="133">
        <f t="shared" si="0"/>
        <v>25000000</v>
      </c>
      <c r="M26" s="41">
        <f>IF(ISBLANK(L26),"  ",IF(L81&gt;0,L26/L81,IF(L26&gt;0,1,0)))</f>
        <v>0.82048760086144534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si="1"/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si="0"/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2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3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4">D37+B37</f>
        <v>0</v>
      </c>
      <c r="G37" s="41">
        <f t="shared" ref="G37:G38" si="5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6">J37+H37</f>
        <v>0</v>
      </c>
      <c r="M37" s="41">
        <f t="shared" ref="M37:M38" si="7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4"/>
        <v>0</v>
      </c>
      <c r="G38" s="41">
        <f t="shared" si="5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6"/>
        <v>0</v>
      </c>
      <c r="M38" s="41">
        <f t="shared" si="7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11996000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11996000</v>
      </c>
      <c r="G44" s="53">
        <f>IF(ISBLANK(F44),"  ",IF(F81&gt;0,F44/F81,IF(F44&gt;0,1,0)))</f>
        <v>0.68683243452211429</v>
      </c>
      <c r="H44" s="115">
        <v>25000000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25000000</v>
      </c>
      <c r="M44" s="53">
        <f>IF(ISBLANK(L44),"  ",IF(L81&gt;0,L44/L81,IF(L44&gt;0,1,0)))</f>
        <v>0.82048760086144534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5">
        <v>0</v>
      </c>
      <c r="D54" s="127">
        <v>0</v>
      </c>
      <c r="E54" s="36">
        <v>0</v>
      </c>
      <c r="F54" s="136">
        <f t="shared" ref="F54:F59" si="8">D54+B54</f>
        <v>0</v>
      </c>
      <c r="G54" s="37">
        <f>IF(ISBLANK(F54),"  ",IF(F81&gt;0,F54/F81,IF(F54&gt;0,1,0)))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9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8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9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0</v>
      </c>
      <c r="E56" s="40">
        <v>0</v>
      </c>
      <c r="F56" s="138">
        <f t="shared" si="8"/>
        <v>0</v>
      </c>
      <c r="G56" s="41">
        <f>IF(ISBLANK(F56),"  ",IF(F81&gt;0,F56/F81,IF(F56&gt;0,1,0)))</f>
        <v>0</v>
      </c>
      <c r="H56" s="145">
        <v>0</v>
      </c>
      <c r="I56" s="39">
        <v>0</v>
      </c>
      <c r="J56" s="123">
        <v>0</v>
      </c>
      <c r="K56" s="40">
        <v>0</v>
      </c>
      <c r="L56" s="138">
        <f t="shared" si="9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0</v>
      </c>
      <c r="E57" s="40">
        <v>0</v>
      </c>
      <c r="F57" s="138">
        <f t="shared" si="8"/>
        <v>0</v>
      </c>
      <c r="G57" s="41">
        <f>IF(ISBLANK(F57),"  ",IF(F81&gt;0,F57/F81,IF(F57&gt;0,1,0)))</f>
        <v>0</v>
      </c>
      <c r="H57" s="145">
        <v>0</v>
      </c>
      <c r="I57" s="39">
        <v>0</v>
      </c>
      <c r="J57" s="123">
        <v>0</v>
      </c>
      <c r="K57" s="40">
        <v>0</v>
      </c>
      <c r="L57" s="138">
        <f t="shared" si="9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8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9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9">
        <v>0</v>
      </c>
      <c r="D59" s="124">
        <v>0</v>
      </c>
      <c r="E59" s="40">
        <v>0</v>
      </c>
      <c r="F59" s="137">
        <f t="shared" si="8"/>
        <v>0</v>
      </c>
      <c r="G59" s="41">
        <f>IF(ISBLANK(F59),"  ",IF(F81&gt;0,F59/F81,IF(F59&gt;0,1,0)))</f>
        <v>0</v>
      </c>
      <c r="H59" s="116">
        <v>0</v>
      </c>
      <c r="I59" s="39">
        <v>0</v>
      </c>
      <c r="J59" s="124">
        <v>0</v>
      </c>
      <c r="K59" s="40">
        <v>0</v>
      </c>
      <c r="L59" s="137">
        <f t="shared" si="9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59">
        <v>0</v>
      </c>
      <c r="D60" s="128">
        <v>0</v>
      </c>
      <c r="E60" s="54">
        <v>0</v>
      </c>
      <c r="F60" s="139">
        <f>F59+F57+F56+F55+F54+F58</f>
        <v>0</v>
      </c>
      <c r="G60" s="53">
        <f>IF(ISBLANK(F60),"  ",IF(F81&gt;0,F60/F81,IF(F60&gt;0,1,0)))</f>
        <v>0</v>
      </c>
      <c r="H60" s="146">
        <v>0</v>
      </c>
      <c r="I60" s="59">
        <v>0</v>
      </c>
      <c r="J60" s="128">
        <v>0</v>
      </c>
      <c r="K60" s="54">
        <v>0</v>
      </c>
      <c r="L60" s="137">
        <f t="shared" si="9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0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9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0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9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0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9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0</v>
      </c>
      <c r="E64" s="40">
        <v>0</v>
      </c>
      <c r="F64" s="133">
        <f t="shared" si="10"/>
        <v>0</v>
      </c>
      <c r="G64" s="41">
        <f>IF(ISBLANK(F64),"  ",IF(F81&gt;0,F64/F81,IF(F64&gt;0,1,0)))</f>
        <v>0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9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0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9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0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9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0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9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0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9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5469686.5300000003</v>
      </c>
      <c r="E69" s="40">
        <v>1</v>
      </c>
      <c r="F69" s="133">
        <f t="shared" si="10"/>
        <v>5469686.5300000003</v>
      </c>
      <c r="G69" s="41">
        <f>IF(ISBLANK(F69),"  ",IF(F81&gt;0,F69/F81,IF(F69&gt;0,1,0)))</f>
        <v>0.3131675654778856</v>
      </c>
      <c r="H69" s="114">
        <v>0</v>
      </c>
      <c r="I69" s="39">
        <v>0</v>
      </c>
      <c r="J69" s="124">
        <v>5469686.5300000003</v>
      </c>
      <c r="K69" s="40">
        <v>1</v>
      </c>
      <c r="L69" s="133">
        <f t="shared" si="9"/>
        <v>5469686.5300000003</v>
      </c>
      <c r="M69" s="41">
        <f>IF(ISBLANK(L69),"  ",IF(L81&gt;0,L69/L81,IF(L69&gt;0,1,0)))</f>
        <v>0.17951239913855457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0"/>
        <v>0</v>
      </c>
      <c r="G70" s="41">
        <f>IF(ISBLANK(F70),"  ",IF(F81&gt;0,F70/F81,IF(F70&gt;0,1,0)))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9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1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2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0</v>
      </c>
      <c r="C72" s="59">
        <v>0</v>
      </c>
      <c r="D72" s="128">
        <v>5469686.5300000003</v>
      </c>
      <c r="E72" s="54">
        <v>1</v>
      </c>
      <c r="F72" s="115">
        <f>F71+F70+F69+F68+F67+F66+F65+F64+F63+F62+F61+F60</f>
        <v>5469686.5300000003</v>
      </c>
      <c r="G72" s="53">
        <f>IF(ISBLANK(F72),"  ",IF(F81&gt;0,F72/F81,IF(F72&gt;0,1,0)))</f>
        <v>0.3131675654778856</v>
      </c>
      <c r="H72" s="115">
        <v>0</v>
      </c>
      <c r="I72" s="59">
        <v>0</v>
      </c>
      <c r="J72" s="128">
        <v>5469686.5300000003</v>
      </c>
      <c r="K72" s="54">
        <v>1</v>
      </c>
      <c r="L72" s="115">
        <f>L71+L70+L69+L68+L67+L66+L65+L64+L63+L62+L61+L60</f>
        <v>5469686.5300000003</v>
      </c>
      <c r="M72" s="53">
        <f>IF(ISBLANK(L72),"  ",IF(L81&gt;0,L72/L81,IF(L72&gt;0,1,0)))</f>
        <v>0.17951239913855457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",IF(F81&gt;0,F78/F81,IF(F78&gt;0,1,0)))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",IF(L81&gt;0,L78/L81,IF(L78&gt;0,1,0)))</f>
        <v>0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0</v>
      </c>
      <c r="E79" s="54">
        <v>0</v>
      </c>
      <c r="F79" s="134">
        <f>F78+F77+F76+F75+F74</f>
        <v>0</v>
      </c>
      <c r="G79" s="53">
        <f>IF(ISBLANK(F79),"  ",IF(F81&gt;0,F79/F81,IF(F79&gt;0,1,0)))</f>
        <v>0</v>
      </c>
      <c r="H79" s="120">
        <v>0</v>
      </c>
      <c r="I79" s="59">
        <v>0</v>
      </c>
      <c r="J79" s="129">
        <v>0</v>
      </c>
      <c r="K79" s="54">
        <v>0</v>
      </c>
      <c r="L79" s="134">
        <f>L78+L77+L76+L75+L74</f>
        <v>0</v>
      </c>
      <c r="M79" s="53">
        <f>IF(ISBLANK(L79),"  ",IF(L81&gt;0,L79/L81,IF(L79&gt;0,1,0)))</f>
        <v>0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11996000</v>
      </c>
      <c r="C81" s="68">
        <v>0.68683243452211429</v>
      </c>
      <c r="D81" s="121">
        <v>5469686.5300000003</v>
      </c>
      <c r="E81" s="69">
        <v>0.3131675654778856</v>
      </c>
      <c r="F81" s="121">
        <f>F79+F72+F51+F44+F52+F80</f>
        <v>17465686.530000001</v>
      </c>
      <c r="G81" s="70">
        <f>IF(ISBLANK(F81),"  ",IF(F81&gt;0,F81/F81,IF(F81&gt;0,1,0)))</f>
        <v>1</v>
      </c>
      <c r="H81" s="121">
        <v>25000000</v>
      </c>
      <c r="I81" s="68">
        <v>0.82048760086144534</v>
      </c>
      <c r="J81" s="121">
        <v>5469686.5300000003</v>
      </c>
      <c r="K81" s="69">
        <v>0.17951239913855457</v>
      </c>
      <c r="L81" s="121">
        <f>L79+L72+L51+L44+L52+L80</f>
        <v>30469686.530000001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E2A60F2A-2744-4546-9D09-0EA6E7EA216E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G92" sqref="G9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16760680</v>
      </c>
      <c r="C13" s="35">
        <v>1</v>
      </c>
      <c r="D13" s="122">
        <v>0</v>
      </c>
      <c r="E13" s="36">
        <v>0</v>
      </c>
      <c r="F13" s="130">
        <f>D13+B13</f>
        <v>16760680</v>
      </c>
      <c r="G13" s="37">
        <f>IF(ISBLANK(F13),"  ",IF(F81&gt;0,F13/F81,IF(F13&gt;0,1,0)))</f>
        <v>0.224924345595509</v>
      </c>
      <c r="H13" s="112">
        <v>18864120</v>
      </c>
      <c r="I13" s="35">
        <v>1</v>
      </c>
      <c r="J13" s="122">
        <v>0</v>
      </c>
      <c r="K13" s="36">
        <v>0</v>
      </c>
      <c r="L13" s="130">
        <f t="shared" ref="L13:L34" si="0">J13+H13</f>
        <v>18864120</v>
      </c>
      <c r="M13" s="38">
        <f>IF(ISBLANK(L13),"  ",IF(L81&gt;0,L13/L81,IF(L13&gt;0,1,0)))</f>
        <v>0.38006145603809738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816230.67</v>
      </c>
      <c r="C15" s="42">
        <v>1</v>
      </c>
      <c r="D15" s="124">
        <v>0</v>
      </c>
      <c r="E15" s="43">
        <v>0</v>
      </c>
      <c r="F15" s="132">
        <f>D15+B15</f>
        <v>816230.67</v>
      </c>
      <c r="G15" s="44">
        <f>IF(ISBLANK(F15),"  ",IF(F81&gt;0,F15/F81,IF(F15&gt;0,1,0)))</f>
        <v>1.0953621768611647E-2</v>
      </c>
      <c r="H15" s="116">
        <v>709235</v>
      </c>
      <c r="I15" s="42">
        <v>1</v>
      </c>
      <c r="J15" s="124">
        <v>0</v>
      </c>
      <c r="K15" s="43">
        <v>0</v>
      </c>
      <c r="L15" s="132">
        <f t="shared" si="0"/>
        <v>709235</v>
      </c>
      <c r="M15" s="44">
        <f>IF(ISBLANK(L15),"  ",IF(L81&gt;0,L15/L81,IF(L15&gt;0,1,0)))</f>
        <v>1.4289184270094761E-2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816230.67</v>
      </c>
      <c r="C17" s="39">
        <v>1</v>
      </c>
      <c r="D17" s="124">
        <v>0</v>
      </c>
      <c r="E17" s="36">
        <v>0</v>
      </c>
      <c r="F17" s="133">
        <f t="shared" si="1"/>
        <v>816230.67</v>
      </c>
      <c r="G17" s="41">
        <f>IF(ISBLANK(F17),"  ",IF(F81&gt;0,F17/F81,IF(F17&gt;0,1,0)))</f>
        <v>1.0953621768611647E-2</v>
      </c>
      <c r="H17" s="114">
        <v>709235</v>
      </c>
      <c r="I17" s="39">
        <v>1</v>
      </c>
      <c r="J17" s="124">
        <v>0</v>
      </c>
      <c r="K17" s="40">
        <v>0</v>
      </c>
      <c r="L17" s="133">
        <f t="shared" si="0"/>
        <v>709235</v>
      </c>
      <c r="M17" s="41">
        <f>IF(ISBLANK(L17),"  ",IF(L81&gt;0,L17/L81,IF(L17&gt;0,1,0)))</f>
        <v>1.4289184270094761E-2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164">
        <v>0</v>
      </c>
      <c r="D42" s="127">
        <v>0</v>
      </c>
      <c r="E42" s="162">
        <v>0</v>
      </c>
      <c r="F42" s="132">
        <f t="shared" si="1"/>
        <v>0</v>
      </c>
      <c r="G42" s="163">
        <f>IF(ISBLANK(F42),"  ",IF(F81&gt;0,F42/F81,IF(F42&gt;0,1,0)))</f>
        <v>0</v>
      </c>
      <c r="H42" s="142">
        <v>0</v>
      </c>
      <c r="I42" s="164">
        <v>0</v>
      </c>
      <c r="J42" s="127">
        <v>0</v>
      </c>
      <c r="K42" s="162">
        <v>0</v>
      </c>
      <c r="L42" s="132">
        <f>J42+H42</f>
        <v>0</v>
      </c>
      <c r="M42" s="163">
        <f>IF(ISBLANK(L42),"  ",IF(L81&gt;0,L42/L81,IF(L42&gt;0,1,0)))</f>
        <v>0</v>
      </c>
    </row>
    <row r="43" spans="1:13" ht="15" customHeight="1" x14ac:dyDescent="0.2">
      <c r="A43" s="45" t="s">
        <v>101</v>
      </c>
      <c r="B43" s="142"/>
      <c r="C43" s="35" t="s">
        <v>10</v>
      </c>
      <c r="D43" s="127"/>
      <c r="E43" s="36"/>
      <c r="F43" s="132">
        <f t="shared" si="1"/>
        <v>0</v>
      </c>
      <c r="G43" s="37">
        <f>IF(ISBLANK(F43),"  ",IF(F81&gt;0,F43/F81,IF(F43&gt;0,1,0)))</f>
        <v>0</v>
      </c>
      <c r="H43" s="142"/>
      <c r="I43" s="35" t="s">
        <v>10</v>
      </c>
      <c r="J43" s="127"/>
      <c r="K43" s="36" t="s">
        <v>10</v>
      </c>
      <c r="L43" s="132">
        <f>J43+H43</f>
        <v>0</v>
      </c>
      <c r="M43" s="37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17576910.670000002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17576910.670000002</v>
      </c>
      <c r="G44" s="53">
        <f>IF(ISBLANK(F44),"  ",IF(F81&gt;0,F44/F81,IF(F44&gt;0,1,0)))</f>
        <v>0.23587796736412067</v>
      </c>
      <c r="H44" s="115">
        <v>19573355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19573355</v>
      </c>
      <c r="M44" s="53">
        <f>IF(ISBLANK(L44),"  ",IF(L81&gt;0,L44/L81,IF(L44&gt;0,1,0)))</f>
        <v>0.39435064030819211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22954782.619999997</v>
      </c>
      <c r="C54" s="35">
        <v>1</v>
      </c>
      <c r="D54" s="127">
        <v>0</v>
      </c>
      <c r="E54" s="36">
        <v>0</v>
      </c>
      <c r="F54" s="136">
        <f t="shared" ref="F54:F59" si="10">D54+B54</f>
        <v>22954782.619999997</v>
      </c>
      <c r="G54" s="37">
        <f>IF(ISBLANK(F54),"  ",IF(F81&gt;0,F54/F81,IF(F54&gt;0,1,0)))</f>
        <v>0.30804773189934198</v>
      </c>
      <c r="H54" s="119">
        <v>22954783</v>
      </c>
      <c r="I54" s="35">
        <v>1</v>
      </c>
      <c r="J54" s="127">
        <v>0</v>
      </c>
      <c r="K54" s="36">
        <v>0</v>
      </c>
      <c r="L54" s="136">
        <f t="shared" ref="L54:L70" si="11">J54+H54</f>
        <v>22954783</v>
      </c>
      <c r="M54" s="37">
        <f>IF(ISBLANK(L54),"  ",IF(L81&gt;0,L54/L81,IF(L54&gt;0,1,0)))</f>
        <v>0.46247735118407668</v>
      </c>
    </row>
    <row r="55" spans="1:13" ht="15" customHeight="1" x14ac:dyDescent="0.2">
      <c r="A55" s="25" t="s">
        <v>44</v>
      </c>
      <c r="B55" s="116">
        <v>45</v>
      </c>
      <c r="C55" s="39">
        <v>1</v>
      </c>
      <c r="D55" s="124">
        <v>0</v>
      </c>
      <c r="E55" s="40">
        <v>0</v>
      </c>
      <c r="F55" s="137">
        <f t="shared" si="10"/>
        <v>45</v>
      </c>
      <c r="G55" s="41">
        <f>IF(ISBLANK(F55),"  ",IF(F81&gt;0,F55/F81,IF(F55&gt;0,1,0)))</f>
        <v>6.0388931426397405E-7</v>
      </c>
      <c r="H55" s="116">
        <v>45</v>
      </c>
      <c r="I55" s="39">
        <v>1</v>
      </c>
      <c r="J55" s="124">
        <v>0</v>
      </c>
      <c r="K55" s="40">
        <v>0</v>
      </c>
      <c r="L55" s="137">
        <f t="shared" si="11"/>
        <v>45</v>
      </c>
      <c r="M55" s="41">
        <f>IF(ISBLANK(L55),"  ",IF(L81&gt;0,L55/L81,IF(L55&gt;0,1,0)))</f>
        <v>9.0662938540013435E-7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1191327.01</v>
      </c>
      <c r="E56" s="40">
        <v>1</v>
      </c>
      <c r="F56" s="138">
        <f t="shared" si="10"/>
        <v>1191327.01</v>
      </c>
      <c r="G56" s="41">
        <f>IF(ISBLANK(F56),"  ",IF(F81&gt;0,F56/F81,IF(F56&gt;0,1,0)))</f>
        <v>1.5987325580734457E-2</v>
      </c>
      <c r="H56" s="145">
        <v>0</v>
      </c>
      <c r="I56" s="39">
        <v>0</v>
      </c>
      <c r="J56" s="123">
        <v>1046547.84</v>
      </c>
      <c r="K56" s="40">
        <v>1</v>
      </c>
      <c r="L56" s="138">
        <f t="shared" si="11"/>
        <v>1046547.84</v>
      </c>
      <c r="M56" s="41">
        <f>IF(ISBLANK(L56),"  ",IF(L81&gt;0,L56/L81,IF(L56&gt;0,1,0)))</f>
        <v>2.1085133888245292E-2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510569</v>
      </c>
      <c r="E57" s="40">
        <v>1</v>
      </c>
      <c r="F57" s="138">
        <f t="shared" si="10"/>
        <v>510569</v>
      </c>
      <c r="G57" s="41">
        <f>IF(ISBLANK(F57),"  ",IF(F81&gt;0,F57/F81,IF(F57&gt;0,1,0)))</f>
        <v>6.8517147398765108E-3</v>
      </c>
      <c r="H57" s="145">
        <v>0</v>
      </c>
      <c r="I57" s="39">
        <v>0</v>
      </c>
      <c r="J57" s="123">
        <v>448521.84</v>
      </c>
      <c r="K57" s="40">
        <v>1</v>
      </c>
      <c r="L57" s="138">
        <f t="shared" si="11"/>
        <v>448521.84</v>
      </c>
      <c r="M57" s="41">
        <f>IF(ISBLANK(L57),"  ",IF(L81&gt;0,L57/L81,IF(L57&gt;0,1,0)))</f>
        <v>9.0365128919497207E-3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1021137</v>
      </c>
      <c r="E58" s="40">
        <v>1</v>
      </c>
      <c r="F58" s="138">
        <f t="shared" si="10"/>
        <v>1021137</v>
      </c>
      <c r="G58" s="41">
        <f>IF(ISBLANK(F58),"  ",IF(F81&gt;0,F58/F81,IF(F58&gt;0,1,0)))</f>
        <v>1.3703416059990483E-2</v>
      </c>
      <c r="H58" s="145">
        <v>0</v>
      </c>
      <c r="I58" s="39">
        <v>0</v>
      </c>
      <c r="J58" s="123">
        <v>1021137</v>
      </c>
      <c r="K58" s="40">
        <v>1</v>
      </c>
      <c r="L58" s="138">
        <f t="shared" si="11"/>
        <v>1021137</v>
      </c>
      <c r="M58" s="41">
        <f>IF(ISBLANK(L58),"  ",IF(L81&gt;0,L58/L81,IF(L58&gt;0,1,0)))</f>
        <v>2.0573173571540822E-2</v>
      </c>
    </row>
    <row r="59" spans="1:13" ht="15" customHeight="1" x14ac:dyDescent="0.2">
      <c r="A59" s="25" t="s">
        <v>48</v>
      </c>
      <c r="B59" s="116">
        <v>2045171.9000000001</v>
      </c>
      <c r="C59" s="39">
        <v>0.38743327853858067</v>
      </c>
      <c r="D59" s="124">
        <v>3233599.99</v>
      </c>
      <c r="E59" s="40">
        <v>0.61256672146141933</v>
      </c>
      <c r="F59" s="137">
        <f t="shared" si="10"/>
        <v>5278771.8900000006</v>
      </c>
      <c r="G59" s="41">
        <f>IF(ISBLANK(F59),"  ",IF(F81&gt;0,F59/F81,IF(F59&gt;0,1,0)))</f>
        <v>7.083986526240095E-2</v>
      </c>
      <c r="H59" s="116">
        <v>2045172</v>
      </c>
      <c r="I59" s="39">
        <v>0.44816072425868225</v>
      </c>
      <c r="J59" s="124">
        <v>2518306.88</v>
      </c>
      <c r="K59" s="40">
        <v>0.55183927574131775</v>
      </c>
      <c r="L59" s="137">
        <f t="shared" si="11"/>
        <v>4563478.88</v>
      </c>
      <c r="M59" s="41">
        <f>IF(ISBLANK(L59),"  ",IF(L81&gt;0,L59/L81,IF(L59&gt;0,1,0)))</f>
        <v>9.1941867828019844E-2</v>
      </c>
    </row>
    <row r="60" spans="1:13" s="55" customFormat="1" ht="15" customHeight="1" x14ac:dyDescent="0.25">
      <c r="A60" s="60" t="s">
        <v>49</v>
      </c>
      <c r="B60" s="146">
        <v>24999999.519999996</v>
      </c>
      <c r="C60" s="59">
        <v>0.80758136415026316</v>
      </c>
      <c r="D60" s="128">
        <v>5956633</v>
      </c>
      <c r="E60" s="54">
        <v>0.19241863584973681</v>
      </c>
      <c r="F60" s="139">
        <f>F59+F57+F56+F55+F54+F58</f>
        <v>30956632.519999996</v>
      </c>
      <c r="G60" s="53">
        <f>IF(ISBLANK(F60),"  ",IF(F81&gt;0,F60/F81,IF(F60&gt;0,1,0)))</f>
        <v>0.41543065743165858</v>
      </c>
      <c r="H60" s="146">
        <v>25000000</v>
      </c>
      <c r="I60" s="59">
        <v>0.83237572501573753</v>
      </c>
      <c r="J60" s="128">
        <v>5034513.5599999996</v>
      </c>
      <c r="K60" s="54">
        <v>0.16762427498426247</v>
      </c>
      <c r="L60" s="149">
        <f t="shared" si="11"/>
        <v>30034513.559999999</v>
      </c>
      <c r="M60" s="53">
        <f>IF(ISBLANK(L60),"  ",IF(L81&gt;0,L60/L81,IF(L60&gt;0,1,0)))</f>
        <v>0.6051149459932178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643886.65</v>
      </c>
      <c r="E64" s="40">
        <v>1</v>
      </c>
      <c r="F64" s="133">
        <f t="shared" si="12"/>
        <v>643886.65</v>
      </c>
      <c r="G64" s="41">
        <f>IF(ISBLANK(F64),"  ",IF(F81&gt;0,F64/F81,IF(F64&gt;0,1,0)))</f>
        <v>8.6408059451606109E-3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26525.300000000047</v>
      </c>
      <c r="E66" s="40">
        <v>1</v>
      </c>
      <c r="F66" s="133">
        <f t="shared" si="12"/>
        <v>26525.300000000047</v>
      </c>
      <c r="G66" s="41">
        <f>IF(ISBLANK(F66),"  ",IF(F81&gt;0,F66/F81,IF(F66&gt;0,1,0)))</f>
        <v>3.5596322728102711E-4</v>
      </c>
      <c r="H66" s="114">
        <v>0</v>
      </c>
      <c r="I66" s="39">
        <v>0</v>
      </c>
      <c r="J66" s="124">
        <v>26525.300000000047</v>
      </c>
      <c r="K66" s="40">
        <v>1</v>
      </c>
      <c r="L66" s="133">
        <f t="shared" si="11"/>
        <v>26525.300000000047</v>
      </c>
      <c r="M66" s="41">
        <f>IF(ISBLANK(L66),"  ",IF(L81&gt;0,L66/L81,IF(L66&gt;0,1,0)))</f>
        <v>5.3441369859009394E-4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77367.73</v>
      </c>
      <c r="E67" s="40">
        <v>1</v>
      </c>
      <c r="F67" s="133">
        <f t="shared" si="12"/>
        <v>77367.73</v>
      </c>
      <c r="G67" s="41">
        <f>IF(ISBLANK(F67),"  ",IF(F81&gt;0,F67/F81,IF(F67&gt;0,1,0)))</f>
        <v>1.0382565647968954E-3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2"/>
        <v>0</v>
      </c>
      <c r="G70" s="41">
        <f>IF(ISBLANK(F70),"  ",IF(F81&gt;0,F70/F81,IF(F70&gt;0,1,0)))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1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24999999.519999996</v>
      </c>
      <c r="C72" s="59">
        <v>0.78853376502592909</v>
      </c>
      <c r="D72" s="128">
        <v>6704412.6799999997</v>
      </c>
      <c r="E72" s="54">
        <v>0.21146623497407091</v>
      </c>
      <c r="F72" s="115">
        <f>F71+F70+F69+F68+F67+F66+F65+F64+F63+F62+F61+F60</f>
        <v>31704412.199999996</v>
      </c>
      <c r="G72" s="53">
        <f>IF(ISBLANK(F72),"  ",IF(F81&gt;0,F72/F81,IF(F72&gt;0,1,0)))</f>
        <v>0.4254656831688971</v>
      </c>
      <c r="H72" s="115">
        <v>25000000</v>
      </c>
      <c r="I72" s="59">
        <v>0.8316412522012222</v>
      </c>
      <c r="J72" s="128">
        <v>5061038.8599999994</v>
      </c>
      <c r="K72" s="54">
        <v>0.16835874779877782</v>
      </c>
      <c r="L72" s="115">
        <f>L71+L70+L69+L68+L67+L66+L65+L64+L63+L62+L61+L60</f>
        <v>30061038.859999999</v>
      </c>
      <c r="M72" s="53">
        <f>IF(ISBLANK(L72),"  ",IF(L81&gt;0,L72/L81,IF(L72&gt;0,1,0)))</f>
        <v>0.60564935969180789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20016661.460000001</v>
      </c>
      <c r="E77" s="36">
        <v>1</v>
      </c>
      <c r="F77" s="132">
        <f>D77+B77</f>
        <v>20016661.460000001</v>
      </c>
      <c r="G77" s="37">
        <f>IF(ISBLANK(F77),"  ",IF(F81&gt;0,F77/F81,IF(F77&gt;0,1,0)))</f>
        <v>0.26861884362074484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5218982.5000000009</v>
      </c>
      <c r="E78" s="40">
        <v>1</v>
      </c>
      <c r="F78" s="133">
        <f>D78+B78</f>
        <v>5218982.5000000009</v>
      </c>
      <c r="G78" s="41">
        <f>IF(ISBLANK(F78),"  ",IF(F81&gt;0,F78/F81,IF(F78&gt;0,1,0)))</f>
        <v>7.0037505846237372E-2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",IF(L81&gt;0,L78/L81,IF(L78&gt;0,1,0)))</f>
        <v>0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25235643.960000001</v>
      </c>
      <c r="E79" s="54">
        <v>1</v>
      </c>
      <c r="F79" s="134">
        <f>F78+F77+F76+F75+F74</f>
        <v>25235643.960000001</v>
      </c>
      <c r="G79" s="53">
        <f>IF(ISBLANK(F79),"  ",IF(F81&gt;0,F79/F81,IF(F79&gt;0,1,0)))</f>
        <v>0.3386563494669822</v>
      </c>
      <c r="H79" s="120">
        <v>0</v>
      </c>
      <c r="I79" s="59">
        <v>0</v>
      </c>
      <c r="J79" s="129">
        <v>0</v>
      </c>
      <c r="K79" s="54">
        <v>0</v>
      </c>
      <c r="L79" s="134">
        <f>L78+L77+L76+L75+L74</f>
        <v>0</v>
      </c>
      <c r="M79" s="53">
        <f>IF(ISBLANK(L79),"  ",IF(L81&gt;0,L79/L81,IF(L79&gt;0,1,0)))</f>
        <v>0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42576910.189999998</v>
      </c>
      <c r="C81" s="68">
        <v>0.57137202440262014</v>
      </c>
      <c r="D81" s="121">
        <v>31940056.640000001</v>
      </c>
      <c r="E81" s="69">
        <v>0.42862797559737981</v>
      </c>
      <c r="F81" s="121">
        <f>F79+F72+F51+F44+F52+F80</f>
        <v>74516966.829999998</v>
      </c>
      <c r="G81" s="70">
        <f>IF(ISBLANK(F81),"  ",IF(F81&gt;0,F81/F81,IF(F81&gt;0,1,0)))</f>
        <v>1</v>
      </c>
      <c r="H81" s="121">
        <v>44573355</v>
      </c>
      <c r="I81" s="68">
        <v>0.8980336321971556</v>
      </c>
      <c r="J81" s="121">
        <v>5061038.8599999994</v>
      </c>
      <c r="K81" s="69">
        <v>0.10196636780284435</v>
      </c>
      <c r="L81" s="121">
        <f>L79+L72+L51+L44+L52+L80</f>
        <v>49634393.859999999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E45" sqref="E4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15263780</v>
      </c>
      <c r="C13" s="35">
        <v>1</v>
      </c>
      <c r="D13" s="122">
        <v>0</v>
      </c>
      <c r="E13" s="36">
        <v>0</v>
      </c>
      <c r="F13" s="130">
        <f>D13+B13</f>
        <v>15263780</v>
      </c>
      <c r="G13" s="37">
        <f>IF(ISBLANK(F13),"  ",IF(F81&gt;0,F13/F81,IF(F13&gt;0,1,0)))</f>
        <v>0.2683387418606093</v>
      </c>
      <c r="H13" s="112">
        <v>16731310</v>
      </c>
      <c r="I13" s="35">
        <v>1</v>
      </c>
      <c r="J13" s="122">
        <v>0</v>
      </c>
      <c r="K13" s="36">
        <v>0</v>
      </c>
      <c r="L13" s="130">
        <f t="shared" ref="L13:L34" si="0">J13+H13</f>
        <v>16731310</v>
      </c>
      <c r="M13" s="38">
        <f>IF(ISBLANK(L13),"  ",IF(L81&gt;0,L13/L81,IF(L13&gt;0,1,0)))</f>
        <v>0.24782335989343854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499403</v>
      </c>
      <c r="C15" s="42">
        <v>1</v>
      </c>
      <c r="D15" s="124">
        <v>0</v>
      </c>
      <c r="E15" s="43">
        <v>0</v>
      </c>
      <c r="F15" s="132">
        <f>D15+B15</f>
        <v>499403</v>
      </c>
      <c r="G15" s="44">
        <f>IF(ISBLANK(F15),"  ",IF(F81&gt;0,F15/F81,IF(F15&gt;0,1,0)))</f>
        <v>8.7795534724304097E-3</v>
      </c>
      <c r="H15" s="116">
        <v>433938</v>
      </c>
      <c r="I15" s="42">
        <v>1</v>
      </c>
      <c r="J15" s="124">
        <v>0</v>
      </c>
      <c r="K15" s="43">
        <v>0</v>
      </c>
      <c r="L15" s="132">
        <f t="shared" si="0"/>
        <v>433938</v>
      </c>
      <c r="M15" s="44">
        <f>IF(ISBLANK(L15),"  ",IF(L81&gt;0,L15/L81,IF(L15&gt;0,1,0)))</f>
        <v>6.4274688082068248E-3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499403</v>
      </c>
      <c r="C17" s="39">
        <v>1</v>
      </c>
      <c r="D17" s="124">
        <v>0</v>
      </c>
      <c r="E17" s="36">
        <v>0</v>
      </c>
      <c r="F17" s="133">
        <f t="shared" si="1"/>
        <v>499403</v>
      </c>
      <c r="G17" s="41">
        <f>IF(ISBLANK(F17),"  ",IF(F81&gt;0,F17/F81,IF(F17&gt;0,1,0)))</f>
        <v>8.7795534724304097E-3</v>
      </c>
      <c r="H17" s="114">
        <v>433938</v>
      </c>
      <c r="I17" s="39">
        <v>1</v>
      </c>
      <c r="J17" s="124">
        <v>0</v>
      </c>
      <c r="K17" s="40">
        <v>0</v>
      </c>
      <c r="L17" s="133">
        <f t="shared" si="0"/>
        <v>433938</v>
      </c>
      <c r="M17" s="41">
        <f>IF(ISBLANK(L17),"  ",IF(L81&gt;0,L17/L81,IF(L17&gt;0,1,0)))</f>
        <v>6.4274688082068248E-3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15763183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15763183</v>
      </c>
      <c r="G44" s="53">
        <f>IF(ISBLANK(F44),"  ",IF(F81&gt;0,F44/F81,IF(F44&gt;0,1,0)))</f>
        <v>0.27711829533303967</v>
      </c>
      <c r="H44" s="115">
        <v>17165248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17165248</v>
      </c>
      <c r="M44" s="53">
        <f>IF(ISBLANK(L44),"  ",IF(L81&gt;0,L44/L81,IF(L44&gt;0,1,0)))</f>
        <v>0.25425082870164534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15409892.08</v>
      </c>
      <c r="C54" s="35">
        <v>1.5990027581880468</v>
      </c>
      <c r="D54" s="127">
        <v>-5772702.9000000004</v>
      </c>
      <c r="E54" s="36">
        <v>-0.59900275818804671</v>
      </c>
      <c r="F54" s="136">
        <f t="shared" ref="F54:F59" si="10">D54+B54</f>
        <v>9637189.1799999997</v>
      </c>
      <c r="G54" s="37">
        <f>IF(ISBLANK(F54),"  ",IF(F81&gt;0,F54/F81,IF(F54&gt;0,1,0)))</f>
        <v>0.16942272619455184</v>
      </c>
      <c r="H54" s="119">
        <v>17430418.440000001</v>
      </c>
      <c r="I54" s="35">
        <v>0.95635861277678791</v>
      </c>
      <c r="J54" s="127">
        <v>795400</v>
      </c>
      <c r="K54" s="36">
        <v>4.3641387223212126E-2</v>
      </c>
      <c r="L54" s="136">
        <f t="shared" ref="L54:L70" si="11">J54+H54</f>
        <v>18225818.440000001</v>
      </c>
      <c r="M54" s="37">
        <f>IF(ISBLANK(L54),"  ",IF(L81&gt;0,L54/L81,IF(L54&gt;0,1,0)))</f>
        <v>0.26995994710567128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768702.5</v>
      </c>
      <c r="E56" s="40">
        <v>1</v>
      </c>
      <c r="F56" s="138">
        <f t="shared" si="10"/>
        <v>768702.5</v>
      </c>
      <c r="G56" s="41">
        <f>IF(ISBLANK(F56),"  ",IF(F81&gt;0,F56/F81,IF(F56&gt;0,1,0)))</f>
        <v>1.3513864961045364E-2</v>
      </c>
      <c r="H56" s="145">
        <v>0</v>
      </c>
      <c r="I56" s="39">
        <v>0</v>
      </c>
      <c r="J56" s="123">
        <v>795400</v>
      </c>
      <c r="K56" s="40">
        <v>1</v>
      </c>
      <c r="L56" s="138">
        <f t="shared" si="11"/>
        <v>795400</v>
      </c>
      <c r="M56" s="41">
        <f>IF(ISBLANK(L56),"  ",IF(L81&gt;0,L56/L81,IF(L56&gt;0,1,0)))</f>
        <v>1.1781426586396464E-2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329448.56</v>
      </c>
      <c r="E57" s="40">
        <v>1</v>
      </c>
      <c r="F57" s="138">
        <f t="shared" si="10"/>
        <v>329448.56</v>
      </c>
      <c r="G57" s="41">
        <f>IF(ISBLANK(F57),"  ",IF(F81&gt;0,F57/F81,IF(F57&gt;0,1,0)))</f>
        <v>5.7917378328428111E-3</v>
      </c>
      <c r="H57" s="145">
        <v>0</v>
      </c>
      <c r="I57" s="39">
        <v>0</v>
      </c>
      <c r="J57" s="123">
        <v>351520</v>
      </c>
      <c r="K57" s="40">
        <v>1</v>
      </c>
      <c r="L57" s="138">
        <f t="shared" si="11"/>
        <v>351520</v>
      </c>
      <c r="M57" s="41">
        <f>IF(ISBLANK(L57),"  ",IF(L81&gt;0,L57/L81,IF(L57&gt;0,1,0)))</f>
        <v>5.206697351835661E-3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668797</v>
      </c>
      <c r="E58" s="40">
        <v>1</v>
      </c>
      <c r="F58" s="138">
        <f t="shared" si="10"/>
        <v>668797</v>
      </c>
      <c r="G58" s="41">
        <f>IF(ISBLANK(F58),"  ",IF(F81&gt;0,F58/F81,IF(F58&gt;0,1,0)))</f>
        <v>1.1757516522129505E-2</v>
      </c>
      <c r="H58" s="145">
        <v>0</v>
      </c>
      <c r="I58" s="39">
        <v>0</v>
      </c>
      <c r="J58" s="123">
        <v>680000</v>
      </c>
      <c r="K58" s="40">
        <v>1</v>
      </c>
      <c r="L58" s="138">
        <f t="shared" si="11"/>
        <v>680000</v>
      </c>
      <c r="M58" s="41">
        <f>IF(ISBLANK(L58),"  ",IF(L81&gt;0,L58/L81,IF(L58&gt;0,1,0)))</f>
        <v>1.0072127330587873E-2</v>
      </c>
    </row>
    <row r="59" spans="1:13" ht="15" customHeight="1" x14ac:dyDescent="0.2">
      <c r="A59" s="25" t="s">
        <v>48</v>
      </c>
      <c r="B59" s="116">
        <v>1003024.41</v>
      </c>
      <c r="C59" s="39">
        <v>0.24148904027098428</v>
      </c>
      <c r="D59" s="124">
        <v>3150474.27</v>
      </c>
      <c r="E59" s="40">
        <v>0.75851095972901572</v>
      </c>
      <c r="F59" s="137">
        <f t="shared" si="10"/>
        <v>4153498.68</v>
      </c>
      <c r="G59" s="41">
        <f>IF(ISBLANK(F59),"  ",IF(F81&gt;0,F59/F81,IF(F59&gt;0,1,0)))</f>
        <v>7.3018912098503863E-2</v>
      </c>
      <c r="H59" s="116">
        <v>1515688.56</v>
      </c>
      <c r="I59" s="39">
        <v>0.30630622603524005</v>
      </c>
      <c r="J59" s="124">
        <v>3432590.0943999998</v>
      </c>
      <c r="K59" s="40">
        <v>0.69369377396475984</v>
      </c>
      <c r="L59" s="137">
        <f t="shared" si="11"/>
        <v>4948278.6544000003</v>
      </c>
      <c r="M59" s="41">
        <f>IF(ISBLANK(L59),"  ",IF(L81&gt;0,L59/L81,IF(L59&gt;0,1,0)))</f>
        <v>7.3293665697568872E-2</v>
      </c>
    </row>
    <row r="60" spans="1:13" s="55" customFormat="1" ht="15" customHeight="1" x14ac:dyDescent="0.25">
      <c r="A60" s="60" t="s">
        <v>49</v>
      </c>
      <c r="B60" s="146">
        <v>16412916.49</v>
      </c>
      <c r="C60" s="59">
        <v>1.0549749701302946</v>
      </c>
      <c r="D60" s="128">
        <v>-855280.5700000003</v>
      </c>
      <c r="E60" s="54">
        <v>-5.4974970130294724E-2</v>
      </c>
      <c r="F60" s="139">
        <f>F59+F57+F56+F55+F54+F58</f>
        <v>15557635.92</v>
      </c>
      <c r="G60" s="53">
        <f>IF(ISBLANK(F60),"  ",IF(F81&gt;0,F60/F81,IF(F60&gt;0,1,0)))</f>
        <v>0.27350475760907339</v>
      </c>
      <c r="H60" s="146">
        <v>18946107</v>
      </c>
      <c r="I60" s="59">
        <v>0.75781344928737926</v>
      </c>
      <c r="J60" s="128">
        <v>6054910.0943999998</v>
      </c>
      <c r="K60" s="54">
        <v>0.24218655071262055</v>
      </c>
      <c r="L60" s="137">
        <f t="shared" si="11"/>
        <v>25001017.0944</v>
      </c>
      <c r="M60" s="53">
        <f>IF(ISBLANK(L60),"  ",IF(L81&gt;0,L60/L81,IF(L60&gt;0,1,0)))</f>
        <v>0.37031386407206013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95200</v>
      </c>
      <c r="C64" s="39">
        <v>3.3063607347574034E-2</v>
      </c>
      <c r="D64" s="124">
        <v>2784098.65</v>
      </c>
      <c r="E64" s="40">
        <v>0.96693639265242592</v>
      </c>
      <c r="F64" s="133">
        <f t="shared" si="12"/>
        <v>2879298.65</v>
      </c>
      <c r="G64" s="41">
        <f>IF(ISBLANK(F64),"  ",IF(F81&gt;0,F64/F81,IF(F64&gt;0,1,0)))</f>
        <v>5.0618351232915484E-2</v>
      </c>
      <c r="H64" s="114">
        <v>0</v>
      </c>
      <c r="I64" s="39">
        <v>0</v>
      </c>
      <c r="J64" s="124">
        <v>2839780.6229999997</v>
      </c>
      <c r="K64" s="40">
        <v>1</v>
      </c>
      <c r="L64" s="133">
        <f t="shared" si="11"/>
        <v>2839780.6229999997</v>
      </c>
      <c r="M64" s="41">
        <f>IF(ISBLANK(L64),"  ",IF(L81&gt;0,L64/L81,IF(L64&gt;0,1,0)))</f>
        <v>4.2062694155576702E-2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10000</v>
      </c>
      <c r="K66" s="40">
        <v>1</v>
      </c>
      <c r="L66" s="133">
        <f t="shared" si="11"/>
        <v>10000</v>
      </c>
      <c r="M66" s="41">
        <f>IF(ISBLANK(L66),"  ",IF(L81&gt;0,L66/L81,IF(L66&gt;0,1,0)))</f>
        <v>1.4811951956746874E-4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171190.92</v>
      </c>
      <c r="E67" s="40">
        <v>1</v>
      </c>
      <c r="F67" s="133">
        <f t="shared" si="12"/>
        <v>171190.92</v>
      </c>
      <c r="G67" s="41">
        <f>IF(ISBLANK(F67),"  ",IF(F81&gt;0,F67/F81,IF(F67&gt;0,1,0)))</f>
        <v>3.0095530786450157E-3</v>
      </c>
      <c r="H67" s="114">
        <v>0</v>
      </c>
      <c r="I67" s="39">
        <v>0</v>
      </c>
      <c r="J67" s="124">
        <v>171952.0692</v>
      </c>
      <c r="K67" s="40">
        <v>1</v>
      </c>
      <c r="L67" s="133">
        <f t="shared" si="11"/>
        <v>171952.0692</v>
      </c>
      <c r="M67" s="41">
        <f>IF(ISBLANK(L67),"  ",IF(L81&gt;0,L67/L81,IF(L67&gt;0,1,0)))</f>
        <v>2.5469457878536136E-3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20611.59</v>
      </c>
      <c r="E69" s="40">
        <v>1</v>
      </c>
      <c r="F69" s="133">
        <f t="shared" si="12"/>
        <v>20611.59</v>
      </c>
      <c r="G69" s="41">
        <f>IF(ISBLANK(F69),"  ",IF(F81&gt;0,F69/F81,IF(F69&gt;0,1,0)))</f>
        <v>3.623537635072515E-4</v>
      </c>
      <c r="H69" s="114">
        <v>0</v>
      </c>
      <c r="I69" s="39">
        <v>0</v>
      </c>
      <c r="J69" s="124">
        <v>21023.821800000002</v>
      </c>
      <c r="K69" s="40">
        <v>1</v>
      </c>
      <c r="L69" s="133">
        <f t="shared" si="11"/>
        <v>21023.821800000002</v>
      </c>
      <c r="M69" s="41">
        <f>IF(ISBLANK(L69),"  ",IF(L81&gt;0,L69/L81,IF(L69&gt;0,1,0)))</f>
        <v>3.1140383844880759E-4</v>
      </c>
    </row>
    <row r="70" spans="1:13" ht="15" customHeight="1" x14ac:dyDescent="0.2">
      <c r="A70" s="58" t="s">
        <v>59</v>
      </c>
      <c r="B70" s="114">
        <v>623894.57999999996</v>
      </c>
      <c r="C70" s="39">
        <v>1</v>
      </c>
      <c r="D70" s="124">
        <v>0</v>
      </c>
      <c r="E70" s="40">
        <v>0</v>
      </c>
      <c r="F70" s="133">
        <f t="shared" si="12"/>
        <v>623894.57999999996</v>
      </c>
      <c r="G70" s="41">
        <f>IF(ISBLANK(F70),"  ",IF(F81&gt;0,F70/F81,IF(F70&gt;0,1,0)))</f>
        <v>1.0968127596889711E-2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1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17132011.07</v>
      </c>
      <c r="C72" s="59">
        <v>0.8898529495889187</v>
      </c>
      <c r="D72" s="128">
        <v>2120620.5899999994</v>
      </c>
      <c r="E72" s="54">
        <v>0.11014705041108128</v>
      </c>
      <c r="F72" s="115">
        <f>F71+F70+F69+F68+F67+F66+F65+F64+F63+F62+F61+F60</f>
        <v>19252631.66</v>
      </c>
      <c r="G72" s="53">
        <f>IF(ISBLANK(F72),"  ",IF(F81&gt;0,F72/F81,IF(F72&gt;0,1,0)))</f>
        <v>0.33846314328103089</v>
      </c>
      <c r="H72" s="115">
        <v>18946107</v>
      </c>
      <c r="I72" s="59">
        <v>0.67559049878811739</v>
      </c>
      <c r="J72" s="128">
        <v>9097666.6083999984</v>
      </c>
      <c r="K72" s="54">
        <v>0.3244095012118825</v>
      </c>
      <c r="L72" s="115">
        <f>L71+L70+L69+L68+L67+L66+L65+L64+L63+L62+L61+L60</f>
        <v>28043773.608399998</v>
      </c>
      <c r="M72" s="53">
        <f>IF(ISBLANK(L72),"  ",IF(L81&gt;0,L72/L81,IF(L72&gt;0,1,0)))</f>
        <v>0.41538302737350669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15568586.34</v>
      </c>
      <c r="E77" s="36">
        <v>1</v>
      </c>
      <c r="F77" s="132">
        <f>D77+B77</f>
        <v>15568586.34</v>
      </c>
      <c r="G77" s="37">
        <f>IF(ISBLANK(F77),"  ",IF(F81&gt;0,F77/F81,IF(F77&gt;0,1,0)))</f>
        <v>0.27369726706123043</v>
      </c>
      <c r="H77" s="142">
        <v>0</v>
      </c>
      <c r="I77" s="35">
        <v>0</v>
      </c>
      <c r="J77" s="127">
        <v>15879958.0668</v>
      </c>
      <c r="K77" s="36">
        <v>1</v>
      </c>
      <c r="L77" s="132">
        <f>J77+H77</f>
        <v>15879958.0668</v>
      </c>
      <c r="M77" s="37">
        <f>IF(ISBLANK(L77),"  ",IF(L81&gt;0,L77/L81,IF(L77&gt;0,1,0)))</f>
        <v>0.23521317596059657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6298104.6500000004</v>
      </c>
      <c r="E78" s="40">
        <v>1</v>
      </c>
      <c r="F78" s="133">
        <f>D78+B78</f>
        <v>6298104.6500000004</v>
      </c>
      <c r="G78" s="41">
        <f>IF(ISBLANK(F78),"  ",IF(F81&gt;0,F78/F81,IF(F78&gt;0,1,0)))</f>
        <v>0.11072129432469893</v>
      </c>
      <c r="H78" s="114">
        <v>0</v>
      </c>
      <c r="I78" s="39">
        <v>0</v>
      </c>
      <c r="J78" s="124">
        <v>6424066.7430000007</v>
      </c>
      <c r="K78" s="40">
        <v>1</v>
      </c>
      <c r="L78" s="133">
        <f>J78+H78</f>
        <v>6424066.7430000007</v>
      </c>
      <c r="M78" s="41">
        <f>IF(ISBLANK(L78),"  ",IF(L81&gt;0,L78/L81,IF(L78&gt;0,1,0)))</f>
        <v>9.5152967964251378E-2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21866690.990000002</v>
      </c>
      <c r="E79" s="54">
        <v>1</v>
      </c>
      <c r="F79" s="134">
        <f>F78+F77+F76+F75+F74</f>
        <v>21866690.990000002</v>
      </c>
      <c r="G79" s="53">
        <f>IF(ISBLANK(F79),"  ",IF(F81&gt;0,F79/F81,IF(F79&gt;0,1,0)))</f>
        <v>0.38441856138592939</v>
      </c>
      <c r="H79" s="120">
        <v>0</v>
      </c>
      <c r="I79" s="59">
        <v>0</v>
      </c>
      <c r="J79" s="129">
        <v>22304024.809799999</v>
      </c>
      <c r="K79" s="54">
        <v>1</v>
      </c>
      <c r="L79" s="134">
        <f>L78+L77+L76+L75+L74</f>
        <v>22304024.809799999</v>
      </c>
      <c r="M79" s="53">
        <f>IF(ISBLANK(L79),"  ",IF(L81&gt;0,L79/L81,IF(L79&gt;0,1,0)))</f>
        <v>0.33036614392484792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32895194.07</v>
      </c>
      <c r="C81" s="68">
        <v>0.57830072170880187</v>
      </c>
      <c r="D81" s="121">
        <v>23987311.580000002</v>
      </c>
      <c r="E81" s="69">
        <v>0.42169927829119813</v>
      </c>
      <c r="F81" s="121">
        <f>F79+F72+F51+F44+F52+F80</f>
        <v>56882505.650000006</v>
      </c>
      <c r="G81" s="70">
        <f>IF(ISBLANK(F81),"  ",IF(F81&gt;0,F81/F81,IF(F81&gt;0,1,0)))</f>
        <v>1</v>
      </c>
      <c r="H81" s="121">
        <v>36111355</v>
      </c>
      <c r="I81" s="68">
        <v>0.53487965535303095</v>
      </c>
      <c r="J81" s="121">
        <v>31401691.418199997</v>
      </c>
      <c r="K81" s="69">
        <v>0.46512034464696894</v>
      </c>
      <c r="L81" s="121">
        <f>L79+L72+L51+L44+L52+L80</f>
        <v>67513046.418200001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Q24" sqref="Q24"/>
    </sheetView>
  </sheetViews>
  <sheetFormatPr defaultColWidth="12.42578125" defaultRowHeight="15" x14ac:dyDescent="0.25"/>
  <cols>
    <col min="1" max="1" width="63.42578125" style="55" customWidth="1"/>
    <col min="2" max="2" width="20.7109375" style="72" customWidth="1"/>
    <col min="3" max="3" width="20.7109375" style="55" customWidth="1"/>
    <col min="4" max="4" width="20.7109375" style="72" customWidth="1"/>
    <col min="5" max="5" width="20.7109375" style="55" customWidth="1"/>
    <col min="6" max="6" width="20.7109375" style="72" customWidth="1"/>
    <col min="7" max="7" width="20.7109375" style="55" customWidth="1"/>
    <col min="8" max="8" width="20.7109375" style="72" customWidth="1"/>
    <col min="9" max="9" width="20.7109375" style="55" customWidth="1"/>
    <col min="10" max="10" width="20.7109375" style="72" customWidth="1"/>
    <col min="11" max="11" width="20.7109375" style="55" customWidth="1"/>
    <col min="12" max="12" width="20.7109375" style="72" customWidth="1"/>
    <col min="13" max="13" width="20.7109375" style="55" customWidth="1"/>
    <col min="14" max="256" width="12.42578125" style="55"/>
    <col min="257" max="257" width="186.7109375" style="55" customWidth="1"/>
    <col min="258" max="258" width="56.42578125" style="55" customWidth="1"/>
    <col min="259" max="263" width="45.5703125" style="55" customWidth="1"/>
    <col min="264" max="264" width="54.7109375" style="55" customWidth="1"/>
    <col min="265" max="269" width="45.5703125" style="55" customWidth="1"/>
    <col min="270" max="512" width="12.42578125" style="55"/>
    <col min="513" max="513" width="186.7109375" style="55" customWidth="1"/>
    <col min="514" max="514" width="56.42578125" style="55" customWidth="1"/>
    <col min="515" max="519" width="45.5703125" style="55" customWidth="1"/>
    <col min="520" max="520" width="54.7109375" style="55" customWidth="1"/>
    <col min="521" max="525" width="45.5703125" style="55" customWidth="1"/>
    <col min="526" max="768" width="12.42578125" style="55"/>
    <col min="769" max="769" width="186.7109375" style="55" customWidth="1"/>
    <col min="770" max="770" width="56.42578125" style="55" customWidth="1"/>
    <col min="771" max="775" width="45.5703125" style="55" customWidth="1"/>
    <col min="776" max="776" width="54.7109375" style="55" customWidth="1"/>
    <col min="777" max="781" width="45.5703125" style="55" customWidth="1"/>
    <col min="782" max="1024" width="12.42578125" style="55"/>
    <col min="1025" max="1025" width="186.7109375" style="55" customWidth="1"/>
    <col min="1026" max="1026" width="56.42578125" style="55" customWidth="1"/>
    <col min="1027" max="1031" width="45.5703125" style="55" customWidth="1"/>
    <col min="1032" max="1032" width="54.7109375" style="55" customWidth="1"/>
    <col min="1033" max="1037" width="45.5703125" style="55" customWidth="1"/>
    <col min="1038" max="1280" width="12.42578125" style="55"/>
    <col min="1281" max="1281" width="186.7109375" style="55" customWidth="1"/>
    <col min="1282" max="1282" width="56.42578125" style="55" customWidth="1"/>
    <col min="1283" max="1287" width="45.5703125" style="55" customWidth="1"/>
    <col min="1288" max="1288" width="54.7109375" style="55" customWidth="1"/>
    <col min="1289" max="1293" width="45.5703125" style="55" customWidth="1"/>
    <col min="1294" max="1536" width="12.42578125" style="55"/>
    <col min="1537" max="1537" width="186.7109375" style="55" customWidth="1"/>
    <col min="1538" max="1538" width="56.42578125" style="55" customWidth="1"/>
    <col min="1539" max="1543" width="45.5703125" style="55" customWidth="1"/>
    <col min="1544" max="1544" width="54.7109375" style="55" customWidth="1"/>
    <col min="1545" max="1549" width="45.5703125" style="55" customWidth="1"/>
    <col min="1550" max="1792" width="12.42578125" style="55"/>
    <col min="1793" max="1793" width="186.7109375" style="55" customWidth="1"/>
    <col min="1794" max="1794" width="56.42578125" style="55" customWidth="1"/>
    <col min="1795" max="1799" width="45.5703125" style="55" customWidth="1"/>
    <col min="1800" max="1800" width="54.7109375" style="55" customWidth="1"/>
    <col min="1801" max="1805" width="45.5703125" style="55" customWidth="1"/>
    <col min="1806" max="2048" width="12.42578125" style="55"/>
    <col min="2049" max="2049" width="186.7109375" style="55" customWidth="1"/>
    <col min="2050" max="2050" width="56.42578125" style="55" customWidth="1"/>
    <col min="2051" max="2055" width="45.5703125" style="55" customWidth="1"/>
    <col min="2056" max="2056" width="54.7109375" style="55" customWidth="1"/>
    <col min="2057" max="2061" width="45.5703125" style="55" customWidth="1"/>
    <col min="2062" max="2304" width="12.42578125" style="55"/>
    <col min="2305" max="2305" width="186.7109375" style="55" customWidth="1"/>
    <col min="2306" max="2306" width="56.42578125" style="55" customWidth="1"/>
    <col min="2307" max="2311" width="45.5703125" style="55" customWidth="1"/>
    <col min="2312" max="2312" width="54.7109375" style="55" customWidth="1"/>
    <col min="2313" max="2317" width="45.5703125" style="55" customWidth="1"/>
    <col min="2318" max="2560" width="12.42578125" style="55"/>
    <col min="2561" max="2561" width="186.7109375" style="55" customWidth="1"/>
    <col min="2562" max="2562" width="56.42578125" style="55" customWidth="1"/>
    <col min="2563" max="2567" width="45.5703125" style="55" customWidth="1"/>
    <col min="2568" max="2568" width="54.7109375" style="55" customWidth="1"/>
    <col min="2569" max="2573" width="45.5703125" style="55" customWidth="1"/>
    <col min="2574" max="2816" width="12.42578125" style="55"/>
    <col min="2817" max="2817" width="186.7109375" style="55" customWidth="1"/>
    <col min="2818" max="2818" width="56.42578125" style="55" customWidth="1"/>
    <col min="2819" max="2823" width="45.5703125" style="55" customWidth="1"/>
    <col min="2824" max="2824" width="54.7109375" style="55" customWidth="1"/>
    <col min="2825" max="2829" width="45.5703125" style="55" customWidth="1"/>
    <col min="2830" max="3072" width="12.42578125" style="55"/>
    <col min="3073" max="3073" width="186.7109375" style="55" customWidth="1"/>
    <col min="3074" max="3074" width="56.42578125" style="55" customWidth="1"/>
    <col min="3075" max="3079" width="45.5703125" style="55" customWidth="1"/>
    <col min="3080" max="3080" width="54.7109375" style="55" customWidth="1"/>
    <col min="3081" max="3085" width="45.5703125" style="55" customWidth="1"/>
    <col min="3086" max="3328" width="12.42578125" style="55"/>
    <col min="3329" max="3329" width="186.7109375" style="55" customWidth="1"/>
    <col min="3330" max="3330" width="56.42578125" style="55" customWidth="1"/>
    <col min="3331" max="3335" width="45.5703125" style="55" customWidth="1"/>
    <col min="3336" max="3336" width="54.7109375" style="55" customWidth="1"/>
    <col min="3337" max="3341" width="45.5703125" style="55" customWidth="1"/>
    <col min="3342" max="3584" width="12.42578125" style="55"/>
    <col min="3585" max="3585" width="186.7109375" style="55" customWidth="1"/>
    <col min="3586" max="3586" width="56.42578125" style="55" customWidth="1"/>
    <col min="3587" max="3591" width="45.5703125" style="55" customWidth="1"/>
    <col min="3592" max="3592" width="54.7109375" style="55" customWidth="1"/>
    <col min="3593" max="3597" width="45.5703125" style="55" customWidth="1"/>
    <col min="3598" max="3840" width="12.42578125" style="55"/>
    <col min="3841" max="3841" width="186.7109375" style="55" customWidth="1"/>
    <col min="3842" max="3842" width="56.42578125" style="55" customWidth="1"/>
    <col min="3843" max="3847" width="45.5703125" style="55" customWidth="1"/>
    <col min="3848" max="3848" width="54.7109375" style="55" customWidth="1"/>
    <col min="3849" max="3853" width="45.5703125" style="55" customWidth="1"/>
    <col min="3854" max="4096" width="12.42578125" style="55"/>
    <col min="4097" max="4097" width="186.7109375" style="55" customWidth="1"/>
    <col min="4098" max="4098" width="56.42578125" style="55" customWidth="1"/>
    <col min="4099" max="4103" width="45.5703125" style="55" customWidth="1"/>
    <col min="4104" max="4104" width="54.7109375" style="55" customWidth="1"/>
    <col min="4105" max="4109" width="45.5703125" style="55" customWidth="1"/>
    <col min="4110" max="4352" width="12.42578125" style="55"/>
    <col min="4353" max="4353" width="186.7109375" style="55" customWidth="1"/>
    <col min="4354" max="4354" width="56.42578125" style="55" customWidth="1"/>
    <col min="4355" max="4359" width="45.5703125" style="55" customWidth="1"/>
    <col min="4360" max="4360" width="54.7109375" style="55" customWidth="1"/>
    <col min="4361" max="4365" width="45.5703125" style="55" customWidth="1"/>
    <col min="4366" max="4608" width="12.42578125" style="55"/>
    <col min="4609" max="4609" width="186.7109375" style="55" customWidth="1"/>
    <col min="4610" max="4610" width="56.42578125" style="55" customWidth="1"/>
    <col min="4611" max="4615" width="45.5703125" style="55" customWidth="1"/>
    <col min="4616" max="4616" width="54.7109375" style="55" customWidth="1"/>
    <col min="4617" max="4621" width="45.5703125" style="55" customWidth="1"/>
    <col min="4622" max="4864" width="12.42578125" style="55"/>
    <col min="4865" max="4865" width="186.7109375" style="55" customWidth="1"/>
    <col min="4866" max="4866" width="56.42578125" style="55" customWidth="1"/>
    <col min="4867" max="4871" width="45.5703125" style="55" customWidth="1"/>
    <col min="4872" max="4872" width="54.7109375" style="55" customWidth="1"/>
    <col min="4873" max="4877" width="45.5703125" style="55" customWidth="1"/>
    <col min="4878" max="5120" width="12.42578125" style="55"/>
    <col min="5121" max="5121" width="186.7109375" style="55" customWidth="1"/>
    <col min="5122" max="5122" width="56.42578125" style="55" customWidth="1"/>
    <col min="5123" max="5127" width="45.5703125" style="55" customWidth="1"/>
    <col min="5128" max="5128" width="54.7109375" style="55" customWidth="1"/>
    <col min="5129" max="5133" width="45.5703125" style="55" customWidth="1"/>
    <col min="5134" max="5376" width="12.42578125" style="55"/>
    <col min="5377" max="5377" width="186.7109375" style="55" customWidth="1"/>
    <col min="5378" max="5378" width="56.42578125" style="55" customWidth="1"/>
    <col min="5379" max="5383" width="45.5703125" style="55" customWidth="1"/>
    <col min="5384" max="5384" width="54.7109375" style="55" customWidth="1"/>
    <col min="5385" max="5389" width="45.5703125" style="55" customWidth="1"/>
    <col min="5390" max="5632" width="12.42578125" style="55"/>
    <col min="5633" max="5633" width="186.7109375" style="55" customWidth="1"/>
    <col min="5634" max="5634" width="56.42578125" style="55" customWidth="1"/>
    <col min="5635" max="5639" width="45.5703125" style="55" customWidth="1"/>
    <col min="5640" max="5640" width="54.7109375" style="55" customWidth="1"/>
    <col min="5641" max="5645" width="45.5703125" style="55" customWidth="1"/>
    <col min="5646" max="5888" width="12.42578125" style="55"/>
    <col min="5889" max="5889" width="186.7109375" style="55" customWidth="1"/>
    <col min="5890" max="5890" width="56.42578125" style="55" customWidth="1"/>
    <col min="5891" max="5895" width="45.5703125" style="55" customWidth="1"/>
    <col min="5896" max="5896" width="54.7109375" style="55" customWidth="1"/>
    <col min="5897" max="5901" width="45.5703125" style="55" customWidth="1"/>
    <col min="5902" max="6144" width="12.42578125" style="55"/>
    <col min="6145" max="6145" width="186.7109375" style="55" customWidth="1"/>
    <col min="6146" max="6146" width="56.42578125" style="55" customWidth="1"/>
    <col min="6147" max="6151" width="45.5703125" style="55" customWidth="1"/>
    <col min="6152" max="6152" width="54.7109375" style="55" customWidth="1"/>
    <col min="6153" max="6157" width="45.5703125" style="55" customWidth="1"/>
    <col min="6158" max="6400" width="12.42578125" style="55"/>
    <col min="6401" max="6401" width="186.7109375" style="55" customWidth="1"/>
    <col min="6402" max="6402" width="56.42578125" style="55" customWidth="1"/>
    <col min="6403" max="6407" width="45.5703125" style="55" customWidth="1"/>
    <col min="6408" max="6408" width="54.7109375" style="55" customWidth="1"/>
    <col min="6409" max="6413" width="45.5703125" style="55" customWidth="1"/>
    <col min="6414" max="6656" width="12.42578125" style="55"/>
    <col min="6657" max="6657" width="186.7109375" style="55" customWidth="1"/>
    <col min="6658" max="6658" width="56.42578125" style="55" customWidth="1"/>
    <col min="6659" max="6663" width="45.5703125" style="55" customWidth="1"/>
    <col min="6664" max="6664" width="54.7109375" style="55" customWidth="1"/>
    <col min="6665" max="6669" width="45.5703125" style="55" customWidth="1"/>
    <col min="6670" max="6912" width="12.42578125" style="55"/>
    <col min="6913" max="6913" width="186.7109375" style="55" customWidth="1"/>
    <col min="6914" max="6914" width="56.42578125" style="55" customWidth="1"/>
    <col min="6915" max="6919" width="45.5703125" style="55" customWidth="1"/>
    <col min="6920" max="6920" width="54.7109375" style="55" customWidth="1"/>
    <col min="6921" max="6925" width="45.5703125" style="55" customWidth="1"/>
    <col min="6926" max="7168" width="12.42578125" style="55"/>
    <col min="7169" max="7169" width="186.7109375" style="55" customWidth="1"/>
    <col min="7170" max="7170" width="56.42578125" style="55" customWidth="1"/>
    <col min="7171" max="7175" width="45.5703125" style="55" customWidth="1"/>
    <col min="7176" max="7176" width="54.7109375" style="55" customWidth="1"/>
    <col min="7177" max="7181" width="45.5703125" style="55" customWidth="1"/>
    <col min="7182" max="7424" width="12.42578125" style="55"/>
    <col min="7425" max="7425" width="186.7109375" style="55" customWidth="1"/>
    <col min="7426" max="7426" width="56.42578125" style="55" customWidth="1"/>
    <col min="7427" max="7431" width="45.5703125" style="55" customWidth="1"/>
    <col min="7432" max="7432" width="54.7109375" style="55" customWidth="1"/>
    <col min="7433" max="7437" width="45.5703125" style="55" customWidth="1"/>
    <col min="7438" max="7680" width="12.42578125" style="55"/>
    <col min="7681" max="7681" width="186.7109375" style="55" customWidth="1"/>
    <col min="7682" max="7682" width="56.42578125" style="55" customWidth="1"/>
    <col min="7683" max="7687" width="45.5703125" style="55" customWidth="1"/>
    <col min="7688" max="7688" width="54.7109375" style="55" customWidth="1"/>
    <col min="7689" max="7693" width="45.5703125" style="55" customWidth="1"/>
    <col min="7694" max="7936" width="12.42578125" style="55"/>
    <col min="7937" max="7937" width="186.7109375" style="55" customWidth="1"/>
    <col min="7938" max="7938" width="56.42578125" style="55" customWidth="1"/>
    <col min="7939" max="7943" width="45.5703125" style="55" customWidth="1"/>
    <col min="7944" max="7944" width="54.7109375" style="55" customWidth="1"/>
    <col min="7945" max="7949" width="45.5703125" style="55" customWidth="1"/>
    <col min="7950" max="8192" width="12.42578125" style="55"/>
    <col min="8193" max="8193" width="186.7109375" style="55" customWidth="1"/>
    <col min="8194" max="8194" width="56.42578125" style="55" customWidth="1"/>
    <col min="8195" max="8199" width="45.5703125" style="55" customWidth="1"/>
    <col min="8200" max="8200" width="54.7109375" style="55" customWidth="1"/>
    <col min="8201" max="8205" width="45.5703125" style="55" customWidth="1"/>
    <col min="8206" max="8448" width="12.42578125" style="55"/>
    <col min="8449" max="8449" width="186.7109375" style="55" customWidth="1"/>
    <col min="8450" max="8450" width="56.42578125" style="55" customWidth="1"/>
    <col min="8451" max="8455" width="45.5703125" style="55" customWidth="1"/>
    <col min="8456" max="8456" width="54.7109375" style="55" customWidth="1"/>
    <col min="8457" max="8461" width="45.5703125" style="55" customWidth="1"/>
    <col min="8462" max="8704" width="12.42578125" style="55"/>
    <col min="8705" max="8705" width="186.7109375" style="55" customWidth="1"/>
    <col min="8706" max="8706" width="56.42578125" style="55" customWidth="1"/>
    <col min="8707" max="8711" width="45.5703125" style="55" customWidth="1"/>
    <col min="8712" max="8712" width="54.7109375" style="55" customWidth="1"/>
    <col min="8713" max="8717" width="45.5703125" style="55" customWidth="1"/>
    <col min="8718" max="8960" width="12.42578125" style="55"/>
    <col min="8961" max="8961" width="186.7109375" style="55" customWidth="1"/>
    <col min="8962" max="8962" width="56.42578125" style="55" customWidth="1"/>
    <col min="8963" max="8967" width="45.5703125" style="55" customWidth="1"/>
    <col min="8968" max="8968" width="54.7109375" style="55" customWidth="1"/>
    <col min="8969" max="8973" width="45.5703125" style="55" customWidth="1"/>
    <col min="8974" max="9216" width="12.42578125" style="55"/>
    <col min="9217" max="9217" width="186.7109375" style="55" customWidth="1"/>
    <col min="9218" max="9218" width="56.42578125" style="55" customWidth="1"/>
    <col min="9219" max="9223" width="45.5703125" style="55" customWidth="1"/>
    <col min="9224" max="9224" width="54.7109375" style="55" customWidth="1"/>
    <col min="9225" max="9229" width="45.5703125" style="55" customWidth="1"/>
    <col min="9230" max="9472" width="12.42578125" style="55"/>
    <col min="9473" max="9473" width="186.7109375" style="55" customWidth="1"/>
    <col min="9474" max="9474" width="56.42578125" style="55" customWidth="1"/>
    <col min="9475" max="9479" width="45.5703125" style="55" customWidth="1"/>
    <col min="9480" max="9480" width="54.7109375" style="55" customWidth="1"/>
    <col min="9481" max="9485" width="45.5703125" style="55" customWidth="1"/>
    <col min="9486" max="9728" width="12.42578125" style="55"/>
    <col min="9729" max="9729" width="186.7109375" style="55" customWidth="1"/>
    <col min="9730" max="9730" width="56.42578125" style="55" customWidth="1"/>
    <col min="9731" max="9735" width="45.5703125" style="55" customWidth="1"/>
    <col min="9736" max="9736" width="54.7109375" style="55" customWidth="1"/>
    <col min="9737" max="9741" width="45.5703125" style="55" customWidth="1"/>
    <col min="9742" max="9984" width="12.42578125" style="55"/>
    <col min="9985" max="9985" width="186.7109375" style="55" customWidth="1"/>
    <col min="9986" max="9986" width="56.42578125" style="55" customWidth="1"/>
    <col min="9987" max="9991" width="45.5703125" style="55" customWidth="1"/>
    <col min="9992" max="9992" width="54.7109375" style="55" customWidth="1"/>
    <col min="9993" max="9997" width="45.5703125" style="55" customWidth="1"/>
    <col min="9998" max="10240" width="12.42578125" style="55"/>
    <col min="10241" max="10241" width="186.7109375" style="55" customWidth="1"/>
    <col min="10242" max="10242" width="56.42578125" style="55" customWidth="1"/>
    <col min="10243" max="10247" width="45.5703125" style="55" customWidth="1"/>
    <col min="10248" max="10248" width="54.7109375" style="55" customWidth="1"/>
    <col min="10249" max="10253" width="45.5703125" style="55" customWidth="1"/>
    <col min="10254" max="10496" width="12.42578125" style="55"/>
    <col min="10497" max="10497" width="186.7109375" style="55" customWidth="1"/>
    <col min="10498" max="10498" width="56.42578125" style="55" customWidth="1"/>
    <col min="10499" max="10503" width="45.5703125" style="55" customWidth="1"/>
    <col min="10504" max="10504" width="54.7109375" style="55" customWidth="1"/>
    <col min="10505" max="10509" width="45.5703125" style="55" customWidth="1"/>
    <col min="10510" max="10752" width="12.42578125" style="55"/>
    <col min="10753" max="10753" width="186.7109375" style="55" customWidth="1"/>
    <col min="10754" max="10754" width="56.42578125" style="55" customWidth="1"/>
    <col min="10755" max="10759" width="45.5703125" style="55" customWidth="1"/>
    <col min="10760" max="10760" width="54.7109375" style="55" customWidth="1"/>
    <col min="10761" max="10765" width="45.5703125" style="55" customWidth="1"/>
    <col min="10766" max="11008" width="12.42578125" style="55"/>
    <col min="11009" max="11009" width="186.7109375" style="55" customWidth="1"/>
    <col min="11010" max="11010" width="56.42578125" style="55" customWidth="1"/>
    <col min="11011" max="11015" width="45.5703125" style="55" customWidth="1"/>
    <col min="11016" max="11016" width="54.7109375" style="55" customWidth="1"/>
    <col min="11017" max="11021" width="45.5703125" style="55" customWidth="1"/>
    <col min="11022" max="11264" width="12.42578125" style="55"/>
    <col min="11265" max="11265" width="186.7109375" style="55" customWidth="1"/>
    <col min="11266" max="11266" width="56.42578125" style="55" customWidth="1"/>
    <col min="11267" max="11271" width="45.5703125" style="55" customWidth="1"/>
    <col min="11272" max="11272" width="54.7109375" style="55" customWidth="1"/>
    <col min="11273" max="11277" width="45.5703125" style="55" customWidth="1"/>
    <col min="11278" max="11520" width="12.42578125" style="55"/>
    <col min="11521" max="11521" width="186.7109375" style="55" customWidth="1"/>
    <col min="11522" max="11522" width="56.42578125" style="55" customWidth="1"/>
    <col min="11523" max="11527" width="45.5703125" style="55" customWidth="1"/>
    <col min="11528" max="11528" width="54.7109375" style="55" customWidth="1"/>
    <col min="11529" max="11533" width="45.5703125" style="55" customWidth="1"/>
    <col min="11534" max="11776" width="12.42578125" style="55"/>
    <col min="11777" max="11777" width="186.7109375" style="55" customWidth="1"/>
    <col min="11778" max="11778" width="56.42578125" style="55" customWidth="1"/>
    <col min="11779" max="11783" width="45.5703125" style="55" customWidth="1"/>
    <col min="11784" max="11784" width="54.7109375" style="55" customWidth="1"/>
    <col min="11785" max="11789" width="45.5703125" style="55" customWidth="1"/>
    <col min="11790" max="12032" width="12.42578125" style="55"/>
    <col min="12033" max="12033" width="186.7109375" style="55" customWidth="1"/>
    <col min="12034" max="12034" width="56.42578125" style="55" customWidth="1"/>
    <col min="12035" max="12039" width="45.5703125" style="55" customWidth="1"/>
    <col min="12040" max="12040" width="54.7109375" style="55" customWidth="1"/>
    <col min="12041" max="12045" width="45.5703125" style="55" customWidth="1"/>
    <col min="12046" max="12288" width="12.42578125" style="55"/>
    <col min="12289" max="12289" width="186.7109375" style="55" customWidth="1"/>
    <col min="12290" max="12290" width="56.42578125" style="55" customWidth="1"/>
    <col min="12291" max="12295" width="45.5703125" style="55" customWidth="1"/>
    <col min="12296" max="12296" width="54.7109375" style="55" customWidth="1"/>
    <col min="12297" max="12301" width="45.5703125" style="55" customWidth="1"/>
    <col min="12302" max="12544" width="12.42578125" style="55"/>
    <col min="12545" max="12545" width="186.7109375" style="55" customWidth="1"/>
    <col min="12546" max="12546" width="56.42578125" style="55" customWidth="1"/>
    <col min="12547" max="12551" width="45.5703125" style="55" customWidth="1"/>
    <col min="12552" max="12552" width="54.7109375" style="55" customWidth="1"/>
    <col min="12553" max="12557" width="45.5703125" style="55" customWidth="1"/>
    <col min="12558" max="12800" width="12.42578125" style="55"/>
    <col min="12801" max="12801" width="186.7109375" style="55" customWidth="1"/>
    <col min="12802" max="12802" width="56.42578125" style="55" customWidth="1"/>
    <col min="12803" max="12807" width="45.5703125" style="55" customWidth="1"/>
    <col min="12808" max="12808" width="54.7109375" style="55" customWidth="1"/>
    <col min="12809" max="12813" width="45.5703125" style="55" customWidth="1"/>
    <col min="12814" max="13056" width="12.42578125" style="55"/>
    <col min="13057" max="13057" width="186.7109375" style="55" customWidth="1"/>
    <col min="13058" max="13058" width="56.42578125" style="55" customWidth="1"/>
    <col min="13059" max="13063" width="45.5703125" style="55" customWidth="1"/>
    <col min="13064" max="13064" width="54.7109375" style="55" customWidth="1"/>
    <col min="13065" max="13069" width="45.5703125" style="55" customWidth="1"/>
    <col min="13070" max="13312" width="12.42578125" style="55"/>
    <col min="13313" max="13313" width="186.7109375" style="55" customWidth="1"/>
    <col min="13314" max="13314" width="56.42578125" style="55" customWidth="1"/>
    <col min="13315" max="13319" width="45.5703125" style="55" customWidth="1"/>
    <col min="13320" max="13320" width="54.7109375" style="55" customWidth="1"/>
    <col min="13321" max="13325" width="45.5703125" style="55" customWidth="1"/>
    <col min="13326" max="13568" width="12.42578125" style="55"/>
    <col min="13569" max="13569" width="186.7109375" style="55" customWidth="1"/>
    <col min="13570" max="13570" width="56.42578125" style="55" customWidth="1"/>
    <col min="13571" max="13575" width="45.5703125" style="55" customWidth="1"/>
    <col min="13576" max="13576" width="54.7109375" style="55" customWidth="1"/>
    <col min="13577" max="13581" width="45.5703125" style="55" customWidth="1"/>
    <col min="13582" max="13824" width="12.42578125" style="55"/>
    <col min="13825" max="13825" width="186.7109375" style="55" customWidth="1"/>
    <col min="13826" max="13826" width="56.42578125" style="55" customWidth="1"/>
    <col min="13827" max="13831" width="45.5703125" style="55" customWidth="1"/>
    <col min="13832" max="13832" width="54.7109375" style="55" customWidth="1"/>
    <col min="13833" max="13837" width="45.5703125" style="55" customWidth="1"/>
    <col min="13838" max="14080" width="12.42578125" style="55"/>
    <col min="14081" max="14081" width="186.7109375" style="55" customWidth="1"/>
    <col min="14082" max="14082" width="56.42578125" style="55" customWidth="1"/>
    <col min="14083" max="14087" width="45.5703125" style="55" customWidth="1"/>
    <col min="14088" max="14088" width="54.7109375" style="55" customWidth="1"/>
    <col min="14089" max="14093" width="45.5703125" style="55" customWidth="1"/>
    <col min="14094" max="14336" width="12.42578125" style="55"/>
    <col min="14337" max="14337" width="186.7109375" style="55" customWidth="1"/>
    <col min="14338" max="14338" width="56.42578125" style="55" customWidth="1"/>
    <col min="14339" max="14343" width="45.5703125" style="55" customWidth="1"/>
    <col min="14344" max="14344" width="54.7109375" style="55" customWidth="1"/>
    <col min="14345" max="14349" width="45.5703125" style="55" customWidth="1"/>
    <col min="14350" max="14592" width="12.42578125" style="55"/>
    <col min="14593" max="14593" width="186.7109375" style="55" customWidth="1"/>
    <col min="14594" max="14594" width="56.42578125" style="55" customWidth="1"/>
    <col min="14595" max="14599" width="45.5703125" style="55" customWidth="1"/>
    <col min="14600" max="14600" width="54.7109375" style="55" customWidth="1"/>
    <col min="14601" max="14605" width="45.5703125" style="55" customWidth="1"/>
    <col min="14606" max="14848" width="12.42578125" style="55"/>
    <col min="14849" max="14849" width="186.7109375" style="55" customWidth="1"/>
    <col min="14850" max="14850" width="56.42578125" style="55" customWidth="1"/>
    <col min="14851" max="14855" width="45.5703125" style="55" customWidth="1"/>
    <col min="14856" max="14856" width="54.7109375" style="55" customWidth="1"/>
    <col min="14857" max="14861" width="45.5703125" style="55" customWidth="1"/>
    <col min="14862" max="15104" width="12.42578125" style="55"/>
    <col min="15105" max="15105" width="186.7109375" style="55" customWidth="1"/>
    <col min="15106" max="15106" width="56.42578125" style="55" customWidth="1"/>
    <col min="15107" max="15111" width="45.5703125" style="55" customWidth="1"/>
    <col min="15112" max="15112" width="54.7109375" style="55" customWidth="1"/>
    <col min="15113" max="15117" width="45.5703125" style="55" customWidth="1"/>
    <col min="15118" max="15360" width="12.42578125" style="55"/>
    <col min="15361" max="15361" width="186.7109375" style="55" customWidth="1"/>
    <col min="15362" max="15362" width="56.42578125" style="55" customWidth="1"/>
    <col min="15363" max="15367" width="45.5703125" style="55" customWidth="1"/>
    <col min="15368" max="15368" width="54.7109375" style="55" customWidth="1"/>
    <col min="15369" max="15373" width="45.5703125" style="55" customWidth="1"/>
    <col min="15374" max="15616" width="12.42578125" style="55"/>
    <col min="15617" max="15617" width="186.7109375" style="55" customWidth="1"/>
    <col min="15618" max="15618" width="56.42578125" style="55" customWidth="1"/>
    <col min="15619" max="15623" width="45.5703125" style="55" customWidth="1"/>
    <col min="15624" max="15624" width="54.7109375" style="55" customWidth="1"/>
    <col min="15625" max="15629" width="45.5703125" style="55" customWidth="1"/>
    <col min="15630" max="15872" width="12.42578125" style="55"/>
    <col min="15873" max="15873" width="186.7109375" style="55" customWidth="1"/>
    <col min="15874" max="15874" width="56.42578125" style="55" customWidth="1"/>
    <col min="15875" max="15879" width="45.5703125" style="55" customWidth="1"/>
    <col min="15880" max="15880" width="54.7109375" style="55" customWidth="1"/>
    <col min="15881" max="15885" width="45.5703125" style="55" customWidth="1"/>
    <col min="15886" max="16128" width="12.42578125" style="55"/>
    <col min="16129" max="16129" width="186.7109375" style="55" customWidth="1"/>
    <col min="16130" max="16130" width="56.42578125" style="55" customWidth="1"/>
    <col min="16131" max="16135" width="45.5703125" style="55" customWidth="1"/>
    <col min="16136" max="16136" width="54.7109375" style="55" customWidth="1"/>
    <col min="16137" max="16141" width="45.5703125" style="55" customWidth="1"/>
    <col min="16142" max="16384" width="12.42578125" style="55"/>
  </cols>
  <sheetData>
    <row r="1" spans="1:15" s="89" customFormat="1" ht="19.5" customHeight="1" thickBot="1" x14ac:dyDescent="0.3">
      <c r="A1" s="78" t="s">
        <v>0</v>
      </c>
      <c r="B1" s="82"/>
      <c r="C1" s="78"/>
      <c r="D1" s="82"/>
      <c r="F1" s="82"/>
      <c r="H1" s="82"/>
      <c r="I1" s="78"/>
      <c r="J1" s="82" t="s">
        <v>1</v>
      </c>
      <c r="K1" s="90" t="s">
        <v>90</v>
      </c>
      <c r="L1" s="91"/>
      <c r="M1" s="90"/>
    </row>
    <row r="2" spans="1:15" s="89" customFormat="1" ht="19.5" customHeight="1" thickBot="1" x14ac:dyDescent="0.3">
      <c r="A2" s="78" t="s">
        <v>2</v>
      </c>
      <c r="B2" s="82"/>
      <c r="C2" s="78"/>
      <c r="D2" s="82"/>
      <c r="E2" s="78"/>
      <c r="F2" s="82"/>
      <c r="G2" s="78"/>
      <c r="H2" s="82"/>
      <c r="I2" s="78"/>
      <c r="J2" s="82"/>
      <c r="K2" s="78"/>
      <c r="L2" s="82"/>
      <c r="O2" s="103" t="s">
        <v>171</v>
      </c>
    </row>
    <row r="3" spans="1:15" s="89" customFormat="1" ht="19.5" customHeight="1" thickBot="1" x14ac:dyDescent="0.3">
      <c r="A3" s="85" t="s">
        <v>3</v>
      </c>
      <c r="B3" s="92"/>
      <c r="C3" s="85"/>
      <c r="D3" s="92"/>
      <c r="E3" s="85"/>
      <c r="F3" s="92"/>
      <c r="G3" s="85"/>
      <c r="H3" s="92"/>
      <c r="I3" s="85"/>
      <c r="J3" s="92"/>
      <c r="K3" s="85"/>
      <c r="L3" s="92"/>
      <c r="M3" s="93"/>
    </row>
    <row r="4" spans="1:15" ht="15" customHeight="1" thickTop="1" x14ac:dyDescent="0.25">
      <c r="A4" s="7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5">
      <c r="A5" s="9"/>
      <c r="B5" s="1"/>
      <c r="C5" s="2"/>
      <c r="D5" s="1"/>
      <c r="E5" s="2"/>
      <c r="F5" s="1"/>
      <c r="G5" s="8"/>
      <c r="H5" s="1"/>
      <c r="I5" s="2"/>
      <c r="J5" s="1"/>
      <c r="K5" s="2"/>
      <c r="L5" s="1"/>
      <c r="M5" s="8"/>
    </row>
    <row r="6" spans="1:15" s="2" customFormat="1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5">
      <c r="A7" s="9" t="s">
        <v>4</v>
      </c>
      <c r="B7" s="1" t="s">
        <v>4</v>
      </c>
      <c r="C7" s="2"/>
      <c r="D7" s="1" t="s">
        <v>4</v>
      </c>
      <c r="E7" s="2"/>
      <c r="F7" s="1" t="s">
        <v>4</v>
      </c>
      <c r="G7" s="8"/>
      <c r="H7" s="1" t="s">
        <v>4</v>
      </c>
      <c r="I7" s="2"/>
      <c r="J7" s="1" t="s">
        <v>4</v>
      </c>
      <c r="K7" s="2"/>
      <c r="L7" s="1" t="s">
        <v>4</v>
      </c>
      <c r="M7" s="8"/>
    </row>
    <row r="8" spans="1:15" ht="15" customHeight="1" x14ac:dyDescent="0.25">
      <c r="A8" s="9" t="s">
        <v>4</v>
      </c>
      <c r="B8" s="1" t="s">
        <v>4</v>
      </c>
      <c r="C8" s="2"/>
      <c r="D8" s="1" t="s">
        <v>4</v>
      </c>
      <c r="E8" s="2"/>
      <c r="F8" s="1" t="s">
        <v>4</v>
      </c>
      <c r="G8" s="8"/>
      <c r="H8" s="1" t="s">
        <v>4</v>
      </c>
      <c r="I8" s="2"/>
      <c r="J8" s="1" t="s">
        <v>4</v>
      </c>
      <c r="K8" s="2"/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5">
      <c r="A11" s="56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H12" s="1"/>
      <c r="I12" s="32"/>
      <c r="J12" s="31"/>
      <c r="K12" s="32"/>
      <c r="L12" s="31"/>
      <c r="M12" s="33"/>
    </row>
    <row r="13" spans="1:15" ht="15" customHeight="1" x14ac:dyDescent="0.25">
      <c r="A13" s="34" t="s">
        <v>12</v>
      </c>
      <c r="B13" s="112">
        <v>31598261</v>
      </c>
      <c r="C13" s="35">
        <v>1</v>
      </c>
      <c r="D13" s="122">
        <v>0</v>
      </c>
      <c r="E13" s="36">
        <v>0</v>
      </c>
      <c r="F13" s="130">
        <f>D13+B13</f>
        <v>31598261</v>
      </c>
      <c r="G13" s="37">
        <f>IF(ISBLANK(F13),"  ",IF(F81&gt;0,F13/F81,IF(F13&gt;0,1,0)))</f>
        <v>0.20131015498843768</v>
      </c>
      <c r="H13" s="112">
        <v>35596216</v>
      </c>
      <c r="I13" s="35">
        <v>1</v>
      </c>
      <c r="J13" s="122">
        <v>0</v>
      </c>
      <c r="K13" s="36">
        <v>0</v>
      </c>
      <c r="L13" s="130">
        <f t="shared" ref="L13:L34" si="0">J13+H13</f>
        <v>35596216</v>
      </c>
      <c r="M13" s="38">
        <f>IF(ISBLANK(L13),"  ",IF(L81&gt;0,L13/L81,IF(L13&gt;0,1,0)))</f>
        <v>0.23451877535838983</v>
      </c>
    </row>
    <row r="14" spans="1:15" ht="15" customHeight="1" x14ac:dyDescent="0.25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5">
      <c r="A15" s="169" t="s">
        <v>14</v>
      </c>
      <c r="B15" s="116">
        <v>1895452.95</v>
      </c>
      <c r="C15" s="42">
        <v>1</v>
      </c>
      <c r="D15" s="124">
        <v>0</v>
      </c>
      <c r="E15" s="43">
        <v>0</v>
      </c>
      <c r="F15" s="132">
        <f>D15+B15</f>
        <v>1895452.95</v>
      </c>
      <c r="G15" s="44">
        <f>IF(ISBLANK(F15),"  ",IF(F81&gt;0,F15/F81,IF(F15&gt;0,1,0)))</f>
        <v>1.2075788827043089E-2</v>
      </c>
      <c r="H15" s="116">
        <v>1498509</v>
      </c>
      <c r="I15" s="42">
        <v>1</v>
      </c>
      <c r="J15" s="124">
        <v>0</v>
      </c>
      <c r="K15" s="43">
        <v>0</v>
      </c>
      <c r="L15" s="132">
        <f t="shared" si="0"/>
        <v>1498509</v>
      </c>
      <c r="M15" s="44">
        <f>IF(ISBLANK(L15),"  ",IF(L81&gt;0,L15/L81,IF(L15&gt;0,1,0)))</f>
        <v>9.8726363370624948E-3</v>
      </c>
    </row>
    <row r="16" spans="1:15" ht="15" customHeight="1" x14ac:dyDescent="0.25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5">
      <c r="A17" s="171" t="s">
        <v>16</v>
      </c>
      <c r="B17" s="114">
        <v>1392302.95</v>
      </c>
      <c r="C17" s="39">
        <v>1</v>
      </c>
      <c r="D17" s="124">
        <v>0</v>
      </c>
      <c r="E17" s="36">
        <v>0</v>
      </c>
      <c r="F17" s="133">
        <f t="shared" si="1"/>
        <v>1392302.95</v>
      </c>
      <c r="G17" s="41">
        <f>IF(ISBLANK(F17),"  ",IF(F81&gt;0,F17/F81,IF(F17&gt;0,1,0)))</f>
        <v>8.8702578491695779E-3</v>
      </c>
      <c r="H17" s="114">
        <v>1209792</v>
      </c>
      <c r="I17" s="39">
        <v>1</v>
      </c>
      <c r="J17" s="124">
        <v>0</v>
      </c>
      <c r="K17" s="40">
        <v>0</v>
      </c>
      <c r="L17" s="133">
        <f t="shared" si="0"/>
        <v>1209792</v>
      </c>
      <c r="M17" s="41">
        <f>IF(ISBLANK(L17),"  ",IF(L81&gt;0,L17/L81,IF(L17&gt;0,1,0)))</f>
        <v>7.9704802970736316E-3</v>
      </c>
    </row>
    <row r="18" spans="1:13" ht="15" customHeight="1" x14ac:dyDescent="0.25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5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5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5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5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5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5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5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5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5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5">
      <c r="A28" s="172" t="s">
        <v>27</v>
      </c>
      <c r="B28" s="114">
        <v>503150</v>
      </c>
      <c r="C28" s="39">
        <v>1</v>
      </c>
      <c r="D28" s="124">
        <v>0</v>
      </c>
      <c r="E28" s="36">
        <v>0</v>
      </c>
      <c r="F28" s="133">
        <f t="shared" si="1"/>
        <v>503150</v>
      </c>
      <c r="G28" s="41">
        <f>IF(ISBLANK(F28),"  ",IF(F81&gt;0,F28/F81,IF(F28&gt;0,1,0)))</f>
        <v>3.2055309778735107E-3</v>
      </c>
      <c r="H28" s="114">
        <v>288717</v>
      </c>
      <c r="I28" s="39">
        <v>1</v>
      </c>
      <c r="J28" s="124">
        <v>0</v>
      </c>
      <c r="K28" s="40">
        <v>0</v>
      </c>
      <c r="L28" s="133">
        <f t="shared" si="0"/>
        <v>288717</v>
      </c>
      <c r="M28" s="41">
        <f>IF(ISBLANK(L28),"  ",IF(L81&gt;0,L28/L81,IF(L28&gt;0,1,0)))</f>
        <v>1.9021560399888639E-3</v>
      </c>
    </row>
    <row r="29" spans="1:13" ht="15" customHeight="1" x14ac:dyDescent="0.25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5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5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5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5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5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5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5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5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5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 t="s">
        <v>4</v>
      </c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5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 t="s">
        <v>4</v>
      </c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5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5">
      <c r="A43" s="46" t="s">
        <v>101</v>
      </c>
      <c r="B43" s="114"/>
      <c r="C43" s="39" t="s">
        <v>10</v>
      </c>
      <c r="D43" s="124"/>
      <c r="E43" s="36" t="s">
        <v>10</v>
      </c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ht="15" customHeight="1" x14ac:dyDescent="0.25">
      <c r="A44" s="47" t="s">
        <v>33</v>
      </c>
      <c r="B44" s="115">
        <v>33493713.949999999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33493713.949999999</v>
      </c>
      <c r="G44" s="53">
        <f>IF(ISBLANK(F44),"  ",IF(F81&gt;0,F44/F81,IF(F44&gt;0,1,0)))</f>
        <v>0.21338594381548076</v>
      </c>
      <c r="H44" s="115">
        <v>37094725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37094725</v>
      </c>
      <c r="M44" s="53">
        <f>IF(ISBLANK(L44),"  ",IF(L81&gt;0,L44/L81,IF(L44&gt;0,1,0)))</f>
        <v>0.24439141169545231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5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5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5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5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5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5">
      <c r="A54" s="7" t="s">
        <v>43</v>
      </c>
      <c r="B54" s="119">
        <v>33535724.050000001</v>
      </c>
      <c r="C54" s="35">
        <v>1</v>
      </c>
      <c r="D54" s="127">
        <v>0</v>
      </c>
      <c r="E54" s="36">
        <v>0</v>
      </c>
      <c r="F54" s="136">
        <f t="shared" ref="F54:F59" si="10">B54+D54</f>
        <v>33535724.050000001</v>
      </c>
      <c r="G54" s="37">
        <f>IF(ISBLANK(F54),"  ",IF(F81&gt;0,F54/F81,IF(F54&gt;0,1,0)))</f>
        <v>0.21365358701717721</v>
      </c>
      <c r="H54" s="119">
        <v>41650000</v>
      </c>
      <c r="I54" s="35">
        <v>1</v>
      </c>
      <c r="J54" s="127">
        <v>0</v>
      </c>
      <c r="K54" s="36">
        <v>0</v>
      </c>
      <c r="L54" s="136">
        <f t="shared" ref="L54:L70" si="11">J54+H54</f>
        <v>41650000</v>
      </c>
      <c r="M54" s="37">
        <f>IF(ISBLANK(L54),"  ",IF(L81&gt;0,L54/L81,IF(L54&gt;0,1,0)))</f>
        <v>0.27440295883351579</v>
      </c>
    </row>
    <row r="55" spans="1:13" ht="15" customHeight="1" x14ac:dyDescent="0.25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5">
      <c r="A56" s="64" t="s">
        <v>45</v>
      </c>
      <c r="B56" s="145">
        <v>0</v>
      </c>
      <c r="C56" s="39">
        <v>0</v>
      </c>
      <c r="D56" s="123">
        <v>1668584.87</v>
      </c>
      <c r="E56" s="40">
        <v>1</v>
      </c>
      <c r="F56" s="137">
        <f t="shared" si="10"/>
        <v>1668584.87</v>
      </c>
      <c r="G56" s="41">
        <f>IF(ISBLANK(F56),"  ",IF(F81&gt;0,F56/F81,IF(F56&gt;0,1,0)))</f>
        <v>1.0630429275556087E-2</v>
      </c>
      <c r="H56" s="145">
        <v>0</v>
      </c>
      <c r="I56" s="39">
        <v>0</v>
      </c>
      <c r="J56" s="123">
        <v>1725000</v>
      </c>
      <c r="K56" s="40">
        <v>1</v>
      </c>
      <c r="L56" s="138">
        <f t="shared" si="11"/>
        <v>1725000</v>
      </c>
      <c r="M56" s="41">
        <f>IF(ISBLANK(L56),"  ",IF(L81&gt;0,L56/L81,IF(L56&gt;0,1,0)))</f>
        <v>1.1364828427078385E-2</v>
      </c>
    </row>
    <row r="57" spans="1:13" ht="15" customHeight="1" x14ac:dyDescent="0.25">
      <c r="A57" s="64" t="s">
        <v>46</v>
      </c>
      <c r="B57" s="145">
        <v>682726.98</v>
      </c>
      <c r="C57" s="39">
        <v>1</v>
      </c>
      <c r="D57" s="123">
        <v>0</v>
      </c>
      <c r="E57" s="40">
        <v>0</v>
      </c>
      <c r="F57" s="137">
        <f t="shared" si="10"/>
        <v>682726.98</v>
      </c>
      <c r="G57" s="41">
        <f>IF(ISBLANK(F57),"  ",IF(F81&gt;0,F57/F81,IF(F57&gt;0,1,0)))</f>
        <v>4.3496024720660409E-3</v>
      </c>
      <c r="H57" s="145">
        <v>775000</v>
      </c>
      <c r="I57" s="39">
        <v>1</v>
      </c>
      <c r="J57" s="123">
        <v>0</v>
      </c>
      <c r="K57" s="40">
        <v>0</v>
      </c>
      <c r="L57" s="138">
        <f t="shared" si="11"/>
        <v>775000</v>
      </c>
      <c r="M57" s="41">
        <f>IF(ISBLANK(L57),"  ",IF(L81&gt;0,L57/L81,IF(L57&gt;0,1,0)))</f>
        <v>5.1059374092671007E-3</v>
      </c>
    </row>
    <row r="58" spans="1:13" ht="15" customHeight="1" x14ac:dyDescent="0.25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7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5">
      <c r="A59" s="25" t="s">
        <v>48</v>
      </c>
      <c r="B59" s="116">
        <v>2893808.04</v>
      </c>
      <c r="C59" s="39">
        <v>0.35552534522676854</v>
      </c>
      <c r="D59" s="124">
        <v>5245718.66</v>
      </c>
      <c r="E59" s="40">
        <v>1.5095593266187051</v>
      </c>
      <c r="F59" s="137">
        <f t="shared" si="10"/>
        <v>8139526.7000000002</v>
      </c>
      <c r="G59" s="41">
        <f>IF(ISBLANK(F59),"  ",IF(F81&gt;0,F59/F81,IF(F59&gt;0,1,0)))</f>
        <v>5.1856315178532349E-2</v>
      </c>
      <c r="H59" s="116">
        <v>3475000</v>
      </c>
      <c r="I59" s="39">
        <v>0.39154929577464787</v>
      </c>
      <c r="J59" s="124">
        <v>5400000</v>
      </c>
      <c r="K59" s="40">
        <v>0.60845070422535208</v>
      </c>
      <c r="L59" s="137">
        <f t="shared" si="11"/>
        <v>8875000</v>
      </c>
      <c r="M59" s="41">
        <f>IF(ISBLANK(L59),"  ",IF(L81&gt;0,L59/L81,IF(L59&gt;0,1,0)))</f>
        <v>5.8471218719026476E-2</v>
      </c>
    </row>
    <row r="60" spans="1:13" ht="15" customHeight="1" x14ac:dyDescent="0.25">
      <c r="A60" s="60" t="s">
        <v>49</v>
      </c>
      <c r="B60" s="146">
        <v>37112259.07</v>
      </c>
      <c r="C60" s="59">
        <v>0.84295154739152856</v>
      </c>
      <c r="D60" s="128">
        <v>6914303.5300000003</v>
      </c>
      <c r="E60" s="54">
        <v>0.1506384211328976</v>
      </c>
      <c r="F60" s="139">
        <f>SUM(F54:F59)</f>
        <v>44026562.600000001</v>
      </c>
      <c r="G60" s="53">
        <f>IF(ISBLANK(F60),"  ",IF(F81&gt;0,F60/F81,IF(F60&gt;0,1,0)))</f>
        <v>0.28048993394333166</v>
      </c>
      <c r="H60" s="146">
        <v>45900000</v>
      </c>
      <c r="I60" s="59">
        <v>0.86562942008486565</v>
      </c>
      <c r="J60" s="128">
        <v>7125000</v>
      </c>
      <c r="K60" s="54">
        <v>0.13437057991513437</v>
      </c>
      <c r="L60" s="137">
        <f t="shared" si="11"/>
        <v>53025000</v>
      </c>
      <c r="M60" s="53">
        <f>IF(ISBLANK(L60),"  ",IF(L81&gt;0,L60/L81,IF(L60&gt;0,1,0)))</f>
        <v>0.34934494338888777</v>
      </c>
    </row>
    <row r="61" spans="1:13" ht="15" customHeight="1" x14ac:dyDescent="0.25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>B61+D61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5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40">
        <f t="shared" ref="F62:F70" si="12">B62+D62</f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5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40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5">
      <c r="A64" s="58" t="s">
        <v>53</v>
      </c>
      <c r="B64" s="114">
        <v>0</v>
      </c>
      <c r="C64" s="39">
        <v>0</v>
      </c>
      <c r="D64" s="124">
        <v>4542006.07</v>
      </c>
      <c r="E64" s="40">
        <v>1</v>
      </c>
      <c r="F64" s="140">
        <f t="shared" si="12"/>
        <v>4542006.07</v>
      </c>
      <c r="G64" s="41">
        <f>IF(ISBLANK(F64),"  ",IF(F81&gt;0,F64/F81,IF(F64&gt;0,1,0)))</f>
        <v>2.8936780600366734E-2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5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40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5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40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5">
      <c r="A67" s="34" t="s">
        <v>56</v>
      </c>
      <c r="B67" s="114">
        <v>0</v>
      </c>
      <c r="C67" s="39">
        <v>0</v>
      </c>
      <c r="D67" s="124">
        <v>6143340.3700000001</v>
      </c>
      <c r="E67" s="40">
        <v>1</v>
      </c>
      <c r="F67" s="140">
        <f t="shared" si="12"/>
        <v>6143340.3700000001</v>
      </c>
      <c r="G67" s="41">
        <f>IF(ISBLANK(F67),"  ",IF(F81&gt;0,F67/F81,IF(F67&gt;0,1,0)))</f>
        <v>3.9138761529674881E-2</v>
      </c>
      <c r="H67" s="114">
        <v>0</v>
      </c>
      <c r="I67" s="39">
        <v>0</v>
      </c>
      <c r="J67" s="124">
        <v>6180000</v>
      </c>
      <c r="K67" s="40">
        <v>1</v>
      </c>
      <c r="L67" s="133">
        <f t="shared" si="11"/>
        <v>6180000</v>
      </c>
      <c r="M67" s="41">
        <f>IF(ISBLANK(L67),"  ",IF(L81&gt;0,L67/L81,IF(L67&gt;0,1,0)))</f>
        <v>4.0715733147446038E-2</v>
      </c>
    </row>
    <row r="68" spans="1:13" ht="15" customHeight="1" x14ac:dyDescent="0.25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40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5">
      <c r="A69" s="7" t="s">
        <v>58</v>
      </c>
      <c r="B69" s="114">
        <v>0</v>
      </c>
      <c r="C69" s="39">
        <v>0</v>
      </c>
      <c r="D69" s="124">
        <v>2187863.0499999998</v>
      </c>
      <c r="E69" s="40">
        <v>1</v>
      </c>
      <c r="F69" s="140">
        <f t="shared" si="12"/>
        <v>2187863.0499999998</v>
      </c>
      <c r="G69" s="41">
        <f>IF(ISBLANK(F69),"  ",IF(F81&gt;0,F69/F81,IF(F69&gt;0,1,0)))</f>
        <v>1.3938711680651536E-2</v>
      </c>
      <c r="H69" s="114">
        <v>0</v>
      </c>
      <c r="I69" s="39">
        <v>0</v>
      </c>
      <c r="J69" s="124">
        <v>8459934.1499999985</v>
      </c>
      <c r="K69" s="40">
        <v>1</v>
      </c>
      <c r="L69" s="133">
        <f t="shared" si="11"/>
        <v>8459934.1499999985</v>
      </c>
      <c r="M69" s="41">
        <f>IF(ISBLANK(L69),"  ",IF(L81&gt;0,L69/L81,IF(L69&gt;0,1,0)))</f>
        <v>5.5736637750220981E-2</v>
      </c>
    </row>
    <row r="70" spans="1:13" ht="15" customHeight="1" x14ac:dyDescent="0.25">
      <c r="A70" s="58" t="s">
        <v>59</v>
      </c>
      <c r="B70" s="114">
        <v>662219.44999999995</v>
      </c>
      <c r="C70" s="39">
        <v>1</v>
      </c>
      <c r="D70" s="124">
        <v>0</v>
      </c>
      <c r="E70" s="40">
        <v>0</v>
      </c>
      <c r="F70" s="140">
        <f t="shared" si="12"/>
        <v>662219.44999999995</v>
      </c>
      <c r="G70" s="41">
        <f>IF(ISBLANK(F70),"  ",IF(F81&gt;0,F70/F81,IF(F70&gt;0,1,0)))</f>
        <v>4.2189505338872269E-3</v>
      </c>
      <c r="H70" s="114">
        <v>1100000</v>
      </c>
      <c r="I70" s="39">
        <v>1</v>
      </c>
      <c r="J70" s="124">
        <v>0</v>
      </c>
      <c r="K70" s="40">
        <v>0</v>
      </c>
      <c r="L70" s="133">
        <f t="shared" si="11"/>
        <v>1100000</v>
      </c>
      <c r="M70" s="41">
        <f>IF(ISBLANK(L70),"  ",IF(L81&gt;0,L70/L81,IF(L70&gt;0,1,0)))</f>
        <v>7.2471369679920133E-3</v>
      </c>
    </row>
    <row r="71" spans="1:13" ht="15" customHeight="1" x14ac:dyDescent="0.25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40">
        <f t="shared" ref="F71" si="13">B71+D71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ht="15" customHeight="1" x14ac:dyDescent="0.25">
      <c r="A72" s="66" t="s">
        <v>60</v>
      </c>
      <c r="B72" s="115">
        <v>37774478.520000003</v>
      </c>
      <c r="C72" s="59">
        <v>0.65623995121416878</v>
      </c>
      <c r="D72" s="128">
        <v>19787513.02</v>
      </c>
      <c r="E72" s="54">
        <v>0.42101091531914892</v>
      </c>
      <c r="F72" s="115">
        <f>F71+F70+F69+F68+F67+F66+F65+F64+F63+F62+F61+F60</f>
        <v>57561991.540000007</v>
      </c>
      <c r="G72" s="53">
        <f>IF(ISBLANK(F72),"  ",IF(F81&gt;0,F72/F81,IF(F72&gt;0,1,0)))</f>
        <v>0.36672313828791209</v>
      </c>
      <c r="H72" s="115">
        <v>47000000</v>
      </c>
      <c r="I72" s="59">
        <v>0.68348789366215068</v>
      </c>
      <c r="J72" s="128">
        <v>21764934.149999999</v>
      </c>
      <c r="K72" s="54">
        <v>0.31651210633784921</v>
      </c>
      <c r="L72" s="115">
        <f>L71+L70+L69+L68+L67+L66+L65+L64+L63+L62+L61+L60</f>
        <v>68764934.150000006</v>
      </c>
      <c r="M72" s="53">
        <f>IF(ISBLANK(L72),"  ",IF(L81&gt;0,L72/L81,IF(L72&gt;0,1,0)))</f>
        <v>0.45304445125454684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5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5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5">
      <c r="A77" s="7" t="s">
        <v>65</v>
      </c>
      <c r="B77" s="142">
        <v>0</v>
      </c>
      <c r="C77" s="35">
        <v>0</v>
      </c>
      <c r="D77" s="127">
        <v>34612684.100000001</v>
      </c>
      <c r="E77" s="36">
        <v>1</v>
      </c>
      <c r="F77" s="174">
        <f>+B77+D77</f>
        <v>34612684.100000001</v>
      </c>
      <c r="G77" s="37">
        <f>IF(ISBLANK(F77),"  ",IF(F81&gt;0,F77/F81,IF(F77&gt;0,1,0)))</f>
        <v>0.22051481886097568</v>
      </c>
      <c r="H77" s="142">
        <v>0</v>
      </c>
      <c r="I77" s="35">
        <v>0</v>
      </c>
      <c r="J77" s="127">
        <v>36500000</v>
      </c>
      <c r="K77" s="36">
        <v>1</v>
      </c>
      <c r="L77" s="132">
        <f>J77+H77</f>
        <v>36500000</v>
      </c>
      <c r="M77" s="37">
        <f>IF(ISBLANK(L77),"  ",IF(L81&gt;0,L77/L81,IF(L77&gt;0,1,0)))</f>
        <v>0.24047318121064409</v>
      </c>
    </row>
    <row r="78" spans="1:13" ht="15" customHeight="1" x14ac:dyDescent="0.25">
      <c r="A78" s="25" t="s">
        <v>66</v>
      </c>
      <c r="B78" s="114">
        <v>0</v>
      </c>
      <c r="C78" s="39">
        <v>0</v>
      </c>
      <c r="D78" s="124">
        <v>31294685.630000003</v>
      </c>
      <c r="E78" s="40">
        <v>1</v>
      </c>
      <c r="F78" s="132">
        <f>+B78+D78</f>
        <v>31294685.630000003</v>
      </c>
      <c r="G78" s="41">
        <f>IF(ISBLANK(F78),"  ",IF(F81&gt;0,F78/F81,IF(F78&gt;0,1,0)))</f>
        <v>0.19937609903563153</v>
      </c>
      <c r="H78" s="114">
        <v>0</v>
      </c>
      <c r="I78" s="39">
        <v>0</v>
      </c>
      <c r="J78" s="124">
        <v>9424418.4600000009</v>
      </c>
      <c r="K78" s="40">
        <v>1</v>
      </c>
      <c r="L78" s="133">
        <f>J78+H78</f>
        <v>9424418.4600000009</v>
      </c>
      <c r="M78" s="41">
        <f>IF(ISBLANK(L78),"  ",IF(L81&gt;0,L78/L81,IF(L78&gt;0,1,0)))</f>
        <v>6.2090955839356698E-2</v>
      </c>
    </row>
    <row r="79" spans="1:13" ht="15" customHeight="1" x14ac:dyDescent="0.25">
      <c r="A79" s="56" t="s">
        <v>67</v>
      </c>
      <c r="B79" s="120">
        <v>0</v>
      </c>
      <c r="C79" s="59">
        <v>0</v>
      </c>
      <c r="D79" s="129">
        <v>65907369.730000004</v>
      </c>
      <c r="E79" s="54">
        <v>1</v>
      </c>
      <c r="F79" s="134">
        <f>SUM(F74,F75,F77,F78)</f>
        <v>65907369.730000004</v>
      </c>
      <c r="G79" s="53">
        <f>IF(ISBLANK(F79),"  ",IF(F81&gt;0,F79/F81,IF(F79&gt;0,1,0)))</f>
        <v>0.41989091789660721</v>
      </c>
      <c r="H79" s="120">
        <v>0</v>
      </c>
      <c r="I79" s="59">
        <v>0</v>
      </c>
      <c r="J79" s="129">
        <v>45924418.460000001</v>
      </c>
      <c r="K79" s="54">
        <v>1</v>
      </c>
      <c r="L79" s="134">
        <f>L78+L77+L76+L75+L74</f>
        <v>45924418.460000001</v>
      </c>
      <c r="M79" s="53">
        <f>IF(ISBLANK(L79),"  ",IF(L81&gt;0,L79/L81,IF(L79&gt;0,1,0)))</f>
        <v>0.30256413705000079</v>
      </c>
    </row>
    <row r="80" spans="1:13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v>0</v>
      </c>
      <c r="G80" s="53">
        <f>IF(ISBLANK(F80),"  ",IF(F81&gt;0,F80/F81,IF(F80&gt;0,1,0)))</f>
        <v>0</v>
      </c>
      <c r="H80" s="120"/>
      <c r="I80" s="59" t="s">
        <v>10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ht="15" customHeight="1" thickBot="1" x14ac:dyDescent="0.3">
      <c r="A81" s="67" t="s">
        <v>69</v>
      </c>
      <c r="B81" s="121">
        <v>71268192.469999999</v>
      </c>
      <c r="C81" s="68">
        <v>0.45404431819464702</v>
      </c>
      <c r="D81" s="121">
        <v>85694882.75</v>
      </c>
      <c r="E81" s="69">
        <v>0.54595568180535292</v>
      </c>
      <c r="F81" s="121">
        <f>F79+F72+F51+F44+F52+F80</f>
        <v>156963075.22</v>
      </c>
      <c r="G81" s="70">
        <f>IF(ISBLANK(F81),"  ",IF(F81&gt;0,F81/F81,IF(F81&gt;0,1,0)))</f>
        <v>1</v>
      </c>
      <c r="H81" s="121">
        <v>84094725</v>
      </c>
      <c r="I81" s="68">
        <v>0.55404180941874748</v>
      </c>
      <c r="J81" s="121">
        <v>67689352.609999999</v>
      </c>
      <c r="K81" s="69">
        <v>0.44595819058125247</v>
      </c>
      <c r="L81" s="121">
        <f>L79+L72+L51+L44+L52+L80</f>
        <v>151784077.61000001</v>
      </c>
      <c r="M81" s="70">
        <f>IF(ISBLANK(L81),"  ",IF(L81&gt;0,L81/L81,IF(L81&gt;0,1,0)))</f>
        <v>1</v>
      </c>
    </row>
    <row r="82" spans="1:13" ht="15.75" thickTop="1" x14ac:dyDescent="0.25"/>
    <row r="83" spans="1:13" ht="16.5" customHeight="1" x14ac:dyDescent="0.25">
      <c r="A83" s="55" t="s">
        <v>4</v>
      </c>
    </row>
    <row r="84" spans="1:13" x14ac:dyDescent="0.25">
      <c r="A84" s="55" t="s">
        <v>70</v>
      </c>
    </row>
  </sheetData>
  <hyperlinks>
    <hyperlink ref="O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P21" sqref="P21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5519544</v>
      </c>
      <c r="C13" s="35">
        <v>1</v>
      </c>
      <c r="D13" s="122">
        <v>0</v>
      </c>
      <c r="E13" s="36">
        <v>0</v>
      </c>
      <c r="F13" s="130">
        <f>D13+B13</f>
        <v>5519544</v>
      </c>
      <c r="G13" s="37">
        <f>IF(ISBLANK(F13),"  ",IF(F81&gt;0,F13/F81,IF(F13&gt;0,1,0)))</f>
        <v>0.40370362439745217</v>
      </c>
      <c r="H13" s="112">
        <v>6120025</v>
      </c>
      <c r="I13" s="35">
        <v>1</v>
      </c>
      <c r="J13" s="122">
        <v>0</v>
      </c>
      <c r="K13" s="36">
        <v>0</v>
      </c>
      <c r="L13" s="130">
        <f t="shared" ref="L13:L34" si="0">J13+H13</f>
        <v>6120025</v>
      </c>
      <c r="M13" s="38">
        <f>IF(ISBLANK(L13),"  ",IF(L81&gt;0,L13/L81,IF(L13&gt;0,1,0)))</f>
        <v>0.42185010568956288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226209.64</v>
      </c>
      <c r="C15" s="42">
        <v>1</v>
      </c>
      <c r="D15" s="124">
        <v>0</v>
      </c>
      <c r="E15" s="43">
        <v>0</v>
      </c>
      <c r="F15" s="132">
        <f>D15+B15</f>
        <v>226209.64</v>
      </c>
      <c r="G15" s="44">
        <f>IF(ISBLANK(F15),"  ",IF(F81&gt;0,F15/F81,IF(F15&gt;0,1,0)))</f>
        <v>1.6545144225980059E-2</v>
      </c>
      <c r="H15" s="116">
        <v>196557</v>
      </c>
      <c r="I15" s="42">
        <v>1</v>
      </c>
      <c r="J15" s="124">
        <v>0</v>
      </c>
      <c r="K15" s="43">
        <v>0</v>
      </c>
      <c r="L15" s="132">
        <f t="shared" si="0"/>
        <v>196557</v>
      </c>
      <c r="M15" s="44">
        <f>IF(ISBLANK(L15),"  ",IF(L81&gt;0,L15/L81,IF(L15&gt;0,1,0)))</f>
        <v>1.354857067152886E-2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226209.64</v>
      </c>
      <c r="C17" s="39">
        <v>1</v>
      </c>
      <c r="D17" s="124">
        <v>0</v>
      </c>
      <c r="E17" s="36">
        <v>0</v>
      </c>
      <c r="F17" s="133">
        <f t="shared" si="1"/>
        <v>226209.64</v>
      </c>
      <c r="G17" s="41">
        <f>IF(ISBLANK(F17),"  ",IF(F81&gt;0,F17/F81,IF(F17&gt;0,1,0)))</f>
        <v>1.6545144225980059E-2</v>
      </c>
      <c r="H17" s="114">
        <v>196557</v>
      </c>
      <c r="I17" s="39">
        <v>1</v>
      </c>
      <c r="J17" s="124">
        <v>0</v>
      </c>
      <c r="K17" s="40">
        <v>0</v>
      </c>
      <c r="L17" s="133">
        <f t="shared" si="0"/>
        <v>196557</v>
      </c>
      <c r="M17" s="41">
        <f>IF(ISBLANK(L17),"  ",IF(L81&gt;0,L17/L81,IF(L17&gt;0,1,0)))</f>
        <v>1.354857067152886E-2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5745753.6399999997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5745753.6399999997</v>
      </c>
      <c r="G44" s="53">
        <f>IF(ISBLANK(F44),"  ",IF(F81&gt;0,F44/F81,IF(F44&gt;0,1,0)))</f>
        <v>0.42024876862343219</v>
      </c>
      <c r="H44" s="115">
        <v>6316582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6316582</v>
      </c>
      <c r="M44" s="53">
        <f>IF(ISBLANK(L44),"  ",IF(L81&gt;0,L44/L81,IF(L44&gt;0,1,0)))</f>
        <v>0.43539867636109175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3257641</v>
      </c>
      <c r="C54" s="35">
        <v>1</v>
      </c>
      <c r="D54" s="127">
        <v>0</v>
      </c>
      <c r="E54" s="36">
        <v>0</v>
      </c>
      <c r="F54" s="136">
        <f t="shared" ref="F54:F59" si="10">D54+B54</f>
        <v>3257641</v>
      </c>
      <c r="G54" s="37">
        <f>IF(ISBLANK(F54),"  ",IF(F81&gt;0,F54/F81,IF(F54&gt;0,1,0)))</f>
        <v>0.23826632755998331</v>
      </c>
      <c r="H54" s="119">
        <v>3531000</v>
      </c>
      <c r="I54" s="35">
        <v>1</v>
      </c>
      <c r="J54" s="127">
        <v>0</v>
      </c>
      <c r="K54" s="36">
        <v>0</v>
      </c>
      <c r="L54" s="136">
        <f t="shared" ref="L54:L70" si="11">J54+H54</f>
        <v>3531000</v>
      </c>
      <c r="M54" s="37">
        <f>IF(ISBLANK(L54),"  ",IF(L81&gt;0,L54/L81,IF(L54&gt;0,1,0)))</f>
        <v>0.24338997360138995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170879</v>
      </c>
      <c r="E56" s="40">
        <v>1</v>
      </c>
      <c r="F56" s="138">
        <f t="shared" si="10"/>
        <v>170879</v>
      </c>
      <c r="G56" s="41">
        <f>IF(ISBLANK(F56),"  ",IF(F81&gt;0,F56/F81,IF(F56&gt;0,1,0)))</f>
        <v>1.2498219351709531E-2</v>
      </c>
      <c r="H56" s="145">
        <v>0</v>
      </c>
      <c r="I56" s="39">
        <v>0</v>
      </c>
      <c r="J56" s="123">
        <v>175000</v>
      </c>
      <c r="K56" s="40">
        <v>1</v>
      </c>
      <c r="L56" s="138">
        <f t="shared" si="11"/>
        <v>175000</v>
      </c>
      <c r="M56" s="41">
        <f>IF(ISBLANK(L56),"  ",IF(L81&gt;0,L56/L81,IF(L56&gt;0,1,0)))</f>
        <v>1.2062657994971181E-2</v>
      </c>
    </row>
    <row r="57" spans="1:13" ht="15" customHeight="1" x14ac:dyDescent="0.2">
      <c r="A57" s="64" t="s">
        <v>46</v>
      </c>
      <c r="B57" s="145">
        <v>73234</v>
      </c>
      <c r="C57" s="39">
        <v>1</v>
      </c>
      <c r="D57" s="123">
        <v>0</v>
      </c>
      <c r="E57" s="40">
        <v>0</v>
      </c>
      <c r="F57" s="138">
        <f t="shared" si="10"/>
        <v>73234</v>
      </c>
      <c r="G57" s="41">
        <f>IF(ISBLANK(F57),"  ",IF(F81&gt;0,F57/F81,IF(F57&gt;0,1,0)))</f>
        <v>5.3563901708407451E-3</v>
      </c>
      <c r="H57" s="145">
        <v>100000</v>
      </c>
      <c r="I57" s="39">
        <v>1</v>
      </c>
      <c r="J57" s="123">
        <v>0</v>
      </c>
      <c r="K57" s="40">
        <v>0</v>
      </c>
      <c r="L57" s="138">
        <f t="shared" si="11"/>
        <v>100000</v>
      </c>
      <c r="M57" s="41">
        <f>IF(ISBLANK(L57),"  ",IF(L81&gt;0,L57/L81,IF(L57&gt;0,1,0)))</f>
        <v>6.8929474256978181E-3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175521</v>
      </c>
      <c r="C59" s="39">
        <v>0.18723658005032914</v>
      </c>
      <c r="D59" s="124">
        <v>761908</v>
      </c>
      <c r="E59" s="40">
        <v>0.81276341994967083</v>
      </c>
      <c r="F59" s="137">
        <f t="shared" si="10"/>
        <v>937429</v>
      </c>
      <c r="G59" s="41">
        <f>IF(ISBLANK(F59),"  ",IF(F81&gt;0,F59/F81,IF(F59&gt;0,1,0)))</f>
        <v>6.8564266344335545E-2</v>
      </c>
      <c r="H59" s="116">
        <v>200000</v>
      </c>
      <c r="I59" s="39">
        <v>0.20304568527918782</v>
      </c>
      <c r="J59" s="124">
        <v>785000</v>
      </c>
      <c r="K59" s="40">
        <v>0.79695431472081213</v>
      </c>
      <c r="L59" s="137">
        <f t="shared" si="11"/>
        <v>985000</v>
      </c>
      <c r="M59" s="41">
        <f>IF(ISBLANK(L59),"  ",IF(L81&gt;0,L59/L81,IF(L59&gt;0,1,0)))</f>
        <v>6.7895532143123508E-2</v>
      </c>
    </row>
    <row r="60" spans="1:13" s="55" customFormat="1" ht="15" customHeight="1" x14ac:dyDescent="0.25">
      <c r="A60" s="60" t="s">
        <v>49</v>
      </c>
      <c r="B60" s="146">
        <v>3506396</v>
      </c>
      <c r="C60" s="59">
        <v>0.78987417279260619</v>
      </c>
      <c r="D60" s="128">
        <v>932787</v>
      </c>
      <c r="E60" s="54">
        <v>0.21012582720739378</v>
      </c>
      <c r="F60" s="139">
        <f>F59+F57+F56+F55+F54+F58</f>
        <v>4439183</v>
      </c>
      <c r="G60" s="53">
        <f>IF(ISBLANK(F60),"  ",IF(F81&gt;0,F60/F81,IF(F60&gt;0,1,0)))</f>
        <v>0.32468520342686913</v>
      </c>
      <c r="H60" s="146">
        <v>3831000</v>
      </c>
      <c r="I60" s="59">
        <v>0.79962429555416403</v>
      </c>
      <c r="J60" s="128">
        <v>960000</v>
      </c>
      <c r="K60" s="54">
        <v>0.20037570444583594</v>
      </c>
      <c r="L60" s="149">
        <f t="shared" si="11"/>
        <v>4791000</v>
      </c>
      <c r="M60" s="53">
        <f>IF(ISBLANK(L60),"  ",IF(L81&gt;0,L60/L81,IF(L60&gt;0,1,0)))</f>
        <v>0.33024111116518245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0</v>
      </c>
      <c r="E64" s="40">
        <v>0</v>
      </c>
      <c r="F64" s="133">
        <f t="shared" si="12"/>
        <v>0</v>
      </c>
      <c r="G64" s="41">
        <f>IF(ISBLANK(F64),"  ",IF(F81&gt;0,F64/F81,IF(F64&gt;0,1,0)))</f>
        <v>0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117523</v>
      </c>
      <c r="C70" s="39">
        <v>1</v>
      </c>
      <c r="D70" s="124">
        <v>0</v>
      </c>
      <c r="E70" s="40">
        <v>0</v>
      </c>
      <c r="F70" s="133">
        <f t="shared" si="12"/>
        <v>117523</v>
      </c>
      <c r="G70" s="41">
        <f>IF(ISBLANK(F70),"  ",IF(F81&gt;0,F70/F81,IF(F70&gt;0,1,0)))</f>
        <v>8.5957211411054561E-3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1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3623919</v>
      </c>
      <c r="C72" s="59">
        <v>0.79529357391062749</v>
      </c>
      <c r="D72" s="128">
        <v>932787</v>
      </c>
      <c r="E72" s="54">
        <v>0.20470642608937245</v>
      </c>
      <c r="F72" s="115">
        <f>F71+F70+F69+F68+F67+F66+F65+F64+F63+F62+F61+F60</f>
        <v>4556706</v>
      </c>
      <c r="G72" s="53">
        <f>IF(ISBLANK(F72),"  ",IF(F81&gt;0,F72/F81,IF(F72&gt;0,1,0)))</f>
        <v>0.33328092456797459</v>
      </c>
      <c r="H72" s="115">
        <v>3831000</v>
      </c>
      <c r="I72" s="59">
        <v>0.79962429555416403</v>
      </c>
      <c r="J72" s="128">
        <v>960000</v>
      </c>
      <c r="K72" s="54">
        <v>0.20037570444583594</v>
      </c>
      <c r="L72" s="115">
        <f>L71+L70+L69+L68+L67+L66+L65+L64+L63+L62+L61+L60</f>
        <v>4791000</v>
      </c>
      <c r="M72" s="53">
        <f>IF(ISBLANK(L72),"  ",IF(L81&gt;0,L72/L81,IF(L72&gt;0,1,0)))</f>
        <v>0.33024111116518245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3369808</v>
      </c>
      <c r="E77" s="36">
        <v>1</v>
      </c>
      <c r="F77" s="132">
        <f>D77+B77</f>
        <v>3369808</v>
      </c>
      <c r="G77" s="37">
        <f>IF(ISBLANK(F77),"  ",IF(F81&gt;0,F77/F81,IF(F77&gt;0,1,0)))</f>
        <v>0.24647030680859316</v>
      </c>
      <c r="H77" s="142">
        <v>0</v>
      </c>
      <c r="I77" s="35">
        <v>0</v>
      </c>
      <c r="J77" s="127">
        <v>3400000</v>
      </c>
      <c r="K77" s="36">
        <v>1</v>
      </c>
      <c r="L77" s="132">
        <f>J77+H77</f>
        <v>3400000</v>
      </c>
      <c r="M77" s="37">
        <f>IF(ISBLANK(L77),"  ",IF(L81&gt;0,L77/L81,IF(L77&gt;0,1,0)))</f>
        <v>0.23436021247372582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",IF(F81&gt;0,F78/F81,IF(F78&gt;0,1,0)))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",IF(L81&gt;0,L78/L81,IF(L78&gt;0,1,0)))</f>
        <v>0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3369808</v>
      </c>
      <c r="E79" s="54">
        <v>1</v>
      </c>
      <c r="F79" s="134">
        <f>F78+F77+F76+F75+F74</f>
        <v>3369808</v>
      </c>
      <c r="G79" s="53">
        <f>IF(ISBLANK(F79),"  ",IF(F81&gt;0,F79/F81,IF(F79&gt;0,1,0)))</f>
        <v>0.24647030680859316</v>
      </c>
      <c r="H79" s="120">
        <v>0</v>
      </c>
      <c r="I79" s="59">
        <v>0</v>
      </c>
      <c r="J79" s="129">
        <v>3400000</v>
      </c>
      <c r="K79" s="54">
        <v>1</v>
      </c>
      <c r="L79" s="134">
        <f>L78+L77+L76+L75+L74</f>
        <v>3400000</v>
      </c>
      <c r="M79" s="53">
        <f>IF(ISBLANK(L79),"  ",IF(L81&gt;0,L79/L81,IF(L79&gt;0,1,0)))</f>
        <v>0.23436021247372582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9369672.6400000006</v>
      </c>
      <c r="C81" s="68">
        <v>0.68530494623933502</v>
      </c>
      <c r="D81" s="121">
        <v>4302595</v>
      </c>
      <c r="E81" s="69">
        <v>0.31469505376066498</v>
      </c>
      <c r="F81" s="121">
        <f>F79+F72+F51+F44+F52+F80</f>
        <v>13672267.640000001</v>
      </c>
      <c r="G81" s="70">
        <f>IF(ISBLANK(F81),"  ",IF(F81&gt;0,F81/F81,IF(F81&gt;0,1,0)))</f>
        <v>1</v>
      </c>
      <c r="H81" s="121">
        <v>10147582</v>
      </c>
      <c r="I81" s="68">
        <v>0.69946749223957516</v>
      </c>
      <c r="J81" s="121">
        <v>4360000</v>
      </c>
      <c r="K81" s="69">
        <v>0.30053250776042484</v>
      </c>
      <c r="L81" s="121">
        <f>L79+L72+L51+L44+L52+L80</f>
        <v>14507582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O22" sqref="O2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5371381</v>
      </c>
      <c r="C13" s="35">
        <v>1</v>
      </c>
      <c r="D13" s="122">
        <v>0</v>
      </c>
      <c r="E13" s="36">
        <v>0</v>
      </c>
      <c r="F13" s="130">
        <f>D13+B13</f>
        <v>5371381</v>
      </c>
      <c r="G13" s="37">
        <f>IF(ISBLANK(F13),"  ",IF(F81&gt;0,F13/F81,IF(F13&gt;0,1,0)))</f>
        <v>0.23790298399631676</v>
      </c>
      <c r="H13" s="112">
        <v>5755721</v>
      </c>
      <c r="I13" s="35">
        <v>1</v>
      </c>
      <c r="J13" s="122">
        <v>0</v>
      </c>
      <c r="K13" s="36">
        <v>0</v>
      </c>
      <c r="L13" s="130">
        <f t="shared" ref="L13:L34" si="0">J13+H13</f>
        <v>5755721</v>
      </c>
      <c r="M13" s="38">
        <f>IF(ISBLANK(L13),"  ",IF(L81&gt;0,L13/L81,IF(L13&gt;0,1,0)))</f>
        <v>0.24831484155183417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188057.18</v>
      </c>
      <c r="C15" s="42">
        <v>0.33578210710556378</v>
      </c>
      <c r="D15" s="124">
        <v>372000</v>
      </c>
      <c r="E15" s="43">
        <v>0.66421789289443633</v>
      </c>
      <c r="F15" s="132">
        <f>D15+B15</f>
        <v>560057.17999999993</v>
      </c>
      <c r="G15" s="44">
        <f>IF(ISBLANK(F15),"  ",IF(F81&gt;0,F15/F81,IF(F15&gt;0,1,0)))</f>
        <v>2.4805403737057991E-2</v>
      </c>
      <c r="H15" s="116">
        <v>163405</v>
      </c>
      <c r="I15" s="42">
        <v>0.31827699379632063</v>
      </c>
      <c r="J15" s="124">
        <v>350000</v>
      </c>
      <c r="K15" s="43">
        <v>0.68172300620367932</v>
      </c>
      <c r="L15" s="132">
        <f t="shared" si="0"/>
        <v>513405</v>
      </c>
      <c r="M15" s="44">
        <f>IF(ISBLANK(L15),"  ",IF(L81&gt;0,L15/L81,IF(L15&gt;0,1,0)))</f>
        <v>2.2149454642940377E-2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188057.18</v>
      </c>
      <c r="C17" s="39">
        <v>1</v>
      </c>
      <c r="D17" s="124">
        <v>0</v>
      </c>
      <c r="E17" s="36">
        <v>0</v>
      </c>
      <c r="F17" s="133">
        <f t="shared" si="1"/>
        <v>188057.18</v>
      </c>
      <c r="G17" s="41">
        <f>IF(ISBLANK(F17),"  ",IF(F81&gt;0,F17/F81,IF(F17&gt;0,1,0)))</f>
        <v>8.3292107344335575E-3</v>
      </c>
      <c r="H17" s="114">
        <v>163405</v>
      </c>
      <c r="I17" s="39">
        <v>1</v>
      </c>
      <c r="J17" s="124">
        <v>0</v>
      </c>
      <c r="K17" s="40">
        <v>0</v>
      </c>
      <c r="L17" s="133">
        <f t="shared" si="0"/>
        <v>163405</v>
      </c>
      <c r="M17" s="41">
        <f>IF(ISBLANK(L17),"  ",IF(L81&gt;0,L17/L81,IF(L17&gt;0,1,0)))</f>
        <v>7.0496618379830194E-3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372000</v>
      </c>
      <c r="E26" s="36">
        <v>1</v>
      </c>
      <c r="F26" s="133">
        <f t="shared" si="1"/>
        <v>372000</v>
      </c>
      <c r="G26" s="41">
        <f>IF(ISBLANK(F26),"  ",IF(F81&gt;0,F26/F81,IF(F26&gt;0,1,0)))</f>
        <v>1.6476193002624435E-2</v>
      </c>
      <c r="H26" s="114">
        <v>0</v>
      </c>
      <c r="I26" s="39">
        <v>0</v>
      </c>
      <c r="J26" s="124">
        <v>350000</v>
      </c>
      <c r="K26" s="40">
        <v>1</v>
      </c>
      <c r="L26" s="133">
        <f t="shared" si="0"/>
        <v>350000</v>
      </c>
      <c r="M26" s="41">
        <f>IF(ISBLANK(L26),"  ",IF(L81&gt;0,L26/L81,IF(L26&gt;0,1,0)))</f>
        <v>1.5099792804957357E-2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5559438.1799999997</v>
      </c>
      <c r="C44" s="59">
        <v>0.93728333859158586</v>
      </c>
      <c r="D44" s="128">
        <v>372000</v>
      </c>
      <c r="E44" s="52">
        <v>6.2716661408414115E-2</v>
      </c>
      <c r="F44" s="115">
        <f>F43+F42+F40+F34+F29+F28+F26+F27+F25+F24+F23+F22+F21+F20+F19+F18+F17+F16+F14+F13+F30+F31+F32+F33</f>
        <v>5931438.1799999997</v>
      </c>
      <c r="G44" s="53">
        <f>IF(ISBLANK(F44),"  ",IF(F81&gt;0,F44/F81,IF(F44&gt;0,1,0)))</f>
        <v>0.26270838773337474</v>
      </c>
      <c r="H44" s="115">
        <v>5919126</v>
      </c>
      <c r="I44" s="59">
        <v>0.94417084614346558</v>
      </c>
      <c r="J44" s="128">
        <v>350000</v>
      </c>
      <c r="K44" s="54">
        <v>5.5829153856534385E-2</v>
      </c>
      <c r="L44" s="115">
        <f>L43+L42+L40+L34+L29+L28+L26+L27+L25+L24+L23+L22+L21+L20+L19+L18+L17+L16+L14+L13+L30+L31+L32+L33</f>
        <v>6269126</v>
      </c>
      <c r="M44" s="53">
        <f>IF(ISBLANK(L44),"  ",IF(L81&gt;0,L44/L81,IF(L44&gt;0,1,0)))</f>
        <v>0.27046429619477458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10294</v>
      </c>
      <c r="C52" s="59">
        <v>1</v>
      </c>
      <c r="D52" s="129">
        <v>0</v>
      </c>
      <c r="E52" s="54">
        <v>0</v>
      </c>
      <c r="F52" s="135">
        <f>D52+B52</f>
        <v>10294</v>
      </c>
      <c r="G52" s="53">
        <f>IF(ISBLANK(F52),"  ",IF(F81&gt;0,F52/F81,IF(F52&gt;0,1,0)))</f>
        <v>4.5592992142208581E-4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5505239</v>
      </c>
      <c r="C54" s="35">
        <v>1</v>
      </c>
      <c r="D54" s="127">
        <v>0</v>
      </c>
      <c r="E54" s="36">
        <v>0</v>
      </c>
      <c r="F54" s="136">
        <f t="shared" ref="F54:F59" si="10">D54+B54</f>
        <v>5505239</v>
      </c>
      <c r="G54" s="37">
        <f>IF(ISBLANK(F54),"  ",IF(F81&gt;0,F54/F81,IF(F54&gt;0,1,0)))</f>
        <v>0.24383166744509446</v>
      </c>
      <c r="H54" s="119">
        <v>6920000</v>
      </c>
      <c r="I54" s="35">
        <v>1</v>
      </c>
      <c r="J54" s="127">
        <v>0</v>
      </c>
      <c r="K54" s="36">
        <v>0</v>
      </c>
      <c r="L54" s="136">
        <f t="shared" ref="L54:L70" si="11">J54+H54</f>
        <v>6920000</v>
      </c>
      <c r="M54" s="37">
        <f>IF(ISBLANK(L54),"  ",IF(L81&gt;0,L54/L81,IF(L54&gt;0,1,0)))</f>
        <v>0.29854447488658548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279083</v>
      </c>
      <c r="E56" s="40">
        <v>1</v>
      </c>
      <c r="F56" s="138">
        <f t="shared" si="10"/>
        <v>279083</v>
      </c>
      <c r="G56" s="41">
        <f>IF(ISBLANK(F56),"  ",IF(F81&gt;0,F56/F81,IF(F56&gt;0,1,0)))</f>
        <v>1.2360820891804934E-2</v>
      </c>
      <c r="H56" s="145">
        <v>0</v>
      </c>
      <c r="I56" s="39">
        <v>0</v>
      </c>
      <c r="J56" s="123">
        <v>305000</v>
      </c>
      <c r="K56" s="40">
        <v>1</v>
      </c>
      <c r="L56" s="138">
        <f t="shared" si="11"/>
        <v>305000</v>
      </c>
      <c r="M56" s="41">
        <f>IF(ISBLANK(L56),"  ",IF(L81&gt;0,L56/L81,IF(L56&gt;0,1,0)))</f>
        <v>1.3158390872891411E-2</v>
      </c>
    </row>
    <row r="57" spans="1:13" ht="15" customHeight="1" x14ac:dyDescent="0.2">
      <c r="A57" s="64" t="s">
        <v>46</v>
      </c>
      <c r="B57" s="145">
        <v>119026.32</v>
      </c>
      <c r="C57" s="39">
        <v>1</v>
      </c>
      <c r="D57" s="123">
        <v>0</v>
      </c>
      <c r="E57" s="40">
        <v>0</v>
      </c>
      <c r="F57" s="138">
        <f t="shared" si="10"/>
        <v>119026.32</v>
      </c>
      <c r="G57" s="41">
        <f>IF(ISBLANK(F57),"  ",IF(F81&gt;0,F57/F81,IF(F57&gt;0,1,0)))</f>
        <v>5.2717758621294002E-3</v>
      </c>
      <c r="H57" s="145">
        <v>125000</v>
      </c>
      <c r="I57" s="39">
        <v>1</v>
      </c>
      <c r="J57" s="123">
        <v>0</v>
      </c>
      <c r="K57" s="40">
        <v>0</v>
      </c>
      <c r="L57" s="138">
        <f t="shared" si="11"/>
        <v>125000</v>
      </c>
      <c r="M57" s="41">
        <f>IF(ISBLANK(L57),"  ",IF(L81&gt;0,L57/L81,IF(L57&gt;0,1,0)))</f>
        <v>5.3927831446276275E-3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441809.33999999997</v>
      </c>
      <c r="C59" s="39">
        <v>0.34330760984364106</v>
      </c>
      <c r="D59" s="124">
        <v>845110.4</v>
      </c>
      <c r="E59" s="40">
        <v>0.65669239015635894</v>
      </c>
      <c r="F59" s="137">
        <f t="shared" si="10"/>
        <v>1286919.74</v>
      </c>
      <c r="G59" s="41">
        <f>IF(ISBLANK(F59),"  ",IF(F81&gt;0,F59/F81,IF(F59&gt;0,1,0)))</f>
        <v>5.6998758105180798E-2</v>
      </c>
      <c r="H59" s="116">
        <v>370000</v>
      </c>
      <c r="I59" s="39">
        <v>0.30081300813008133</v>
      </c>
      <c r="J59" s="124">
        <v>860000</v>
      </c>
      <c r="K59" s="40">
        <v>0.69918699186991873</v>
      </c>
      <c r="L59" s="137">
        <f t="shared" si="11"/>
        <v>1230000</v>
      </c>
      <c r="M59" s="41">
        <f>IF(ISBLANK(L59),"  ",IF(L81&gt;0,L59/L81,IF(L59&gt;0,1,0)))</f>
        <v>5.3064986143135852E-2</v>
      </c>
    </row>
    <row r="60" spans="1:13" s="55" customFormat="1" ht="15" customHeight="1" x14ac:dyDescent="0.25">
      <c r="A60" s="60" t="s">
        <v>49</v>
      </c>
      <c r="B60" s="146">
        <v>6066074.6600000001</v>
      </c>
      <c r="C60" s="59">
        <v>0.84365069693938499</v>
      </c>
      <c r="D60" s="128">
        <v>1124193.3999999999</v>
      </c>
      <c r="E60" s="54">
        <v>0.15634930306061492</v>
      </c>
      <c r="F60" s="139">
        <f>F59+F57+F56+F55+F54+F58</f>
        <v>7190268.0600000005</v>
      </c>
      <c r="G60" s="53">
        <f>IF(ISBLANK(F60),"  ",IF(F81&gt;0,F60/F81,IF(F60&gt;0,1,0)))</f>
        <v>0.31846302230420959</v>
      </c>
      <c r="H60" s="146">
        <v>7415000</v>
      </c>
      <c r="I60" s="59">
        <v>0.86421911421911424</v>
      </c>
      <c r="J60" s="128">
        <v>1165000</v>
      </c>
      <c r="K60" s="54">
        <v>0.13578088578088579</v>
      </c>
      <c r="L60" s="137">
        <f t="shared" si="11"/>
        <v>8580000</v>
      </c>
      <c r="M60" s="53">
        <f>IF(ISBLANK(L60),"  ",IF(L81&gt;0,L60/L81,IF(L60&gt;0,1,0)))</f>
        <v>0.37016063504724034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1029066.45</v>
      </c>
      <c r="E64" s="40">
        <v>1</v>
      </c>
      <c r="F64" s="133">
        <f t="shared" si="12"/>
        <v>1029066.45</v>
      </c>
      <c r="G64" s="41">
        <f>IF(ISBLANK(F64),"  ",IF(F81&gt;0,F64/F81,IF(F64&gt;0,1,0)))</f>
        <v>4.5578218932057976E-2</v>
      </c>
      <c r="H64" s="114">
        <v>0</v>
      </c>
      <c r="I64" s="39">
        <v>0</v>
      </c>
      <c r="J64" s="124">
        <v>800000</v>
      </c>
      <c r="K64" s="40">
        <v>1</v>
      </c>
      <c r="L64" s="133">
        <f t="shared" si="11"/>
        <v>800000</v>
      </c>
      <c r="M64" s="41">
        <f>IF(ISBLANK(L64),"  ",IF(L81&gt;0,L64/L81,IF(L64&gt;0,1,0)))</f>
        <v>3.4513812125616813E-2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5086.79</v>
      </c>
      <c r="E67" s="40">
        <v>1</v>
      </c>
      <c r="F67" s="133">
        <f t="shared" si="12"/>
        <v>5086.79</v>
      </c>
      <c r="G67" s="41">
        <f>IF(ISBLANK(F67),"  ",IF(F81&gt;0,F67/F81,IF(F67&gt;0,1,0)))</f>
        <v>2.2529820915005361E-4</v>
      </c>
      <c r="H67" s="114">
        <v>0</v>
      </c>
      <c r="I67" s="39">
        <v>0</v>
      </c>
      <c r="J67" s="124">
        <v>20000</v>
      </c>
      <c r="K67" s="40">
        <v>1</v>
      </c>
      <c r="L67" s="133">
        <f t="shared" si="11"/>
        <v>20000</v>
      </c>
      <c r="M67" s="41">
        <f>IF(ISBLANK(L67),"  ",IF(L81&gt;0,L67/L81,IF(L67&gt;0,1,0)))</f>
        <v>8.6284530314042042E-4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132708.21</v>
      </c>
      <c r="C70" s="39">
        <v>0.96225887280848588</v>
      </c>
      <c r="D70" s="124">
        <v>5205</v>
      </c>
      <c r="E70" s="40">
        <v>3.7741127191514144E-2</v>
      </c>
      <c r="F70" s="133">
        <f t="shared" si="12"/>
        <v>137913.21</v>
      </c>
      <c r="G70" s="41">
        <f>IF(ISBLANK(F70),"  ",IF(F81&gt;0,F70/F81,IF(F70&gt;0,1,0)))</f>
        <v>6.1082921117512744E-3</v>
      </c>
      <c r="H70" s="114">
        <v>10000</v>
      </c>
      <c r="I70" s="39">
        <v>1</v>
      </c>
      <c r="J70" s="124">
        <v>0</v>
      </c>
      <c r="K70" s="40">
        <v>0</v>
      </c>
      <c r="L70" s="133">
        <f t="shared" si="11"/>
        <v>10000</v>
      </c>
      <c r="M70" s="41">
        <f>IF(ISBLANK(L70),"  ",IF(L81&gt;0,L70/L81,IF(L70&gt;0,1,0)))</f>
        <v>4.3142265157021021E-4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6198782.8700000001</v>
      </c>
      <c r="C72" s="59">
        <v>0.74127420549695278</v>
      </c>
      <c r="D72" s="128">
        <v>2163551.6399999997</v>
      </c>
      <c r="E72" s="54">
        <v>0.25872579450304717</v>
      </c>
      <c r="F72" s="115">
        <f>F71+F70+F69+F68+F67+F66+F65+F64+F63+F62+F61+F60</f>
        <v>8362334.5100000007</v>
      </c>
      <c r="G72" s="53">
        <f>IF(ISBLANK(F72),"  ",IF(F81&gt;0,F72/F81,IF(F72&gt;0,1,0)))</f>
        <v>0.37037483155716894</v>
      </c>
      <c r="H72" s="115">
        <v>7425000</v>
      </c>
      <c r="I72" s="59">
        <v>0.78905419766206164</v>
      </c>
      <c r="J72" s="128">
        <v>1985000</v>
      </c>
      <c r="K72" s="54">
        <v>0.21094580233793836</v>
      </c>
      <c r="L72" s="115">
        <f>L71+L70+L69+L68+L67+L66+L65+L64+L63+L62+L61+L60</f>
        <v>9410000</v>
      </c>
      <c r="M72" s="53">
        <f>IF(ISBLANK(L72),"  ",IF(L81&gt;0,L72/L81,IF(L72&gt;0,1,0)))</f>
        <v>0.40596871512756777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6004156.4100000001</v>
      </c>
      <c r="E77" s="36">
        <v>1</v>
      </c>
      <c r="F77" s="132">
        <f>D77+B77</f>
        <v>6004156.4100000001</v>
      </c>
      <c r="G77" s="37">
        <f>IF(ISBLANK(F77),"  ",IF(F81&gt;0,F77/F81,IF(F77&gt;0,1,0)))</f>
        <v>0.26592913932555012</v>
      </c>
      <c r="H77" s="142">
        <v>0</v>
      </c>
      <c r="I77" s="35">
        <v>0</v>
      </c>
      <c r="J77" s="127">
        <v>6000000</v>
      </c>
      <c r="K77" s="36">
        <v>1</v>
      </c>
      <c r="L77" s="132">
        <f>J77+H77</f>
        <v>6000000</v>
      </c>
      <c r="M77" s="37">
        <f>IF(ISBLANK(L77),"  ",IF(L81&gt;0,L77/L81,IF(L77&gt;0,1,0)))</f>
        <v>0.25885359094212612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2269808.12</v>
      </c>
      <c r="E78" s="40">
        <v>1</v>
      </c>
      <c r="F78" s="133">
        <f>D78+B78</f>
        <v>2269808.12</v>
      </c>
      <c r="G78" s="41">
        <f>IF(ISBLANK(F78),"  ",IF(F81&gt;0,F78/F81,IF(F78&gt;0,1,0)))</f>
        <v>0.1005317114624842</v>
      </c>
      <c r="H78" s="114">
        <v>0</v>
      </c>
      <c r="I78" s="39">
        <v>0</v>
      </c>
      <c r="J78" s="124">
        <v>1500000</v>
      </c>
      <c r="K78" s="40">
        <v>1</v>
      </c>
      <c r="L78" s="133">
        <f>J78+H78</f>
        <v>1500000</v>
      </c>
      <c r="M78" s="41">
        <f>IF(ISBLANK(L78),"  ",IF(L81&gt;0,L78/L81,IF(L78&gt;0,1,0)))</f>
        <v>6.471339773553153E-2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8273964.5300000003</v>
      </c>
      <c r="E79" s="54">
        <v>1</v>
      </c>
      <c r="F79" s="134">
        <f>F78+F77+F76+F75+F74</f>
        <v>8273964.5300000003</v>
      </c>
      <c r="G79" s="53">
        <f>IF(ISBLANK(F79),"  ",IF(F81&gt;0,F79/F81,IF(F79&gt;0,1,0)))</f>
        <v>0.36646085078803431</v>
      </c>
      <c r="H79" s="120">
        <v>0</v>
      </c>
      <c r="I79" s="59">
        <v>0</v>
      </c>
      <c r="J79" s="129">
        <v>7500000</v>
      </c>
      <c r="K79" s="54">
        <v>1</v>
      </c>
      <c r="L79" s="134">
        <f>L78+L77+L76+L75+L74</f>
        <v>7500000</v>
      </c>
      <c r="M79" s="53">
        <f>IF(ISBLANK(L79),"  ",IF(L81&gt;0,L79/L81,IF(L79&gt;0,1,0)))</f>
        <v>0.32356698867765765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11768515.050000001</v>
      </c>
      <c r="C81" s="68">
        <v>0.52123743365078057</v>
      </c>
      <c r="D81" s="121">
        <v>10809516.17</v>
      </c>
      <c r="E81" s="69">
        <v>0.47876256634921954</v>
      </c>
      <c r="F81" s="121">
        <f>F79+F72+F51+F44+F52+F80</f>
        <v>22578031.219999999</v>
      </c>
      <c r="G81" s="70">
        <f>IF(ISBLANK(F81),"  ",IF(F81&gt;0,F81/F81,IF(F81&gt;0,1,0)))</f>
        <v>1</v>
      </c>
      <c r="H81" s="121">
        <v>13344126</v>
      </c>
      <c r="I81" s="68">
        <v>0.57569582218069826</v>
      </c>
      <c r="J81" s="121">
        <v>9835000</v>
      </c>
      <c r="K81" s="69">
        <v>0.42430417781930174</v>
      </c>
      <c r="L81" s="121">
        <f>L79+L72+L51+L44+L52+L80</f>
        <v>23179126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P21" sqref="P21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92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9740881</v>
      </c>
      <c r="C13" s="35">
        <v>1</v>
      </c>
      <c r="D13" s="122">
        <v>0</v>
      </c>
      <c r="E13" s="36">
        <v>0</v>
      </c>
      <c r="F13" s="130">
        <f>D13+B13</f>
        <v>9740881</v>
      </c>
      <c r="G13" s="37">
        <f>IF(ISBLANK(F13),"  ",IF(F81&gt;0,F13/F81,IF(F13&gt;0,1,0)))</f>
        <v>0.1802541683291019</v>
      </c>
      <c r="H13" s="112">
        <v>10908242</v>
      </c>
      <c r="I13" s="35">
        <v>1</v>
      </c>
      <c r="J13" s="122">
        <v>0</v>
      </c>
      <c r="K13" s="36">
        <v>0</v>
      </c>
      <c r="L13" s="130">
        <f t="shared" ref="L13:L34" si="0">J13+H13</f>
        <v>10908242</v>
      </c>
      <c r="M13" s="38">
        <f>IF(ISBLANK(L13),"  ",IF(L81&gt;0,L13/L81,IF(L13&gt;0,1,0)))</f>
        <v>0.21774383664672031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440126</v>
      </c>
      <c r="C15" s="42">
        <v>1</v>
      </c>
      <c r="D15" s="124">
        <v>0</v>
      </c>
      <c r="E15" s="43">
        <v>0</v>
      </c>
      <c r="F15" s="132">
        <f>D15+B15</f>
        <v>440126</v>
      </c>
      <c r="G15" s="44">
        <f>IF(ISBLANK(F15),"  ",IF(F81&gt;0,F15/F81,IF(F15&gt;0,1,0)))</f>
        <v>8.1444939210338681E-3</v>
      </c>
      <c r="H15" s="116">
        <v>382432</v>
      </c>
      <c r="I15" s="42">
        <v>1</v>
      </c>
      <c r="J15" s="124">
        <v>0</v>
      </c>
      <c r="K15" s="43">
        <v>0</v>
      </c>
      <c r="L15" s="132">
        <f t="shared" si="0"/>
        <v>382432</v>
      </c>
      <c r="M15" s="44">
        <f>IF(ISBLANK(L15),"  ",IF(L81&gt;0,L15/L81,IF(L15&gt;0,1,0)))</f>
        <v>7.6338800456094147E-3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440126</v>
      </c>
      <c r="C17" s="39">
        <v>1</v>
      </c>
      <c r="D17" s="124">
        <v>0</v>
      </c>
      <c r="E17" s="36">
        <v>0</v>
      </c>
      <c r="F17" s="133">
        <f t="shared" si="1"/>
        <v>440126</v>
      </c>
      <c r="G17" s="41">
        <f>IF(ISBLANK(F17),"  ",IF(F81&gt;0,F17/F81,IF(F17&gt;0,1,0)))</f>
        <v>8.1444939210338681E-3</v>
      </c>
      <c r="H17" s="114">
        <v>382432</v>
      </c>
      <c r="I17" s="39">
        <v>1</v>
      </c>
      <c r="J17" s="124">
        <v>0</v>
      </c>
      <c r="K17" s="40">
        <v>0</v>
      </c>
      <c r="L17" s="133">
        <f t="shared" si="0"/>
        <v>382432</v>
      </c>
      <c r="M17" s="41">
        <f>IF(ISBLANK(L17),"  ",IF(L81&gt;0,L17/L81,IF(L17&gt;0,1,0)))</f>
        <v>7.6338800456094147E-3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10181007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10181007</v>
      </c>
      <c r="G44" s="53">
        <f>IF(ISBLANK(F44),"  ",IF(F81&gt;0,F44/F81,IF(F44&gt;0,1,0)))</f>
        <v>0.18839866225013577</v>
      </c>
      <c r="H44" s="115">
        <v>11290674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11290674</v>
      </c>
      <c r="M44" s="53">
        <f>IF(ISBLANK(L44),"  ",IF(L81&gt;0,L44/L81,IF(L44&gt;0,1,0)))</f>
        <v>0.22537771669232973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300717</v>
      </c>
      <c r="E50" s="40">
        <v>1</v>
      </c>
      <c r="F50" s="133">
        <f>D50+B50</f>
        <v>300717</v>
      </c>
      <c r="G50" s="41">
        <f>IF(ISBLANK(F50),"  ",IF(F81&gt;0,F50/F81,IF(F50&gt;0,1,0)))</f>
        <v>5.5647423202708811E-3</v>
      </c>
      <c r="H50" s="114">
        <v>0</v>
      </c>
      <c r="I50" s="39">
        <v>0</v>
      </c>
      <c r="J50" s="124">
        <v>1000</v>
      </c>
      <c r="K50" s="40">
        <v>1</v>
      </c>
      <c r="L50" s="133">
        <f>J50+H50</f>
        <v>1000</v>
      </c>
      <c r="M50" s="41">
        <f>IF(ISBLANK(L50),"  ",IF(L81&gt;0,L50/L81,IF(L50&gt;0,1,0)))</f>
        <v>1.9961405022616869E-5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300717</v>
      </c>
      <c r="E51" s="54">
        <v>1</v>
      </c>
      <c r="F51" s="134">
        <f>F50+F49+F48+F47+F46</f>
        <v>300717</v>
      </c>
      <c r="G51" s="53">
        <f>IF(ISBLANK(F51),"  ",IF(F81&gt;0,F51/F81,IF(F51&gt;0,1,0)))</f>
        <v>5.5647423202708811E-3</v>
      </c>
      <c r="H51" s="115">
        <v>0</v>
      </c>
      <c r="I51" s="59">
        <v>0</v>
      </c>
      <c r="J51" s="128">
        <v>1000</v>
      </c>
      <c r="K51" s="54">
        <v>1</v>
      </c>
      <c r="L51" s="134">
        <f>L50+L49+L48+L47+L46</f>
        <v>1000</v>
      </c>
      <c r="M51" s="53">
        <f>IF(ISBLANK(L51),"  ",IF(L81&gt;0,L51/L81,IF(L51&gt;0,1,0)))</f>
        <v>1.9961405022616869E-5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9623501</v>
      </c>
      <c r="C54" s="35">
        <v>1</v>
      </c>
      <c r="D54" s="127">
        <v>0</v>
      </c>
      <c r="E54" s="36">
        <v>0</v>
      </c>
      <c r="F54" s="136">
        <f t="shared" ref="F54:F59" si="10">D54+B54</f>
        <v>9623501</v>
      </c>
      <c r="G54" s="37">
        <f>IF(ISBLANK(F54),"  ",IF(F81&gt;0,F54/F81,IF(F54&gt;0,1,0)))</f>
        <v>0.17808206148594574</v>
      </c>
      <c r="H54" s="119">
        <v>9780000</v>
      </c>
      <c r="I54" s="35">
        <v>1</v>
      </c>
      <c r="J54" s="127">
        <v>0</v>
      </c>
      <c r="K54" s="36">
        <v>0</v>
      </c>
      <c r="L54" s="136">
        <f t="shared" ref="L54:L70" si="11">J54+H54</f>
        <v>9780000</v>
      </c>
      <c r="M54" s="37">
        <f>IF(ISBLANK(L54),"  ",IF(L81&gt;0,L54/L81,IF(L54&gt;0,1,0)))</f>
        <v>0.195222541121193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550863</v>
      </c>
      <c r="E56" s="40">
        <v>1</v>
      </c>
      <c r="F56" s="138">
        <f t="shared" si="10"/>
        <v>550863</v>
      </c>
      <c r="G56" s="41">
        <f>IF(ISBLANK(F56),"  ",IF(F81&gt;0,F56/F81,IF(F56&gt;0,1,0)))</f>
        <v>1.0193672618346746E-2</v>
      </c>
      <c r="H56" s="145">
        <v>0</v>
      </c>
      <c r="I56" s="39">
        <v>0</v>
      </c>
      <c r="J56" s="123">
        <v>560000</v>
      </c>
      <c r="K56" s="40">
        <v>1</v>
      </c>
      <c r="L56" s="138">
        <f t="shared" si="11"/>
        <v>560000</v>
      </c>
      <c r="M56" s="41">
        <f>IF(ISBLANK(L56),"  ",IF(L81&gt;0,L56/L81,IF(L56&gt;0,1,0)))</f>
        <v>1.1178386812665447E-2</v>
      </c>
    </row>
    <row r="57" spans="1:13" ht="15" customHeight="1" x14ac:dyDescent="0.2">
      <c r="A57" s="64" t="s">
        <v>46</v>
      </c>
      <c r="B57" s="145">
        <v>236089</v>
      </c>
      <c r="C57" s="39">
        <v>1</v>
      </c>
      <c r="D57" s="123">
        <v>0</v>
      </c>
      <c r="E57" s="40">
        <v>0</v>
      </c>
      <c r="F57" s="138">
        <f t="shared" si="10"/>
        <v>236089</v>
      </c>
      <c r="G57" s="41">
        <f>IF(ISBLANK(F57),"  ",IF(F81&gt;0,F57/F81,IF(F57&gt;0,1,0)))</f>
        <v>4.368806717446742E-3</v>
      </c>
      <c r="H57" s="145">
        <v>240000</v>
      </c>
      <c r="I57" s="39">
        <v>1</v>
      </c>
      <c r="J57" s="123">
        <v>0</v>
      </c>
      <c r="K57" s="40">
        <v>0</v>
      </c>
      <c r="L57" s="138">
        <f t="shared" si="11"/>
        <v>240000</v>
      </c>
      <c r="M57" s="41">
        <f>IF(ISBLANK(L57),"  ",IF(L81&gt;0,L57/L81,IF(L57&gt;0,1,0)))</f>
        <v>4.7907372054280493E-3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749448</v>
      </c>
      <c r="C59" s="39">
        <v>0.2144373411816074</v>
      </c>
      <c r="D59" s="124">
        <v>2745503</v>
      </c>
      <c r="E59" s="40">
        <v>0.7855626588183926</v>
      </c>
      <c r="F59" s="137">
        <f t="shared" si="10"/>
        <v>3494951</v>
      </c>
      <c r="G59" s="41">
        <f>IF(ISBLANK(F59),"  ",IF(F81&gt;0,F59/F81,IF(F59&gt;0,1,0)))</f>
        <v>6.4673768815773747E-2</v>
      </c>
      <c r="H59" s="116">
        <v>765000</v>
      </c>
      <c r="I59" s="39">
        <v>0.18063754427390791</v>
      </c>
      <c r="J59" s="124">
        <v>3470000</v>
      </c>
      <c r="K59" s="40">
        <v>0.81936245572609212</v>
      </c>
      <c r="L59" s="137">
        <f t="shared" si="11"/>
        <v>4235000</v>
      </c>
      <c r="M59" s="41">
        <f>IF(ISBLANK(L59),"  ",IF(L81&gt;0,L59/L81,IF(L59&gt;0,1,0)))</f>
        <v>8.4536550270782454E-2</v>
      </c>
    </row>
    <row r="60" spans="1:13" s="55" customFormat="1" ht="15" customHeight="1" x14ac:dyDescent="0.25">
      <c r="A60" s="60" t="s">
        <v>49</v>
      </c>
      <c r="B60" s="146">
        <v>10609038</v>
      </c>
      <c r="C60" s="59">
        <v>0.76294352900498252</v>
      </c>
      <c r="D60" s="128">
        <v>3296366</v>
      </c>
      <c r="E60" s="54">
        <v>0.23705647099501748</v>
      </c>
      <c r="F60" s="139">
        <f>F59+F57+F56+F55+F54+F58</f>
        <v>13905404</v>
      </c>
      <c r="G60" s="53">
        <f>IF(ISBLANK(F60),"  ",IF(F81&gt;0,F60/F81,IF(F60&gt;0,1,0)))</f>
        <v>0.25731830963751295</v>
      </c>
      <c r="H60" s="146">
        <v>10785000</v>
      </c>
      <c r="I60" s="59">
        <v>0.72797840026999661</v>
      </c>
      <c r="J60" s="128">
        <v>4030000</v>
      </c>
      <c r="K60" s="54">
        <v>0.27202159973000339</v>
      </c>
      <c r="L60" s="137">
        <f t="shared" si="11"/>
        <v>14815000</v>
      </c>
      <c r="M60" s="53">
        <f>IF(ISBLANK(L60),"  ",IF(L81&gt;0,L60/L81,IF(L60&gt;0,1,0)))</f>
        <v>0.29572821541006894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7218447</v>
      </c>
      <c r="E64" s="40">
        <v>1</v>
      </c>
      <c r="F64" s="133">
        <f t="shared" si="12"/>
        <v>7218447</v>
      </c>
      <c r="G64" s="41">
        <f>IF(ISBLANK(F64),"  ",IF(F81&gt;0,F64/F81,IF(F64&gt;0,1,0)))</f>
        <v>0.13357674327534652</v>
      </c>
      <c r="H64" s="114">
        <v>0</v>
      </c>
      <c r="I64" s="39">
        <v>0</v>
      </c>
      <c r="J64" s="124">
        <v>5500000</v>
      </c>
      <c r="K64" s="40">
        <v>1</v>
      </c>
      <c r="L64" s="133">
        <f t="shared" si="11"/>
        <v>5500000</v>
      </c>
      <c r="M64" s="41">
        <f>IF(ISBLANK(L64),"  ",IF(L81&gt;0,L64/L81,IF(L64&gt;0,1,0)))</f>
        <v>0.10978772762439279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46953</v>
      </c>
      <c r="E67" s="40">
        <v>1</v>
      </c>
      <c r="F67" s="133">
        <f t="shared" si="12"/>
        <v>46953</v>
      </c>
      <c r="G67" s="41">
        <f>IF(ISBLANK(F67),"  ",IF(F81&gt;0,F67/F81,IF(F67&gt;0,1,0)))</f>
        <v>8.6886124217679301E-4</v>
      </c>
      <c r="H67" s="114">
        <v>0</v>
      </c>
      <c r="I67" s="39">
        <v>0</v>
      </c>
      <c r="J67" s="124">
        <v>45000</v>
      </c>
      <c r="K67" s="40">
        <v>1</v>
      </c>
      <c r="L67" s="133">
        <f t="shared" si="11"/>
        <v>45000</v>
      </c>
      <c r="M67" s="41">
        <f>IF(ISBLANK(L67),"  ",IF(L81&gt;0,L67/L81,IF(L67&gt;0,1,0)))</f>
        <v>8.9826322601775914E-4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55616</v>
      </c>
      <c r="E68" s="40">
        <v>1</v>
      </c>
      <c r="F68" s="133">
        <f t="shared" si="12"/>
        <v>55616</v>
      </c>
      <c r="G68" s="41">
        <f>IF(ISBLANK(F68),"  ",IF(F81&gt;0,F68/F81,IF(F68&gt;0,1,0)))</f>
        <v>1.0291693149512176E-3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32833</v>
      </c>
      <c r="E69" s="40">
        <v>1</v>
      </c>
      <c r="F69" s="133">
        <f t="shared" si="12"/>
        <v>32833</v>
      </c>
      <c r="G69" s="41">
        <f>IF(ISBLANK(F69),"  ",IF(F81&gt;0,F69/F81,IF(F69&gt;0,1,0)))</f>
        <v>6.0757185194536332E-4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178916</v>
      </c>
      <c r="C70" s="39">
        <v>0.41548561489390856</v>
      </c>
      <c r="D70" s="124">
        <v>251703</v>
      </c>
      <c r="E70" s="40">
        <v>0.58451438510609144</v>
      </c>
      <c r="F70" s="133">
        <f t="shared" si="12"/>
        <v>430619</v>
      </c>
      <c r="G70" s="41">
        <f>IF(ISBLANK(F70),"  ",IF(F81&gt;0,F70/F81,IF(F70&gt;0,1,0)))</f>
        <v>7.9685677005713884E-3</v>
      </c>
      <c r="H70" s="114">
        <v>185000</v>
      </c>
      <c r="I70" s="39">
        <v>0.4157303370786517</v>
      </c>
      <c r="J70" s="124">
        <v>260000</v>
      </c>
      <c r="K70" s="40">
        <v>0.5842696629213483</v>
      </c>
      <c r="L70" s="133">
        <f t="shared" si="11"/>
        <v>445000</v>
      </c>
      <c r="M70" s="41">
        <f>IF(ISBLANK(L70),"  ",IF(L81&gt;0,L70/L81,IF(L70&gt;0,1,0)))</f>
        <v>8.8828252350645082E-3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10787954</v>
      </c>
      <c r="C72" s="59">
        <v>0.49737287522950802</v>
      </c>
      <c r="D72" s="128">
        <v>10901918</v>
      </c>
      <c r="E72" s="54">
        <v>0.50262712477049198</v>
      </c>
      <c r="F72" s="115">
        <f>F71+F70+F69+F68+F67+F66+F65+F64+F63+F62+F61+F60</f>
        <v>21689872</v>
      </c>
      <c r="G72" s="53">
        <f>IF(ISBLANK(F72),"  ",IF(F81&gt;0,F72/F81,IF(F72&gt;0,1,0)))</f>
        <v>0.40136922302250427</v>
      </c>
      <c r="H72" s="115">
        <v>10970000</v>
      </c>
      <c r="I72" s="59">
        <v>0.52727709685171831</v>
      </c>
      <c r="J72" s="128">
        <v>9835000</v>
      </c>
      <c r="K72" s="54">
        <v>0.47272290314828164</v>
      </c>
      <c r="L72" s="115">
        <f>L71+L70+L69+L68+L67+L66+L65+L64+L63+L62+L61+L60</f>
        <v>20805000</v>
      </c>
      <c r="M72" s="53">
        <f>IF(ISBLANK(L72),"  ",IF(L81&gt;0,L72/L81,IF(L72&gt;0,1,0)))</f>
        <v>0.41529703149554398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11790965</v>
      </c>
      <c r="E77" s="36">
        <v>1</v>
      </c>
      <c r="F77" s="132">
        <f>D77+B77</f>
        <v>11790965</v>
      </c>
      <c r="G77" s="37">
        <f>IF(ISBLANK(F77),"  ",IF(F81&gt;0,F77/F81,IF(F77&gt;0,1,0)))</f>
        <v>0.21819079710270037</v>
      </c>
      <c r="H77" s="142">
        <v>0</v>
      </c>
      <c r="I77" s="35">
        <v>0</v>
      </c>
      <c r="J77" s="127">
        <v>12000000</v>
      </c>
      <c r="K77" s="36">
        <v>1</v>
      </c>
      <c r="L77" s="132">
        <f>J77+H77</f>
        <v>12000000</v>
      </c>
      <c r="M77" s="37">
        <f>IF(ISBLANK(L77),"  ",IF(L81&gt;0,L77/L81,IF(L77&gt;0,1,0)))</f>
        <v>0.23953686027140245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10077138</v>
      </c>
      <c r="E78" s="40">
        <v>1</v>
      </c>
      <c r="F78" s="133">
        <f>D78+B78</f>
        <v>10077138</v>
      </c>
      <c r="G78" s="41">
        <f>IF(ISBLANK(F78),"  ",IF(F81&gt;0,F78/F81,IF(F78&gt;0,1,0)))</f>
        <v>0.18647657530438871</v>
      </c>
      <c r="H78" s="114">
        <v>0</v>
      </c>
      <c r="I78" s="39">
        <v>0</v>
      </c>
      <c r="J78" s="124">
        <v>6000000</v>
      </c>
      <c r="K78" s="40">
        <v>1</v>
      </c>
      <c r="L78" s="133">
        <f>J78+H78</f>
        <v>6000000</v>
      </c>
      <c r="M78" s="41">
        <f>IF(ISBLANK(L78),"  ",IF(L81&gt;0,L78/L81,IF(L78&gt;0,1,0)))</f>
        <v>0.11976843013570122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21868103</v>
      </c>
      <c r="E79" s="54">
        <v>1</v>
      </c>
      <c r="F79" s="134">
        <f>F78+F77+F76+F75+F74</f>
        <v>21868103</v>
      </c>
      <c r="G79" s="53">
        <f>IF(ISBLANK(F79),"  ",IF(F81&gt;0,F79/F81,IF(F79&gt;0,1,0)))</f>
        <v>0.40466737240708911</v>
      </c>
      <c r="H79" s="120">
        <v>0</v>
      </c>
      <c r="I79" s="59">
        <v>0</v>
      </c>
      <c r="J79" s="129">
        <v>18000000</v>
      </c>
      <c r="K79" s="54">
        <v>1</v>
      </c>
      <c r="L79" s="134">
        <f>L78+L77+L76+L75+L74</f>
        <v>18000000</v>
      </c>
      <c r="M79" s="53">
        <f>IF(ISBLANK(L79),"  ",IF(L81&gt;0,L79/L81,IF(L79&gt;0,1,0)))</f>
        <v>0.35930529040710368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20968961</v>
      </c>
      <c r="C81" s="68">
        <v>0.38802882673347239</v>
      </c>
      <c r="D81" s="121">
        <v>33070738</v>
      </c>
      <c r="E81" s="69">
        <v>0.61197117326652761</v>
      </c>
      <c r="F81" s="121">
        <f>F79+F72+F51+F44+F52+F80</f>
        <v>54039699</v>
      </c>
      <c r="G81" s="70">
        <f>IF(ISBLANK(F81),"  ",IF(F81&gt;0,F81/F81,IF(F81&gt;0,1,0)))</f>
        <v>1</v>
      </c>
      <c r="H81" s="121">
        <v>22260674</v>
      </c>
      <c r="I81" s="68">
        <v>0.44435432979043676</v>
      </c>
      <c r="J81" s="121">
        <v>27836000</v>
      </c>
      <c r="K81" s="69">
        <v>0.55564567020956324</v>
      </c>
      <c r="L81" s="121">
        <f>L79+L72+L51+L44+L52+L80</f>
        <v>50096674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 t="s">
        <v>4</v>
      </c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'2Year'!B13+'4Year'!B13</f>
        <v>612515632.35000002</v>
      </c>
      <c r="C13" s="35">
        <f t="shared" ref="C13:C81" si="0">IF(ISBLANK(B13),"  ",IF(F13&gt;0,B13/F13,IF(B13&gt;0,1,0)))</f>
        <v>0.99959201367243589</v>
      </c>
      <c r="D13" s="122">
        <f>'2Year'!D13+'4Year'!D13</f>
        <v>250000</v>
      </c>
      <c r="E13" s="36">
        <f>IF(ISBLANK(D13),"  ",IF(F13&gt;0,D13/F13,IF(D13&gt;0,1,0)))</f>
        <v>4.0798632756414898E-4</v>
      </c>
      <c r="F13" s="130">
        <f>D13+B13</f>
        <v>612765632.35000002</v>
      </c>
      <c r="G13" s="37">
        <f>IF(ISBLANK(F13),"  ",IF(F81&gt;0,F13/F81,IF(F13&gt;0,1,0)))</f>
        <v>0.14363701693886505</v>
      </c>
      <c r="H13" s="112">
        <f>'2Year'!H13+'4Year'!H13</f>
        <v>714028475</v>
      </c>
      <c r="I13" s="35">
        <f>IF(ISBLANK(H13),"  ",IF(L13&gt;0,H13/L13,IF(H13&gt;0,1,0)))</f>
        <v>0.99964999645271402</v>
      </c>
      <c r="J13" s="122">
        <f>'2Year'!J13+'4Year'!J13</f>
        <v>250000</v>
      </c>
      <c r="K13" s="36">
        <f>IF(ISBLANK(J13),"  ",IF(L13&gt;0,J13/L13,IF(J13&gt;0,1,0)))</f>
        <v>3.5000354728595174E-4</v>
      </c>
      <c r="L13" s="130">
        <f t="shared" ref="L13:L34" si="1">J13+H13</f>
        <v>714278475</v>
      </c>
      <c r="M13" s="38">
        <f>IF(ISBLANK(L13),"  ",IF(L81&gt;0,L13/L81,IF(L13&gt;0,1,0)))</f>
        <v>0.16360270288597248</v>
      </c>
    </row>
    <row r="14" spans="1:15" ht="15" customHeight="1" x14ac:dyDescent="0.2">
      <c r="A14" s="7" t="s">
        <v>13</v>
      </c>
      <c r="B14" s="112">
        <f>'2Year'!B14+'4Year'!B14</f>
        <v>0</v>
      </c>
      <c r="C14" s="39">
        <f t="shared" si="0"/>
        <v>0</v>
      </c>
      <c r="D14" s="122">
        <f>'2Year'!D14+'4Year'!D14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'2Year'!H14+'4Year'!H14</f>
        <v>0</v>
      </c>
      <c r="I14" s="39">
        <f>IF(ISBLANK(H14),"  ",IF(L14&gt;0,H14/L14,IF(H14&gt;0,1,0)))</f>
        <v>0</v>
      </c>
      <c r="J14" s="122">
        <f>'2Year'!J14+'4Year'!J14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2">
        <f>'2Year'!B15+'4Year'!B15</f>
        <v>53422368.06000001</v>
      </c>
      <c r="C15" s="42">
        <f t="shared" si="0"/>
        <v>0.99221625805340452</v>
      </c>
      <c r="D15" s="122">
        <f>'2Year'!D15+'4Year'!D15</f>
        <v>419088</v>
      </c>
      <c r="E15" s="43">
        <f>IF(ISBLANK(D15),"  ",IF(F15&gt;0,D15/F15,IF(D15&gt;0,1,0)))</f>
        <v>7.7837419465954898E-3</v>
      </c>
      <c r="F15" s="132">
        <f>D15+B15</f>
        <v>53841456.06000001</v>
      </c>
      <c r="G15" s="44">
        <f>IF(ISBLANK(F15),"  ",IF(F81&gt;0,F15/F81,IF(F15&gt;0,1,0)))</f>
        <v>1.2620854904091748E-2</v>
      </c>
      <c r="H15" s="112">
        <f>'2Year'!H15+'4Year'!H15</f>
        <v>61124732</v>
      </c>
      <c r="I15" s="42">
        <f>IF(ISBLANK(H15),"  ",IF(L15&gt;0,H15/L15,IF(H15&gt;0,1,0)))</f>
        <v>0.99430660389052206</v>
      </c>
      <c r="J15" s="122">
        <f>'2Year'!J15+'4Year'!J15</f>
        <v>350000</v>
      </c>
      <c r="K15" s="43">
        <f>IF(ISBLANK(J15),"  ",IF(L15&gt;0,J15/L15,IF(J15&gt;0,1,0)))</f>
        <v>5.6933961094779561E-3</v>
      </c>
      <c r="L15" s="132">
        <f t="shared" si="1"/>
        <v>61474732</v>
      </c>
      <c r="M15" s="44">
        <f>IF(ISBLANK(L15),"  ",IF(L81&gt;0,L15/L81,IF(L15&gt;0,1,0)))</f>
        <v>1.4080547946500536E-2</v>
      </c>
    </row>
    <row r="16" spans="1:15" ht="15" customHeight="1" x14ac:dyDescent="0.2">
      <c r="A16" s="170" t="s">
        <v>15</v>
      </c>
      <c r="B16" s="112">
        <f>'2Year'!B16+'4Year'!B16</f>
        <v>2255946.23</v>
      </c>
      <c r="C16" s="35">
        <f t="shared" si="0"/>
        <v>1</v>
      </c>
      <c r="D16" s="122">
        <f>'2Year'!D16+'4Year'!D16</f>
        <v>0</v>
      </c>
      <c r="E16" s="36">
        <f>IF(ISBLANK(D16),"  ",IF(F16&gt;0,D16/F16,IF(D16&gt;0,1,0)))</f>
        <v>0</v>
      </c>
      <c r="F16" s="132">
        <f t="shared" ref="F16:F43" si="2">D16+B16</f>
        <v>2255946.23</v>
      </c>
      <c r="G16" s="37">
        <f>IF(ISBLANK(F16),"  ",IF(F81&gt;0,F16/F81,IF(F16&gt;0,1,0)))</f>
        <v>5.2881129382039945E-4</v>
      </c>
      <c r="H16" s="112">
        <f>'2Year'!H16+'4Year'!H16</f>
        <v>1960187</v>
      </c>
      <c r="I16" s="35">
        <f t="shared" ref="I16:I34" si="3">IF(ISBLANK(H16),"  ",IF(L16&gt;0,H16/L16,IF(H16&gt;0,1,0)))</f>
        <v>1</v>
      </c>
      <c r="J16" s="122">
        <f>'2Year'!J16+'4Year'!J16</f>
        <v>0</v>
      </c>
      <c r="K16" s="36">
        <f t="shared" ref="K16:K34" si="4">IF(ISBLANK(J16),"  ",IF(L16&gt;0,J16/L16,IF(J16&gt;0,1,0)))</f>
        <v>0</v>
      </c>
      <c r="L16" s="132">
        <f t="shared" si="1"/>
        <v>1960187</v>
      </c>
      <c r="M16" s="37">
        <f>IF(ISBLANK(L16),"  ",IF(L81&gt;0,L16/L81,IF(L16&gt;0,1,0)))</f>
        <v>4.489731982500883E-4</v>
      </c>
    </row>
    <row r="17" spans="1:13" ht="15" customHeight="1" x14ac:dyDescent="0.2">
      <c r="A17" s="171" t="s">
        <v>16</v>
      </c>
      <c r="B17" s="112">
        <f>'2Year'!B17+'4Year'!B17</f>
        <v>34265892.829999998</v>
      </c>
      <c r="C17" s="39">
        <f t="shared" si="0"/>
        <v>1</v>
      </c>
      <c r="D17" s="122">
        <f>'2Year'!D17+'4Year'!D17</f>
        <v>0</v>
      </c>
      <c r="E17" s="36">
        <f t="shared" ref="E17:E34" si="5">IF(ISBLANK(D17),"  ",IF(F17&gt;0,D17/F17,IF(D17&gt;0,1,0)))</f>
        <v>0</v>
      </c>
      <c r="F17" s="133">
        <f t="shared" si="2"/>
        <v>34265892.829999998</v>
      </c>
      <c r="G17" s="41">
        <f>IF(ISBLANK(F17),"  ",IF(F81&gt;0,F17/F81,IF(F17&gt;0,1,0)))</f>
        <v>8.0321910515320435E-3</v>
      </c>
      <c r="H17" s="112">
        <f>'2Year'!H17+'4Year'!H17</f>
        <v>30078215</v>
      </c>
      <c r="I17" s="39">
        <f t="shared" si="3"/>
        <v>1</v>
      </c>
      <c r="J17" s="122">
        <f>'2Year'!J17+'4Year'!J17</f>
        <v>0</v>
      </c>
      <c r="K17" s="40">
        <f t="shared" si="4"/>
        <v>0</v>
      </c>
      <c r="L17" s="133">
        <f t="shared" si="1"/>
        <v>30078215</v>
      </c>
      <c r="M17" s="41">
        <f>IF(ISBLANK(L17),"  ",IF(L81&gt;0,L17/L81,IF(L17&gt;0,1,0)))</f>
        <v>6.8892980038148298E-3</v>
      </c>
    </row>
    <row r="18" spans="1:13" ht="15" customHeight="1" x14ac:dyDescent="0.2">
      <c r="A18" s="171" t="s">
        <v>17</v>
      </c>
      <c r="B18" s="112">
        <f>'2Year'!B18+'4Year'!B18</f>
        <v>0</v>
      </c>
      <c r="C18" s="39">
        <f t="shared" si="0"/>
        <v>0</v>
      </c>
      <c r="D18" s="122">
        <f>'2Year'!D18+'4Year'!D18</f>
        <v>0</v>
      </c>
      <c r="E18" s="36">
        <f t="shared" si="5"/>
        <v>0</v>
      </c>
      <c r="F18" s="133">
        <f t="shared" si="2"/>
        <v>0</v>
      </c>
      <c r="G18" s="41">
        <f>IF(ISBLANK(F18),"  ",IF(F81&gt;0,F18/F81,IF(F18&gt;0,1,0)))</f>
        <v>0</v>
      </c>
      <c r="H18" s="112">
        <f>'2Year'!H18+'4Year'!H18</f>
        <v>0</v>
      </c>
      <c r="I18" s="39">
        <f t="shared" si="3"/>
        <v>0</v>
      </c>
      <c r="J18" s="122">
        <f>'2Year'!J18+'4Year'!J18</f>
        <v>0</v>
      </c>
      <c r="K18" s="40">
        <f t="shared" si="4"/>
        <v>0</v>
      </c>
      <c r="L18" s="133">
        <f t="shared" si="1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2">
        <f>'2Year'!B19+'4Year'!B19</f>
        <v>1027230</v>
      </c>
      <c r="C19" s="39">
        <f t="shared" si="0"/>
        <v>1</v>
      </c>
      <c r="D19" s="122">
        <f>'2Year'!D19+'4Year'!D19</f>
        <v>0</v>
      </c>
      <c r="E19" s="36">
        <f t="shared" si="5"/>
        <v>0</v>
      </c>
      <c r="F19" s="133">
        <f t="shared" si="2"/>
        <v>1027230</v>
      </c>
      <c r="G19" s="41">
        <f>IF(ISBLANK(F19),"  ",IF(F81&gt;0,F19/F81,IF(F19&gt;0,1,0)))</f>
        <v>2.4079067937320871E-4</v>
      </c>
      <c r="H19" s="112">
        <f>'2Year'!H19+'4Year'!H19</f>
        <v>458160</v>
      </c>
      <c r="I19" s="39">
        <f t="shared" si="3"/>
        <v>1</v>
      </c>
      <c r="J19" s="122">
        <f>'2Year'!J19+'4Year'!J19</f>
        <v>0</v>
      </c>
      <c r="K19" s="40">
        <f t="shared" si="4"/>
        <v>0</v>
      </c>
      <c r="L19" s="133">
        <f t="shared" si="1"/>
        <v>458160</v>
      </c>
      <c r="M19" s="41">
        <f>IF(ISBLANK(L19),"  ",IF(L81&gt;0,L19/L81,IF(L19&gt;0,1,0)))</f>
        <v>1.0493976366043672E-4</v>
      </c>
    </row>
    <row r="20" spans="1:13" ht="15" customHeight="1" x14ac:dyDescent="0.2">
      <c r="A20" s="171" t="s">
        <v>19</v>
      </c>
      <c r="B20" s="112">
        <f>'2Year'!B20+'4Year'!B20</f>
        <v>2507064</v>
      </c>
      <c r="C20" s="39">
        <f t="shared" si="0"/>
        <v>1</v>
      </c>
      <c r="D20" s="122">
        <f>'2Year'!D20+'4Year'!D20</f>
        <v>0</v>
      </c>
      <c r="E20" s="36">
        <f t="shared" si="5"/>
        <v>0</v>
      </c>
      <c r="F20" s="133">
        <f>D20+B20</f>
        <v>2507064</v>
      </c>
      <c r="G20" s="41">
        <f>IF(ISBLANK(F20),"  ",IF(F81&gt;0,F20/F81,IF(F20&gt;0,1,0)))</f>
        <v>5.8767524682117359E-4</v>
      </c>
      <c r="H20" s="112">
        <f>'2Year'!H20+'4Year'!H20</f>
        <v>2494651</v>
      </c>
      <c r="I20" s="39">
        <f t="shared" si="3"/>
        <v>1</v>
      </c>
      <c r="J20" s="122">
        <f>'2Year'!J20+'4Year'!J20</f>
        <v>0</v>
      </c>
      <c r="K20" s="40">
        <f t="shared" si="4"/>
        <v>0</v>
      </c>
      <c r="L20" s="133">
        <f t="shared" si="1"/>
        <v>2494651</v>
      </c>
      <c r="M20" s="41">
        <f>IF(ISBLANK(L20),"  ",IF(L81&gt;0,L20/L81,IF(L20&gt;0,1,0)))</f>
        <v>5.7139009593869413E-4</v>
      </c>
    </row>
    <row r="21" spans="1:13" ht="15" customHeight="1" x14ac:dyDescent="0.2">
      <c r="A21" s="171" t="s">
        <v>20</v>
      </c>
      <c r="B21" s="112">
        <f>'2Year'!B21+'4Year'!B21</f>
        <v>48345</v>
      </c>
      <c r="C21" s="39">
        <f t="shared" si="0"/>
        <v>1</v>
      </c>
      <c r="D21" s="122">
        <f>'2Year'!D21+'4Year'!D21</f>
        <v>0</v>
      </c>
      <c r="E21" s="36">
        <f t="shared" si="5"/>
        <v>0</v>
      </c>
      <c r="F21" s="133">
        <f t="shared" si="2"/>
        <v>48345</v>
      </c>
      <c r="G21" s="41">
        <f>IF(ISBLANK(F21),"  ",IF(F81&gt;0,F21/F81,IF(F21&gt;0,1,0)))</f>
        <v>1.1332442972165702E-5</v>
      </c>
      <c r="H21" s="112">
        <f>'2Year'!H21+'4Year'!H21</f>
        <v>50000</v>
      </c>
      <c r="I21" s="39">
        <f t="shared" si="3"/>
        <v>1</v>
      </c>
      <c r="J21" s="122">
        <f>'2Year'!J21+'4Year'!J21</f>
        <v>0</v>
      </c>
      <c r="K21" s="40">
        <f t="shared" si="4"/>
        <v>0</v>
      </c>
      <c r="L21" s="133">
        <f t="shared" si="1"/>
        <v>50000</v>
      </c>
      <c r="M21" s="41">
        <f>IF(ISBLANK(L21),"  ",IF(L81&gt;0,L21/L81,IF(L21&gt;0,1,0)))</f>
        <v>1.1452305271131996E-5</v>
      </c>
    </row>
    <row r="22" spans="1:13" ht="15" customHeight="1" x14ac:dyDescent="0.2">
      <c r="A22" s="171" t="s">
        <v>21</v>
      </c>
      <c r="B22" s="112">
        <f>'2Year'!B22+'4Year'!B22</f>
        <v>0</v>
      </c>
      <c r="C22" s="39">
        <f t="shared" si="0"/>
        <v>0</v>
      </c>
      <c r="D22" s="122">
        <f>'2Year'!D22+'4Year'!D22</f>
        <v>0</v>
      </c>
      <c r="E22" s="36">
        <f t="shared" si="5"/>
        <v>0</v>
      </c>
      <c r="F22" s="133">
        <f t="shared" si="2"/>
        <v>0</v>
      </c>
      <c r="G22" s="41">
        <f>IF(ISBLANK(F22),"  ",IF(F81&gt;0,F22/F81,IF(F22&gt;0,1,0)))</f>
        <v>0</v>
      </c>
      <c r="H22" s="112">
        <f>'2Year'!H22+'4Year'!H22</f>
        <v>0</v>
      </c>
      <c r="I22" s="39">
        <f t="shared" si="3"/>
        <v>0</v>
      </c>
      <c r="J22" s="122">
        <f>'2Year'!J22+'4Year'!J22</f>
        <v>0</v>
      </c>
      <c r="K22" s="40">
        <f t="shared" si="4"/>
        <v>0</v>
      </c>
      <c r="L22" s="133">
        <f t="shared" si="1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2">
        <f>'2Year'!B23+'4Year'!B23</f>
        <v>750000</v>
      </c>
      <c r="C23" s="39">
        <f t="shared" si="0"/>
        <v>1</v>
      </c>
      <c r="D23" s="122">
        <f>'2Year'!D23+'4Year'!D23</f>
        <v>0</v>
      </c>
      <c r="E23" s="36">
        <f t="shared" si="5"/>
        <v>0</v>
      </c>
      <c r="F23" s="133">
        <f t="shared" si="2"/>
        <v>750000</v>
      </c>
      <c r="G23" s="41">
        <f>IF(ISBLANK(F23),"  ",IF(F81&gt;0,F23/F81,IF(F23&gt;0,1,0)))</f>
        <v>1.7580581712947104E-4</v>
      </c>
      <c r="H23" s="112">
        <f>'2Year'!H23+'4Year'!H23</f>
        <v>750000</v>
      </c>
      <c r="I23" s="39">
        <f t="shared" si="3"/>
        <v>1</v>
      </c>
      <c r="J23" s="122">
        <f>'2Year'!J23+'4Year'!J23</f>
        <v>0</v>
      </c>
      <c r="K23" s="40">
        <f t="shared" si="4"/>
        <v>0</v>
      </c>
      <c r="L23" s="133">
        <f t="shared" si="1"/>
        <v>750000</v>
      </c>
      <c r="M23" s="41">
        <f>IF(ISBLANK(L23),"  ",IF(L81&gt;0,L23/L81,IF(L23&gt;0,1,0)))</f>
        <v>1.7178457906697996E-4</v>
      </c>
    </row>
    <row r="24" spans="1:13" ht="15" customHeight="1" x14ac:dyDescent="0.2">
      <c r="A24" s="171" t="s">
        <v>23</v>
      </c>
      <c r="B24" s="112">
        <f>'2Year'!B24+'4Year'!B24</f>
        <v>0</v>
      </c>
      <c r="C24" s="39">
        <f t="shared" si="0"/>
        <v>0</v>
      </c>
      <c r="D24" s="122">
        <f>'2Year'!D24+'4Year'!D24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12">
        <f>'2Year'!H24+'4Year'!H24</f>
        <v>0</v>
      </c>
      <c r="I24" s="39">
        <f t="shared" si="3"/>
        <v>0</v>
      </c>
      <c r="J24" s="122">
        <f>'2Year'!J24+'4Year'!J24</f>
        <v>0</v>
      </c>
      <c r="K24" s="40">
        <f t="shared" si="4"/>
        <v>0</v>
      </c>
      <c r="L24" s="133">
        <f t="shared" si="1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'2Year'!B25+'4Year'!B25</f>
        <v>0</v>
      </c>
      <c r="C25" s="39">
        <f t="shared" si="0"/>
        <v>0</v>
      </c>
      <c r="D25" s="122">
        <f>'2Year'!D25+'4Year'!D25</f>
        <v>0</v>
      </c>
      <c r="E25" s="36">
        <f t="shared" si="5"/>
        <v>0</v>
      </c>
      <c r="F25" s="133">
        <f t="shared" si="2"/>
        <v>0</v>
      </c>
      <c r="G25" s="41">
        <f>IF(ISBLANK(F25),"  ",IF(F81&gt;0,F25/F81,IF(F25&gt;0,1,0)))</f>
        <v>0</v>
      </c>
      <c r="H25" s="112">
        <f>'2Year'!H25+'4Year'!H25</f>
        <v>0</v>
      </c>
      <c r="I25" s="39">
        <f t="shared" si="3"/>
        <v>0</v>
      </c>
      <c r="J25" s="122">
        <f>'2Year'!J25+'4Year'!J25</f>
        <v>0</v>
      </c>
      <c r="K25" s="40">
        <f t="shared" si="4"/>
        <v>0</v>
      </c>
      <c r="L25" s="133">
        <f t="shared" si="1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2">
        <f>'2Year'!B26+'4Year'!B26</f>
        <v>11996000</v>
      </c>
      <c r="C26" s="39">
        <f t="shared" si="0"/>
        <v>0.96992238033635192</v>
      </c>
      <c r="D26" s="122">
        <f>'2Year'!D26+'4Year'!D26</f>
        <v>372000</v>
      </c>
      <c r="E26" s="36">
        <f t="shared" si="5"/>
        <v>3.0077619663648126E-2</v>
      </c>
      <c r="F26" s="133">
        <f t="shared" si="2"/>
        <v>12368000</v>
      </c>
      <c r="G26" s="41">
        <f>IF(ISBLANK(F26),"  ",IF(F81&gt;0,F26/F81,IF(F26&gt;0,1,0)))</f>
        <v>2.8991551283430637E-3</v>
      </c>
      <c r="H26" s="112">
        <f>'2Year'!H26+'4Year'!H26</f>
        <v>25000000</v>
      </c>
      <c r="I26" s="39">
        <f t="shared" si="3"/>
        <v>0.98619329388560162</v>
      </c>
      <c r="J26" s="122">
        <f>'2Year'!J26+'4Year'!J26</f>
        <v>350000</v>
      </c>
      <c r="K26" s="40">
        <f t="shared" si="4"/>
        <v>1.3806706114398421E-2</v>
      </c>
      <c r="L26" s="133">
        <f t="shared" si="1"/>
        <v>25350000</v>
      </c>
      <c r="M26" s="41">
        <f>IF(ISBLANK(L26),"  ",IF(L81&gt;0,L26/L81,IF(L26&gt;0,1,0)))</f>
        <v>5.8063187724639222E-3</v>
      </c>
    </row>
    <row r="27" spans="1:13" ht="15" customHeight="1" x14ac:dyDescent="0.2">
      <c r="A27" s="171" t="s">
        <v>26</v>
      </c>
      <c r="B27" s="112">
        <f>'2Year'!B27+'4Year'!B27</f>
        <v>0</v>
      </c>
      <c r="C27" s="39">
        <f t="shared" si="0"/>
        <v>0</v>
      </c>
      <c r="D27" s="122">
        <f>'2Year'!D27+'4Year'!D27</f>
        <v>0</v>
      </c>
      <c r="E27" s="36">
        <f t="shared" si="5"/>
        <v>0</v>
      </c>
      <c r="F27" s="133">
        <f t="shared" si="2"/>
        <v>0</v>
      </c>
      <c r="G27" s="41">
        <f>IF(ISBLANK(F27),"  ",IF(F81&gt;0,F27/F81,IF(F27&gt;0,1,0)))</f>
        <v>0</v>
      </c>
      <c r="H27" s="112">
        <f>'2Year'!H27+'4Year'!H27</f>
        <v>0</v>
      </c>
      <c r="I27" s="39">
        <f t="shared" si="3"/>
        <v>0</v>
      </c>
      <c r="J27" s="122">
        <f>'2Year'!J27+'4Year'!J27</f>
        <v>0</v>
      </c>
      <c r="K27" s="40">
        <f t="shared" si="4"/>
        <v>0</v>
      </c>
      <c r="L27" s="133">
        <f t="shared" si="1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f>'2Year'!B28+'4Year'!B28</f>
        <v>503150</v>
      </c>
      <c r="C28" s="39">
        <f t="shared" si="0"/>
        <v>1</v>
      </c>
      <c r="D28" s="122">
        <f>'2Year'!D28+'4Year'!D28</f>
        <v>0</v>
      </c>
      <c r="E28" s="36">
        <f t="shared" si="5"/>
        <v>0</v>
      </c>
      <c r="F28" s="133">
        <f t="shared" si="2"/>
        <v>503150</v>
      </c>
      <c r="G28" s="41">
        <f>IF(ISBLANK(F28),"  ",IF(F81&gt;0,F28/F81,IF(F28&gt;0,1,0)))</f>
        <v>1.179422625182578E-4</v>
      </c>
      <c r="H28" s="112">
        <f>'2Year'!H28+'4Year'!H28</f>
        <v>288717</v>
      </c>
      <c r="I28" s="39">
        <f t="shared" si="3"/>
        <v>1</v>
      </c>
      <c r="J28" s="122">
        <f>'2Year'!J28+'4Year'!J28</f>
        <v>0</v>
      </c>
      <c r="K28" s="40">
        <f t="shared" si="4"/>
        <v>0</v>
      </c>
      <c r="L28" s="133">
        <f t="shared" si="1"/>
        <v>288717</v>
      </c>
      <c r="M28" s="41">
        <f>IF(ISBLANK(L28),"  ",IF(L81&gt;0,L28/L81,IF(L28&gt;0,1,0)))</f>
        <v>6.6129504419308328E-5</v>
      </c>
    </row>
    <row r="29" spans="1:13" ht="15" customHeight="1" x14ac:dyDescent="0.2">
      <c r="A29" s="172" t="s">
        <v>28</v>
      </c>
      <c r="B29" s="112">
        <f>'2Year'!B29+'4Year'!B29</f>
        <v>0</v>
      </c>
      <c r="C29" s="39">
        <f t="shared" si="0"/>
        <v>0</v>
      </c>
      <c r="D29" s="122">
        <f>'2Year'!D29+'4Year'!D29</f>
        <v>0</v>
      </c>
      <c r="E29" s="36">
        <f t="shared" si="5"/>
        <v>0</v>
      </c>
      <c r="F29" s="133">
        <f t="shared" si="2"/>
        <v>0</v>
      </c>
      <c r="G29" s="41">
        <f>IF(ISBLANK(F29),"  ",IF(F81&gt;0,F29/F81,IF(F29&gt;0,1,0)))</f>
        <v>0</v>
      </c>
      <c r="H29" s="112">
        <f>'2Year'!H29+'4Year'!H29</f>
        <v>0</v>
      </c>
      <c r="I29" s="39">
        <f t="shared" si="3"/>
        <v>0</v>
      </c>
      <c r="J29" s="122">
        <f>'2Year'!J29+'4Year'!J29</f>
        <v>0</v>
      </c>
      <c r="K29" s="40">
        <f t="shared" si="4"/>
        <v>0</v>
      </c>
      <c r="L29" s="133">
        <f t="shared" si="1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f>'2Year'!B30+'4Year'!B30</f>
        <v>0</v>
      </c>
      <c r="C30" s="39">
        <f t="shared" si="0"/>
        <v>0</v>
      </c>
      <c r="D30" s="122">
        <f>'2Year'!D30+'4Year'!D30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",IF(F81&gt;0,F30/F81,IF(F30&gt;0,1,0)))</f>
        <v>0</v>
      </c>
      <c r="H30" s="112">
        <f>'2Year'!H30+'4Year'!H30</f>
        <v>0</v>
      </c>
      <c r="I30" s="39">
        <f t="shared" si="3"/>
        <v>0</v>
      </c>
      <c r="J30" s="122">
        <f>'2Year'!J30+'4Year'!J30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2">
        <f>'2Year'!B31+'4Year'!B31</f>
        <v>0</v>
      </c>
      <c r="C31" s="39">
        <f t="shared" si="0"/>
        <v>0</v>
      </c>
      <c r="D31" s="122">
        <f>'2Year'!D31+'4Year'!D31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",IF(F81&gt;0,F31/F81,IF(F31&gt;0,1,0)))</f>
        <v>0</v>
      </c>
      <c r="H31" s="112">
        <f>'2Year'!H31+'4Year'!H31</f>
        <v>0</v>
      </c>
      <c r="I31" s="39">
        <f t="shared" si="3"/>
        <v>0</v>
      </c>
      <c r="J31" s="122">
        <f>'2Year'!J31+'4Year'!J31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2">
        <f>'2Year'!B32+'4Year'!B32</f>
        <v>0</v>
      </c>
      <c r="C32" s="39">
        <f t="shared" si="0"/>
        <v>0</v>
      </c>
      <c r="D32" s="122">
        <f>'2Year'!D32+'4Year'!D32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12">
        <f>'2Year'!H32+'4Year'!H32</f>
        <v>0</v>
      </c>
      <c r="I32" s="39">
        <f t="shared" si="3"/>
        <v>0</v>
      </c>
      <c r="J32" s="122">
        <f>'2Year'!J32+'4Year'!J32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2">
        <f>'2Year'!B33+'4Year'!B33</f>
        <v>68740</v>
      </c>
      <c r="C33" s="39">
        <f>IF(ISBLANK(B33),"  ",IF(F33&gt;0,B33/F33,IF(B33&gt;0,1,0)))</f>
        <v>1</v>
      </c>
      <c r="D33" s="122">
        <f>'2Year'!D33+'4Year'!D33</f>
        <v>0</v>
      </c>
      <c r="E33" s="36">
        <f>IF(ISBLANK(D33),"  ",IF(F33&gt;0,D33/F33,IF(D33&gt;0,1,0)))</f>
        <v>0</v>
      </c>
      <c r="F33" s="133">
        <f t="shared" si="2"/>
        <v>68740</v>
      </c>
      <c r="G33" s="41">
        <f>IF(ISBLANK(F33),"  ",IF(F81&gt;0,F33/F81,IF(F33&gt;0,1,0)))</f>
        <v>1.611318915930645E-5</v>
      </c>
      <c r="H33" s="112">
        <f>'2Year'!H33+'4Year'!H33</f>
        <v>44802</v>
      </c>
      <c r="I33" s="39">
        <f>IF(ISBLANK(H33),"  ",IF(L33&gt;0,H33/L33,IF(H33&gt;0,1,0)))</f>
        <v>1</v>
      </c>
      <c r="J33" s="122">
        <f>'2Year'!J33+'4Year'!J33</f>
        <v>0</v>
      </c>
      <c r="K33" s="40">
        <f>IF(ISBLANK(J33),"  ",IF(L33&gt;0,J33/L33,IF(J33&gt;0,1,0)))</f>
        <v>0</v>
      </c>
      <c r="L33" s="133">
        <f t="shared" si="1"/>
        <v>44802</v>
      </c>
      <c r="M33" s="41">
        <f>IF(ISBLANK(L33),"  ",IF(L81&gt;0,L33/L81,IF(L33&gt;0,1,0)))</f>
        <v>1.0261723615145115E-5</v>
      </c>
    </row>
    <row r="34" spans="1:13" ht="15" customHeight="1" x14ac:dyDescent="0.2">
      <c r="A34" s="171" t="s">
        <v>184</v>
      </c>
      <c r="B34" s="112">
        <f>'2Year'!B34+'4Year'!B34</f>
        <v>0</v>
      </c>
      <c r="C34" s="39">
        <f t="shared" si="0"/>
        <v>0</v>
      </c>
      <c r="D34" s="122">
        <f>'2Year'!D34+'4Year'!D34</f>
        <v>0</v>
      </c>
      <c r="E34" s="36">
        <f t="shared" si="5"/>
        <v>0</v>
      </c>
      <c r="F34" s="133">
        <f t="shared" si="2"/>
        <v>0</v>
      </c>
      <c r="G34" s="41">
        <f>IF(ISBLANK(F34),"  ",IF(F81&gt;0,F34/F81,IF(F34&gt;0,1,0)))</f>
        <v>0</v>
      </c>
      <c r="H34" s="112">
        <f>'2Year'!H34+'4Year'!H34</f>
        <v>0</v>
      </c>
      <c r="I34" s="39">
        <f t="shared" si="3"/>
        <v>0</v>
      </c>
      <c r="J34" s="122">
        <f>'2Year'!J34+'4Year'!J34</f>
        <v>0</v>
      </c>
      <c r="K34" s="40">
        <f t="shared" si="4"/>
        <v>0</v>
      </c>
      <c r="L34" s="133">
        <f t="shared" si="1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2">
        <f>'2Year'!B35+'4Year'!B35</f>
        <v>0</v>
      </c>
      <c r="C35" s="39">
        <f t="shared" ref="C35:C36" si="6">IF(ISBLANK(B35),"  ",IF(F35&gt;0,B35/F35,IF(B35&gt;0,1,0)))</f>
        <v>0</v>
      </c>
      <c r="D35" s="122">
        <f>'2Year'!D35+'4Year'!D35</f>
        <v>47088</v>
      </c>
      <c r="E35" s="36">
        <f t="shared" ref="E35:E36" si="7">IF(ISBLANK(D35),"  ",IF(F35&gt;0,D35/F35,IF(D35&gt;0,1,0)))</f>
        <v>1</v>
      </c>
      <c r="F35" s="133">
        <f t="shared" ref="F35" si="8">D35+B35</f>
        <v>47088</v>
      </c>
      <c r="G35" s="41">
        <f>IF(ISBLANK(F35),"  ",IF(F82&gt;0,F35/F82,IF(F35&gt;0,1,0)))</f>
        <v>1</v>
      </c>
      <c r="H35" s="112">
        <f>'2Year'!H35+'4Year'!H35</f>
        <v>0</v>
      </c>
      <c r="I35" s="39">
        <f t="shared" ref="I35" si="9">IF(ISBLANK(H35),"  ",IF(L35&gt;0,H35/L35,IF(H35&gt;0,1,0)))</f>
        <v>0</v>
      </c>
      <c r="J35" s="122">
        <f>'2Year'!J35+'4Year'!J35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f>'2Year'!B36+'4Year'!B36</f>
        <v>0</v>
      </c>
      <c r="C36" s="39">
        <f t="shared" si="6"/>
        <v>0</v>
      </c>
      <c r="D36" s="122">
        <f>'2Year'!D36+'4Year'!D36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12">
        <f>'2Year'!H36+'4Year'!H36</f>
        <v>0</v>
      </c>
      <c r="I36" s="39">
        <f t="shared" ref="I36" si="13">IF(ISBLANK(H36),"  ",IF(L36&gt;0,H36/L36,IF(H36&gt;0,1,0)))</f>
        <v>0</v>
      </c>
      <c r="J36" s="122">
        <f>'2Year'!J36+'4Year'!J36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2">
        <f>'2Year'!B37+'4Year'!B37</f>
        <v>0</v>
      </c>
      <c r="C37" s="39">
        <f t="shared" ref="C37" si="16">IF(ISBLANK(B37),"  ",IF(F37&gt;0,B37/F37,IF(B37&gt;0,1,0)))</f>
        <v>0</v>
      </c>
      <c r="D37" s="122">
        <f>'2Year'!D37+'4Year'!D37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12">
        <f>'2Year'!H37+'4Year'!H37</f>
        <v>0</v>
      </c>
      <c r="I37" s="39">
        <f t="shared" ref="I37" si="19">IF(ISBLANK(H37),"  ",IF(L37&gt;0,H37/L37,IF(H37&gt;0,1,0)))</f>
        <v>0</v>
      </c>
      <c r="J37" s="122">
        <f>'2Year'!J37+'4Year'!J37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2">
        <f>'2Year'!B38+'4Year'!B38</f>
        <v>0</v>
      </c>
      <c r="C38" s="39">
        <f t="shared" ref="C38" si="22">IF(ISBLANK(B38),"  ",IF(F38&gt;0,B38/F38,IF(B38&gt;0,1,0)))</f>
        <v>0</v>
      </c>
      <c r="D38" s="122">
        <f>'2Year'!D38+'4Year'!D38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12">
        <f>'2Year'!H38+'4Year'!H38</f>
        <v>0</v>
      </c>
      <c r="I38" s="39">
        <f t="shared" ref="I38" si="25">IF(ISBLANK(H38),"  ",IF(L38&gt;0,H38/L38,IF(H38&gt;0,1,0)))</f>
        <v>0</v>
      </c>
      <c r="J38" s="122">
        <f>'2Year'!J38+'4Year'!J38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59"/>
      <c r="C39" s="48" t="s">
        <v>4</v>
      </c>
      <c r="D39" s="127"/>
      <c r="E39" s="49" t="s">
        <v>4</v>
      </c>
      <c r="F39" s="133"/>
      <c r="G39" s="50" t="s">
        <v>4</v>
      </c>
      <c r="H39" s="142"/>
      <c r="I39" s="48" t="s">
        <v>4</v>
      </c>
      <c r="J39" s="127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'2Year'!B40+'4Year'!B40</f>
        <v>0</v>
      </c>
      <c r="C40" s="35">
        <f t="shared" si="0"/>
        <v>0</v>
      </c>
      <c r="D40" s="122">
        <f>'2Year'!D40+'4Year'!D40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12">
        <f>'2Year'!H40+'4Year'!H40</f>
        <v>0</v>
      </c>
      <c r="I40" s="35">
        <f>IF(ISBLANK(H40),"  ",IF(L40&gt;0,H40/L40,IF(H40&gt;0,1,0)))</f>
        <v>0</v>
      </c>
      <c r="J40" s="122">
        <f>'2Year'!J40+'4Year'!J40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65"/>
      <c r="C41" s="48" t="s">
        <v>4</v>
      </c>
      <c r="D41" s="123"/>
      <c r="E41" s="49" t="s">
        <v>4</v>
      </c>
      <c r="F41" s="133"/>
      <c r="G41" s="50" t="s">
        <v>4</v>
      </c>
      <c r="H41" s="165"/>
      <c r="I41" s="48" t="s">
        <v>4</v>
      </c>
      <c r="J41" s="123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f>'2Year'!B42+'4Year'!B42</f>
        <v>0</v>
      </c>
      <c r="C42" s="35">
        <f t="shared" si="0"/>
        <v>0</v>
      </c>
      <c r="D42" s="122">
        <f>'2Year'!D42+'4Year'!D42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12">
        <f>'2Year'!H42+'4Year'!H42</f>
        <v>0</v>
      </c>
      <c r="I42" s="35">
        <f>IF(ISBLANK(H42),"  ",IF(L42&gt;0,H42/L42,IF(H42&gt;0,1,0)))</f>
        <v>0</v>
      </c>
      <c r="J42" s="122">
        <f>'2Year'!J42+'4Year'!J42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tr">
        <f t="shared" si="0"/>
        <v xml:space="preserve">  </v>
      </c>
      <c r="D43" s="124"/>
      <c r="E43" s="36" t="str">
        <f>IF(ISBLANK(D43),"  ",IF(F43&gt;0,D43/F43,IF(D43&gt;0,1,0)))</f>
        <v xml:space="preserve">  </v>
      </c>
      <c r="F43" s="133">
        <f t="shared" si="2"/>
        <v>0</v>
      </c>
      <c r="G43" s="41">
        <f>IF(ISBLANK(F43),"  ",IF(F81&gt;0,F43/F81,IF(F43&gt;0,1,0)))</f>
        <v>0</v>
      </c>
      <c r="H43" s="114"/>
      <c r="I43" s="39" t="str">
        <f>IF(ISBLANK(H43),"  ",IF(L43&gt;0,H43/L43,IF(H43&gt;0,1,0)))</f>
        <v xml:space="preserve">  </v>
      </c>
      <c r="J43" s="124"/>
      <c r="K43" s="40" t="str">
        <f>IF(ISBLANK(J43),"  ",IF(L43&gt;0,J43/L43,IF(J43&gt;0,1,0)))</f>
        <v xml:space="preserve">  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665938000.41000009</v>
      </c>
      <c r="C44" s="59">
        <f t="shared" si="0"/>
        <v>0.99899627830001636</v>
      </c>
      <c r="D44" s="128">
        <f>SUM(D13:D15,D40,D42,D43)</f>
        <v>669088</v>
      </c>
      <c r="E44" s="52">
        <f>IF(ISBLANK(D44),"  ",IF(F44&gt;0,D44/F44,IF(D44&gt;0,1,0)))</f>
        <v>1.0037216999835951E-3</v>
      </c>
      <c r="F44" s="115">
        <f>SUM(F13:F15,F40,F42:F43)</f>
        <v>666607088.41000009</v>
      </c>
      <c r="G44" s="53">
        <f>IF(ISBLANK(F44),"  ",IF(F81&gt;0,F44/F81,IF(F44&gt;0,1,0)))</f>
        <v>0.15625787184295681</v>
      </c>
      <c r="H44" s="115">
        <f>SUM(H13:H15,H40,H42:H43)</f>
        <v>775153207</v>
      </c>
      <c r="I44" s="59">
        <f>IF(ISBLANK(H44),"  ",IF(L44&gt;0,H44/L44,IF(H44&gt;0,1,0)))</f>
        <v>0.99922655814428363</v>
      </c>
      <c r="J44" s="128">
        <f>SUM(J13:J15,J40,J42:J43)</f>
        <v>600000</v>
      </c>
      <c r="K44" s="54">
        <f>IF(ISBLANK(J44),"  ",IF(L44&gt;0,J44/L44,IF(J44&gt;0,1,0)))</f>
        <v>7.7344185571636315E-4</v>
      </c>
      <c r="L44" s="115">
        <f>SUM(L13:L15,L40,L42:L43)</f>
        <v>775753207</v>
      </c>
      <c r="M44" s="53">
        <f>IF(ISBLANK(L44),"  ",IF(L81&gt;0,L44/L81,IF(L44&gt;0,1,0)))</f>
        <v>0.17768325083247302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'2Year'!B46+'4Year'!B46</f>
        <v>0</v>
      </c>
      <c r="C46" s="35">
        <f t="shared" si="0"/>
        <v>0</v>
      </c>
      <c r="D46" s="122">
        <f>'2Year'!D46+'4Year'!D46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'2Year'!H46+'4Year'!H46</f>
        <v>0</v>
      </c>
      <c r="I46" s="35">
        <f t="shared" ref="I46:I52" si="29">IF(ISBLANK(H46),"  ",IF(L46&gt;0,H46/L46,IF(H46&gt;0,1,0)))</f>
        <v>0</v>
      </c>
      <c r="J46" s="122">
        <f>'2Year'!J46+'4Year'!J46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'2Year'!B47+'4Year'!B47</f>
        <v>0</v>
      </c>
      <c r="C47" s="39">
        <f t="shared" si="0"/>
        <v>0</v>
      </c>
      <c r="D47" s="122">
        <f>'2Year'!D47+'4Year'!D47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'2Year'!H47+'4Year'!H47</f>
        <v>0</v>
      </c>
      <c r="I47" s="39">
        <f t="shared" si="29"/>
        <v>0</v>
      </c>
      <c r="J47" s="122">
        <f>'2Year'!J47+'4Year'!J47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'2Year'!B48+'4Year'!B48</f>
        <v>0</v>
      </c>
      <c r="C48" s="39">
        <f t="shared" si="0"/>
        <v>0</v>
      </c>
      <c r="D48" s="122">
        <f>'2Year'!D48+'4Year'!D48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'2Year'!H48+'4Year'!H48</f>
        <v>0</v>
      </c>
      <c r="I48" s="39">
        <f t="shared" si="29"/>
        <v>0</v>
      </c>
      <c r="J48" s="122">
        <f>'2Year'!J48+'4Year'!J48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'2Year'!B49+'4Year'!B49</f>
        <v>12934121</v>
      </c>
      <c r="C49" s="39">
        <f t="shared" si="0"/>
        <v>0.88062676018171759</v>
      </c>
      <c r="D49" s="122">
        <f>'2Year'!D49+'4Year'!D49</f>
        <v>1753283</v>
      </c>
      <c r="E49" s="40">
        <f t="shared" si="28"/>
        <v>0.11937323981828239</v>
      </c>
      <c r="F49" s="133">
        <f>D49+B49</f>
        <v>14687404</v>
      </c>
      <c r="G49" s="41">
        <f>IF(ISBLANK(F49),"  ",IF(D81&gt;0,F49/D81,IF(F49&gt;0,1,0)))</f>
        <v>6.8498635010185403E-3</v>
      </c>
      <c r="H49" s="112">
        <f>'2Year'!H49+'4Year'!H49</f>
        <v>12961975</v>
      </c>
      <c r="I49" s="39">
        <f t="shared" si="29"/>
        <v>0.8810492812827645</v>
      </c>
      <c r="J49" s="122">
        <f>'2Year'!J49+'4Year'!J49</f>
        <v>1750000</v>
      </c>
      <c r="K49" s="40">
        <f t="shared" si="30"/>
        <v>0.11895071871723545</v>
      </c>
      <c r="L49" s="133">
        <f>J49+H49</f>
        <v>14711975</v>
      </c>
      <c r="M49" s="41">
        <f>IF(ISBLANK(L49),"  ",IF(J81&gt;0,L49/J81,IF(L49&gt;0,1,0)))</f>
        <v>7.4108876391573587E-3</v>
      </c>
    </row>
    <row r="50" spans="1:13" ht="15" customHeight="1" x14ac:dyDescent="0.2">
      <c r="A50" s="58" t="s">
        <v>39</v>
      </c>
      <c r="B50" s="112">
        <f>'2Year'!B50+'4Year'!B50</f>
        <v>224000</v>
      </c>
      <c r="C50" s="39">
        <f t="shared" si="0"/>
        <v>0.42689678436185602</v>
      </c>
      <c r="D50" s="122">
        <f>'2Year'!D50+'4Year'!D50</f>
        <v>300717</v>
      </c>
      <c r="E50" s="40">
        <f t="shared" si="28"/>
        <v>0.57310321563814404</v>
      </c>
      <c r="F50" s="133">
        <f>D50+B50</f>
        <v>524717</v>
      </c>
      <c r="G50" s="41">
        <f>IF(ISBLANK(F50),"  ",IF(F81&gt;0,F50/F81,IF(F50&gt;0,1,0)))</f>
        <v>1.2299773459563287E-4</v>
      </c>
      <c r="H50" s="112">
        <f>'2Year'!H50+'4Year'!H50</f>
        <v>259923</v>
      </c>
      <c r="I50" s="39">
        <f t="shared" si="29"/>
        <v>0.99616745170031007</v>
      </c>
      <c r="J50" s="122">
        <f>'2Year'!J50+'4Year'!J50</f>
        <v>1000</v>
      </c>
      <c r="K50" s="40">
        <f t="shared" si="30"/>
        <v>3.8325482996899468E-3</v>
      </c>
      <c r="L50" s="133">
        <f>J50+H50</f>
        <v>260923</v>
      </c>
      <c r="M50" s="41">
        <f>IF(ISBLANK(L50),"  ",IF(L81&gt;0,L50/L81,IF(L50&gt;0,1,0)))</f>
        <v>5.9763396965191482E-5</v>
      </c>
    </row>
    <row r="51" spans="1:13" s="55" customFormat="1" ht="15" customHeight="1" x14ac:dyDescent="0.25">
      <c r="A51" s="56" t="s">
        <v>40</v>
      </c>
      <c r="B51" s="117">
        <f>B50+B49+B48+B47+B46</f>
        <v>13158121</v>
      </c>
      <c r="C51" s="59">
        <f t="shared" si="0"/>
        <v>0.86497609373472639</v>
      </c>
      <c r="D51" s="125">
        <f>D50+D49+D48+D47+D46</f>
        <v>2054000</v>
      </c>
      <c r="E51" s="54">
        <f t="shared" si="28"/>
        <v>0.13502390626527358</v>
      </c>
      <c r="F51" s="134">
        <f>F50+F49+F48+F47+F46</f>
        <v>15212121</v>
      </c>
      <c r="G51" s="53">
        <f>IF(ISBLANK(F51),"  ",IF(F81&gt;0,F51/F81,IF(F51&gt;0,1,0)))</f>
        <v>3.5658391502365145E-3</v>
      </c>
      <c r="H51" s="117">
        <f>H50+H49+H48+H47+H46</f>
        <v>13221898</v>
      </c>
      <c r="I51" s="59">
        <f t="shared" si="29"/>
        <v>0.88305537111119037</v>
      </c>
      <c r="J51" s="125">
        <f>J50+J49+J48+J47+J46</f>
        <v>1751000</v>
      </c>
      <c r="K51" s="54">
        <f t="shared" si="30"/>
        <v>0.11694462888880963</v>
      </c>
      <c r="L51" s="134">
        <f>L50+L49+L48+L47+L46</f>
        <v>14972898</v>
      </c>
      <c r="M51" s="53">
        <f>IF(ISBLANK(L51),"  ",IF(L81&gt;0,L51/L81,IF(L51&gt;0,1,0)))</f>
        <v>3.4294839737904347E-3</v>
      </c>
    </row>
    <row r="52" spans="1:13" s="55" customFormat="1" ht="15" customHeight="1" x14ac:dyDescent="0.25">
      <c r="A52" s="60" t="s">
        <v>41</v>
      </c>
      <c r="B52" s="118">
        <f>'2Year'!B52+'4Year'!B52</f>
        <v>513353</v>
      </c>
      <c r="C52" s="59">
        <f t="shared" si="0"/>
        <v>1.7693040856054866E-2</v>
      </c>
      <c r="D52" s="126">
        <f>'2Year'!D52+'4Year'!D52</f>
        <v>28501049</v>
      </c>
      <c r="E52" s="54">
        <f t="shared" si="28"/>
        <v>0.98230695914394517</v>
      </c>
      <c r="F52" s="135">
        <f>D52+B52</f>
        <v>29014402</v>
      </c>
      <c r="G52" s="53">
        <f>IF(ISBLANK(F52),"  ",IF(F81&gt;0,F52/F81,IF(F52&gt;0,1,0)))</f>
        <v>6.8012008695106114E-3</v>
      </c>
      <c r="H52" s="118">
        <f>'2Year'!H52+'4Year'!H52</f>
        <v>0</v>
      </c>
      <c r="I52" s="59">
        <f t="shared" si="29"/>
        <v>0</v>
      </c>
      <c r="J52" s="126">
        <f>'2Year'!J52+'4Year'!J52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'2Year'!B54+'4Year'!B54</f>
        <v>981218240.38999987</v>
      </c>
      <c r="C54" s="35">
        <f t="shared" si="0"/>
        <v>0.96521237482308997</v>
      </c>
      <c r="D54" s="122">
        <f>'2Year'!D54+'4Year'!D54</f>
        <v>35364499.309999995</v>
      </c>
      <c r="E54" s="36">
        <f t="shared" ref="E54:E72" si="31">IF(ISBLANK(D54),"  ",IF(F54&gt;0,D54/F54,IF(D54&gt;0,1,0)))</f>
        <v>3.4787625176910135E-2</v>
      </c>
      <c r="F54" s="136">
        <f t="shared" ref="F54:F59" si="32">D54+B54</f>
        <v>1016582739.6999998</v>
      </c>
      <c r="G54" s="37">
        <f>IF(ISBLANK(F54),"  ",IF(F81&gt;0,F54/F81,IF(F54&gt;0,1,0)))</f>
        <v>0.23829487897689974</v>
      </c>
      <c r="H54" s="112">
        <f>'2Year'!H54+'4Year'!H54</f>
        <v>1039134802.4400001</v>
      </c>
      <c r="I54" s="35">
        <f t="shared" ref="I54:I72" si="33">IF(ISBLANK(H54),"  ",IF(L54&gt;0,H54/L54,IF(H54&gt;0,1,0)))</f>
        <v>0.95553658594826807</v>
      </c>
      <c r="J54" s="122">
        <f>'2Year'!J54+'4Year'!J54</f>
        <v>48353440</v>
      </c>
      <c r="K54" s="36">
        <f t="shared" ref="K54:K72" si="34">IF(ISBLANK(J54),"  ",IF(L54&gt;0,J54/L54,IF(J54&gt;0,1,0)))</f>
        <v>4.4463414051731966E-2</v>
      </c>
      <c r="L54" s="136">
        <f t="shared" ref="L54:L71" si="35">J54+H54</f>
        <v>1087488242.4400001</v>
      </c>
      <c r="M54" s="37">
        <f>IF(ISBLANK(L54),"  ",IF(L81&gt;0,L54/L81,IF(L54&gt;0,1,0)))</f>
        <v>0.24908494662379366</v>
      </c>
    </row>
    <row r="55" spans="1:13" ht="15" customHeight="1" x14ac:dyDescent="0.2">
      <c r="A55" s="25" t="s">
        <v>44</v>
      </c>
      <c r="B55" s="112">
        <f>'2Year'!B55+'4Year'!B55</f>
        <v>162826979.19</v>
      </c>
      <c r="C55" s="39">
        <f t="shared" si="0"/>
        <v>1</v>
      </c>
      <c r="D55" s="122">
        <f>'2Year'!D55+'4Year'!D55</f>
        <v>0</v>
      </c>
      <c r="E55" s="40">
        <f t="shared" si="31"/>
        <v>0</v>
      </c>
      <c r="F55" s="137">
        <f t="shared" si="32"/>
        <v>162826979.19</v>
      </c>
      <c r="G55" s="41">
        <f>IF(ISBLANK(F55),"  ",IF(F81&gt;0,F55/F81,IF(F55&gt;0,1,0)))</f>
        <v>3.8167906836295097E-2</v>
      </c>
      <c r="H55" s="112">
        <f>'2Year'!H55+'4Year'!H55</f>
        <v>179788349</v>
      </c>
      <c r="I55" s="39">
        <f t="shared" si="33"/>
        <v>1</v>
      </c>
      <c r="J55" s="122">
        <f>'2Year'!J55+'4Year'!J55</f>
        <v>0</v>
      </c>
      <c r="K55" s="40">
        <f t="shared" si="34"/>
        <v>0</v>
      </c>
      <c r="L55" s="137">
        <f t="shared" si="35"/>
        <v>179788349</v>
      </c>
      <c r="M55" s="41">
        <f>IF(ISBLANK(L55),"  ",IF(L81&gt;0,L55/L81,IF(L55&gt;0,1,0)))</f>
        <v>4.117982113881638E-2</v>
      </c>
    </row>
    <row r="56" spans="1:13" ht="15" customHeight="1" x14ac:dyDescent="0.2">
      <c r="A56" s="64" t="s">
        <v>45</v>
      </c>
      <c r="B56" s="112">
        <f>'2Year'!B56+'4Year'!B56</f>
        <v>36892210.560000002</v>
      </c>
      <c r="C56" s="39">
        <f t="shared" si="0"/>
        <v>0.81651406426382278</v>
      </c>
      <c r="D56" s="122">
        <f>'2Year'!D56+'4Year'!D56</f>
        <v>8290367.6399999997</v>
      </c>
      <c r="E56" s="40">
        <f t="shared" si="31"/>
        <v>0.18348593573617716</v>
      </c>
      <c r="F56" s="138">
        <f t="shared" si="32"/>
        <v>45182578.200000003</v>
      </c>
      <c r="G56" s="41">
        <f>IF(ISBLANK(F56),"  ",IF(F81&gt;0,F56/F81,IF(F56&gt;0,1,0)))</f>
        <v>1.0591146773956299E-2</v>
      </c>
      <c r="H56" s="112">
        <f>'2Year'!H56+'4Year'!H56</f>
        <v>38634251</v>
      </c>
      <c r="I56" s="39">
        <f t="shared" si="33"/>
        <v>0.84660160572016752</v>
      </c>
      <c r="J56" s="122">
        <f>'2Year'!J56+'4Year'!J56</f>
        <v>7000260.8399999999</v>
      </c>
      <c r="K56" s="40">
        <f t="shared" si="34"/>
        <v>0.15339839427983237</v>
      </c>
      <c r="L56" s="138">
        <f t="shared" si="35"/>
        <v>45634511.840000004</v>
      </c>
      <c r="M56" s="41">
        <f>IF(ISBLANK(L56),"  ",IF(L81&gt;0,L56/L81,IF(L56&gt;0,1,0)))</f>
        <v>1.0452407209815351E-2</v>
      </c>
    </row>
    <row r="57" spans="1:13" ht="15" customHeight="1" x14ac:dyDescent="0.2">
      <c r="A57" s="64" t="s">
        <v>46</v>
      </c>
      <c r="B57" s="112">
        <f>'2Year'!B57+'4Year'!B57</f>
        <v>18333053.710000001</v>
      </c>
      <c r="C57" s="39">
        <f t="shared" si="0"/>
        <v>0.95618763691165276</v>
      </c>
      <c r="D57" s="122">
        <f>'2Year'!D57+'4Year'!D57</f>
        <v>840017.56</v>
      </c>
      <c r="E57" s="40">
        <f t="shared" si="31"/>
        <v>4.3812363088347302E-2</v>
      </c>
      <c r="F57" s="138">
        <f t="shared" si="32"/>
        <v>19173071.27</v>
      </c>
      <c r="G57" s="41">
        <f>IF(ISBLANK(F57),"  ",IF(F81&gt;0,F57/F81,IF(F57&gt;0,1,0)))</f>
        <v>4.4943166153385795E-3</v>
      </c>
      <c r="H57" s="112">
        <f>'2Year'!H57+'4Year'!H57</f>
        <v>18407721</v>
      </c>
      <c r="I57" s="39">
        <f t="shared" si="33"/>
        <v>0.95834799467984266</v>
      </c>
      <c r="J57" s="122">
        <f>'2Year'!J57+'4Year'!J57</f>
        <v>800041.84000000008</v>
      </c>
      <c r="K57" s="40">
        <f t="shared" si="34"/>
        <v>4.1652005320157323E-2</v>
      </c>
      <c r="L57" s="138">
        <f t="shared" si="35"/>
        <v>19207762.84</v>
      </c>
      <c r="M57" s="41">
        <f>IF(ISBLANK(L57),"  ",IF(L81&gt;0,L57/L81,IF(L57&gt;0,1,0)))</f>
        <v>4.399463272383706E-3</v>
      </c>
    </row>
    <row r="58" spans="1:13" ht="15" customHeight="1" x14ac:dyDescent="0.2">
      <c r="A58" s="64" t="s">
        <v>47</v>
      </c>
      <c r="B58" s="112">
        <f>'2Year'!B58+'4Year'!B58</f>
        <v>0</v>
      </c>
      <c r="C58" s="39">
        <f>IF(ISBLANK(B58),"  ",IF(F58&gt;0,B58/F58,IF(B58&gt;0,1,0)))</f>
        <v>0</v>
      </c>
      <c r="D58" s="122">
        <f>'2Year'!D58+'4Year'!D58</f>
        <v>18487948.719999999</v>
      </c>
      <c r="E58" s="40">
        <f>IF(ISBLANK(D58),"  ",IF(F58&gt;0,D58/F58,IF(D58&gt;0,1,0)))</f>
        <v>1</v>
      </c>
      <c r="F58" s="138">
        <f t="shared" si="32"/>
        <v>18487948.719999999</v>
      </c>
      <c r="G58" s="41">
        <f>IF(ISBLANK(F58),"  ",IF(F81&gt;0,F58/F81,IF(F58&gt;0,1,0)))</f>
        <v>4.3337185756898104E-3</v>
      </c>
      <c r="H58" s="112">
        <f>'2Year'!H58+'4Year'!H58</f>
        <v>0</v>
      </c>
      <c r="I58" s="39">
        <f>IF(ISBLANK(H58),"  ",IF(L58&gt;0,H58/L58,IF(H58&gt;0,1,0)))</f>
        <v>0</v>
      </c>
      <c r="J58" s="122">
        <f>'2Year'!J58+'4Year'!J58</f>
        <v>17781722</v>
      </c>
      <c r="K58" s="40">
        <f>IF(ISBLANK(J58),"  ",IF(L58&gt;0,J58/L58,IF(J58&gt;0,1,0)))</f>
        <v>1</v>
      </c>
      <c r="L58" s="138">
        <f t="shared" si="35"/>
        <v>17781722</v>
      </c>
      <c r="M58" s="41">
        <f>IF(ISBLANK(L58),"  ",IF(L81&gt;0,L58/L81,IF(L58&gt;0,1,0)))</f>
        <v>4.0728341718080756E-3</v>
      </c>
    </row>
    <row r="59" spans="1:13" ht="15" customHeight="1" x14ac:dyDescent="0.2">
      <c r="A59" s="25" t="s">
        <v>48</v>
      </c>
      <c r="B59" s="112">
        <f>'2Year'!B59+'4Year'!B59</f>
        <v>145965608.43000001</v>
      </c>
      <c r="C59" s="39">
        <f t="shared" si="0"/>
        <v>0.43454218617628299</v>
      </c>
      <c r="D59" s="122">
        <f>'2Year'!D59+'4Year'!D59</f>
        <v>189941037.85999998</v>
      </c>
      <c r="E59" s="40">
        <f t="shared" si="31"/>
        <v>0.56545781382371707</v>
      </c>
      <c r="F59" s="137">
        <f t="shared" si="32"/>
        <v>335906646.28999996</v>
      </c>
      <c r="G59" s="41">
        <f>IF(ISBLANK(F59),"  ",IF(F81&gt;0,F59/F81,IF(F59&gt;0,1,0)))</f>
        <v>7.8739123240311529E-2</v>
      </c>
      <c r="H59" s="112">
        <f>'2Year'!H59+'4Year'!H59</f>
        <v>174109170.56</v>
      </c>
      <c r="I59" s="39">
        <f t="shared" si="33"/>
        <v>0.50792804209447961</v>
      </c>
      <c r="J59" s="122">
        <f>'2Year'!J59+'4Year'!J59</f>
        <v>168673972.19</v>
      </c>
      <c r="K59" s="40">
        <f t="shared" si="34"/>
        <v>0.49207195790552044</v>
      </c>
      <c r="L59" s="137">
        <f t="shared" si="35"/>
        <v>342783142.75</v>
      </c>
      <c r="M59" s="41">
        <f>IF(ISBLANK(L59),"  ",IF(L81&gt;0,L59/L81,IF(L59&gt;0,1,0)))</f>
        <v>7.8513143851420331E-2</v>
      </c>
    </row>
    <row r="60" spans="1:13" s="55" customFormat="1" ht="15" customHeight="1" x14ac:dyDescent="0.25">
      <c r="A60" s="60" t="s">
        <v>49</v>
      </c>
      <c r="B60" s="117">
        <f>B59+B57+B56+B55+B54</f>
        <v>1345236092.2799997</v>
      </c>
      <c r="C60" s="59">
        <f t="shared" si="0"/>
        <v>0.84174057861100104</v>
      </c>
      <c r="D60" s="125">
        <f>D59+D57+D56+D55+D54+D58</f>
        <v>252923871.08999997</v>
      </c>
      <c r="E60" s="54">
        <f t="shared" si="31"/>
        <v>0.15825942138899898</v>
      </c>
      <c r="F60" s="139">
        <f>F59+F57+F56+F55+F54+F58</f>
        <v>1598159963.3699996</v>
      </c>
      <c r="G60" s="53">
        <f>IF(ISBLANK(F60),"  ",IF(F81&gt;0,F60/F81,IF(F60&gt;0,1,0)))</f>
        <v>0.37462109101849106</v>
      </c>
      <c r="H60" s="117">
        <f>H59+H57+H56+H55+H54</f>
        <v>1450074294</v>
      </c>
      <c r="I60" s="59">
        <f t="shared" si="33"/>
        <v>0.85667172641559908</v>
      </c>
      <c r="J60" s="125">
        <f>J59+J57+J56+J55+J54+J58</f>
        <v>242609436.87</v>
      </c>
      <c r="K60" s="54">
        <f t="shared" si="34"/>
        <v>0.14332827358440103</v>
      </c>
      <c r="L60" s="137">
        <f t="shared" si="35"/>
        <v>1692683730.8699999</v>
      </c>
      <c r="M60" s="53">
        <f>IF(ISBLANK(L60),"  ",IF(L81&gt;0,L60/L81,IF(L60&gt;0,1,0)))</f>
        <v>0.38770261626803748</v>
      </c>
    </row>
    <row r="61" spans="1:13" ht="15" customHeight="1" x14ac:dyDescent="0.2">
      <c r="A61" s="34" t="s">
        <v>50</v>
      </c>
      <c r="B61" s="112">
        <f>'2Year'!B61+'4Year'!B61</f>
        <v>0</v>
      </c>
      <c r="C61" s="39">
        <f t="shared" si="0"/>
        <v>0</v>
      </c>
      <c r="D61" s="122">
        <f>'2Year'!D61+'4Year'!D61</f>
        <v>0</v>
      </c>
      <c r="E61" s="40">
        <f t="shared" si="31"/>
        <v>0</v>
      </c>
      <c r="F61" s="140">
        <f t="shared" ref="F61:F71" si="36">D61+B61</f>
        <v>0</v>
      </c>
      <c r="G61" s="41">
        <f>IF(ISBLANK(F61),"  ",IF(F81&gt;0,F61/F81,IF(F61&gt;0,1,0)))</f>
        <v>0</v>
      </c>
      <c r="H61" s="112">
        <f>'2Year'!H61+'4Year'!H61</f>
        <v>0</v>
      </c>
      <c r="I61" s="39">
        <f t="shared" si="33"/>
        <v>0</v>
      </c>
      <c r="J61" s="122">
        <f>'2Year'!J61+'4Year'!J61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'2Year'!B62+'4Year'!B62</f>
        <v>0</v>
      </c>
      <c r="C62" s="39">
        <f t="shared" si="0"/>
        <v>0</v>
      </c>
      <c r="D62" s="122">
        <f>'2Year'!D62+'4Year'!D62</f>
        <v>0</v>
      </c>
      <c r="E62" s="40">
        <f t="shared" si="31"/>
        <v>0</v>
      </c>
      <c r="F62" s="133">
        <f t="shared" si="36"/>
        <v>0</v>
      </c>
      <c r="G62" s="41">
        <f>IF(ISBLANK(F62),"  ",IF(F81&gt;0,F62/F81,IF(F62&gt;0,1,0)))</f>
        <v>0</v>
      </c>
      <c r="H62" s="112">
        <f>'2Year'!H62+'4Year'!H62</f>
        <v>0</v>
      </c>
      <c r="I62" s="39">
        <f t="shared" si="33"/>
        <v>0</v>
      </c>
      <c r="J62" s="122">
        <f>'2Year'!J62+'4Year'!J62</f>
        <v>0</v>
      </c>
      <c r="K62" s="40">
        <f t="shared" si="34"/>
        <v>0</v>
      </c>
      <c r="L62" s="133">
        <f t="shared" si="35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2">
        <f>'2Year'!B63+'4Year'!B63</f>
        <v>3374821.6</v>
      </c>
      <c r="C63" s="39">
        <f t="shared" si="0"/>
        <v>0.10484862086375218</v>
      </c>
      <c r="D63" s="122">
        <f>'2Year'!D63+'4Year'!D63</f>
        <v>28812741.5</v>
      </c>
      <c r="E63" s="40">
        <f t="shared" si="31"/>
        <v>0.89515137913624776</v>
      </c>
      <c r="F63" s="133">
        <f t="shared" si="36"/>
        <v>32187563.100000001</v>
      </c>
      <c r="G63" s="41">
        <f>IF(ISBLANK(F63),"  ",IF(F81&gt;0,F63/F81,IF(F63&gt;0,1,0)))</f>
        <v>7.5450144429358799E-3</v>
      </c>
      <c r="H63" s="112">
        <f>'2Year'!H63+'4Year'!H63</f>
        <v>2196416</v>
      </c>
      <c r="I63" s="39">
        <f t="shared" si="33"/>
        <v>7.1554598996307783E-2</v>
      </c>
      <c r="J63" s="122">
        <f>'2Year'!J63+'4Year'!J63</f>
        <v>28499249</v>
      </c>
      <c r="K63" s="40">
        <f t="shared" si="34"/>
        <v>0.92844540100369222</v>
      </c>
      <c r="L63" s="133">
        <f t="shared" si="35"/>
        <v>30695665</v>
      </c>
      <c r="M63" s="41">
        <f>IF(ISBLANK(L63),"  ",IF(L81&gt;0,L63/L81,IF(L63&gt;0,1,0)))</f>
        <v>7.0307225216080385E-3</v>
      </c>
    </row>
    <row r="64" spans="1:13" ht="15" customHeight="1" x14ac:dyDescent="0.2">
      <c r="A64" s="58" t="s">
        <v>53</v>
      </c>
      <c r="B64" s="112">
        <f>'2Year'!B64+'4Year'!B64</f>
        <v>1441130</v>
      </c>
      <c r="C64" s="39">
        <f t="shared" si="0"/>
        <v>8.4928937512356723E-3</v>
      </c>
      <c r="D64" s="122">
        <f>'2Year'!D64+'4Year'!D64</f>
        <v>168245438.82000002</v>
      </c>
      <c r="E64" s="40">
        <f t="shared" si="31"/>
        <v>0.99150710624876437</v>
      </c>
      <c r="F64" s="133">
        <f t="shared" si="36"/>
        <v>169686568.82000002</v>
      </c>
      <c r="G64" s="41">
        <f>IF(ISBLANK(F64),"  ",IF(F81&gt;0,F64/F81,IF(F64&gt;0,1,0)))</f>
        <v>3.977584784972843E-2</v>
      </c>
      <c r="H64" s="112">
        <f>'2Year'!H64+'4Year'!H64</f>
        <v>1253386</v>
      </c>
      <c r="I64" s="39">
        <f t="shared" si="33"/>
        <v>8.3118775638511243E-3</v>
      </c>
      <c r="J64" s="122">
        <f>'2Year'!J64+'4Year'!J64</f>
        <v>149541183.623</v>
      </c>
      <c r="K64" s="40">
        <f t="shared" si="34"/>
        <v>0.9916881224361489</v>
      </c>
      <c r="L64" s="133">
        <f t="shared" si="35"/>
        <v>150794569.623</v>
      </c>
      <c r="M64" s="41">
        <f>IF(ISBLANK(L64),"  ",IF(L81&gt;0,L64/L81,IF(L64&gt;0,1,0)))</f>
        <v>3.4538908891031277E-2</v>
      </c>
    </row>
    <row r="65" spans="1:13" ht="15" customHeight="1" x14ac:dyDescent="0.2">
      <c r="A65" s="65" t="s">
        <v>54</v>
      </c>
      <c r="B65" s="112">
        <f>'2Year'!B65+'4Year'!B65</f>
        <v>224343</v>
      </c>
      <c r="C65" s="39">
        <f t="shared" si="0"/>
        <v>0.90584710551923797</v>
      </c>
      <c r="D65" s="122">
        <f>'2Year'!D65+'4Year'!D65</f>
        <v>23318</v>
      </c>
      <c r="E65" s="40">
        <f t="shared" si="31"/>
        <v>9.4152894480762014E-2</v>
      </c>
      <c r="F65" s="133">
        <f t="shared" si="36"/>
        <v>247661</v>
      </c>
      <c r="G65" s="41">
        <f>IF(ISBLANK(F65),"  ",IF(F81&gt;0,F65/F81,IF(F65&gt;0,1,0)))</f>
        <v>5.8053659301469235E-5</v>
      </c>
      <c r="H65" s="112">
        <f>'2Year'!H65+'4Year'!H65</f>
        <v>218000</v>
      </c>
      <c r="I65" s="39">
        <f t="shared" si="33"/>
        <v>0.90337231371053961</v>
      </c>
      <c r="J65" s="122">
        <f>'2Year'!J65+'4Year'!J65</f>
        <v>23318</v>
      </c>
      <c r="K65" s="40">
        <f t="shared" si="34"/>
        <v>9.6627686289460377E-2</v>
      </c>
      <c r="L65" s="133">
        <f t="shared" si="35"/>
        <v>241318</v>
      </c>
      <c r="M65" s="41">
        <f>IF(ISBLANK(L65),"  ",IF(L81&gt;0,L65/L81,IF(L65&gt;0,1,0)))</f>
        <v>5.5272948068380626E-5</v>
      </c>
    </row>
    <row r="66" spans="1:13" ht="15" customHeight="1" x14ac:dyDescent="0.2">
      <c r="A66" s="65" t="s">
        <v>55</v>
      </c>
      <c r="B66" s="112">
        <f>'2Year'!B66+'4Year'!B66</f>
        <v>0</v>
      </c>
      <c r="C66" s="39">
        <f t="shared" si="0"/>
        <v>0</v>
      </c>
      <c r="D66" s="122">
        <f>'2Year'!D66+'4Year'!D66</f>
        <v>271561681.61000001</v>
      </c>
      <c r="E66" s="40">
        <f t="shared" si="31"/>
        <v>1</v>
      </c>
      <c r="F66" s="133">
        <f t="shared" si="36"/>
        <v>271561681.61000001</v>
      </c>
      <c r="G66" s="41">
        <f>IF(ISBLANK(F66),"  ",IF(F81&gt;0,F66/F81,IF(F66&gt;0,1,0)))</f>
        <v>6.3656164448665731E-2</v>
      </c>
      <c r="H66" s="112">
        <f>'2Year'!H66+'4Year'!H66</f>
        <v>0</v>
      </c>
      <c r="I66" s="39">
        <f t="shared" si="33"/>
        <v>0</v>
      </c>
      <c r="J66" s="122">
        <f>'2Year'!J66+'4Year'!J66</f>
        <v>262574819.30000001</v>
      </c>
      <c r="K66" s="40">
        <f t="shared" si="34"/>
        <v>1</v>
      </c>
      <c r="L66" s="133">
        <f t="shared" si="35"/>
        <v>262574819.30000001</v>
      </c>
      <c r="M66" s="41">
        <f>IF(ISBLANK(L66),"  ",IF(L81&gt;0,L66/L81,IF(L66&gt;0,1,0)))</f>
        <v>6.0141739742718435E-2</v>
      </c>
    </row>
    <row r="67" spans="1:13" ht="15" customHeight="1" x14ac:dyDescent="0.2">
      <c r="A67" s="34" t="s">
        <v>56</v>
      </c>
      <c r="B67" s="112">
        <f>'2Year'!B67+'4Year'!B67</f>
        <v>0</v>
      </c>
      <c r="C67" s="39">
        <f t="shared" si="0"/>
        <v>0</v>
      </c>
      <c r="D67" s="122">
        <f>'2Year'!D67+'4Year'!D67</f>
        <v>363495395.59000003</v>
      </c>
      <c r="E67" s="40">
        <f t="shared" si="31"/>
        <v>1</v>
      </c>
      <c r="F67" s="133">
        <f t="shared" si="36"/>
        <v>363495395.59000003</v>
      </c>
      <c r="G67" s="41">
        <f>IF(ISBLANK(F67),"  ",IF(F81&gt;0,F67/F81,IF(F67&gt;0,1,0)))</f>
        <v>8.5206140059333704E-2</v>
      </c>
      <c r="H67" s="112">
        <f>'2Year'!H67+'4Year'!H67</f>
        <v>0</v>
      </c>
      <c r="I67" s="39">
        <f t="shared" si="33"/>
        <v>0</v>
      </c>
      <c r="J67" s="122">
        <f>'2Year'!J67+'4Year'!J67</f>
        <v>353666207.06919998</v>
      </c>
      <c r="K67" s="40">
        <f t="shared" si="34"/>
        <v>1</v>
      </c>
      <c r="L67" s="133">
        <f t="shared" si="35"/>
        <v>353666207.06919998</v>
      </c>
      <c r="M67" s="41">
        <f>IF(ISBLANK(L67),"  ",IF(L81&gt;0,L67/L81,IF(L67&gt;0,1,0)))</f>
        <v>8.1005867348797181E-2</v>
      </c>
    </row>
    <row r="68" spans="1:13" ht="15" customHeight="1" x14ac:dyDescent="0.2">
      <c r="A68" s="34" t="s">
        <v>57</v>
      </c>
      <c r="B68" s="112">
        <f>'2Year'!B68+'4Year'!B68</f>
        <v>0</v>
      </c>
      <c r="C68" s="39">
        <f t="shared" si="0"/>
        <v>0</v>
      </c>
      <c r="D68" s="122">
        <f>'2Year'!D68+'4Year'!D68</f>
        <v>9116386.5499999989</v>
      </c>
      <c r="E68" s="40">
        <f t="shared" si="31"/>
        <v>1</v>
      </c>
      <c r="F68" s="133">
        <f t="shared" si="36"/>
        <v>9116386.5499999989</v>
      </c>
      <c r="G68" s="41">
        <f>IF(ISBLANK(F68),"  ",IF(F81&gt;0,F68/F81,IF(F68&gt;0,1,0)))</f>
        <v>2.1369517155878253E-3</v>
      </c>
      <c r="H68" s="112">
        <f>'2Year'!H68+'4Year'!H68</f>
        <v>0</v>
      </c>
      <c r="I68" s="39">
        <f t="shared" si="33"/>
        <v>0</v>
      </c>
      <c r="J68" s="122">
        <f>'2Year'!J68+'4Year'!J68</f>
        <v>9732563</v>
      </c>
      <c r="K68" s="40">
        <f t="shared" si="34"/>
        <v>1</v>
      </c>
      <c r="L68" s="133">
        <f t="shared" si="35"/>
        <v>9732563</v>
      </c>
      <c r="M68" s="41">
        <f>IF(ISBLANK(L68),"  ",IF(L81&gt;0,L68/L81,IF(L68&gt;0,1,0)))</f>
        <v>2.2292056509304846E-3</v>
      </c>
    </row>
    <row r="69" spans="1:13" ht="15" customHeight="1" x14ac:dyDescent="0.2">
      <c r="A69" s="7" t="s">
        <v>58</v>
      </c>
      <c r="B69" s="112">
        <f>'2Year'!B69+'4Year'!B69</f>
        <v>0</v>
      </c>
      <c r="C69" s="39">
        <f t="shared" si="0"/>
        <v>0</v>
      </c>
      <c r="D69" s="122">
        <f>'2Year'!D69+'4Year'!D69</f>
        <v>128893695.02999999</v>
      </c>
      <c r="E69" s="40">
        <f t="shared" si="31"/>
        <v>1</v>
      </c>
      <c r="F69" s="133">
        <f t="shared" si="36"/>
        <v>128893695.02999999</v>
      </c>
      <c r="G69" s="41">
        <f>IF(ISBLANK(F69),"  ",IF(F81&gt;0,F69/F81,IF(F69&gt;0,1,0)))</f>
        <v>3.0213681836781317E-2</v>
      </c>
      <c r="H69" s="112">
        <f>'2Year'!H69+'4Year'!H69</f>
        <v>0</v>
      </c>
      <c r="I69" s="39">
        <f t="shared" si="33"/>
        <v>0</v>
      </c>
      <c r="J69" s="122">
        <f>'2Year'!J69+'4Year'!J69</f>
        <v>126447507.8618</v>
      </c>
      <c r="K69" s="40">
        <f t="shared" si="34"/>
        <v>1</v>
      </c>
      <c r="L69" s="133">
        <f t="shared" si="35"/>
        <v>126447507.8618</v>
      </c>
      <c r="M69" s="41">
        <f>IF(ISBLANK(L69),"  ",IF(L81&gt;0,L69/L81,IF(L69&gt;0,1,0)))</f>
        <v>2.8962309216143935E-2</v>
      </c>
    </row>
    <row r="70" spans="1:13" ht="15" customHeight="1" x14ac:dyDescent="0.2">
      <c r="A70" s="58" t="s">
        <v>59</v>
      </c>
      <c r="B70" s="112">
        <f>'2Year'!B70+'4Year'!B70</f>
        <v>91995284.479999989</v>
      </c>
      <c r="C70" s="39">
        <f t="shared" si="0"/>
        <v>0.46058325124269378</v>
      </c>
      <c r="D70" s="122">
        <f>'2Year'!D70+'4Year'!D70</f>
        <v>107741210.99999999</v>
      </c>
      <c r="E70" s="40">
        <f t="shared" si="31"/>
        <v>0.53941674875730627</v>
      </c>
      <c r="F70" s="133">
        <f t="shared" si="36"/>
        <v>199736495.47999996</v>
      </c>
      <c r="G70" s="41">
        <f>IF(ISBLANK(F70),"  ",IF(F81&gt;0,F70/F81,IF(F70&gt;0,1,0)))</f>
        <v>4.6819783731251056E-2</v>
      </c>
      <c r="H70" s="112">
        <f>'2Year'!H70+'4Year'!H70</f>
        <v>138632093</v>
      </c>
      <c r="I70" s="39">
        <f t="shared" si="33"/>
        <v>0.62378831747387964</v>
      </c>
      <c r="J70" s="122">
        <f>'2Year'!J70+'4Year'!J70</f>
        <v>83610115</v>
      </c>
      <c r="K70" s="40">
        <f t="shared" si="34"/>
        <v>0.37621168252612031</v>
      </c>
      <c r="L70" s="133">
        <f t="shared" si="35"/>
        <v>222242208</v>
      </c>
      <c r="M70" s="41">
        <f>IF(ISBLANK(L70),"  ",IF(L81&gt;0,L70/L81,IF(L70&gt;0,1,0)))</f>
        <v>5.0903712202928275E-2</v>
      </c>
    </row>
    <row r="71" spans="1:13" ht="15" customHeight="1" x14ac:dyDescent="0.2">
      <c r="A71" s="34" t="s">
        <v>186</v>
      </c>
      <c r="B71" s="112">
        <f>'2Year'!B71+'4Year'!B71</f>
        <v>0</v>
      </c>
      <c r="C71" s="39">
        <f t="shared" si="0"/>
        <v>0</v>
      </c>
      <c r="D71" s="122">
        <f>'2Year'!D71+'4Year'!D71</f>
        <v>0</v>
      </c>
      <c r="E71" s="40">
        <f t="shared" si="31"/>
        <v>0</v>
      </c>
      <c r="F71" s="133">
        <f t="shared" si="36"/>
        <v>0</v>
      </c>
      <c r="G71" s="41">
        <f>IF(ISBLANK(F71),"  ",IF(F82&gt;0,F71/F82,IF(F71&gt;0,1,0)))</f>
        <v>0</v>
      </c>
      <c r="H71" s="112">
        <f>'2Year'!H71+'4Year'!H71</f>
        <v>0</v>
      </c>
      <c r="I71" s="39">
        <f t="shared" si="33"/>
        <v>0</v>
      </c>
      <c r="J71" s="122">
        <f>'2Year'!J71+'4Year'!J71</f>
        <v>0</v>
      </c>
      <c r="K71" s="40">
        <f t="shared" si="34"/>
        <v>0</v>
      </c>
      <c r="L71" s="133">
        <f t="shared" si="35"/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f>B71+B70+B69+B68+B67+B66+B65+B64+B63+B62+B61+B60-1</f>
        <v>1442271670.3599997</v>
      </c>
      <c r="C72" s="59">
        <f>IF(ISBLANK(B72),"  ",IF(F72&gt;0,B72/F72,IF(B72&gt;0,1,0)))</f>
        <v>0.52009637527678854</v>
      </c>
      <c r="D72" s="128">
        <f>D71+D70+D69+D68+D67+D66+D65+D64+D63+D62+D61+D60</f>
        <v>1330813739.1900001</v>
      </c>
      <c r="E72" s="54">
        <f t="shared" si="31"/>
        <v>0.47990362436260248</v>
      </c>
      <c r="F72" s="115">
        <f>F71+F70+F69+F68+F67+F66+F65+F64+F63+F62+F61+F60</f>
        <v>2773085410.5499992</v>
      </c>
      <c r="G72" s="53">
        <f>IF(ISBLANK(F72),"  ",IF(F81&gt;0,F72/F81,IF(F72&gt;0,1,0)))</f>
        <v>0.6500327287620763</v>
      </c>
      <c r="H72" s="115">
        <f>H71+H70+H69+H68+H67+H66+H65+H64+H63+H62+H61+H60</f>
        <v>1592374189</v>
      </c>
      <c r="I72" s="59">
        <f t="shared" si="33"/>
        <v>0.55890848195702714</v>
      </c>
      <c r="J72" s="128">
        <f>J71+J70+J69+J68+J67+J66+J65+J64+J63+J62+J61+J60</f>
        <v>1256704399.724</v>
      </c>
      <c r="K72" s="54">
        <f t="shared" si="34"/>
        <v>0.44109151804297292</v>
      </c>
      <c r="L72" s="115">
        <f>L71+L70+L69+L68+L67+L66+L65+L64+L63+L62+L61+L60</f>
        <v>2849078588.724</v>
      </c>
      <c r="M72" s="53">
        <f>IF(ISBLANK(L72),"  ",IF(L81&gt;0,L72/L81,IF(L72&gt;0,1,0)))</f>
        <v>0.65257035479026348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'2Year'!B74+'4Year'!B74</f>
        <v>0</v>
      </c>
      <c r="C74" s="35">
        <f t="shared" si="0"/>
        <v>0</v>
      </c>
      <c r="D74" s="122">
        <f>'2Year'!D74+'4Year'!D74</f>
        <v>10058282.92</v>
      </c>
      <c r="E74" s="36">
        <f>IF(ISBLANK(D74),"  ",IF(F74&gt;0,D74/F74,IF(D74&gt;0,1,0)))</f>
        <v>1</v>
      </c>
      <c r="F74" s="132">
        <f>D74+B74</f>
        <v>10058282.92</v>
      </c>
      <c r="G74" s="37">
        <f>IF(ISBLANK(F74),"  ",IF(F81&gt;0,F74/F81,IF(F74&gt;0,1,0)))</f>
        <v>2.3577395302266692E-3</v>
      </c>
      <c r="H74" s="112">
        <f>'2Year'!H74+'4Year'!H74</f>
        <v>0</v>
      </c>
      <c r="I74" s="35">
        <f>IF(ISBLANK(H74),"  ",IF(L74&gt;0,H74/L74,IF(H74&gt;0,1,0)))</f>
        <v>0</v>
      </c>
      <c r="J74" s="122">
        <f>'2Year'!J74+'4Year'!J74</f>
        <v>10380039</v>
      </c>
      <c r="K74" s="36">
        <f>IF(ISBLANK(J74),"  ",IF(L74&gt;0,J74/L74,IF(J74&gt;0,1,0)))</f>
        <v>1</v>
      </c>
      <c r="L74" s="132">
        <f>J74+H74</f>
        <v>10380039</v>
      </c>
      <c r="M74" s="37">
        <f>IF(ISBLANK(L74),"  ",IF(L81&gt;0,L74/L81,IF(L74&gt;0,1,0)))</f>
        <v>2.377507507085114E-3</v>
      </c>
    </row>
    <row r="75" spans="1:13" ht="15" customHeight="1" x14ac:dyDescent="0.2">
      <c r="A75" s="25" t="s">
        <v>63</v>
      </c>
      <c r="B75" s="112">
        <f>'2Year'!B75+'4Year'!B75</f>
        <v>0</v>
      </c>
      <c r="C75" s="39">
        <f t="shared" si="0"/>
        <v>0</v>
      </c>
      <c r="D75" s="122">
        <f>'2Year'!D75+'4Year'!D75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12">
        <f>'2Year'!H75+'4Year'!H75</f>
        <v>0</v>
      </c>
      <c r="I75" s="39">
        <f>IF(ISBLANK(H75),"  ",IF(L75&gt;0,H75/L75,IF(H75&gt;0,1,0)))</f>
        <v>0</v>
      </c>
      <c r="J75" s="122">
        <f>'2Year'!J75+'4Year'!J75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'2Year'!B77+'4Year'!B77</f>
        <v>0</v>
      </c>
      <c r="C77" s="35">
        <f t="shared" si="0"/>
        <v>0</v>
      </c>
      <c r="D77" s="122">
        <f>'2Year'!D77+'4Year'!D77</f>
        <v>372634562.28000003</v>
      </c>
      <c r="E77" s="36">
        <f>IF(ISBLANK(D77),"  ",IF(F77&gt;0,D77/F77,IF(D77&gt;0,1,0)))</f>
        <v>1</v>
      </c>
      <c r="F77" s="132">
        <f>D77+B77</f>
        <v>372634562.28000003</v>
      </c>
      <c r="G77" s="37">
        <f>IF(ISBLANK(F77),"  ",IF(F81&gt;0,F77/F81,IF(F77&gt;0,1,0)))</f>
        <v>8.7348431616424221E-2</v>
      </c>
      <c r="H77" s="112">
        <f>'2Year'!H77+'4Year'!H77</f>
        <v>0</v>
      </c>
      <c r="I77" s="35">
        <f>IF(ISBLANK(H77),"  ",IF(L77&gt;0,H77/L77,IF(H77&gt;0,1,0)))</f>
        <v>0</v>
      </c>
      <c r="J77" s="122">
        <f>'2Year'!J77+'4Year'!J77</f>
        <v>358691097.7568</v>
      </c>
      <c r="K77" s="36">
        <f>IF(ISBLANK(J77),"  ",IF(L77&gt;0,J77/L77,IF(J77&gt;0,1,0)))</f>
        <v>1</v>
      </c>
      <c r="L77" s="132">
        <f>J77+H77</f>
        <v>358691097.7568</v>
      </c>
      <c r="M77" s="37">
        <f>IF(ISBLANK(L77),"  ",IF(L81&gt;0,L77/L81,IF(L77&gt;0,1,0)))</f>
        <v>8.2156798990966465E-2</v>
      </c>
    </row>
    <row r="78" spans="1:13" ht="15" customHeight="1" x14ac:dyDescent="0.2">
      <c r="A78" s="25" t="s">
        <v>66</v>
      </c>
      <c r="B78" s="112">
        <f>'2Year'!B78+'4Year'!B78</f>
        <v>0</v>
      </c>
      <c r="C78" s="39">
        <f t="shared" si="0"/>
        <v>0</v>
      </c>
      <c r="D78" s="122">
        <f>'2Year'!D78+'4Year'!D78</f>
        <v>399458574.90999997</v>
      </c>
      <c r="E78" s="40">
        <f>IF(ISBLANK(D78),"  ",IF(F78&gt;0,D78/F78,IF(D78&gt;0,1,0)))</f>
        <v>1</v>
      </c>
      <c r="F78" s="133">
        <f>D78+B78</f>
        <v>399458574.90999997</v>
      </c>
      <c r="G78" s="41">
        <f>IF(ISBLANK(F78),"  ",IF(F81&gt;0,F78/F81,IF(F78&gt;0,1,0)))</f>
        <v>9.3636188228568742E-2</v>
      </c>
      <c r="H78" s="112">
        <f>'2Year'!H78+'4Year'!H78</f>
        <v>0</v>
      </c>
      <c r="I78" s="39">
        <f>IF(ISBLANK(H78),"  ",IF(L78&gt;0,H78/L78,IF(H78&gt;0,1,0)))</f>
        <v>0</v>
      </c>
      <c r="J78" s="122">
        <f>'2Year'!J78+'4Year'!J78</f>
        <v>357057387.00299996</v>
      </c>
      <c r="K78" s="40">
        <f>IF(ISBLANK(J78),"  ",IF(L78&gt;0,J78/L78,IF(J78&gt;0,1,0)))</f>
        <v>1</v>
      </c>
      <c r="L78" s="133">
        <f>J78+H78</f>
        <v>357057387.00299996</v>
      </c>
      <c r="M78" s="41">
        <f>IF(ISBLANK(L78),"  ",IF(L81&gt;0,L78/L81,IF(L78&gt;0,1,0)))</f>
        <v>8.1782603905421469E-2</v>
      </c>
    </row>
    <row r="79" spans="1:13" s="55" customFormat="1" ht="15" customHeight="1" x14ac:dyDescent="0.25">
      <c r="A79" s="56" t="s">
        <v>67</v>
      </c>
      <c r="B79" s="120">
        <f>B78+B77+B75+B74</f>
        <v>0</v>
      </c>
      <c r="C79" s="59">
        <f t="shared" si="0"/>
        <v>0</v>
      </c>
      <c r="D79" s="129">
        <f>D78+D77+D75+D74</f>
        <v>782151420.11000001</v>
      </c>
      <c r="E79" s="54">
        <f>IF(ISBLANK(D79),"  ",IF(F79&gt;0,D79/F79,IF(D79&gt;0,1,0)))</f>
        <v>1</v>
      </c>
      <c r="F79" s="134">
        <f>F78+F77+F76+F75+F74</f>
        <v>782151420.11000001</v>
      </c>
      <c r="G79" s="53">
        <f>IF(ISBLANK(F79),"  ",IF(F81&gt;0,F79/F81,IF(F79&gt;0,1,0)))</f>
        <v>0.18334235937521964</v>
      </c>
      <c r="H79" s="120">
        <f>H78+H77+H75+H74</f>
        <v>0</v>
      </c>
      <c r="I79" s="59">
        <f>IF(ISBLANK(H79),"  ",IF(L79&gt;0,H79/L79,IF(H79&gt;0,1,0)))</f>
        <v>0</v>
      </c>
      <c r="J79" s="129">
        <f>J78+J77+J75+J74</f>
        <v>726128523.75979996</v>
      </c>
      <c r="K79" s="54">
        <f>IF(ISBLANK(J79),"  ",IF(L79&gt;0,J79/L79,IF(J79&gt;0,1,0)))</f>
        <v>1</v>
      </c>
      <c r="L79" s="134">
        <f>L78+L77+L76+L75+L74</f>
        <v>726128523.75979996</v>
      </c>
      <c r="M79" s="53">
        <f>IF(ISBLANK(L79),"  ",IF(L81&gt;0,L79/L81,IF(L79&gt;0,1,0)))</f>
        <v>0.16631691040347304</v>
      </c>
    </row>
    <row r="80" spans="1:13" s="55" customFormat="1" ht="15" customHeight="1" x14ac:dyDescent="0.25">
      <c r="A80" s="56" t="s">
        <v>68</v>
      </c>
      <c r="B80" s="118">
        <f>'2Year'!B80+'4Year'!B80</f>
        <v>0</v>
      </c>
      <c r="C80" s="59">
        <f>IF(ISBLANK(B80),"  ",IF(F80&gt;0,B80/F80,IF(B80&gt;0,1,0)))</f>
        <v>0</v>
      </c>
      <c r="D80" s="126">
        <f>'2Year'!D80+'4Year'!D80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'2Year'!H80+'4Year'!H80</f>
        <v>0</v>
      </c>
      <c r="I80" s="59">
        <f>IF(ISBLANK(H80),"  ",IF(L80&gt;0,H80/L80,IF(H80&gt;0,1,0)))</f>
        <v>0</v>
      </c>
      <c r="J80" s="126">
        <f>'2Year'!J80+'4Year'!J80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2121881144.7699997</v>
      </c>
      <c r="C81" s="68">
        <f t="shared" si="0"/>
        <v>0.49738539801054293</v>
      </c>
      <c r="D81" s="121">
        <f>D79+D72+D51+D44+D52+D80</f>
        <v>2144189296.3000002</v>
      </c>
      <c r="E81" s="69">
        <f>IF(ISBLANK(D81),"  ",IF(F81&gt;0,D81/F81,IF(D81&gt;0,1,0)))</f>
        <v>0.50261460175504935</v>
      </c>
      <c r="F81" s="121">
        <f>F79+F72+F51+F44+F52+F80</f>
        <v>4266070442.0699997</v>
      </c>
      <c r="G81" s="70">
        <f>IF(ISBLANK(F81),"  ",IF(F81&gt;0,F81/F81,IF(F81&gt;0,1,0)))</f>
        <v>1</v>
      </c>
      <c r="H81" s="121">
        <f>H79+H72+H51+H44+H52+H80</f>
        <v>2380749294</v>
      </c>
      <c r="I81" s="68">
        <f>IF(ISBLANK(H81),"  ",IF(L81&gt;0,H81/L81,IF(H81&gt;0,1,0)))</f>
        <v>0.54530135377839961</v>
      </c>
      <c r="J81" s="121">
        <f>J79+J72+J51+J44+J52+J80</f>
        <v>1985183923.4837999</v>
      </c>
      <c r="K81" s="69">
        <f>IF(ISBLANK(J81),"  ",IF(L81&gt;0,J81/L81,IF(J81&gt;0,1,0)))</f>
        <v>0.45469864622160039</v>
      </c>
      <c r="L81" s="121">
        <f>L79+L72+L51+L44+L52+L80</f>
        <v>4365933217.4837999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H13" sqref="H13:K81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9171730</v>
      </c>
      <c r="C13" s="35">
        <v>0.97346559495973672</v>
      </c>
      <c r="D13" s="122">
        <v>250000</v>
      </c>
      <c r="E13" s="36">
        <v>2.6534405040263307E-2</v>
      </c>
      <c r="F13" s="130">
        <f>D13+B13</f>
        <v>9421730</v>
      </c>
      <c r="G13" s="37">
        <f>IF(ISBLANK(F13),"  ",IF(F81&gt;0,F13/F81,IF(F13&gt;0,1,0)))</f>
        <v>0.26390886048832213</v>
      </c>
      <c r="H13" s="112">
        <v>9894255</v>
      </c>
      <c r="I13" s="35">
        <v>0.9753555091034285</v>
      </c>
      <c r="J13" s="122">
        <v>250000</v>
      </c>
      <c r="K13" s="36">
        <v>2.4644490896571506E-2</v>
      </c>
      <c r="L13" s="130">
        <f t="shared" ref="L13:L34" si="0">J13+H13</f>
        <v>10144255</v>
      </c>
      <c r="M13" s="38">
        <f>IF(ISBLANK(L13),"  ",IF(L81&gt;0,L13/L81,IF(L13&gt;0,1,0)))</f>
        <v>0.25932495708872921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244946</v>
      </c>
      <c r="C15" s="42">
        <v>1</v>
      </c>
      <c r="D15" s="124">
        <v>0</v>
      </c>
      <c r="E15" s="43">
        <v>0</v>
      </c>
      <c r="F15" s="132">
        <f>D15+B15</f>
        <v>244946</v>
      </c>
      <c r="G15" s="44">
        <f>IF(ISBLANK(F15),"  ",IF(F81&gt;0,F15/F81,IF(F15&gt;0,1,0)))</f>
        <v>6.8610987304001019E-3</v>
      </c>
      <c r="H15" s="116">
        <v>212838</v>
      </c>
      <c r="I15" s="42">
        <v>1</v>
      </c>
      <c r="J15" s="124">
        <v>0</v>
      </c>
      <c r="K15" s="43">
        <v>0</v>
      </c>
      <c r="L15" s="132">
        <f t="shared" si="0"/>
        <v>212838</v>
      </c>
      <c r="M15" s="44">
        <f>IF(ISBLANK(L15),"  ",IF(L81&gt;0,L15/L81,IF(L15&gt;0,1,0)))</f>
        <v>5.4409323520407315E-3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244946</v>
      </c>
      <c r="C17" s="39">
        <v>1</v>
      </c>
      <c r="D17" s="124">
        <v>0</v>
      </c>
      <c r="E17" s="36">
        <v>0</v>
      </c>
      <c r="F17" s="133">
        <f t="shared" si="1"/>
        <v>244946</v>
      </c>
      <c r="G17" s="41">
        <f>IF(ISBLANK(F17),"  ",IF(F81&gt;0,F17/F81,IF(F17&gt;0,1,0)))</f>
        <v>6.8610987304001019E-3</v>
      </c>
      <c r="H17" s="114">
        <v>212838</v>
      </c>
      <c r="I17" s="39">
        <v>1</v>
      </c>
      <c r="J17" s="124">
        <v>0</v>
      </c>
      <c r="K17" s="40">
        <v>0</v>
      </c>
      <c r="L17" s="133">
        <f t="shared" si="0"/>
        <v>212838</v>
      </c>
      <c r="M17" s="41">
        <f>IF(ISBLANK(L17),"  ",IF(L81&gt;0,L17/L81,IF(L17&gt;0,1,0)))</f>
        <v>5.4409323520407315E-3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9416676</v>
      </c>
      <c r="C44" s="59">
        <v>0.97413795600473219</v>
      </c>
      <c r="D44" s="128">
        <v>250000</v>
      </c>
      <c r="E44" s="52">
        <v>2.5862043995267866E-2</v>
      </c>
      <c r="F44" s="115">
        <f>F43+F42+F40+F34+F29+F28+F26+F27+F25+F24+F23+F22+F21+F20+F19+F18+F17+F16+F14+F13+F30+F31+F32+F33</f>
        <v>9666676</v>
      </c>
      <c r="G44" s="53">
        <f>IF(ISBLANK(F44),"  ",IF(F81&gt;0,F44/F81,IF(F44&gt;0,1,0)))</f>
        <v>0.27076995921872221</v>
      </c>
      <c r="H44" s="115">
        <v>10107093</v>
      </c>
      <c r="I44" s="59">
        <v>0.97586195276995191</v>
      </c>
      <c r="J44" s="128">
        <v>250000</v>
      </c>
      <c r="K44" s="54">
        <v>2.4138047230048046E-2</v>
      </c>
      <c r="L44" s="115">
        <f>L43+L42+L40+L34+L29+L28+L26+L27+L25+L24+L23+L22+L21+L20+L19+L18+L17+L16+L14+L13+L30+L31+L32+L33</f>
        <v>10357093</v>
      </c>
      <c r="M44" s="53">
        <f>IF(ISBLANK(L44),"  ",IF(L81&gt;0,L44/L81,IF(L44&gt;0,1,0)))</f>
        <v>0.26476588944076995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6208161</v>
      </c>
      <c r="C54" s="35">
        <v>0.9190437869780439</v>
      </c>
      <c r="D54" s="127">
        <v>546861</v>
      </c>
      <c r="E54" s="36">
        <v>8.0956213021956103E-2</v>
      </c>
      <c r="F54" s="136">
        <f t="shared" ref="F54:F59" si="10">D54+B54</f>
        <v>6755022</v>
      </c>
      <c r="G54" s="37">
        <f>IF(ISBLANK(F54),"  ",IF(F81&gt;0,F54/F81,IF(F54&gt;0,1,0)))</f>
        <v>0.18921261367005282</v>
      </c>
      <c r="H54" s="119">
        <v>8934976</v>
      </c>
      <c r="I54" s="35">
        <v>0.94232541647784074</v>
      </c>
      <c r="J54" s="127">
        <v>546861</v>
      </c>
      <c r="K54" s="36">
        <v>5.7674583522159262E-2</v>
      </c>
      <c r="L54" s="136">
        <f t="shared" ref="L54:L70" si="11">J54+H54</f>
        <v>9481837</v>
      </c>
      <c r="M54" s="37">
        <f>IF(ISBLANK(L54),"  ",IF(L81&gt;0,L54/L81,IF(L54&gt;0,1,0)))</f>
        <v>0.24239108472207424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417867</v>
      </c>
      <c r="E56" s="40">
        <v>1</v>
      </c>
      <c r="F56" s="138">
        <f t="shared" si="10"/>
        <v>417867</v>
      </c>
      <c r="G56" s="41">
        <f>IF(ISBLANK(F56),"  ",IF(F81&gt;0,F56/F81,IF(F56&gt;0,1,0)))</f>
        <v>1.1704729790141907E-2</v>
      </c>
      <c r="H56" s="145">
        <v>0</v>
      </c>
      <c r="I56" s="39">
        <v>0</v>
      </c>
      <c r="J56" s="123">
        <v>417867</v>
      </c>
      <c r="K56" s="40">
        <v>1</v>
      </c>
      <c r="L56" s="138">
        <f t="shared" si="11"/>
        <v>417867</v>
      </c>
      <c r="M56" s="41">
        <f>IF(ISBLANK(L56),"  ",IF(L81&gt;0,L56/L81,IF(L56&gt;0,1,0)))</f>
        <v>1.068223756636599E-2</v>
      </c>
    </row>
    <row r="57" spans="1:13" ht="15" customHeight="1" x14ac:dyDescent="0.2">
      <c r="A57" s="64" t="s">
        <v>46</v>
      </c>
      <c r="B57" s="145">
        <v>177382</v>
      </c>
      <c r="C57" s="39">
        <v>1</v>
      </c>
      <c r="D57" s="123">
        <v>0</v>
      </c>
      <c r="E57" s="40">
        <v>0</v>
      </c>
      <c r="F57" s="138">
        <f t="shared" si="10"/>
        <v>177382</v>
      </c>
      <c r="G57" s="41">
        <f>IF(ISBLANK(F57),"  ",IF(F81&gt;0,F57/F81,IF(F57&gt;0,1,0)))</f>
        <v>4.9685866068269373E-3</v>
      </c>
      <c r="H57" s="145">
        <v>177382</v>
      </c>
      <c r="I57" s="39">
        <v>1</v>
      </c>
      <c r="J57" s="123">
        <v>0</v>
      </c>
      <c r="K57" s="40">
        <v>0</v>
      </c>
      <c r="L57" s="138">
        <f t="shared" si="11"/>
        <v>177382</v>
      </c>
      <c r="M57" s="41">
        <f>IF(ISBLANK(L57),"  ",IF(L81&gt;0,L57/L81,IF(L57&gt;0,1,0)))</f>
        <v>4.5345448767122841E-3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677642</v>
      </c>
      <c r="C59" s="39">
        <v>0.21279244194024785</v>
      </c>
      <c r="D59" s="124">
        <v>2506879</v>
      </c>
      <c r="E59" s="40">
        <v>0.78720755805975218</v>
      </c>
      <c r="F59" s="137">
        <f t="shared" si="10"/>
        <v>3184521</v>
      </c>
      <c r="G59" s="41">
        <f>IF(ISBLANK(F59),"  ",IF(F81&gt;0,F59/F81,IF(F59&gt;0,1,0)))</f>
        <v>8.9200529872022663E-2</v>
      </c>
      <c r="H59" s="116">
        <v>677642</v>
      </c>
      <c r="I59" s="39">
        <v>0.21279244194024785</v>
      </c>
      <c r="J59" s="124">
        <v>2506879</v>
      </c>
      <c r="K59" s="40">
        <v>0.78720755805975218</v>
      </c>
      <c r="L59" s="137">
        <f t="shared" si="11"/>
        <v>3184521</v>
      </c>
      <c r="M59" s="41">
        <f>IF(ISBLANK(L59),"  ",IF(L81&gt;0,L59/L81,IF(L59&gt;0,1,0)))</f>
        <v>8.1408222848613043E-2</v>
      </c>
    </row>
    <row r="60" spans="1:13" s="55" customFormat="1" ht="15" customHeight="1" x14ac:dyDescent="0.25">
      <c r="A60" s="60" t="s">
        <v>49</v>
      </c>
      <c r="B60" s="146">
        <v>7063185</v>
      </c>
      <c r="C60" s="59">
        <v>0.67046269162219818</v>
      </c>
      <c r="D60" s="128">
        <v>3471607</v>
      </c>
      <c r="E60" s="54">
        <v>0.32953730837780187</v>
      </c>
      <c r="F60" s="139">
        <f>F59+F57+F56+F55+F54+F58</f>
        <v>10534792</v>
      </c>
      <c r="G60" s="53">
        <f>IF(ISBLANK(F60),"  ",IF(F81&gt;0,F60/F81,IF(F60&gt;0,1,0)))</f>
        <v>0.29508645993904431</v>
      </c>
      <c r="H60" s="146">
        <v>9790000</v>
      </c>
      <c r="I60" s="59">
        <v>0.73822124271967948</v>
      </c>
      <c r="J60" s="128">
        <v>3471607</v>
      </c>
      <c r="K60" s="54">
        <v>0.26177875728032057</v>
      </c>
      <c r="L60" s="137">
        <f t="shared" si="11"/>
        <v>13261607</v>
      </c>
      <c r="M60" s="53">
        <f>IF(ISBLANK(L60),"  ",IF(L81&gt;0,L60/L81,IF(L60&gt;0,1,0)))</f>
        <v>0.33901609001376554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12859</v>
      </c>
      <c r="E63" s="40">
        <v>1</v>
      </c>
      <c r="F63" s="133">
        <f t="shared" si="12"/>
        <v>12859</v>
      </c>
      <c r="G63" s="41">
        <f>IF(ISBLANK(F63),"  ",IF(F81&gt;0,F63/F81,IF(F63&gt;0,1,0)))</f>
        <v>3.6018905625817489E-4</v>
      </c>
      <c r="H63" s="114">
        <v>0</v>
      </c>
      <c r="I63" s="39">
        <v>0</v>
      </c>
      <c r="J63" s="124">
        <v>12859</v>
      </c>
      <c r="K63" s="40">
        <v>1</v>
      </c>
      <c r="L63" s="133">
        <f t="shared" si="11"/>
        <v>12859</v>
      </c>
      <c r="M63" s="41">
        <f>IF(ISBLANK(L63),"  ",IF(L81&gt;0,L63/L81,IF(L63&gt;0,1,0)))</f>
        <v>3.2872395490885918E-4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2566538</v>
      </c>
      <c r="E64" s="40">
        <v>1</v>
      </c>
      <c r="F64" s="133">
        <f t="shared" si="12"/>
        <v>2566538</v>
      </c>
      <c r="G64" s="41">
        <f>IF(ISBLANK(F64),"  ",IF(F81&gt;0,F64/F81,IF(F64&gt;0,1,0)))</f>
        <v>7.1890419167178143E-2</v>
      </c>
      <c r="H64" s="114">
        <v>0</v>
      </c>
      <c r="I64" s="39">
        <v>0</v>
      </c>
      <c r="J64" s="124">
        <v>2566538</v>
      </c>
      <c r="K64" s="40">
        <v>1</v>
      </c>
      <c r="L64" s="133">
        <f t="shared" si="11"/>
        <v>2566538</v>
      </c>
      <c r="M64" s="41">
        <f>IF(ISBLANK(L64),"  ",IF(L81&gt;0,L64/L81,IF(L64&gt;0,1,0)))</f>
        <v>6.5610274654628944E-2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23318</v>
      </c>
      <c r="E65" s="40">
        <v>1</v>
      </c>
      <c r="F65" s="133">
        <f t="shared" si="12"/>
        <v>23318</v>
      </c>
      <c r="G65" s="41">
        <f>IF(ISBLANK(F65),"  ",IF(F81&gt;0,F65/F81,IF(F65&gt;0,1,0)))</f>
        <v>6.5315253237639963E-4</v>
      </c>
      <c r="H65" s="114">
        <v>0</v>
      </c>
      <c r="I65" s="39">
        <v>0</v>
      </c>
      <c r="J65" s="124">
        <v>23318</v>
      </c>
      <c r="K65" s="40">
        <v>1</v>
      </c>
      <c r="L65" s="133">
        <f t="shared" si="11"/>
        <v>23318</v>
      </c>
      <c r="M65" s="41">
        <f>IF(ISBLANK(L65),"  ",IF(L81&gt;0,L65/L81,IF(L65&gt;0,1,0)))</f>
        <v>5.9609496699313935E-4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2805</v>
      </c>
      <c r="E67" s="40">
        <v>1</v>
      </c>
      <c r="F67" s="133">
        <f t="shared" si="12"/>
        <v>2805</v>
      </c>
      <c r="G67" s="41">
        <f>IF(ISBLANK(F67),"  ",IF(F81&gt;0,F67/F81,IF(F67&gt;0,1,0)))</f>
        <v>7.8569896788566814E-5</v>
      </c>
      <c r="H67" s="114">
        <v>0</v>
      </c>
      <c r="I67" s="39">
        <v>0</v>
      </c>
      <c r="J67" s="124">
        <v>2805</v>
      </c>
      <c r="K67" s="40">
        <v>1</v>
      </c>
      <c r="L67" s="133">
        <f t="shared" si="11"/>
        <v>2805</v>
      </c>
      <c r="M67" s="41">
        <f>IF(ISBLANK(L67),"  ",IF(L81&gt;0,L67/L81,IF(L67&gt;0,1,0)))</f>
        <v>7.1706251926226768E-5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530751</v>
      </c>
      <c r="E68" s="40">
        <v>1</v>
      </c>
      <c r="F68" s="133">
        <f t="shared" si="12"/>
        <v>530751</v>
      </c>
      <c r="G68" s="41">
        <f>IF(ISBLANK(F68),"  ",IF(F81&gt;0,F68/F81,IF(F68&gt;0,1,0)))</f>
        <v>1.4866684952024464E-2</v>
      </c>
      <c r="H68" s="114">
        <v>0</v>
      </c>
      <c r="I68" s="39">
        <v>0</v>
      </c>
      <c r="J68" s="124">
        <v>530751</v>
      </c>
      <c r="K68" s="40">
        <v>1</v>
      </c>
      <c r="L68" s="133">
        <f t="shared" si="11"/>
        <v>530751</v>
      </c>
      <c r="M68" s="41">
        <f>IF(ISBLANK(L68),"  ",IF(L81&gt;0,L68/L81,IF(L68&gt;0,1,0)))</f>
        <v>1.3567973232120065E-2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35794</v>
      </c>
      <c r="E69" s="40">
        <v>1</v>
      </c>
      <c r="F69" s="133">
        <f t="shared" si="12"/>
        <v>35794</v>
      </c>
      <c r="G69" s="41">
        <f>IF(ISBLANK(F69),"  ",IF(F81&gt;0,F69/F81,IF(F69&gt;0,1,0)))</f>
        <v>1.0026135064705741E-3</v>
      </c>
      <c r="H69" s="114">
        <v>0</v>
      </c>
      <c r="I69" s="39">
        <v>0</v>
      </c>
      <c r="J69" s="124">
        <v>35794</v>
      </c>
      <c r="K69" s="40">
        <v>1</v>
      </c>
      <c r="L69" s="133">
        <f t="shared" si="11"/>
        <v>35794</v>
      </c>
      <c r="M69" s="41">
        <f>IF(ISBLANK(L69),"  ",IF(L81&gt;0,L69/L81,IF(L69&gt;0,1,0)))</f>
        <v>9.1502801477624275E-4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68246</v>
      </c>
      <c r="E70" s="40">
        <v>1</v>
      </c>
      <c r="F70" s="133">
        <f t="shared" si="12"/>
        <v>68246</v>
      </c>
      <c r="G70" s="41">
        <f>IF(ISBLANK(F70),"  ",IF(F81&gt;0,F70/F81,IF(F70&gt;0,1,0)))</f>
        <v>1.9116153925962675E-3</v>
      </c>
      <c r="H70" s="114">
        <v>0</v>
      </c>
      <c r="I70" s="39">
        <v>0</v>
      </c>
      <c r="J70" s="124">
        <v>68246</v>
      </c>
      <c r="K70" s="40">
        <v>1</v>
      </c>
      <c r="L70" s="133">
        <f t="shared" si="11"/>
        <v>68246</v>
      </c>
      <c r="M70" s="41">
        <f>IF(ISBLANK(L70),"  ",IF(L81&gt;0,L70/L81,IF(L70&gt;0,1,0)))</f>
        <v>1.7446220566692593E-3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7063185</v>
      </c>
      <c r="C72" s="59">
        <v>0.51275006800312128</v>
      </c>
      <c r="D72" s="128">
        <v>6711918</v>
      </c>
      <c r="E72" s="54">
        <v>0.48724993199687872</v>
      </c>
      <c r="F72" s="115">
        <f>F71+F70+F69+F68+F67+F66+F65+F64+F63+F62+F61+F60</f>
        <v>13775103</v>
      </c>
      <c r="G72" s="53">
        <f>IF(ISBLANK(F72),"  ",IF(F81&gt;0,F72/F81,IF(F72&gt;0,1,0)))</f>
        <v>0.38584970444273692</v>
      </c>
      <c r="H72" s="115">
        <v>9790000</v>
      </c>
      <c r="I72" s="59">
        <v>0.59326437084464967</v>
      </c>
      <c r="J72" s="128">
        <v>6711918</v>
      </c>
      <c r="K72" s="54">
        <v>0.40673562915535033</v>
      </c>
      <c r="L72" s="115">
        <f>L71+L70+L69+L68+L67+L66+L65+L64+L63+L62+L61+L60</f>
        <v>16501918</v>
      </c>
      <c r="M72" s="53">
        <f>IF(ISBLANK(L72),"  ",IF(L81&gt;0,L72/L81,IF(L72&gt;0,1,0)))</f>
        <v>0.42185051314578831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18051</v>
      </c>
      <c r="E74" s="36">
        <v>1</v>
      </c>
      <c r="F74" s="132">
        <f>D74+B74</f>
        <v>18051</v>
      </c>
      <c r="G74" s="37">
        <f>IF(ISBLANK(F74),"  ",IF(F81&gt;0,F74/F81,IF(F74&gt;0,1,0)))</f>
        <v>5.0562039462760059E-4</v>
      </c>
      <c r="H74" s="142">
        <v>0</v>
      </c>
      <c r="I74" s="35">
        <v>0</v>
      </c>
      <c r="J74" s="127">
        <v>18051</v>
      </c>
      <c r="K74" s="36">
        <v>1</v>
      </c>
      <c r="L74" s="132">
        <f>J74+H74</f>
        <v>18051</v>
      </c>
      <c r="M74" s="37">
        <f>IF(ISBLANK(L74),"  ",IF(L81&gt;0,L74/L81,IF(L74&gt;0,1,0)))</f>
        <v>4.6145082121936521E-4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6443612</v>
      </c>
      <c r="E77" s="36">
        <v>1</v>
      </c>
      <c r="F77" s="132">
        <f>D77+B77</f>
        <v>6443612</v>
      </c>
      <c r="G77" s="37">
        <f>IF(ISBLANK(F77),"  ",IF(F81&gt;0,F77/F81,IF(F77&gt;0,1,0)))</f>
        <v>0.18048981454031035</v>
      </c>
      <c r="H77" s="142">
        <v>0</v>
      </c>
      <c r="I77" s="35">
        <v>0</v>
      </c>
      <c r="J77" s="127">
        <v>6443612</v>
      </c>
      <c r="K77" s="36">
        <v>1</v>
      </c>
      <c r="L77" s="132">
        <f>J77+H77</f>
        <v>6443612</v>
      </c>
      <c r="M77" s="37">
        <f>IF(ISBLANK(L77),"  ",IF(L81&gt;0,L77/L81,IF(L77&gt;0,1,0)))</f>
        <v>0.16472273275823812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5797254</v>
      </c>
      <c r="E78" s="40">
        <v>1</v>
      </c>
      <c r="F78" s="133">
        <f>D78+B78</f>
        <v>5797254</v>
      </c>
      <c r="G78" s="41">
        <f>IF(ISBLANK(F78),"  ",IF(F81&gt;0,F78/F81,IF(F78&gt;0,1,0)))</f>
        <v>0.1623849014036029</v>
      </c>
      <c r="H78" s="114">
        <v>0</v>
      </c>
      <c r="I78" s="39">
        <v>0</v>
      </c>
      <c r="J78" s="124">
        <v>5797254</v>
      </c>
      <c r="K78" s="40">
        <v>1</v>
      </c>
      <c r="L78" s="133">
        <f>J78+H78</f>
        <v>5797254</v>
      </c>
      <c r="M78" s="41">
        <f>IF(ISBLANK(L78),"  ",IF(L81&gt;0,L78/L81,IF(L78&gt;0,1,0)))</f>
        <v>0.14819941383398424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12258917</v>
      </c>
      <c r="E79" s="54">
        <v>1</v>
      </c>
      <c r="F79" s="134">
        <f>F78+F77+F76+F75+F74</f>
        <v>12258917</v>
      </c>
      <c r="G79" s="53">
        <f>IF(ISBLANK(F79),"  ",IF(F81&gt;0,F79/F81,IF(F79&gt;0,1,0)))</f>
        <v>0.34338033633854087</v>
      </c>
      <c r="H79" s="120">
        <v>0</v>
      </c>
      <c r="I79" s="59">
        <v>0</v>
      </c>
      <c r="J79" s="129">
        <v>12258917</v>
      </c>
      <c r="K79" s="54">
        <v>1</v>
      </c>
      <c r="L79" s="134">
        <f>L78+L77+L76+L75+L74</f>
        <v>12258917</v>
      </c>
      <c r="M79" s="53">
        <f>IF(ISBLANK(L79),"  ",IF(L81&gt;0,L79/L81,IF(L79&gt;0,1,0)))</f>
        <v>0.31338359741344174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16479861</v>
      </c>
      <c r="C81" s="68">
        <v>0.46161175681280836</v>
      </c>
      <c r="D81" s="121">
        <v>19220835</v>
      </c>
      <c r="E81" s="69">
        <v>0.5383882431871917</v>
      </c>
      <c r="F81" s="121">
        <f>F79+F72+F51+F44+F52+F80</f>
        <v>35700696</v>
      </c>
      <c r="G81" s="70">
        <f>IF(ISBLANK(F81),"  ",IF(F81&gt;0,F81/F81,IF(F81&gt;0,1,0)))</f>
        <v>1</v>
      </c>
      <c r="H81" s="121">
        <v>19897093</v>
      </c>
      <c r="I81" s="68">
        <v>0.50864383716847172</v>
      </c>
      <c r="J81" s="121">
        <v>19220835</v>
      </c>
      <c r="K81" s="69">
        <v>0.49135616283152828</v>
      </c>
      <c r="L81" s="121">
        <f>L79+L72+L51+L44+L52+L80</f>
        <v>39117928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P19" sqref="P19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[5]Revenue!B2</f>
        <v>Nunez Community College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5454681</v>
      </c>
      <c r="C13" s="35">
        <v>1</v>
      </c>
      <c r="D13" s="122">
        <v>0</v>
      </c>
      <c r="E13" s="36">
        <v>0</v>
      </c>
      <c r="F13" s="130">
        <f>D13+B13</f>
        <v>5454681</v>
      </c>
      <c r="G13" s="37">
        <f>IF(ISBLANK(F13),"  ",IF(F81&gt;0,F13/F81,IF(F13&gt;0,1,0)))</f>
        <v>0.19680266267385854</v>
      </c>
      <c r="H13" s="112">
        <v>5599214</v>
      </c>
      <c r="I13" s="35">
        <v>1</v>
      </c>
      <c r="J13" s="122">
        <v>0</v>
      </c>
      <c r="K13" s="36">
        <v>0</v>
      </c>
      <c r="L13" s="130">
        <f t="shared" ref="L13:L34" si="0">J13+H13</f>
        <v>5599214</v>
      </c>
      <c r="M13" s="38">
        <f>IF(ISBLANK(L13),"  ",IF(L81&gt;0,L13/L81,IF(L13&gt;0,1,0)))</f>
        <v>0.19431411906554688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159747</v>
      </c>
      <c r="C15" s="42">
        <v>0.77234027123069116</v>
      </c>
      <c r="D15" s="124">
        <v>47088</v>
      </c>
      <c r="E15" s="43">
        <v>0.22765972876930887</v>
      </c>
      <c r="F15" s="132">
        <f>D15+B15</f>
        <v>206835</v>
      </c>
      <c r="G15" s="44">
        <f>IF(ISBLANK(F15),"  ",IF(F81&gt;0,F15/F81,IF(F15&gt;0,1,0)))</f>
        <v>7.4625223242472897E-3</v>
      </c>
      <c r="H15" s="116">
        <v>138807</v>
      </c>
      <c r="I15" s="42">
        <v>1</v>
      </c>
      <c r="J15" s="124">
        <v>0</v>
      </c>
      <c r="K15" s="43">
        <v>0</v>
      </c>
      <c r="L15" s="132">
        <f t="shared" si="0"/>
        <v>138807</v>
      </c>
      <c r="M15" s="44">
        <f>IF(ISBLANK(L15),"  ",IF(L81&gt;0,L15/L81,IF(L15&gt;0,1,0)))</f>
        <v>4.8171332485472717E-3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159747</v>
      </c>
      <c r="C17" s="39">
        <v>1</v>
      </c>
      <c r="D17" s="124">
        <v>0</v>
      </c>
      <c r="E17" s="36">
        <v>0</v>
      </c>
      <c r="F17" s="133">
        <f t="shared" si="1"/>
        <v>159747</v>
      </c>
      <c r="G17" s="41">
        <f>IF(ISBLANK(F17),"  ",IF(F81&gt;0,F17/F81,IF(F17&gt;0,1,0)))</f>
        <v>5.7636065159742391E-3</v>
      </c>
      <c r="H17" s="114">
        <v>138807</v>
      </c>
      <c r="I17" s="39">
        <v>1</v>
      </c>
      <c r="J17" s="124">
        <v>0</v>
      </c>
      <c r="K17" s="40">
        <v>0</v>
      </c>
      <c r="L17" s="133">
        <f t="shared" si="0"/>
        <v>138807</v>
      </c>
      <c r="M17" s="41">
        <f>IF(ISBLANK(L17),"  ",IF(L81&gt;0,L17/L81,IF(L17&gt;0,1,0)))</f>
        <v>4.8171332485472717E-3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47088</v>
      </c>
      <c r="E35" s="36">
        <v>1</v>
      </c>
      <c r="F35" s="133">
        <f t="shared" ref="F35" si="2">D35+B35</f>
        <v>47088</v>
      </c>
      <c r="G35" s="41">
        <f>IF(ISBLANK(F35),"  ",IF(F82&gt;0,F35/F82,IF(F35&gt;0,1,0)))</f>
        <v>1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5614428</v>
      </c>
      <c r="C44" s="59">
        <v>0.99168279308934215</v>
      </c>
      <c r="D44" s="128">
        <v>47088</v>
      </c>
      <c r="E44" s="52">
        <v>8.3172069106578518E-3</v>
      </c>
      <c r="F44" s="115">
        <f>F43+F42+F40+F34+F29+F28+F26+F27+F25+F24+F23+F22+F21+F20+F19+F18+F17+F16+F14+F13+F30+F31+F32+F33</f>
        <v>5614428</v>
      </c>
      <c r="G44" s="53">
        <f>IF(ISBLANK(F44),"  ",IF(F81&gt;0,F44/F81,IF(F44&gt;0,1,0)))</f>
        <v>0.20256626918983278</v>
      </c>
      <c r="H44" s="115">
        <v>5738021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5738021</v>
      </c>
      <c r="M44" s="53">
        <f>IF(ISBLANK(L44),"  ",IF(L81&gt;0,L44/L81,IF(L44&gt;0,1,0)))</f>
        <v>0.19913125231409415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4830562</v>
      </c>
      <c r="C54" s="35">
        <v>0.87108252321264024</v>
      </c>
      <c r="D54" s="127">
        <v>714908</v>
      </c>
      <c r="E54" s="36">
        <v>0.12891747678735976</v>
      </c>
      <c r="F54" s="136">
        <f t="shared" ref="F54:F59" si="10">D54+B54</f>
        <v>5545470</v>
      </c>
      <c r="G54" s="37">
        <f>IF(ISBLANK(F54),"  ",IF(F81&gt;0,F54/F81,IF(F54&gt;0,1,0)))</f>
        <v>0.20007829271372649</v>
      </c>
      <c r="H54" s="119">
        <v>5375000</v>
      </c>
      <c r="I54" s="35">
        <v>0.91489361702127658</v>
      </c>
      <c r="J54" s="127">
        <v>500000</v>
      </c>
      <c r="K54" s="36">
        <v>8.5106382978723402E-2</v>
      </c>
      <c r="L54" s="136">
        <f t="shared" ref="L54:L70" si="11">J54+H54</f>
        <v>5875000</v>
      </c>
      <c r="M54" s="37">
        <f>IF(ISBLANK(L54),"  ",IF(L81&gt;0,L54/L81,IF(L54&gt;0,1,0)))</f>
        <v>0.20388494697828802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263774</v>
      </c>
      <c r="E56" s="40">
        <v>1</v>
      </c>
      <c r="F56" s="138">
        <f t="shared" si="10"/>
        <v>263774</v>
      </c>
      <c r="G56" s="41">
        <f>IF(ISBLANK(F56),"  ",IF(F81&gt;0,F56/F81,IF(F56&gt;0,1,0)))</f>
        <v>9.5168581891652993E-3</v>
      </c>
      <c r="H56" s="145">
        <v>0</v>
      </c>
      <c r="I56" s="39">
        <v>0</v>
      </c>
      <c r="J56" s="123">
        <v>275000</v>
      </c>
      <c r="K56" s="40">
        <v>1</v>
      </c>
      <c r="L56" s="138">
        <f t="shared" si="11"/>
        <v>275000</v>
      </c>
      <c r="M56" s="41">
        <f>IF(ISBLANK(L56),"  ",IF(L81&gt;0,L56/L81,IF(L56&gt;0,1,0)))</f>
        <v>9.543550709621991E-3</v>
      </c>
    </row>
    <row r="57" spans="1:13" ht="15" customHeight="1" x14ac:dyDescent="0.2">
      <c r="A57" s="64" t="s">
        <v>46</v>
      </c>
      <c r="B57" s="145">
        <v>113046</v>
      </c>
      <c r="C57" s="39">
        <v>1</v>
      </c>
      <c r="D57" s="123">
        <v>0</v>
      </c>
      <c r="E57" s="40">
        <v>0</v>
      </c>
      <c r="F57" s="138">
        <f t="shared" si="10"/>
        <v>113046</v>
      </c>
      <c r="G57" s="41">
        <f>IF(ISBLANK(F57),"  ",IF(F81&gt;0,F57/F81,IF(F57&gt;0,1,0)))</f>
        <v>4.0786535096422709E-3</v>
      </c>
      <c r="H57" s="145">
        <v>120000</v>
      </c>
      <c r="I57" s="39">
        <v>1</v>
      </c>
      <c r="J57" s="123">
        <v>0</v>
      </c>
      <c r="K57" s="40">
        <v>0</v>
      </c>
      <c r="L57" s="138">
        <f t="shared" si="11"/>
        <v>120000</v>
      </c>
      <c r="M57" s="41">
        <f>IF(ISBLANK(L57),"  ",IF(L81&gt;0,L57/L81,IF(L57&gt;0,1,0)))</f>
        <v>4.164458491471415E-3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618274</v>
      </c>
      <c r="C59" s="39">
        <v>0.40301488408353442</v>
      </c>
      <c r="D59" s="124">
        <v>915848</v>
      </c>
      <c r="E59" s="40">
        <v>0.59698511591646553</v>
      </c>
      <c r="F59" s="137">
        <f t="shared" si="10"/>
        <v>1534122</v>
      </c>
      <c r="G59" s="41">
        <f>IF(ISBLANK(F59),"  ",IF(F81&gt;0,F59/F81,IF(F59&gt;0,1,0)))</f>
        <v>5.5350495192394419E-2</v>
      </c>
      <c r="H59" s="116">
        <v>620000</v>
      </c>
      <c r="I59" s="39">
        <v>0.40978189028420359</v>
      </c>
      <c r="J59" s="124">
        <v>893000</v>
      </c>
      <c r="K59" s="40">
        <v>0.59021810971579647</v>
      </c>
      <c r="L59" s="137">
        <f t="shared" si="11"/>
        <v>1513000</v>
      </c>
      <c r="M59" s="41">
        <f>IF(ISBLANK(L59),"  ",IF(L81&gt;0,L59/L81,IF(L59&gt;0,1,0)))</f>
        <v>5.2506880813302084E-2</v>
      </c>
    </row>
    <row r="60" spans="1:13" s="55" customFormat="1" ht="15" customHeight="1" x14ac:dyDescent="0.25">
      <c r="A60" s="60" t="s">
        <v>49</v>
      </c>
      <c r="B60" s="146">
        <v>5561882</v>
      </c>
      <c r="C60" s="59">
        <v>0.74591935102298534</v>
      </c>
      <c r="D60" s="128">
        <v>1894530</v>
      </c>
      <c r="E60" s="54">
        <v>0.25408064897701466</v>
      </c>
      <c r="F60" s="139">
        <f>F59+F57+F56+F55+F54+F58</f>
        <v>7456412</v>
      </c>
      <c r="G60" s="53">
        <f>IF(ISBLANK(F60),"  ",IF(F81&gt;0,F60/F81,IF(F60&gt;0,1,0)))</f>
        <v>0.26902429960492846</v>
      </c>
      <c r="H60" s="146">
        <v>6115000</v>
      </c>
      <c r="I60" s="59">
        <v>0.78568675318000769</v>
      </c>
      <c r="J60" s="128">
        <v>1668000</v>
      </c>
      <c r="K60" s="54">
        <v>0.21431324681999228</v>
      </c>
      <c r="L60" s="137">
        <f t="shared" si="11"/>
        <v>7783000</v>
      </c>
      <c r="M60" s="53">
        <f>IF(ISBLANK(L60),"  ",IF(L81&gt;0,L60/L81,IF(L60&gt;0,1,0)))</f>
        <v>0.27009983699268347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2246973</v>
      </c>
      <c r="E64" s="40">
        <v>1</v>
      </c>
      <c r="F64" s="133">
        <f t="shared" si="12"/>
        <v>2246973</v>
      </c>
      <c r="G64" s="41">
        <f>IF(ISBLANK(F64),"  ",IF(F81&gt;0,F64/F81,IF(F64&gt;0,1,0)))</f>
        <v>8.1069868129092781E-2</v>
      </c>
      <c r="H64" s="114">
        <v>0</v>
      </c>
      <c r="I64" s="39">
        <v>0</v>
      </c>
      <c r="J64" s="124">
        <v>2250000</v>
      </c>
      <c r="K64" s="40">
        <v>1</v>
      </c>
      <c r="L64" s="133">
        <f t="shared" si="11"/>
        <v>2250000</v>
      </c>
      <c r="M64" s="41">
        <f>IF(ISBLANK(L64),"  ",IF(L81&gt;0,L64/L81,IF(L64&gt;0,1,0)))</f>
        <v>7.8083596715089021E-2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63235</v>
      </c>
      <c r="E66" s="40">
        <v>1</v>
      </c>
      <c r="F66" s="133">
        <f t="shared" si="12"/>
        <v>63235</v>
      </c>
      <c r="G66" s="41">
        <f>IF(ISBLANK(F66),"  ",IF(F81&gt;0,F66/F81,IF(F66&gt;0,1,0)))</f>
        <v>2.2814929734995401E-3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10223</v>
      </c>
      <c r="E67" s="40">
        <v>1</v>
      </c>
      <c r="F67" s="133">
        <f t="shared" si="12"/>
        <v>10223</v>
      </c>
      <c r="G67" s="41">
        <f>IF(ISBLANK(F67),"  ",IF(F81&gt;0,F67/F81,IF(F67&gt;0,1,0)))</f>
        <v>3.6884166471235543E-4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158564</v>
      </c>
      <c r="E69" s="40">
        <v>1</v>
      </c>
      <c r="F69" s="133">
        <f t="shared" si="12"/>
        <v>158564</v>
      </c>
      <c r="G69" s="41">
        <f>IF(ISBLANK(F69),"  ",IF(F81&gt;0,F69/F81,IF(F69&gt;0,1,0)))</f>
        <v>5.7209243591362542E-3</v>
      </c>
      <c r="H69" s="114">
        <v>0</v>
      </c>
      <c r="I69" s="39">
        <v>0</v>
      </c>
      <c r="J69" s="124">
        <v>159000</v>
      </c>
      <c r="K69" s="40">
        <v>1</v>
      </c>
      <c r="L69" s="133">
        <f t="shared" si="11"/>
        <v>159000</v>
      </c>
      <c r="M69" s="41">
        <f>IF(ISBLANK(L69),"  ",IF(L81&gt;0,L69/L81,IF(L69&gt;0,1,0)))</f>
        <v>5.5179075011996242E-3</v>
      </c>
    </row>
    <row r="70" spans="1:13" ht="15" customHeight="1" x14ac:dyDescent="0.2">
      <c r="A70" s="58" t="s">
        <v>59</v>
      </c>
      <c r="B70" s="114">
        <v>136619</v>
      </c>
      <c r="C70" s="39">
        <v>1</v>
      </c>
      <c r="D70" s="124">
        <v>0</v>
      </c>
      <c r="E70" s="40">
        <v>0</v>
      </c>
      <c r="F70" s="133">
        <f t="shared" si="12"/>
        <v>136619</v>
      </c>
      <c r="G70" s="41">
        <f>IF(ISBLANK(F70),"  ",IF(F81&gt;0,F70/F81,IF(F70&gt;0,1,0)))</f>
        <v>4.9291577219345876E-3</v>
      </c>
      <c r="H70" s="114">
        <v>85000</v>
      </c>
      <c r="I70" s="39">
        <v>0.99706744868035191</v>
      </c>
      <c r="J70" s="124">
        <v>250</v>
      </c>
      <c r="K70" s="40">
        <v>2.9325513196480938E-3</v>
      </c>
      <c r="L70" s="133">
        <f t="shared" si="11"/>
        <v>85250</v>
      </c>
      <c r="M70" s="41">
        <f>IF(ISBLANK(L70),"  ",IF(L81&gt;0,L70/L81,IF(L70&gt;0,1,0)))</f>
        <v>2.9585007199828175E-3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5698501</v>
      </c>
      <c r="C72" s="59">
        <v>0.56577504863470374</v>
      </c>
      <c r="D72" s="128">
        <v>4373525</v>
      </c>
      <c r="E72" s="54">
        <v>0.43422495136529632</v>
      </c>
      <c r="F72" s="115">
        <f>F71+F70+F69+F68+F67+F66+F65+F64+F63+F62+F61+F60</f>
        <v>10072026</v>
      </c>
      <c r="G72" s="53">
        <f>IF(ISBLANK(F72),"  ",IF(F81&gt;0,F72/F81,IF(F72&gt;0,1,0)))</f>
        <v>0.36339458445330397</v>
      </c>
      <c r="H72" s="115">
        <v>6200000</v>
      </c>
      <c r="I72" s="59">
        <v>0.6032742221897881</v>
      </c>
      <c r="J72" s="128">
        <v>4077250</v>
      </c>
      <c r="K72" s="54">
        <v>0.3967257778102119</v>
      </c>
      <c r="L72" s="115">
        <f>L71+L70+L69+L68+L67+L66+L65+L64+L63+L62+L61+L60</f>
        <v>10277250</v>
      </c>
      <c r="M72" s="53">
        <f>IF(ISBLANK(L72),"  ",IF(L81&gt;0,L72/L81,IF(L72&gt;0,1,0)))</f>
        <v>0.35665984192895495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5239251</v>
      </c>
      <c r="E77" s="36">
        <v>1</v>
      </c>
      <c r="F77" s="132">
        <f>D77+B77</f>
        <v>5239251</v>
      </c>
      <c r="G77" s="37">
        <f>IF(ISBLANK(F77),"  ",IF(F81&gt;0,F77/F81,IF(F77&gt;0,1,0)))</f>
        <v>0.18903003625998954</v>
      </c>
      <c r="H77" s="142">
        <v>0</v>
      </c>
      <c r="I77" s="35">
        <v>0</v>
      </c>
      <c r="J77" s="127">
        <v>6000000</v>
      </c>
      <c r="K77" s="36">
        <v>1</v>
      </c>
      <c r="L77" s="132">
        <f>J77+H77</f>
        <v>6000000</v>
      </c>
      <c r="M77" s="37">
        <f>IF(ISBLANK(L77),"  ",IF(L81&gt;0,L77/L81,IF(L77&gt;0,1,0)))</f>
        <v>0.20822292457357072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6790795</v>
      </c>
      <c r="E78" s="40">
        <v>1</v>
      </c>
      <c r="F78" s="133">
        <f>D78+B78</f>
        <v>6790795</v>
      </c>
      <c r="G78" s="41">
        <f>IF(ISBLANK(F78),"  ",IF(F81&gt;0,F78/F81,IF(F78&gt;0,1,0)))</f>
        <v>0.24500911009687371</v>
      </c>
      <c r="H78" s="114">
        <v>0</v>
      </c>
      <c r="I78" s="39">
        <v>0</v>
      </c>
      <c r="J78" s="124">
        <v>6800000</v>
      </c>
      <c r="K78" s="40">
        <v>1</v>
      </c>
      <c r="L78" s="133">
        <f>J78+H78</f>
        <v>6800000</v>
      </c>
      <c r="M78" s="41">
        <f>IF(ISBLANK(L78),"  ",IF(L81&gt;0,L78/L81,IF(L78&gt;0,1,0)))</f>
        <v>0.23598598118338016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12030046</v>
      </c>
      <c r="E79" s="54">
        <v>1</v>
      </c>
      <c r="F79" s="134">
        <f>F78+F77+F76+F75+F74</f>
        <v>12030046</v>
      </c>
      <c r="G79" s="53">
        <f>IF(ISBLANK(F79),"  ",IF(F81&gt;0,F79/F81,IF(F79&gt;0,1,0)))</f>
        <v>0.43403914635686325</v>
      </c>
      <c r="H79" s="120">
        <v>0</v>
      </c>
      <c r="I79" s="59">
        <v>0</v>
      </c>
      <c r="J79" s="129">
        <v>12800000</v>
      </c>
      <c r="K79" s="54">
        <v>1</v>
      </c>
      <c r="L79" s="134">
        <f>L78+L77+L76+L75+L74</f>
        <v>12800000</v>
      </c>
      <c r="M79" s="53">
        <f>IF(ISBLANK(L79),"  ",IF(L81&gt;0,L79/L81,IF(L79&gt;0,1,0)))</f>
        <v>0.44420890575695088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11312929</v>
      </c>
      <c r="C81" s="68">
        <v>0.40747359455125182</v>
      </c>
      <c r="D81" s="121">
        <v>16450659</v>
      </c>
      <c r="E81" s="69">
        <v>0.59252640544874824</v>
      </c>
      <c r="F81" s="121">
        <f>F79+F72+F51+F44+F52+F80</f>
        <v>27716500</v>
      </c>
      <c r="G81" s="70">
        <f>IF(ISBLANK(F81),"  ",IF(F81&gt;0,F81/F81,IF(F81&gt;0,1,0)))</f>
        <v>1</v>
      </c>
      <c r="H81" s="121">
        <v>11938021</v>
      </c>
      <c r="I81" s="68">
        <v>0.41429494104011722</v>
      </c>
      <c r="J81" s="121">
        <v>16877250</v>
      </c>
      <c r="K81" s="69">
        <v>0.58570505895988278</v>
      </c>
      <c r="L81" s="121">
        <f>L79+L72+L51+L44+L52+L80</f>
        <v>28815271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O19" sqref="O19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6491861</v>
      </c>
      <c r="C13" s="35">
        <v>1</v>
      </c>
      <c r="D13" s="122">
        <v>0</v>
      </c>
      <c r="E13" s="36">
        <v>0</v>
      </c>
      <c r="F13" s="130">
        <f>D13+B13</f>
        <v>6491861</v>
      </c>
      <c r="G13" s="37">
        <f>IF(ISBLANK(F13),"  ",IF(F81&gt;0,F13/F81,IF(F13&gt;0,1,0)))</f>
        <v>0.29499590441310053</v>
      </c>
      <c r="H13" s="112">
        <v>6602552</v>
      </c>
      <c r="I13" s="35">
        <v>1</v>
      </c>
      <c r="J13" s="122">
        <v>0</v>
      </c>
      <c r="K13" s="36">
        <v>0</v>
      </c>
      <c r="L13" s="130">
        <f t="shared" ref="L13:L34" si="0">J13+H13</f>
        <v>6602552</v>
      </c>
      <c r="M13" s="38">
        <f>IF(ISBLANK(L13),"  ",IF(L81&gt;0,L13/L81,IF(L13&gt;0,1,0)))</f>
        <v>0.27490493110818021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263582</v>
      </c>
      <c r="C15" s="42">
        <v>1</v>
      </c>
      <c r="D15" s="124">
        <v>0</v>
      </c>
      <c r="E15" s="43">
        <v>0</v>
      </c>
      <c r="F15" s="132">
        <f>D15+B15</f>
        <v>263582</v>
      </c>
      <c r="G15" s="44">
        <f>IF(ISBLANK(F15),"  ",IF(F81&gt;0,F15/F81,IF(F15&gt;0,1,0)))</f>
        <v>1.1977399158271236E-2</v>
      </c>
      <c r="H15" s="116">
        <v>229031</v>
      </c>
      <c r="I15" s="42">
        <v>1</v>
      </c>
      <c r="J15" s="124">
        <v>0</v>
      </c>
      <c r="K15" s="43">
        <v>0</v>
      </c>
      <c r="L15" s="132">
        <f t="shared" si="0"/>
        <v>229031</v>
      </c>
      <c r="M15" s="44">
        <f>IF(ISBLANK(L15),"  ",IF(L81&gt;0,L15/L81,IF(L15&gt;0,1,0)))</f>
        <v>9.5359720418161983E-3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263582</v>
      </c>
      <c r="C17" s="39">
        <v>1</v>
      </c>
      <c r="D17" s="124">
        <v>0</v>
      </c>
      <c r="E17" s="36">
        <v>0</v>
      </c>
      <c r="F17" s="133">
        <f t="shared" si="1"/>
        <v>263582</v>
      </c>
      <c r="G17" s="41">
        <f>IF(ISBLANK(F17),"  ",IF(F81&gt;0,F17/F81,IF(F17&gt;0,1,0)))</f>
        <v>1.1977399158271236E-2</v>
      </c>
      <c r="H17" s="114">
        <v>229031</v>
      </c>
      <c r="I17" s="39">
        <v>1</v>
      </c>
      <c r="J17" s="124">
        <v>0</v>
      </c>
      <c r="K17" s="40">
        <v>0</v>
      </c>
      <c r="L17" s="133">
        <f t="shared" si="0"/>
        <v>229031</v>
      </c>
      <c r="M17" s="41">
        <f>IF(ISBLANK(L17),"  ",IF(L81&gt;0,L17/L81,IF(L17&gt;0,1,0)))</f>
        <v>9.5359720418161983E-3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6755443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6755443</v>
      </c>
      <c r="G44" s="53">
        <f>IF(ISBLANK(F44),"  ",IF(F81&gt;0,F44/F81,IF(F44&gt;0,1,0)))</f>
        <v>0.30697330357137176</v>
      </c>
      <c r="H44" s="115">
        <v>6831583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6831583</v>
      </c>
      <c r="M44" s="53">
        <f>IF(ISBLANK(L44),"  ",IF(L81&gt;0,L44/L81,IF(L44&gt;0,1,0)))</f>
        <v>0.28444090314999643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503059</v>
      </c>
      <c r="C52" s="59">
        <v>1</v>
      </c>
      <c r="D52" s="129">
        <v>0</v>
      </c>
      <c r="E52" s="54">
        <v>0</v>
      </c>
      <c r="F52" s="135">
        <f>D52+B52</f>
        <v>503059</v>
      </c>
      <c r="G52" s="53">
        <f>IF(ISBLANK(F52),"  ",IF(F81&gt;0,F52/F81,IF(F52&gt;0,1,0)))</f>
        <v>2.2859445801157778E-2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6172240</v>
      </c>
      <c r="C54" s="35">
        <v>1</v>
      </c>
      <c r="D54" s="127">
        <v>0</v>
      </c>
      <c r="E54" s="36">
        <v>0</v>
      </c>
      <c r="F54" s="136">
        <f t="shared" ref="F54:F59" si="10">D54+B54</f>
        <v>6172240</v>
      </c>
      <c r="G54" s="37">
        <f>IF(ISBLANK(F54),"  ",IF(F81&gt;0,F54/F81,IF(F54&gt;0,1,0)))</f>
        <v>0.28047204354109179</v>
      </c>
      <c r="H54" s="119">
        <v>8710000</v>
      </c>
      <c r="I54" s="35">
        <v>1</v>
      </c>
      <c r="J54" s="127">
        <v>0</v>
      </c>
      <c r="K54" s="36">
        <v>0</v>
      </c>
      <c r="L54" s="136">
        <f t="shared" ref="L54:L70" si="11">J54+H54</f>
        <v>8710000</v>
      </c>
      <c r="M54" s="37">
        <f>IF(ISBLANK(L54),"  ",IF(L81&gt;0,L54/L81,IF(L54&gt;0,1,0)))</f>
        <v>0.36265097949281572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306470</v>
      </c>
      <c r="E56" s="40">
        <v>1</v>
      </c>
      <c r="F56" s="138">
        <f t="shared" si="10"/>
        <v>306470</v>
      </c>
      <c r="G56" s="41">
        <f>IF(ISBLANK(F56),"  ",IF(F81&gt;0,F56/F81,IF(F56&gt;0,1,0)))</f>
        <v>1.3926267802943242E-2</v>
      </c>
      <c r="H56" s="145">
        <v>0</v>
      </c>
      <c r="I56" s="39">
        <v>0</v>
      </c>
      <c r="J56" s="123">
        <v>320000</v>
      </c>
      <c r="K56" s="40">
        <v>1</v>
      </c>
      <c r="L56" s="138">
        <f t="shared" si="11"/>
        <v>320000</v>
      </c>
      <c r="M56" s="41">
        <f>IF(ISBLANK(L56),"  ",IF(L81&gt;0,L56/L81,IF(L56&gt;0,1,0)))</f>
        <v>1.3323572151285998E-2</v>
      </c>
    </row>
    <row r="57" spans="1:13" ht="15" customHeight="1" x14ac:dyDescent="0.2">
      <c r="A57" s="64" t="s">
        <v>46</v>
      </c>
      <c r="B57" s="145">
        <v>125649</v>
      </c>
      <c r="C57" s="39">
        <v>1</v>
      </c>
      <c r="D57" s="123">
        <v>0</v>
      </c>
      <c r="E57" s="40">
        <v>0</v>
      </c>
      <c r="F57" s="138">
        <f t="shared" si="10"/>
        <v>125649</v>
      </c>
      <c r="G57" s="41">
        <f>IF(ISBLANK(F57),"  ",IF(F81&gt;0,F57/F81,IF(F57&gt;0,1,0)))</f>
        <v>5.7096016679349217E-3</v>
      </c>
      <c r="H57" s="145">
        <v>175000</v>
      </c>
      <c r="I57" s="39">
        <v>1</v>
      </c>
      <c r="J57" s="123">
        <v>0</v>
      </c>
      <c r="K57" s="40">
        <v>0</v>
      </c>
      <c r="L57" s="138">
        <f t="shared" si="11"/>
        <v>175000</v>
      </c>
      <c r="M57" s="41">
        <f>IF(ISBLANK(L57),"  ",IF(L81&gt;0,L57/L81,IF(L57&gt;0,1,0)))</f>
        <v>7.2863285202345298E-3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450355</v>
      </c>
      <c r="C59" s="39">
        <v>0.48887704447336799</v>
      </c>
      <c r="D59" s="124">
        <v>470848</v>
      </c>
      <c r="E59" s="40">
        <v>0.51112295552663201</v>
      </c>
      <c r="F59" s="137">
        <f t="shared" si="10"/>
        <v>921203</v>
      </c>
      <c r="G59" s="41">
        <f>IF(ISBLANK(F59),"  ",IF(F81&gt;0,F59/F81,IF(F59&gt;0,1,0)))</f>
        <v>4.1860278914330029E-2</v>
      </c>
      <c r="H59" s="116">
        <v>540000</v>
      </c>
      <c r="I59" s="39">
        <v>0.49953746530989823</v>
      </c>
      <c r="J59" s="124">
        <v>541000</v>
      </c>
      <c r="K59" s="40">
        <v>0.50046253469010171</v>
      </c>
      <c r="L59" s="137">
        <f t="shared" si="11"/>
        <v>1081000</v>
      </c>
      <c r="M59" s="41">
        <f>IF(ISBLANK(L59),"  ",IF(L81&gt;0,L59/L81,IF(L59&gt;0,1,0)))</f>
        <v>4.5008692173563007E-2</v>
      </c>
    </row>
    <row r="60" spans="1:13" s="55" customFormat="1" ht="15" customHeight="1" x14ac:dyDescent="0.25">
      <c r="A60" s="60" t="s">
        <v>49</v>
      </c>
      <c r="B60" s="146">
        <v>6748244</v>
      </c>
      <c r="C60" s="59">
        <v>0.89670964108727025</v>
      </c>
      <c r="D60" s="128">
        <v>777318</v>
      </c>
      <c r="E60" s="54">
        <v>0.10329035891272971</v>
      </c>
      <c r="F60" s="139">
        <f>F59+F57+F56+F55+F54+F58</f>
        <v>7525562</v>
      </c>
      <c r="G60" s="53">
        <f>IF(ISBLANK(F60),"  ",IF(F81&gt;0,F60/F81,IF(F60&gt;0,1,0)))</f>
        <v>0.34196819192629996</v>
      </c>
      <c r="H60" s="146">
        <v>9425000</v>
      </c>
      <c r="I60" s="59">
        <v>0.9162939918335602</v>
      </c>
      <c r="J60" s="128">
        <v>861000</v>
      </c>
      <c r="K60" s="54">
        <v>8.3706008166439819E-2</v>
      </c>
      <c r="L60" s="137">
        <f t="shared" si="11"/>
        <v>10286000</v>
      </c>
      <c r="M60" s="53">
        <f>IF(ISBLANK(L60),"  ",IF(L81&gt;0,L60/L81,IF(L60&gt;0,1,0)))</f>
        <v>0.42826957233789931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241637</v>
      </c>
      <c r="E64" s="40">
        <v>1</v>
      </c>
      <c r="F64" s="133">
        <f t="shared" si="12"/>
        <v>241637</v>
      </c>
      <c r="G64" s="41">
        <f>IF(ISBLANK(F64),"  ",IF(F81&gt;0,F64/F81,IF(F64&gt;0,1,0)))</f>
        <v>1.0980198952914792E-2</v>
      </c>
      <c r="H64" s="114">
        <v>0</v>
      </c>
      <c r="I64" s="39">
        <v>0</v>
      </c>
      <c r="J64" s="124">
        <v>500000</v>
      </c>
      <c r="K64" s="40">
        <v>1</v>
      </c>
      <c r="L64" s="133">
        <f t="shared" si="11"/>
        <v>500000</v>
      </c>
      <c r="M64" s="41">
        <f>IF(ISBLANK(L64),"  ",IF(L81&gt;0,L64/L81,IF(L64&gt;0,1,0)))</f>
        <v>2.0818081486384372E-2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30000</v>
      </c>
      <c r="K67" s="40">
        <v>1</v>
      </c>
      <c r="L67" s="133">
        <f t="shared" si="11"/>
        <v>30000</v>
      </c>
      <c r="M67" s="41">
        <f>IF(ISBLANK(L67),"  ",IF(L81&gt;0,L67/L81,IF(L67&gt;0,1,0)))</f>
        <v>1.2490848891830622E-3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-13504</v>
      </c>
      <c r="E68" s="40">
        <v>0</v>
      </c>
      <c r="F68" s="133">
        <f t="shared" si="12"/>
        <v>-13504</v>
      </c>
      <c r="G68" s="41">
        <f>IF(ISBLANK(F68),"  ",IF(F81&gt;0,F68/F81,IF(F68&gt;0,1,0)))</f>
        <v>-6.1363370121364426E-4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169569</v>
      </c>
      <c r="C70" s="39">
        <v>1</v>
      </c>
      <c r="D70" s="124">
        <v>0</v>
      </c>
      <c r="E70" s="40">
        <v>0</v>
      </c>
      <c r="F70" s="133">
        <f t="shared" si="12"/>
        <v>169569</v>
      </c>
      <c r="G70" s="41">
        <f>IF(ISBLANK(F70),"  ",IF(F81&gt;0,F70/F81,IF(F70&gt;0,1,0)))</f>
        <v>7.7053653051759805E-3</v>
      </c>
      <c r="H70" s="114">
        <v>170000</v>
      </c>
      <c r="I70" s="39">
        <v>1</v>
      </c>
      <c r="J70" s="124">
        <v>0</v>
      </c>
      <c r="K70" s="40">
        <v>0</v>
      </c>
      <c r="L70" s="133">
        <f t="shared" si="11"/>
        <v>170000</v>
      </c>
      <c r="M70" s="41">
        <f>IF(ISBLANK(L70),"  ",IF(L81&gt;0,L70/L81,IF(L70&gt;0,1,0)))</f>
        <v>7.0781477053706863E-3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6917813</v>
      </c>
      <c r="C72" s="59">
        <v>0.87310141376079353</v>
      </c>
      <c r="D72" s="128">
        <v>1005451</v>
      </c>
      <c r="E72" s="54">
        <v>0.12689858623920647</v>
      </c>
      <c r="F72" s="115">
        <f>F71+F70+F69+F68+F67+F66+F65+F64+F63+F62+F61+F60</f>
        <v>7923264</v>
      </c>
      <c r="G72" s="53">
        <f>IF(ISBLANK(F72),"  ",IF(F81&gt;0,F72/F81,IF(F72&gt;0,1,0)))</f>
        <v>0.36004012248317713</v>
      </c>
      <c r="H72" s="115">
        <v>9595000</v>
      </c>
      <c r="I72" s="59">
        <v>0.87338430730020022</v>
      </c>
      <c r="J72" s="128">
        <v>1391000</v>
      </c>
      <c r="K72" s="54">
        <v>0.12661569269979975</v>
      </c>
      <c r="L72" s="115">
        <f>L71+L70+L69+L68+L67+L66+L65+L64+L63+L62+L61+L60</f>
        <v>10986000</v>
      </c>
      <c r="M72" s="53">
        <f>IF(ISBLANK(L72),"  ",IF(L81&gt;0,L72/L81,IF(L72&gt;0,1,0)))</f>
        <v>0.45741488641883737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4125534</v>
      </c>
      <c r="E77" s="36">
        <v>1</v>
      </c>
      <c r="F77" s="132">
        <f>D77+B77</f>
        <v>4125534</v>
      </c>
      <c r="G77" s="37">
        <f>IF(ISBLANK(F77),"  ",IF(F81&gt;0,F77/F81,IF(F77&gt;0,1,0)))</f>
        <v>0.18746791305559318</v>
      </c>
      <c r="H77" s="142">
        <v>0</v>
      </c>
      <c r="I77" s="35">
        <v>0</v>
      </c>
      <c r="J77" s="127">
        <v>5000000</v>
      </c>
      <c r="K77" s="36">
        <v>1</v>
      </c>
      <c r="L77" s="132">
        <f>J77+H77</f>
        <v>5000000</v>
      </c>
      <c r="M77" s="37">
        <f>IF(ISBLANK(L77),"  ",IF(L81&gt;0,L77/L81,IF(L77&gt;0,1,0)))</f>
        <v>0.20818081486384371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2699314</v>
      </c>
      <c r="E78" s="40">
        <v>1</v>
      </c>
      <c r="F78" s="133">
        <f>D78+B78</f>
        <v>2699314</v>
      </c>
      <c r="G78" s="41">
        <f>IF(ISBLANK(F78),"  ",IF(F81&gt;0,F78/F81,IF(F78&gt;0,1,0)))</f>
        <v>0.12265921508870015</v>
      </c>
      <c r="H78" s="114">
        <v>0</v>
      </c>
      <c r="I78" s="39">
        <v>0</v>
      </c>
      <c r="J78" s="124">
        <v>1200000</v>
      </c>
      <c r="K78" s="40">
        <v>1</v>
      </c>
      <c r="L78" s="133">
        <f>J78+H78</f>
        <v>1200000</v>
      </c>
      <c r="M78" s="41">
        <f>IF(ISBLANK(L78),"  ",IF(L81&gt;0,L78/L81,IF(L78&gt;0,1,0)))</f>
        <v>4.9963395567322488E-2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6824848</v>
      </c>
      <c r="E79" s="54">
        <v>1</v>
      </c>
      <c r="F79" s="134">
        <f>F78+F77+F76+F75+F74</f>
        <v>6824848</v>
      </c>
      <c r="G79" s="53">
        <f>IF(ISBLANK(F79),"  ",IF(F81&gt;0,F79/F81,IF(F79&gt;0,1,0)))</f>
        <v>0.31012712814429333</v>
      </c>
      <c r="H79" s="120">
        <v>0</v>
      </c>
      <c r="I79" s="59">
        <v>0</v>
      </c>
      <c r="J79" s="129">
        <v>6200000</v>
      </c>
      <c r="K79" s="54">
        <v>1</v>
      </c>
      <c r="L79" s="134">
        <f>L78+L77+L76+L75+L74</f>
        <v>6200000</v>
      </c>
      <c r="M79" s="53">
        <f>IF(ISBLANK(L79),"  ",IF(L81&gt;0,L79/L81,IF(L79&gt;0,1,0)))</f>
        <v>0.2581442104311662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14176315</v>
      </c>
      <c r="C81" s="68">
        <v>0.64418428932320071</v>
      </c>
      <c r="D81" s="121">
        <v>7830299</v>
      </c>
      <c r="E81" s="69">
        <v>0.35581571067679924</v>
      </c>
      <c r="F81" s="121">
        <f>F79+F72+F51+F44+F52+F80</f>
        <v>22006614</v>
      </c>
      <c r="G81" s="70">
        <f>IF(ISBLANK(F81),"  ",IF(F81&gt;0,F81/F81,IF(F81&gt;0,1,0)))</f>
        <v>1</v>
      </c>
      <c r="H81" s="121">
        <v>16426583</v>
      </c>
      <c r="I81" s="68">
        <v>0.68393988687371243</v>
      </c>
      <c r="J81" s="121">
        <v>7591000</v>
      </c>
      <c r="K81" s="69">
        <v>0.31606011312628751</v>
      </c>
      <c r="L81" s="121">
        <f>L79+L72+L51+L44+L52+L80</f>
        <v>24017583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O19" sqref="O19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16721292</v>
      </c>
      <c r="C13" s="35">
        <v>1</v>
      </c>
      <c r="D13" s="122">
        <v>0</v>
      </c>
      <c r="E13" s="36">
        <v>0</v>
      </c>
      <c r="F13" s="130">
        <f>D13+B13</f>
        <v>16721292</v>
      </c>
      <c r="G13" s="37">
        <f>IF(ISBLANK(F13),"  ",IF(F81&gt;0,F13/F81,IF(F13&gt;0,1,0)))</f>
        <v>0.17247495317207834</v>
      </c>
      <c r="H13" s="112">
        <v>17375428</v>
      </c>
      <c r="I13" s="35">
        <v>1</v>
      </c>
      <c r="J13" s="122">
        <v>0</v>
      </c>
      <c r="K13" s="36">
        <v>0</v>
      </c>
      <c r="L13" s="130">
        <f t="shared" ref="L13:L34" si="0">J13+H13</f>
        <v>17375428</v>
      </c>
      <c r="M13" s="38">
        <f>IF(ISBLANK(L13),"  ",IF(L81&gt;0,L13/L81,IF(L13&gt;0,1,0)))</f>
        <v>0.24074179400023601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816088</v>
      </c>
      <c r="C15" s="42">
        <v>1</v>
      </c>
      <c r="D15" s="124">
        <v>0</v>
      </c>
      <c r="E15" s="43">
        <v>0</v>
      </c>
      <c r="F15" s="132">
        <f>D15+B15</f>
        <v>816088</v>
      </c>
      <c r="G15" s="44">
        <f>IF(ISBLANK(F15),"  ",IF(F81&gt;0,F15/F81,IF(F15&gt;0,1,0)))</f>
        <v>8.4176952106508919E-3</v>
      </c>
      <c r="H15" s="116">
        <v>709111</v>
      </c>
      <c r="I15" s="42">
        <v>1</v>
      </c>
      <c r="J15" s="124">
        <v>0</v>
      </c>
      <c r="K15" s="43">
        <v>0</v>
      </c>
      <c r="L15" s="132">
        <f t="shared" si="0"/>
        <v>709111</v>
      </c>
      <c r="M15" s="44">
        <f>IF(ISBLANK(L15),"  ",IF(L81&gt;0,L15/L81,IF(L15&gt;0,1,0)))</f>
        <v>9.824946717013323E-3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816088</v>
      </c>
      <c r="C17" s="39">
        <v>1</v>
      </c>
      <c r="D17" s="124">
        <v>0</v>
      </c>
      <c r="E17" s="36">
        <v>0</v>
      </c>
      <c r="F17" s="133">
        <f t="shared" si="1"/>
        <v>816088</v>
      </c>
      <c r="G17" s="41">
        <f>IF(ISBLANK(F17),"  ",IF(F81&gt;0,F17/F81,IF(F17&gt;0,1,0)))</f>
        <v>8.4176952106508919E-3</v>
      </c>
      <c r="H17" s="114">
        <v>709111</v>
      </c>
      <c r="I17" s="39">
        <v>1</v>
      </c>
      <c r="J17" s="124">
        <v>0</v>
      </c>
      <c r="K17" s="40">
        <v>0</v>
      </c>
      <c r="L17" s="133">
        <f t="shared" si="0"/>
        <v>709111</v>
      </c>
      <c r="M17" s="41">
        <f>IF(ISBLANK(L17),"  ",IF(L81&gt;0,L17/L81,IF(L17&gt;0,1,0)))</f>
        <v>9.824946717013323E-3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17537380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17537380</v>
      </c>
      <c r="G44" s="53">
        <f>IF(ISBLANK(F44),"  ",IF(F81&gt;0,F44/F81,IF(F44&gt;0,1,0)))</f>
        <v>0.18089264838272923</v>
      </c>
      <c r="H44" s="115">
        <v>18084539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18084539</v>
      </c>
      <c r="M44" s="53">
        <f>IF(ISBLANK(L44),"  ",IF(L81&gt;0,L44/L81,IF(L44&gt;0,1,0)))</f>
        <v>0.25056674071724933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28501049</v>
      </c>
      <c r="E52" s="54">
        <v>1</v>
      </c>
      <c r="F52" s="135">
        <f>D52+B52</f>
        <v>28501049</v>
      </c>
      <c r="G52" s="53">
        <f>IF(ISBLANK(F52),"  ",IF(F81&gt;0,F52/F81,IF(F52&gt;0,1,0)))</f>
        <v>0.29397950180106358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14146311</v>
      </c>
      <c r="C54" s="35">
        <v>1</v>
      </c>
      <c r="D54" s="127">
        <v>0</v>
      </c>
      <c r="E54" s="36">
        <v>0</v>
      </c>
      <c r="F54" s="136">
        <f t="shared" ref="F54:F59" si="10">D54+B54</f>
        <v>14146311</v>
      </c>
      <c r="G54" s="37">
        <f>IF(ISBLANK(F54),"  ",IF(F81&gt;0,F54/F81,IF(F54&gt;0,1,0)))</f>
        <v>0.14591482089318558</v>
      </c>
      <c r="H54" s="119">
        <v>14950000</v>
      </c>
      <c r="I54" s="35">
        <v>1</v>
      </c>
      <c r="J54" s="127">
        <v>0</v>
      </c>
      <c r="K54" s="36">
        <v>0</v>
      </c>
      <c r="L54" s="136">
        <f t="shared" ref="L54:L70" si="11">J54+H54</f>
        <v>14950000</v>
      </c>
      <c r="M54" s="37">
        <f>IF(ISBLANK(L54),"  ",IF(L81&gt;0,L54/L81,IF(L54&gt;0,1,0)))</f>
        <v>0.20713675774222817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779618</v>
      </c>
      <c r="E56" s="40">
        <v>1</v>
      </c>
      <c r="F56" s="138">
        <f t="shared" si="10"/>
        <v>779618</v>
      </c>
      <c r="G56" s="41">
        <f>IF(ISBLANK(F56),"  ",IF(F81&gt;0,F56/F81,IF(F56&gt;0,1,0)))</f>
        <v>8.0415184449927294E-3</v>
      </c>
      <c r="H56" s="145">
        <v>0</v>
      </c>
      <c r="I56" s="39">
        <v>0</v>
      </c>
      <c r="J56" s="123">
        <v>750000</v>
      </c>
      <c r="K56" s="40">
        <v>1</v>
      </c>
      <c r="L56" s="138">
        <f t="shared" si="11"/>
        <v>750000</v>
      </c>
      <c r="M56" s="41">
        <f>IF(ISBLANK(L56),"  ",IF(L81&gt;0,L56/L81,IF(L56&gt;0,1,0)))</f>
        <v>1.0391476140914457E-2</v>
      </c>
    </row>
    <row r="57" spans="1:13" ht="15" customHeight="1" x14ac:dyDescent="0.2">
      <c r="A57" s="64" t="s">
        <v>46</v>
      </c>
      <c r="B57" s="145">
        <v>338424</v>
      </c>
      <c r="C57" s="39">
        <v>1</v>
      </c>
      <c r="D57" s="123">
        <v>0</v>
      </c>
      <c r="E57" s="40">
        <v>0</v>
      </c>
      <c r="F57" s="138">
        <f t="shared" si="10"/>
        <v>338424</v>
      </c>
      <c r="G57" s="41">
        <f>IF(ISBLANK(F57),"  ",IF(F81&gt;0,F57/F81,IF(F57&gt;0,1,0)))</f>
        <v>3.4907388467534353E-3</v>
      </c>
      <c r="H57" s="145">
        <v>350000</v>
      </c>
      <c r="I57" s="39">
        <v>1</v>
      </c>
      <c r="J57" s="123">
        <v>0</v>
      </c>
      <c r="K57" s="40">
        <v>0</v>
      </c>
      <c r="L57" s="138">
        <f t="shared" si="11"/>
        <v>350000</v>
      </c>
      <c r="M57" s="41">
        <f>IF(ISBLANK(L57),"  ",IF(L81&gt;0,L57/L81,IF(L57&gt;0,1,0)))</f>
        <v>4.8493555324267464E-3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1500029</v>
      </c>
      <c r="C59" s="39">
        <v>0.47897591819504926</v>
      </c>
      <c r="D59" s="124">
        <v>1631713</v>
      </c>
      <c r="E59" s="40">
        <v>0.52102408180495074</v>
      </c>
      <c r="F59" s="137">
        <f t="shared" si="10"/>
        <v>3131742</v>
      </c>
      <c r="G59" s="41">
        <f>IF(ISBLANK(F59),"  ",IF(F81&gt;0,F59/F81,IF(F59&gt;0,1,0)))</f>
        <v>3.2302949724042317E-2</v>
      </c>
      <c r="H59" s="116">
        <v>1450000</v>
      </c>
      <c r="I59" s="39">
        <v>0.4730831973898858</v>
      </c>
      <c r="J59" s="124">
        <v>1615000</v>
      </c>
      <c r="K59" s="40">
        <v>0.5269168026101142</v>
      </c>
      <c r="L59" s="137">
        <f t="shared" si="11"/>
        <v>3065000</v>
      </c>
      <c r="M59" s="41">
        <f>IF(ISBLANK(L59),"  ",IF(L81&gt;0,L59/L81,IF(L59&gt;0,1,0)))</f>
        <v>4.2466499162537086E-2</v>
      </c>
    </row>
    <row r="60" spans="1:13" s="55" customFormat="1" ht="15" customHeight="1" x14ac:dyDescent="0.25">
      <c r="A60" s="60" t="s">
        <v>49</v>
      </c>
      <c r="B60" s="146">
        <v>15984764</v>
      </c>
      <c r="C60" s="59">
        <v>0.86892158362956917</v>
      </c>
      <c r="D60" s="128">
        <v>2411331</v>
      </c>
      <c r="E60" s="54">
        <v>0.1310784163704308</v>
      </c>
      <c r="F60" s="139">
        <f>F59+F57+F56+F55+F54+F58</f>
        <v>18396095</v>
      </c>
      <c r="G60" s="53">
        <f>IF(ISBLANK(F60),"  ",IF(F81&gt;0,F60/F81,IF(F60&gt;0,1,0)))</f>
        <v>0.18975002790897405</v>
      </c>
      <c r="H60" s="146">
        <v>16750000</v>
      </c>
      <c r="I60" s="59">
        <v>0.87627517656290876</v>
      </c>
      <c r="J60" s="128">
        <v>2365000</v>
      </c>
      <c r="K60" s="54">
        <v>0.12372482343709129</v>
      </c>
      <c r="L60" s="137">
        <f t="shared" si="11"/>
        <v>19115000</v>
      </c>
      <c r="M60" s="53">
        <f>IF(ISBLANK(L60),"  ",IF(L81&gt;0,L60/L81,IF(L60&gt;0,1,0)))</f>
        <v>0.26484408857810648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3891539</v>
      </c>
      <c r="E64" s="40">
        <v>1</v>
      </c>
      <c r="F64" s="133">
        <f t="shared" si="12"/>
        <v>3891539</v>
      </c>
      <c r="G64" s="41">
        <f>IF(ISBLANK(F64),"  ",IF(F81&gt;0,F64/F81,IF(F64&gt;0,1,0)))</f>
        <v>4.0140020686937145E-2</v>
      </c>
      <c r="H64" s="114">
        <v>0</v>
      </c>
      <c r="I64" s="39">
        <v>0</v>
      </c>
      <c r="J64" s="124">
        <v>4000000</v>
      </c>
      <c r="K64" s="40">
        <v>1</v>
      </c>
      <c r="L64" s="133">
        <f t="shared" si="11"/>
        <v>4000000</v>
      </c>
      <c r="M64" s="41">
        <f>IF(ISBLANK(L64),"  ",IF(L81&gt;0,L64/L81,IF(L64&gt;0,1,0)))</f>
        <v>5.5421206084877106E-2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161947</v>
      </c>
      <c r="E68" s="40">
        <v>1</v>
      </c>
      <c r="F68" s="133">
        <f t="shared" si="12"/>
        <v>161947</v>
      </c>
      <c r="G68" s="41">
        <f>IF(ISBLANK(F68),"  ",IF(F81&gt;0,F68/F81,IF(F68&gt;0,1,0)))</f>
        <v>1.6704331962720687E-3</v>
      </c>
      <c r="H68" s="114">
        <v>0</v>
      </c>
      <c r="I68" s="39">
        <v>0</v>
      </c>
      <c r="J68" s="124">
        <v>175000</v>
      </c>
      <c r="K68" s="40">
        <v>1</v>
      </c>
      <c r="L68" s="133">
        <f t="shared" si="11"/>
        <v>175000</v>
      </c>
      <c r="M68" s="41">
        <f>IF(ISBLANK(L68),"  ",IF(L81&gt;0,L68/L81,IF(L68&gt;0,1,0)))</f>
        <v>2.4246777662133732E-3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530976</v>
      </c>
      <c r="E69" s="40">
        <v>1</v>
      </c>
      <c r="F69" s="133">
        <f t="shared" si="12"/>
        <v>530976</v>
      </c>
      <c r="G69" s="41">
        <f>IF(ISBLANK(F69),"  ",IF(F81&gt;0,F69/F81,IF(F69&gt;0,1,0)))</f>
        <v>5.476853148398908E-3</v>
      </c>
      <c r="H69" s="114">
        <v>0</v>
      </c>
      <c r="I69" s="39">
        <v>0</v>
      </c>
      <c r="J69" s="124">
        <v>550000</v>
      </c>
      <c r="K69" s="40">
        <v>1</v>
      </c>
      <c r="L69" s="133">
        <f t="shared" si="11"/>
        <v>550000</v>
      </c>
      <c r="M69" s="41">
        <f>IF(ISBLANK(L69),"  ",IF(L81&gt;0,L69/L81,IF(L69&gt;0,1,0)))</f>
        <v>7.6204158366706019E-3</v>
      </c>
    </row>
    <row r="70" spans="1:13" ht="15" customHeight="1" x14ac:dyDescent="0.2">
      <c r="A70" s="58" t="s">
        <v>59</v>
      </c>
      <c r="B70" s="114">
        <v>1711</v>
      </c>
      <c r="C70" s="39">
        <v>0.74683544303797467</v>
      </c>
      <c r="D70" s="124">
        <v>580</v>
      </c>
      <c r="E70" s="40">
        <v>0.25316455696202533</v>
      </c>
      <c r="F70" s="133">
        <f t="shared" si="12"/>
        <v>2291</v>
      </c>
      <c r="G70" s="41">
        <f>IF(ISBLANK(F70),"  ",IF(F81&gt;0,F70/F81,IF(F70&gt;0,1,0)))</f>
        <v>2.3630956131693143E-5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1"/>
        <v>0</v>
      </c>
      <c r="M70" s="41">
        <f>IF(ISBLANK(L70),"  ",IF(L81&gt;0,L70/L81,IF(L70&gt;0,1,0)))</f>
        <v>0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15986475</v>
      </c>
      <c r="C72" s="59">
        <v>0.69558285378731133</v>
      </c>
      <c r="D72" s="128">
        <v>6996373</v>
      </c>
      <c r="E72" s="54">
        <v>0.30441714621268867</v>
      </c>
      <c r="F72" s="115">
        <f>F71+F70+F69+F68+F67+F66+F65+F64+F63+F62+F61+F60</f>
        <v>22982848</v>
      </c>
      <c r="G72" s="53">
        <f>IF(ISBLANK(F72),"  ",IF(F81&gt;0,F72/F81,IF(F72&gt;0,1,0)))</f>
        <v>0.23706096589671385</v>
      </c>
      <c r="H72" s="115">
        <v>16750000</v>
      </c>
      <c r="I72" s="59">
        <v>0.7026006711409396</v>
      </c>
      <c r="J72" s="128">
        <v>7090000</v>
      </c>
      <c r="K72" s="54">
        <v>0.2973993288590604</v>
      </c>
      <c r="L72" s="115">
        <f>L71+L70+L69+L68+L67+L66+L65+L64+L63+L62+L61+L60</f>
        <v>23840000</v>
      </c>
      <c r="M72" s="53">
        <f>IF(ISBLANK(L72),"  ",IF(L81&gt;0,L72/L81,IF(L72&gt;0,1,0)))</f>
        <v>0.33031038826586756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15079769</v>
      </c>
      <c r="E77" s="36">
        <v>1</v>
      </c>
      <c r="F77" s="132">
        <f>D77+B77</f>
        <v>15079769</v>
      </c>
      <c r="G77" s="37">
        <f>IF(ISBLANK(F77),"  ",IF(F81&gt;0,F77/F81,IF(F77&gt;0,1,0)))</f>
        <v>0.15554315133787261</v>
      </c>
      <c r="H77" s="142">
        <v>0</v>
      </c>
      <c r="I77" s="35">
        <v>0</v>
      </c>
      <c r="J77" s="127">
        <v>15250000</v>
      </c>
      <c r="K77" s="36">
        <v>1</v>
      </c>
      <c r="L77" s="132">
        <f>J77+H77</f>
        <v>15250000</v>
      </c>
      <c r="M77" s="37">
        <f>IF(ISBLANK(L77),"  ",IF(L81&gt;0,L77/L81,IF(L77&gt;0,1,0)))</f>
        <v>0.21129334819859397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12848057</v>
      </c>
      <c r="E78" s="40">
        <v>1</v>
      </c>
      <c r="F78" s="133">
        <f>D78+B78</f>
        <v>12848057</v>
      </c>
      <c r="G78" s="41">
        <f>IF(ISBLANK(F78),"  ",IF(F81&gt;0,F78/F81,IF(F78&gt;0,1,0)))</f>
        <v>0.1325237325816207</v>
      </c>
      <c r="H78" s="114">
        <v>0</v>
      </c>
      <c r="I78" s="39">
        <v>0</v>
      </c>
      <c r="J78" s="124">
        <v>15000000</v>
      </c>
      <c r="K78" s="40">
        <v>1</v>
      </c>
      <c r="L78" s="133">
        <f>J78+H78</f>
        <v>15000000</v>
      </c>
      <c r="M78" s="41">
        <f>IF(ISBLANK(L78),"  ",IF(L81&gt;0,L78/L81,IF(L78&gt;0,1,0)))</f>
        <v>0.20782952281828915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27927826</v>
      </c>
      <c r="E79" s="54">
        <v>1</v>
      </c>
      <c r="F79" s="134">
        <f>F78+F77+F76+F75+F74</f>
        <v>27927826</v>
      </c>
      <c r="G79" s="53">
        <f>IF(ISBLANK(F79),"  ",IF(F81&gt;0,F79/F81,IF(F79&gt;0,1,0)))</f>
        <v>0.28806688391949331</v>
      </c>
      <c r="H79" s="120">
        <v>0</v>
      </c>
      <c r="I79" s="59">
        <v>0</v>
      </c>
      <c r="J79" s="129">
        <v>30250000</v>
      </c>
      <c r="K79" s="54">
        <v>1</v>
      </c>
      <c r="L79" s="134">
        <f>L78+L77+L76+L75+L74</f>
        <v>30250000</v>
      </c>
      <c r="M79" s="53">
        <f>IF(ISBLANK(L79),"  ",IF(L81&gt;0,L79/L81,IF(L79&gt;0,1,0)))</f>
        <v>0.41912287101688311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33523855</v>
      </c>
      <c r="C81" s="68">
        <v>0.34578819156274193</v>
      </c>
      <c r="D81" s="121">
        <v>63425248</v>
      </c>
      <c r="E81" s="69">
        <v>0.65421180843725801</v>
      </c>
      <c r="F81" s="121">
        <f>F79+F72+F51+F44+F52+F80</f>
        <v>96949103</v>
      </c>
      <c r="G81" s="70">
        <f>IF(ISBLANK(F81),"  ",IF(F81&gt;0,F81/F81,IF(F81&gt;0,1,0)))</f>
        <v>1</v>
      </c>
      <c r="H81" s="121">
        <v>34834539</v>
      </c>
      <c r="I81" s="68">
        <v>0.48264304119767221</v>
      </c>
      <c r="J81" s="121">
        <v>37340000</v>
      </c>
      <c r="K81" s="69">
        <v>0.51735695880232779</v>
      </c>
      <c r="L81" s="121">
        <f>L79+L72+L51+L44+L52+L80</f>
        <v>72174539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O8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179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10326306</v>
      </c>
      <c r="C13" s="35">
        <v>1</v>
      </c>
      <c r="D13" s="122">
        <v>0</v>
      </c>
      <c r="E13" s="36">
        <v>0</v>
      </c>
      <c r="F13" s="130">
        <f>D13+B13</f>
        <v>10326306</v>
      </c>
      <c r="G13" s="37">
        <f>IF(ISBLANK(F13),"  ",IF(F81&gt;0,F13/F81,IF(F13&gt;0,1,0)))</f>
        <v>0.24915358681710659</v>
      </c>
      <c r="H13" s="112">
        <v>11920007</v>
      </c>
      <c r="I13" s="35">
        <v>1</v>
      </c>
      <c r="J13" s="122">
        <v>0</v>
      </c>
      <c r="K13" s="36">
        <v>0</v>
      </c>
      <c r="L13" s="130">
        <f t="shared" ref="L13:L34" si="0">J13+H13</f>
        <v>11920007</v>
      </c>
      <c r="M13" s="38">
        <f>IF(ISBLANK(L13),"  ",IF(L81&gt;0,L13/L81,IF(L13&gt;0,1,0)))</f>
        <v>0.28004578839926508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1213291.8500000001</v>
      </c>
      <c r="C15" s="42">
        <v>1</v>
      </c>
      <c r="D15" s="124">
        <v>0</v>
      </c>
      <c r="E15" s="43">
        <v>0</v>
      </c>
      <c r="F15" s="132">
        <f>D15+B15</f>
        <v>1213291.8500000001</v>
      </c>
      <c r="G15" s="44">
        <f>IF(ISBLANK(F15),"  ",IF(F81&gt;0,F15/F81,IF(F15&gt;0,1,0)))</f>
        <v>2.9274361643308159E-2</v>
      </c>
      <c r="H15" s="116">
        <v>1028510</v>
      </c>
      <c r="I15" s="42">
        <v>1</v>
      </c>
      <c r="J15" s="124">
        <v>0</v>
      </c>
      <c r="K15" s="43">
        <v>0</v>
      </c>
      <c r="L15" s="132">
        <f t="shared" si="0"/>
        <v>1028510</v>
      </c>
      <c r="M15" s="44">
        <f>IF(ISBLANK(L15),"  ",IF(L81&gt;0,L15/L81,IF(L15&gt;0,1,0)))</f>
        <v>2.4163567506841913E-2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334102.84999999998</v>
      </c>
      <c r="C17" s="39">
        <v>1</v>
      </c>
      <c r="D17" s="124">
        <v>0</v>
      </c>
      <c r="E17" s="36">
        <v>0</v>
      </c>
      <c r="F17" s="133">
        <f t="shared" si="1"/>
        <v>334102.84999999998</v>
      </c>
      <c r="G17" s="41">
        <f>IF(ISBLANK(F17),"  ",IF(F81&gt;0,F17/F81,IF(F17&gt;0,1,0)))</f>
        <v>8.0612489542066391E-3</v>
      </c>
      <c r="H17" s="114">
        <v>290307</v>
      </c>
      <c r="I17" s="39">
        <v>1</v>
      </c>
      <c r="J17" s="124">
        <v>0</v>
      </c>
      <c r="K17" s="40">
        <v>0</v>
      </c>
      <c r="L17" s="133">
        <f t="shared" si="0"/>
        <v>290307</v>
      </c>
      <c r="M17" s="41">
        <f>IF(ISBLANK(L17),"  ",IF(L81&gt;0,L17/L81,IF(L17&gt;0,1,0)))</f>
        <v>6.8204030998325295E-3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252423</v>
      </c>
      <c r="C19" s="39">
        <v>1</v>
      </c>
      <c r="D19" s="124">
        <v>0</v>
      </c>
      <c r="E19" s="36">
        <v>0</v>
      </c>
      <c r="F19" s="133">
        <f t="shared" si="1"/>
        <v>252423</v>
      </c>
      <c r="G19" s="41">
        <f>IF(ISBLANK(F19),"  ",IF(F81&gt;0,F19/F81,IF(F19&gt;0,1,0)))</f>
        <v>6.0904737710788829E-3</v>
      </c>
      <c r="H19" s="114">
        <v>114540</v>
      </c>
      <c r="I19" s="39">
        <v>1</v>
      </c>
      <c r="J19" s="124">
        <v>0</v>
      </c>
      <c r="K19" s="40">
        <v>0</v>
      </c>
      <c r="L19" s="133">
        <f t="shared" si="0"/>
        <v>114540</v>
      </c>
      <c r="M19" s="41">
        <f>IF(ISBLANK(L19),"  ",IF(L81&gt;0,L19/L81,IF(L19&gt;0,1,0)))</f>
        <v>2.690975315975219E-3</v>
      </c>
    </row>
    <row r="20" spans="1:13" ht="15" customHeight="1" x14ac:dyDescent="0.2">
      <c r="A20" s="171" t="s">
        <v>19</v>
      </c>
      <c r="B20" s="114">
        <v>626766</v>
      </c>
      <c r="C20" s="39">
        <v>1</v>
      </c>
      <c r="D20" s="124">
        <v>0</v>
      </c>
      <c r="E20" s="36">
        <v>0</v>
      </c>
      <c r="F20" s="133">
        <f>D20+B20</f>
        <v>626766</v>
      </c>
      <c r="G20" s="41">
        <f>IF(ISBLANK(F20),"  ",IF(F81&gt;0,F20/F81,IF(F20&gt;0,1,0)))</f>
        <v>1.5122638918022634E-2</v>
      </c>
      <c r="H20" s="114">
        <v>623663</v>
      </c>
      <c r="I20" s="39">
        <v>1</v>
      </c>
      <c r="J20" s="124">
        <v>0</v>
      </c>
      <c r="K20" s="40">
        <v>0</v>
      </c>
      <c r="L20" s="133">
        <f t="shared" si="0"/>
        <v>623663</v>
      </c>
      <c r="M20" s="41">
        <f>IF(ISBLANK(L20),"  ",IF(L81&gt;0,L20/L81,IF(L20&gt;0,1,0)))</f>
        <v>1.4652189091034162E-2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11539597.85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11539597.85</v>
      </c>
      <c r="G44" s="53">
        <f>IF(ISBLANK(F44),"  ",IF(F81&gt;0,F44/F81,IF(F44&gt;0,1,0)))</f>
        <v>0.27842794846041474</v>
      </c>
      <c r="H44" s="115">
        <v>12948517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12948517</v>
      </c>
      <c r="M44" s="53">
        <f>IF(ISBLANK(L44),"  ",IF(L81&gt;0,L44/L81,IF(L44&gt;0,1,0)))</f>
        <v>0.30420935590610698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8477075.5700000003</v>
      </c>
      <c r="C54" s="35">
        <v>1</v>
      </c>
      <c r="D54" s="127">
        <v>0</v>
      </c>
      <c r="E54" s="36">
        <v>0</v>
      </c>
      <c r="F54" s="136">
        <f t="shared" ref="F54:F59" si="10">D54+B54</f>
        <v>8477075.5700000003</v>
      </c>
      <c r="G54" s="37">
        <f>IF(ISBLANK(F54),"  ",IF(F81&gt;0,F54/F81,IF(F54&gt;0,1,0)))</f>
        <v>0.2045352698230295</v>
      </c>
      <c r="H54" s="119">
        <v>8886976</v>
      </c>
      <c r="I54" s="35">
        <v>1</v>
      </c>
      <c r="J54" s="127">
        <v>0</v>
      </c>
      <c r="K54" s="36">
        <v>0</v>
      </c>
      <c r="L54" s="136">
        <f t="shared" ref="L54:L70" si="11">J54+H54</f>
        <v>8886976</v>
      </c>
      <c r="M54" s="37">
        <f>IF(ISBLANK(L54),"  ",IF(L81&gt;0,L54/L81,IF(L54&gt;0,1,0)))</f>
        <v>0.20878848480586859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443281.26</v>
      </c>
      <c r="E56" s="40">
        <v>1</v>
      </c>
      <c r="F56" s="138">
        <f t="shared" si="10"/>
        <v>443281.26</v>
      </c>
      <c r="G56" s="41">
        <f>IF(ISBLANK(F56),"  ",IF(F81&gt;0,F56/F81,IF(F56&gt;0,1,0)))</f>
        <v>1.069551065964987E-2</v>
      </c>
      <c r="H56" s="145">
        <v>0</v>
      </c>
      <c r="I56" s="39">
        <v>0</v>
      </c>
      <c r="J56" s="123">
        <v>478000</v>
      </c>
      <c r="K56" s="40">
        <v>1</v>
      </c>
      <c r="L56" s="138">
        <f t="shared" si="11"/>
        <v>478000</v>
      </c>
      <c r="M56" s="41">
        <f>IF(ISBLANK(L56),"  ",IF(L81&gt;0,L56/L81,IF(L56&gt;0,1,0)))</f>
        <v>1.1230017470195169E-2</v>
      </c>
    </row>
    <row r="57" spans="1:13" ht="15" customHeight="1" x14ac:dyDescent="0.2">
      <c r="A57" s="64" t="s">
        <v>46</v>
      </c>
      <c r="B57" s="145">
        <v>197587.51</v>
      </c>
      <c r="C57" s="39">
        <v>1</v>
      </c>
      <c r="D57" s="123">
        <v>0</v>
      </c>
      <c r="E57" s="40">
        <v>0</v>
      </c>
      <c r="F57" s="138">
        <f t="shared" si="10"/>
        <v>197587.51</v>
      </c>
      <c r="G57" s="41">
        <f>IF(ISBLANK(F57),"  ",IF(F81&gt;0,F57/F81,IF(F57&gt;0,1,0)))</f>
        <v>4.7674005425329177E-3</v>
      </c>
      <c r="H57" s="145">
        <v>240000</v>
      </c>
      <c r="I57" s="39">
        <v>1</v>
      </c>
      <c r="J57" s="123">
        <v>0</v>
      </c>
      <c r="K57" s="40">
        <v>0</v>
      </c>
      <c r="L57" s="138">
        <f t="shared" si="11"/>
        <v>240000</v>
      </c>
      <c r="M57" s="41">
        <f>IF(ISBLANK(L57),"  ",IF(L81&gt;0,L57/L81,IF(L57&gt;0,1,0)))</f>
        <v>5.6385024954954824E-3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1158085.6000000001</v>
      </c>
      <c r="C59" s="39">
        <v>0.35149025389417943</v>
      </c>
      <c r="D59" s="124">
        <v>2136701.63</v>
      </c>
      <c r="E59" s="40">
        <v>0.64850974610582057</v>
      </c>
      <c r="F59" s="137">
        <f t="shared" si="10"/>
        <v>3294787.23</v>
      </c>
      <c r="G59" s="41">
        <f>IF(ISBLANK(F59),"  ",IF(F81&gt;0,F59/F81,IF(F59&gt;0,1,0)))</f>
        <v>7.9496778049546385E-2</v>
      </c>
      <c r="H59" s="116">
        <v>1290000</v>
      </c>
      <c r="I59" s="39">
        <v>0.35833333333333334</v>
      </c>
      <c r="J59" s="124">
        <v>2310000</v>
      </c>
      <c r="K59" s="40">
        <v>0.64166666666666672</v>
      </c>
      <c r="L59" s="137">
        <f t="shared" si="11"/>
        <v>3600000</v>
      </c>
      <c r="M59" s="41">
        <f>IF(ISBLANK(L59),"  ",IF(L81&gt;0,L59/L81,IF(L59&gt;0,1,0)))</f>
        <v>8.4577537432432237E-2</v>
      </c>
    </row>
    <row r="60" spans="1:13" s="55" customFormat="1" ht="15" customHeight="1" x14ac:dyDescent="0.25">
      <c r="A60" s="60" t="s">
        <v>49</v>
      </c>
      <c r="B60" s="146">
        <v>9832748.6799999997</v>
      </c>
      <c r="C60" s="59">
        <v>0.79215027123961235</v>
      </c>
      <c r="D60" s="128">
        <v>2579982.8899999997</v>
      </c>
      <c r="E60" s="54">
        <v>0.20784972876038757</v>
      </c>
      <c r="F60" s="139">
        <f>F59+F57+F56+F55+F54+F58</f>
        <v>12412731.57</v>
      </c>
      <c r="G60" s="53">
        <f>IF(ISBLANK(F60),"  ",IF(F81&gt;0,F60/F81,IF(F60&gt;0,1,0)))</f>
        <v>0.29949495907475865</v>
      </c>
      <c r="H60" s="146">
        <v>10416976</v>
      </c>
      <c r="I60" s="59">
        <v>0.78886746935397689</v>
      </c>
      <c r="J60" s="128">
        <v>2788000</v>
      </c>
      <c r="K60" s="54">
        <v>0.21113253064602314</v>
      </c>
      <c r="L60" s="137">
        <f t="shared" si="11"/>
        <v>13204976</v>
      </c>
      <c r="M60" s="53">
        <f>IF(ISBLANK(L60),"  ",IF(L81&gt;0,L60/L81,IF(L60&gt;0,1,0)))</f>
        <v>0.31023454220399149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4103</v>
      </c>
      <c r="C63" s="39">
        <v>1</v>
      </c>
      <c r="D63" s="124">
        <v>0</v>
      </c>
      <c r="E63" s="40">
        <v>0</v>
      </c>
      <c r="F63" s="133">
        <f t="shared" si="12"/>
        <v>4103</v>
      </c>
      <c r="G63" s="41">
        <f>IF(ISBLANK(F63),"  ",IF(F81&gt;0,F63/F81,IF(F63&gt;0,1,0)))</f>
        <v>9.8997372991909048E-5</v>
      </c>
      <c r="H63" s="114">
        <v>6000</v>
      </c>
      <c r="I63" s="39">
        <v>1</v>
      </c>
      <c r="J63" s="124">
        <v>0</v>
      </c>
      <c r="K63" s="40">
        <v>0</v>
      </c>
      <c r="L63" s="133">
        <f t="shared" si="11"/>
        <v>6000</v>
      </c>
      <c r="M63" s="41">
        <f>IF(ISBLANK(L63),"  ",IF(L81&gt;0,L63/L81,IF(L63&gt;0,1,0)))</f>
        <v>1.4096256238738708E-4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2227097.5299999998</v>
      </c>
      <c r="E64" s="40">
        <v>1</v>
      </c>
      <c r="F64" s="133">
        <f t="shared" si="12"/>
        <v>2227097.5299999998</v>
      </c>
      <c r="G64" s="41">
        <f>IF(ISBLANK(F64),"  ",IF(F81&gt;0,F64/F81,IF(F64&gt;0,1,0)))</f>
        <v>5.3735511788147533E-2</v>
      </c>
      <c r="H64" s="114">
        <v>0</v>
      </c>
      <c r="I64" s="39">
        <v>0</v>
      </c>
      <c r="J64" s="124">
        <v>2000000</v>
      </c>
      <c r="K64" s="40">
        <v>1</v>
      </c>
      <c r="L64" s="133">
        <f t="shared" si="11"/>
        <v>2000000</v>
      </c>
      <c r="M64" s="41">
        <f>IF(ISBLANK(L64),"  ",IF(L81&gt;0,L64/L81,IF(L64&gt;0,1,0)))</f>
        <v>4.6987520795795691E-2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398263.16</v>
      </c>
      <c r="E68" s="40">
        <v>1</v>
      </c>
      <c r="F68" s="133">
        <f t="shared" si="12"/>
        <v>398263.16</v>
      </c>
      <c r="G68" s="41">
        <f>IF(ISBLANK(F68),"  ",IF(F81&gt;0,F68/F81,IF(F68&gt;0,1,0)))</f>
        <v>9.6093118692313784E-3</v>
      </c>
      <c r="H68" s="114">
        <v>0</v>
      </c>
      <c r="I68" s="39">
        <v>0</v>
      </c>
      <c r="J68" s="124">
        <v>450000</v>
      </c>
      <c r="K68" s="40">
        <v>1</v>
      </c>
      <c r="L68" s="133">
        <f t="shared" si="11"/>
        <v>450000</v>
      </c>
      <c r="M68" s="41">
        <f>IF(ISBLANK(L68),"  ",IF(L81&gt;0,L68/L81,IF(L68&gt;0,1,0)))</f>
        <v>1.057219217905403E-2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2121111.52</v>
      </c>
      <c r="E69" s="40">
        <v>1</v>
      </c>
      <c r="F69" s="133">
        <f t="shared" si="12"/>
        <v>2121111.52</v>
      </c>
      <c r="G69" s="41">
        <f>IF(ISBLANK(F69),"  ",IF(F81&gt;0,F69/F81,IF(F69&gt;0,1,0)))</f>
        <v>5.1178276456952269E-2</v>
      </c>
      <c r="H69" s="114">
        <v>0</v>
      </c>
      <c r="I69" s="39">
        <v>0</v>
      </c>
      <c r="J69" s="124">
        <v>2000000</v>
      </c>
      <c r="K69" s="40">
        <v>1</v>
      </c>
      <c r="L69" s="133">
        <f t="shared" si="11"/>
        <v>2000000</v>
      </c>
      <c r="M69" s="41">
        <f>IF(ISBLANK(L69),"  ",IF(L81&gt;0,L69/L81,IF(L69&gt;0,1,0)))</f>
        <v>4.6987520795795691E-2</v>
      </c>
    </row>
    <row r="70" spans="1:13" ht="15" customHeight="1" x14ac:dyDescent="0.2">
      <c r="A70" s="58" t="s">
        <v>59</v>
      </c>
      <c r="B70" s="114">
        <v>526118.93999999994</v>
      </c>
      <c r="C70" s="39">
        <v>0.35921869571438025</v>
      </c>
      <c r="D70" s="124">
        <v>938501.21</v>
      </c>
      <c r="E70" s="40">
        <v>0.64078130428561975</v>
      </c>
      <c r="F70" s="133">
        <f t="shared" si="12"/>
        <v>1464620.15</v>
      </c>
      <c r="G70" s="41">
        <f>IF(ISBLANK(F70),"  ",IF(F81&gt;0,F70/F81,IF(F70&gt;0,1,0)))</f>
        <v>3.5338422442363092E-2</v>
      </c>
      <c r="H70" s="114">
        <v>550000</v>
      </c>
      <c r="I70" s="39">
        <v>0.35483870967741937</v>
      </c>
      <c r="J70" s="124">
        <v>1000000</v>
      </c>
      <c r="K70" s="40">
        <v>0.64516129032258063</v>
      </c>
      <c r="L70" s="133">
        <f t="shared" si="11"/>
        <v>1550000</v>
      </c>
      <c r="M70" s="41">
        <f>IF(ISBLANK(L70),"  ",IF(L81&gt;0,L70/L81,IF(L70&gt;0,1,0)))</f>
        <v>3.6415328616741661E-2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10362970.619999999</v>
      </c>
      <c r="C72" s="59">
        <v>0.5563136820829262</v>
      </c>
      <c r="D72" s="128">
        <v>8264956.3099999996</v>
      </c>
      <c r="E72" s="54">
        <v>0.44368631791707375</v>
      </c>
      <c r="F72" s="115">
        <f>F71+F70+F69+F68+F67+F66+F65+F64+F63+F62+F61+F60</f>
        <v>18627926.93</v>
      </c>
      <c r="G72" s="53">
        <f>IF(ISBLANK(F72),"  ",IF(F81&gt;0,F72/F81,IF(F72&gt;0,1,0)))</f>
        <v>0.44945547900444482</v>
      </c>
      <c r="H72" s="115">
        <v>10972976</v>
      </c>
      <c r="I72" s="59">
        <v>0.57118264059046242</v>
      </c>
      <c r="J72" s="128">
        <v>8238000</v>
      </c>
      <c r="K72" s="54">
        <v>0.42881735940953752</v>
      </c>
      <c r="L72" s="115">
        <f>L71+L70+L69+L68+L67+L66+L65+L64+L63+L62+L61+L60</f>
        <v>19210976</v>
      </c>
      <c r="M72" s="53">
        <f>IF(ISBLANK(L72),"  ",IF(L81&gt;0,L72/L81,IF(L72&gt;0,1,0)))</f>
        <v>0.45133806715376595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6987175.9000000004</v>
      </c>
      <c r="E77" s="36">
        <v>1</v>
      </c>
      <c r="F77" s="132">
        <f>D77+B77</f>
        <v>6987175.9000000004</v>
      </c>
      <c r="G77" s="37">
        <f>IF(ISBLANK(F77),"  ",IF(F81&gt;0,F77/F81,IF(F77&gt;0,1,0)))</f>
        <v>0.16858690195768408</v>
      </c>
      <c r="H77" s="142">
        <v>0</v>
      </c>
      <c r="I77" s="35">
        <v>0</v>
      </c>
      <c r="J77" s="127">
        <v>7500000</v>
      </c>
      <c r="K77" s="36">
        <v>1</v>
      </c>
      <c r="L77" s="132">
        <f>J77+H77</f>
        <v>7500000</v>
      </c>
      <c r="M77" s="37">
        <f>IF(ISBLANK(L77),"  ",IF(L81&gt;0,L77/L81,IF(L77&gt;0,1,0)))</f>
        <v>0.17620320298423384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4290843.54</v>
      </c>
      <c r="E78" s="40">
        <v>1</v>
      </c>
      <c r="F78" s="133">
        <f>D78+B78</f>
        <v>4290843.54</v>
      </c>
      <c r="G78" s="41">
        <f>IF(ISBLANK(F78),"  ",IF(F81&gt;0,F78/F81,IF(F78&gt;0,1,0)))</f>
        <v>0.10352967057745635</v>
      </c>
      <c r="H78" s="114">
        <v>0</v>
      </c>
      <c r="I78" s="39">
        <v>0</v>
      </c>
      <c r="J78" s="124">
        <v>2905000</v>
      </c>
      <c r="K78" s="40">
        <v>1</v>
      </c>
      <c r="L78" s="133">
        <f>J78+H78</f>
        <v>2905000</v>
      </c>
      <c r="M78" s="41">
        <f>IF(ISBLANK(L78),"  ",IF(L81&gt;0,L78/L81,IF(L78&gt;0,1,0)))</f>
        <v>6.8249373955893242E-2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11278019.440000001</v>
      </c>
      <c r="E79" s="54">
        <v>1</v>
      </c>
      <c r="F79" s="134">
        <f>F78+F77+F76+F75+F74</f>
        <v>11278019.440000001</v>
      </c>
      <c r="G79" s="53">
        <f>IF(ISBLANK(F79),"  ",IF(F81&gt;0,F79/F81,IF(F79&gt;0,1,0)))</f>
        <v>0.27211657253514049</v>
      </c>
      <c r="H79" s="120">
        <v>0</v>
      </c>
      <c r="I79" s="59">
        <v>0</v>
      </c>
      <c r="J79" s="129">
        <v>10405000</v>
      </c>
      <c r="K79" s="54">
        <v>1</v>
      </c>
      <c r="L79" s="134">
        <f>L78+L77+L76+L75+L74</f>
        <v>10405000</v>
      </c>
      <c r="M79" s="53">
        <f>IF(ISBLANK(L79),"  ",IF(L81&gt;0,L79/L81,IF(L79&gt;0,1,0)))</f>
        <v>0.24445257694012706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21902568.469999999</v>
      </c>
      <c r="C81" s="68">
        <v>0.52846618091772279</v>
      </c>
      <c r="D81" s="121">
        <v>19542975.75</v>
      </c>
      <c r="E81" s="69">
        <v>0.47153381908227721</v>
      </c>
      <c r="F81" s="121">
        <f>F79+F72+F51+F44+F52+F80</f>
        <v>41445544.219999999</v>
      </c>
      <c r="G81" s="70">
        <f>IF(ISBLANK(F81),"  ",IF(F81&gt;0,F81/F81,IF(F81&gt;0,1,0)))</f>
        <v>1</v>
      </c>
      <c r="H81" s="121">
        <v>23921493</v>
      </c>
      <c r="I81" s="68">
        <v>0.56200582490199047</v>
      </c>
      <c r="J81" s="121">
        <v>18643000</v>
      </c>
      <c r="K81" s="69">
        <v>0.43799417509800953</v>
      </c>
      <c r="L81" s="121">
        <f>L79+L72+L51+L44+L52+L80</f>
        <v>42564493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O94"/>
  <sheetViews>
    <sheetView zoomScale="75" zoomScaleNormal="75" workbookViewId="0">
      <pane xSplit="1" ySplit="10" topLeftCell="B11" activePane="bottomRight" state="frozen"/>
      <selection activeCell="K30" sqref="K30"/>
      <selection pane="topRight" activeCell="K30" sqref="K30"/>
      <selection pane="bottomLeft" activeCell="K30" sqref="K30"/>
      <selection pane="bottomRight" activeCell="H13" sqref="H13:K81"/>
    </sheetView>
  </sheetViews>
  <sheetFormatPr defaultColWidth="11.5703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9" width="11.5703125" style="2" customWidth="1"/>
    <col min="20" max="16384" width="11.5703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174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5233370</v>
      </c>
      <c r="C13" s="35">
        <v>1</v>
      </c>
      <c r="D13" s="122">
        <v>0</v>
      </c>
      <c r="E13" s="36">
        <v>0</v>
      </c>
      <c r="F13" s="130">
        <f>D13+B13</f>
        <v>5233370</v>
      </c>
      <c r="G13" s="37">
        <f>IF(ISBLANK(F13),"  ",IF(F81&gt;0,F13/F81,IF(F13&gt;0,1,0)))</f>
        <v>0.30281315105160905</v>
      </c>
      <c r="H13" s="112">
        <v>5486317</v>
      </c>
      <c r="I13" s="35">
        <v>1</v>
      </c>
      <c r="J13" s="122">
        <v>0</v>
      </c>
      <c r="K13" s="36">
        <v>0</v>
      </c>
      <c r="L13" s="130">
        <f t="shared" ref="L13:L34" si="0">J13+H13</f>
        <v>5486317</v>
      </c>
      <c r="M13" s="38">
        <f>IF(ISBLANK(L13),"  ",IF(L81&gt;0,L13/L81,IF(L13&gt;0,1,0)))</f>
        <v>0.36364792695539944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238344.35</v>
      </c>
      <c r="C15" s="42">
        <v>1</v>
      </c>
      <c r="D15" s="124">
        <v>0</v>
      </c>
      <c r="E15" s="43">
        <v>0</v>
      </c>
      <c r="F15" s="132">
        <f>D15+B15</f>
        <v>238344.35</v>
      </c>
      <c r="G15" s="44">
        <f>IF(ISBLANK(F15),"  ",IF(F81&gt;0,F15/F81,IF(F15&gt;0,1,0)))</f>
        <v>1.3791076048291554E-2</v>
      </c>
      <c r="H15" s="116">
        <v>207101</v>
      </c>
      <c r="I15" s="42">
        <v>1</v>
      </c>
      <c r="J15" s="124">
        <v>0</v>
      </c>
      <c r="K15" s="43">
        <v>0</v>
      </c>
      <c r="L15" s="132">
        <f t="shared" si="0"/>
        <v>207101</v>
      </c>
      <c r="M15" s="44">
        <f>IF(ISBLANK(L15),"  ",IF(L81&gt;0,L15/L81,IF(L15&gt;0,1,0)))</f>
        <v>1.372721432618461E-2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3" si="1">D16+B16</f>
        <v>0</v>
      </c>
      <c r="G16" s="37">
        <f>IF(ISBLANK(F16),"  ",IF(F81&gt;0,F16/F81,IF(F16&gt;0,1,0)))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",IF(L81&gt;0,L16/L81,IF(L16&gt;0,1,0)))</f>
        <v>0</v>
      </c>
    </row>
    <row r="17" spans="1:13" ht="15" customHeight="1" x14ac:dyDescent="0.2">
      <c r="A17" s="171" t="s">
        <v>16</v>
      </c>
      <c r="B17" s="114">
        <v>238344.35</v>
      </c>
      <c r="C17" s="39">
        <v>1</v>
      </c>
      <c r="D17" s="124">
        <v>0</v>
      </c>
      <c r="E17" s="36">
        <v>0</v>
      </c>
      <c r="F17" s="133">
        <f t="shared" si="1"/>
        <v>238344.35</v>
      </c>
      <c r="G17" s="41">
        <f>IF(ISBLANK(F17),"  ",IF(F81&gt;0,F17/F81,IF(F17&gt;0,1,0)))</f>
        <v>1.3791076048291554E-2</v>
      </c>
      <c r="H17" s="114">
        <v>207101</v>
      </c>
      <c r="I17" s="39">
        <v>1</v>
      </c>
      <c r="J17" s="124">
        <v>0</v>
      </c>
      <c r="K17" s="40">
        <v>0</v>
      </c>
      <c r="L17" s="133">
        <f t="shared" si="0"/>
        <v>207101</v>
      </c>
      <c r="M17" s="41">
        <f>IF(ISBLANK(L17),"  ",IF(L81&gt;0,L17/L81,IF(L17&gt;0,1,0)))</f>
        <v>1.372721432618461E-2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",IF(F81&gt;0,F25/F81,IF(F25&gt;0,1,0)))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",IF(F81&gt;0,F30/F81,IF(F30&gt;0,1,0)))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",IF(F81&gt;0,F31/F81,IF(F31&gt;0,1,0)))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" si="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:F38" si="6">D37+B37</f>
        <v>0</v>
      </c>
      <c r="G37" s="41">
        <f t="shared" ref="G37:G38" si="7">IF(ISBLANK(F37),"  ",IF(F84&gt;0,F37/F84,IF(F37&gt;0,1,0)))</f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ref="L37:L38" si="8">J37+H37</f>
        <v>0</v>
      </c>
      <c r="M37" s="41">
        <f t="shared" ref="M37:M38" si="9">IF(ISBLANK(L37),"  ",IF(L84&gt;0,L37/L84,IF(L37&gt;0,1,0)))</f>
        <v>0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si="6"/>
        <v>0</v>
      </c>
      <c r="G38" s="41">
        <f t="shared" si="7"/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si="8"/>
        <v>0</v>
      </c>
      <c r="M38" s="41">
        <f t="shared" si="9"/>
        <v>0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104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>
        <f t="shared" si="1"/>
        <v>0</v>
      </c>
      <c r="G43" s="41">
        <f>IF(ISBLANK(F43),"  ",IF(F81&gt;0,F43/F81,IF(F43&gt;0,1,0)))</f>
        <v>0</v>
      </c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5471714.3499999996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5471714.3499999996</v>
      </c>
      <c r="G44" s="53">
        <f>IF(ISBLANK(F44),"  ",IF(F81&gt;0,F44/F81,IF(F44&gt;0,1,0)))</f>
        <v>0.31660422709990055</v>
      </c>
      <c r="H44" s="115">
        <v>5693418</v>
      </c>
      <c r="I44" s="59">
        <v>1</v>
      </c>
      <c r="J44" s="128">
        <v>0</v>
      </c>
      <c r="K44" s="54">
        <v>0</v>
      </c>
      <c r="L44" s="115">
        <f>L43+L42+L40+L34+L29+L28+L26+L27+L25+L24+L23+L22+L21+L20+L19+L18+L17+L16+L14+L13+L30+L31+L32+L33</f>
        <v>5693418</v>
      </c>
      <c r="M44" s="53">
        <f>IF(ISBLANK(L44),"  ",IF(L81&gt;0,L44/L81,IF(L44&gt;0,1,0)))</f>
        <v>0.37737514128158406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",IF(F81&gt;0,F50/F81,IF(F50&gt;0,1,0)))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5">
        <v>0</v>
      </c>
      <c r="C51" s="59">
        <v>0</v>
      </c>
      <c r="D51" s="128">
        <v>0</v>
      </c>
      <c r="E51" s="54">
        <v>0</v>
      </c>
      <c r="F51" s="134">
        <f>F50+F49+F48+F47+F46</f>
        <v>0</v>
      </c>
      <c r="G51" s="53">
        <f>IF(ISBLANK(F51),"  ",IF(F81&gt;0,F51/F81,IF(F51&gt;0,1,0)))</f>
        <v>0</v>
      </c>
      <c r="H51" s="115">
        <v>0</v>
      </c>
      <c r="I51" s="59">
        <v>0</v>
      </c>
      <c r="J51" s="128">
        <v>0</v>
      </c>
      <c r="K51" s="54"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2694595.57</v>
      </c>
      <c r="C54" s="35">
        <v>0.79730646495882629</v>
      </c>
      <c r="D54" s="127">
        <v>685027.81</v>
      </c>
      <c r="E54" s="36">
        <v>0.20269353504117377</v>
      </c>
      <c r="F54" s="136">
        <f t="shared" ref="F54:F59" si="10">D54+B54</f>
        <v>3379623.38</v>
      </c>
      <c r="G54" s="37">
        <f>IF(ISBLANK(F54),"  ",IF(F81&gt;0,F54/F81,IF(F54&gt;0,1,0)))</f>
        <v>0.19555170092416349</v>
      </c>
      <c r="H54" s="119">
        <v>3282220</v>
      </c>
      <c r="I54" s="35">
        <v>0.76647626698301352</v>
      </c>
      <c r="J54" s="127">
        <v>1000000</v>
      </c>
      <c r="K54" s="36">
        <v>0.23352373301698651</v>
      </c>
      <c r="L54" s="136">
        <f t="shared" ref="L54:L70" si="11">J54+H54</f>
        <v>4282220</v>
      </c>
      <c r="M54" s="37">
        <f>IF(ISBLANK(L54),"  ",IF(L81&gt;0,L54/L81,IF(L54&gt;0,1,0)))</f>
        <v>0.28383712165501018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141540</v>
      </c>
      <c r="E56" s="40">
        <v>1</v>
      </c>
      <c r="F56" s="138">
        <f t="shared" si="10"/>
        <v>141540</v>
      </c>
      <c r="G56" s="41">
        <f>IF(ISBLANK(F56),"  ",IF(F81&gt;0,F56/F81,IF(F56&gt;0,1,0)))</f>
        <v>8.1897846702688216E-3</v>
      </c>
      <c r="H56" s="145">
        <v>0</v>
      </c>
      <c r="I56" s="39">
        <v>0</v>
      </c>
      <c r="J56" s="123">
        <v>152446</v>
      </c>
      <c r="K56" s="40">
        <v>1</v>
      </c>
      <c r="L56" s="138">
        <f t="shared" si="11"/>
        <v>152446</v>
      </c>
      <c r="M56" s="41">
        <f>IF(ISBLANK(L56),"  ",IF(L81&gt;0,L56/L81,IF(L56&gt;0,1,0)))</f>
        <v>1.010453312716761E-2</v>
      </c>
    </row>
    <row r="57" spans="1:13" ht="15" customHeight="1" x14ac:dyDescent="0.2">
      <c r="A57" s="64" t="s">
        <v>46</v>
      </c>
      <c r="B57" s="145">
        <v>60660</v>
      </c>
      <c r="C57" s="39">
        <v>1</v>
      </c>
      <c r="D57" s="123">
        <v>0</v>
      </c>
      <c r="E57" s="40">
        <v>0</v>
      </c>
      <c r="F57" s="138">
        <f t="shared" si="10"/>
        <v>60660</v>
      </c>
      <c r="G57" s="41">
        <f>IF(ISBLANK(F57),"  ",IF(F81&gt;0,F57/F81,IF(F57&gt;0,1,0)))</f>
        <v>3.5099077158294947E-3</v>
      </c>
      <c r="H57" s="145">
        <v>65334</v>
      </c>
      <c r="I57" s="39">
        <v>1</v>
      </c>
      <c r="J57" s="123">
        <v>0</v>
      </c>
      <c r="K57" s="40">
        <v>0</v>
      </c>
      <c r="L57" s="138">
        <f t="shared" si="11"/>
        <v>65334</v>
      </c>
      <c r="M57" s="41">
        <f>IF(ISBLANK(L57),"  ",IF(L81&gt;0,L57/L81,IF(L57&gt;0,1,0)))</f>
        <v>4.3305141973575476E-3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178355.15</v>
      </c>
      <c r="C59" s="39">
        <v>0.36271678107964456</v>
      </c>
      <c r="D59" s="124">
        <v>313365</v>
      </c>
      <c r="E59" s="40">
        <v>0.63728321892035533</v>
      </c>
      <c r="F59" s="137">
        <f t="shared" si="10"/>
        <v>491720.15</v>
      </c>
      <c r="G59" s="41">
        <f>IF(ISBLANK(F59),"  ",IF(F81&gt;0,F59/F81,IF(F59&gt;0,1,0)))</f>
        <v>2.8451901558091602E-2</v>
      </c>
      <c r="H59" s="116">
        <v>177446</v>
      </c>
      <c r="I59" s="39">
        <v>0.35599701473373352</v>
      </c>
      <c r="J59" s="124">
        <v>321002</v>
      </c>
      <c r="K59" s="40">
        <v>0.64400298526626654</v>
      </c>
      <c r="L59" s="137">
        <f t="shared" si="11"/>
        <v>498448</v>
      </c>
      <c r="M59" s="41">
        <f>IF(ISBLANK(L59),"  ",IF(L81&gt;0,L59/L81,IF(L59&gt;0,1,0)))</f>
        <v>3.3038481351891427E-2</v>
      </c>
    </row>
    <row r="60" spans="1:13" s="55" customFormat="1" ht="15" customHeight="1" x14ac:dyDescent="0.25">
      <c r="A60" s="60" t="s">
        <v>49</v>
      </c>
      <c r="B60" s="146">
        <v>2933610.7199999997</v>
      </c>
      <c r="C60" s="59">
        <v>0.72016186850469222</v>
      </c>
      <c r="D60" s="128">
        <v>1139932.81</v>
      </c>
      <c r="E60" s="54">
        <v>0.27983813149530773</v>
      </c>
      <c r="F60" s="139">
        <f>F59+F57+F56+F55+F54+F58</f>
        <v>4073543.53</v>
      </c>
      <c r="G60" s="53">
        <f>IF(ISBLANK(F60),"  ",IF(F81&gt;0,F60/F81,IF(F60&gt;0,1,0)))</f>
        <v>0.2357032948683534</v>
      </c>
      <c r="H60" s="146">
        <v>3525000</v>
      </c>
      <c r="I60" s="59">
        <v>0.70521889994654341</v>
      </c>
      <c r="J60" s="128">
        <v>1473448</v>
      </c>
      <c r="K60" s="54">
        <v>0.29478110005345659</v>
      </c>
      <c r="L60" s="137">
        <f t="shared" si="11"/>
        <v>4998448</v>
      </c>
      <c r="M60" s="53">
        <f>IF(ISBLANK(L60),"  ",IF(L81&gt;0,L60/L81,IF(L60&gt;0,1,0)))</f>
        <v>0.33131065033142676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15000</v>
      </c>
      <c r="K63" s="40">
        <v>1</v>
      </c>
      <c r="L63" s="133">
        <f t="shared" si="11"/>
        <v>15000</v>
      </c>
      <c r="M63" s="41">
        <f>IF(ISBLANK(L63),"  ",IF(L81&gt;0,L63/L81,IF(L63&gt;0,1,0)))</f>
        <v>9.9424056326511789E-4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1092196.75</v>
      </c>
      <c r="E64" s="40">
        <v>1</v>
      </c>
      <c r="F64" s="133">
        <f t="shared" si="12"/>
        <v>1092196.75</v>
      </c>
      <c r="G64" s="41">
        <f>IF(ISBLANK(F64),"  ",IF(F81&gt;0,F64/F81,IF(F64&gt;0,1,0)))</f>
        <v>6.3196666667143062E-2</v>
      </c>
      <c r="H64" s="114">
        <v>0</v>
      </c>
      <c r="I64" s="39">
        <v>0</v>
      </c>
      <c r="J64" s="124">
        <v>487691</v>
      </c>
      <c r="K64" s="40">
        <v>1</v>
      </c>
      <c r="L64" s="133">
        <f t="shared" si="11"/>
        <v>487691</v>
      </c>
      <c r="M64" s="41">
        <f>IF(ISBLANK(L64),"  ",IF(L81&gt;0,L64/L81,IF(L64&gt;0,1,0)))</f>
        <v>3.2325478302621904E-2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0</v>
      </c>
      <c r="C70" s="39">
        <v>0</v>
      </c>
      <c r="D70" s="124">
        <v>155637.97</v>
      </c>
      <c r="E70" s="40">
        <v>1</v>
      </c>
      <c r="F70" s="133">
        <f t="shared" si="12"/>
        <v>155637.97</v>
      </c>
      <c r="G70" s="41">
        <f>IF(ISBLANK(F70),"  ",IF(F81&gt;0,F70/F81,IF(F70&gt;0,1,0)))</f>
        <v>9.0055211305479638E-3</v>
      </c>
      <c r="H70" s="114">
        <v>25000</v>
      </c>
      <c r="I70" s="39">
        <v>1</v>
      </c>
      <c r="J70" s="124">
        <v>0</v>
      </c>
      <c r="K70" s="40">
        <v>0</v>
      </c>
      <c r="L70" s="133">
        <f t="shared" si="11"/>
        <v>25000</v>
      </c>
      <c r="M70" s="41">
        <f>IF(ISBLANK(L70),"  ",IF(L81&gt;0,L70/L81,IF(L70&gt;0,1,0)))</f>
        <v>1.657067605441863E-3</v>
      </c>
    </row>
    <row r="71" spans="1:13" ht="15" customHeight="1" x14ac:dyDescent="0.2">
      <c r="A71" s="34" t="s">
        <v>186</v>
      </c>
      <c r="B71" s="114">
        <v>0</v>
      </c>
      <c r="C71" s="39">
        <v>0</v>
      </c>
      <c r="D71" s="124">
        <v>0</v>
      </c>
      <c r="E71" s="40">
        <v>0</v>
      </c>
      <c r="F71" s="133">
        <f t="shared" ref="F71" si="13">D71+B71</f>
        <v>0</v>
      </c>
      <c r="G71" s="41">
        <f>IF(ISBLANK(F71),"  ",IF(F82&gt;0,F71/F82,IF(F71&gt;0,1,0)))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ref="L71" si="14">J71+H71</f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v>2933610.7199999997</v>
      </c>
      <c r="C72" s="59">
        <v>0.55128776459369333</v>
      </c>
      <c r="D72" s="128">
        <v>2387767.5300000003</v>
      </c>
      <c r="E72" s="54">
        <v>0.44871223540630667</v>
      </c>
      <c r="F72" s="115">
        <f>F71+F70+F69+F68+F67+F66+F65+F64+F63+F62+F61+F60</f>
        <v>5321378.25</v>
      </c>
      <c r="G72" s="53">
        <f>IF(ISBLANK(F72),"  ",IF(F81&gt;0,F72/F81,IF(F72&gt;0,1,0)))</f>
        <v>0.30790548266604445</v>
      </c>
      <c r="H72" s="115">
        <v>3550000</v>
      </c>
      <c r="I72" s="59">
        <v>0.64240150311094235</v>
      </c>
      <c r="J72" s="128">
        <v>1976139</v>
      </c>
      <c r="K72" s="54">
        <v>0.35759849688905765</v>
      </c>
      <c r="L72" s="115">
        <f>L71+L70+L69+L68+L67+L66+L65+L64+L63+L62+L61+L60</f>
        <v>5526139</v>
      </c>
      <c r="M72" s="53">
        <f>IF(ISBLANK(L72),"  ",IF(L81&gt;0,L72/L81,IF(L72&gt;0,1,0)))</f>
        <v>0.36628743680275566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0</v>
      </c>
      <c r="C74" s="35">
        <v>0</v>
      </c>
      <c r="D74" s="127">
        <v>0</v>
      </c>
      <c r="E74" s="36">
        <v>0</v>
      </c>
      <c r="F74" s="132">
        <f>D74+B74</f>
        <v>0</v>
      </c>
      <c r="G74" s="37">
        <f>IF(ISBLANK(F74),"  ",IF(F81&gt;0,F74/F81,IF(F74&gt;0,1,0)))</f>
        <v>0</v>
      </c>
      <c r="H74" s="142">
        <v>0</v>
      </c>
      <c r="I74" s="35">
        <v>0</v>
      </c>
      <c r="J74" s="127">
        <v>0</v>
      </c>
      <c r="K74" s="36"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2582749.7599999998</v>
      </c>
      <c r="E77" s="36">
        <v>1</v>
      </c>
      <c r="F77" s="132">
        <f>D77+B77</f>
        <v>2582749.7599999998</v>
      </c>
      <c r="G77" s="37">
        <f>IF(ISBLANK(F77),"  ",IF(F81&gt;0,F77/F81,IF(F77&gt;0,1,0)))</f>
        <v>0.1494430153425779</v>
      </c>
      <c r="H77" s="142">
        <v>0</v>
      </c>
      <c r="I77" s="35">
        <v>0</v>
      </c>
      <c r="J77" s="127">
        <v>3157029</v>
      </c>
      <c r="K77" s="36">
        <v>1</v>
      </c>
      <c r="L77" s="132">
        <f>J77+H77</f>
        <v>3157029</v>
      </c>
      <c r="M77" s="37">
        <f>IF(ISBLANK(L77),"  ",IF(L81&gt;0,L77/L81,IF(L77&gt;0,1,0)))</f>
        <v>0.20925641941362078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3906663.31</v>
      </c>
      <c r="E78" s="40">
        <v>1</v>
      </c>
      <c r="F78" s="133">
        <f>D78+B78</f>
        <v>3906663.31</v>
      </c>
      <c r="G78" s="41">
        <f>IF(ISBLANK(F78),"  ",IF(F81&gt;0,F78/F81,IF(F78&gt;0,1,0)))</f>
        <v>0.226047274891477</v>
      </c>
      <c r="H78" s="114">
        <v>0</v>
      </c>
      <c r="I78" s="39">
        <v>0</v>
      </c>
      <c r="J78" s="124">
        <v>710306</v>
      </c>
      <c r="K78" s="40">
        <v>1</v>
      </c>
      <c r="L78" s="133">
        <f>J78+H78</f>
        <v>710306</v>
      </c>
      <c r="M78" s="41">
        <f>IF(ISBLANK(L78),"  ",IF(L81&gt;0,L78/L81,IF(L78&gt;0,1,0)))</f>
        <v>4.7081002502039518E-2</v>
      </c>
    </row>
    <row r="79" spans="1:13" s="55" customFormat="1" ht="15" customHeight="1" x14ac:dyDescent="0.25">
      <c r="A79" s="56" t="s">
        <v>67</v>
      </c>
      <c r="B79" s="120">
        <v>0</v>
      </c>
      <c r="C79" s="59">
        <v>0</v>
      </c>
      <c r="D79" s="129">
        <v>6489413.0700000003</v>
      </c>
      <c r="E79" s="54">
        <v>1</v>
      </c>
      <c r="F79" s="134">
        <f>F78+F77+F76+F75+F74</f>
        <v>6489413.0700000003</v>
      </c>
      <c r="G79" s="53">
        <f>IF(ISBLANK(F79),"  ",IF(F81&gt;0,F79/F81,IF(F79&gt;0,1,0)))</f>
        <v>0.37549029023405489</v>
      </c>
      <c r="H79" s="120">
        <v>0</v>
      </c>
      <c r="I79" s="59">
        <v>0</v>
      </c>
      <c r="J79" s="129">
        <v>3867335</v>
      </c>
      <c r="K79" s="54">
        <v>1</v>
      </c>
      <c r="L79" s="134">
        <f>L78+L77+L76+L75+L74</f>
        <v>3867335</v>
      </c>
      <c r="M79" s="53">
        <f>IF(ISBLANK(L79),"  ",IF(L81&gt;0,L79/L81,IF(L79&gt;0,1,0)))</f>
        <v>0.25633742191566028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8405325.0700000003</v>
      </c>
      <c r="C81" s="68">
        <v>0.48634875234500641</v>
      </c>
      <c r="D81" s="121">
        <v>8877180.6000000015</v>
      </c>
      <c r="E81" s="69">
        <v>0.51365124765499359</v>
      </c>
      <c r="F81" s="121">
        <f>F79+F72+F51+F44+F52+F80</f>
        <v>17282505.670000002</v>
      </c>
      <c r="G81" s="70">
        <f>IF(ISBLANK(F81),"  ",IF(F81&gt;0,F81/F81,IF(F81&gt;0,1,0)))</f>
        <v>1</v>
      </c>
      <c r="H81" s="121">
        <v>9243418</v>
      </c>
      <c r="I81" s="68">
        <v>0.61267874125432864</v>
      </c>
      <c r="J81" s="121">
        <v>5843474</v>
      </c>
      <c r="K81" s="69">
        <v>0.38732125874567142</v>
      </c>
      <c r="L81" s="121">
        <f>L79+L72+L51+L44+L52+L80</f>
        <v>15086892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  <row r="85" spans="1:13" x14ac:dyDescent="0.2">
      <c r="B85" s="2"/>
      <c r="D85" s="2"/>
      <c r="F85" s="2"/>
      <c r="H85" s="2"/>
      <c r="J85" s="2"/>
      <c r="L85" s="2"/>
    </row>
    <row r="86" spans="1:13" x14ac:dyDescent="0.2">
      <c r="A86" s="2" t="s">
        <v>102</v>
      </c>
      <c r="B86" s="2"/>
      <c r="D86" s="2"/>
      <c r="F86" s="2"/>
      <c r="H86" s="2"/>
      <c r="J86" s="2"/>
      <c r="L86" s="2"/>
    </row>
    <row r="94" spans="1:13" x14ac:dyDescent="0.2">
      <c r="A94" s="2" t="s">
        <v>4</v>
      </c>
    </row>
  </sheetData>
  <hyperlinks>
    <hyperlink ref="O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BOR!B13+ULSBoard!B13+SUBoard!B13+LCTCBoard!B13+Online!B13+AE!B13+RR!B13</f>
        <v>38682718</v>
      </c>
      <c r="C13" s="35">
        <f t="shared" ref="C13:C81" si="0">IF(ISBLANK(B13),"  ",IF(F13&gt;0,B13/F13,IF(B13&gt;0,1,0)))</f>
        <v>1</v>
      </c>
      <c r="D13" s="122">
        <f>BOR!D13+ULSBoard!D13+SUBoard!D13+LCTCBoard!D13+Online!D13+AE!D13+RR!B13</f>
        <v>0</v>
      </c>
      <c r="E13" s="36">
        <f>IF(ISBLANK(D13),"  ",IF(F13&gt;0,D13/F13,IF(D13&gt;0,1,0)))</f>
        <v>0</v>
      </c>
      <c r="F13" s="130">
        <f>D13+B13</f>
        <v>38682718</v>
      </c>
      <c r="G13" s="37">
        <f>IF(ISBLANK(F13),"  ",IF(F81&gt;0,F13/F81,IF(F13&gt;0,1,0)))</f>
        <v>0.21384280832755223</v>
      </c>
      <c r="H13" s="157">
        <f>BOR!H13+ULSBoard!H13+SUBoard!H13+LCTCBoard!H13+Online!H13+AE!H13+RR!H13</f>
        <v>49687806</v>
      </c>
      <c r="I13" s="35">
        <f>IF(ISBLANK(H13),"  ",IF(L13&gt;0,H13/L13,IF(H13&gt;0,1,0)))</f>
        <v>1</v>
      </c>
      <c r="J13" s="122">
        <f>BOR!J13+ULSBoard!J13+SUBoard!J13+LCTCBoard!J13+Online!J13+AE!J13+RR!J13</f>
        <v>0</v>
      </c>
      <c r="K13" s="36">
        <f>IF(ISBLANK(J13),"  ",IF(L13&gt;0,J13/L13,IF(J13&gt;0,1,0)))</f>
        <v>0</v>
      </c>
      <c r="L13" s="130">
        <f t="shared" ref="L13:L34" si="1">J13+H13</f>
        <v>49687806</v>
      </c>
      <c r="M13" s="38">
        <f>IF(ISBLANK(L13),"  ",IF(L81&gt;0,L13/L81,IF(L13&gt;0,1,0)))</f>
        <v>0.20865828741133843</v>
      </c>
    </row>
    <row r="14" spans="1:15" ht="15" customHeight="1" x14ac:dyDescent="0.2">
      <c r="A14" s="7" t="s">
        <v>13</v>
      </c>
      <c r="B14" s="112">
        <f>BOR!B14+ULSBoard!B14+SUBoard!B14+LCTCBoard!B14+Online!B14+AE!B14+RR!B14</f>
        <v>0</v>
      </c>
      <c r="C14" s="39">
        <f t="shared" si="0"/>
        <v>0</v>
      </c>
      <c r="D14" s="122">
        <f>BOR!D14+ULSBoard!D14+SUBoard!D14+LCTCBoard!D14+Online!D14+AE!D14+RR!B14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57">
        <f>BOR!H14+ULSBoard!H14+SUBoard!H14+LCTCBoard!H14+Online!H14+AE!H14+RR!H14</f>
        <v>0</v>
      </c>
      <c r="I14" s="39">
        <f>IF(ISBLANK(H14),"  ",IF(L14&gt;0,H14/L14,IF(H14&gt;0,1,0)))</f>
        <v>0</v>
      </c>
      <c r="J14" s="122">
        <f>BOR!J14+ULSBoard!J14+SUBoard!J14+LCTCBoard!J14+Online!J14+AE!J14+RR!J14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3">
        <f>BOR!B15+ULSBoard!B15+SUBoard!B15+LCTCBoard!B15+Online!B15+AE!B15+RR!B15</f>
        <v>56695992</v>
      </c>
      <c r="C15" s="42">
        <f t="shared" si="0"/>
        <v>0.82536537883484296</v>
      </c>
      <c r="D15" s="123">
        <f>BOR!D15+ULSBoard!D15+SUBoard!D15+LCTCBoard!D15+Online!D15+AE!D15+RR!B15</f>
        <v>11996000</v>
      </c>
      <c r="E15" s="43">
        <f>IF(ISBLANK(D15),"  ",IF(F15&gt;0,D15/F15,IF(D15&gt;0,1,0)))</f>
        <v>0.17463462116515707</v>
      </c>
      <c r="F15" s="132">
        <f>D15+B15</f>
        <v>68691992</v>
      </c>
      <c r="G15" s="44">
        <f>IF(ISBLANK(F15),"  ",IF(F81&gt;0,F15/F81,IF(F15&gt;0,1,0)))</f>
        <v>0.37973775469691012</v>
      </c>
      <c r="H15" s="113">
        <f>BOR!H15+ULSBoard!H15+SUBoard!H15+LCTCBoard!H15+Online!H15+AE!H15+RR!H15</f>
        <v>95178877</v>
      </c>
      <c r="I15" s="42">
        <f>IF(ISBLANK(H15),"  ",IF(L15&gt;0,H15/L15,IF(H15&gt;0,1,0)))</f>
        <v>1</v>
      </c>
      <c r="J15" s="123">
        <f>BOR!J15+ULSBoard!J15+SUBoard!J15+LCTCBoard!J15+Online!J15+AE!J15+RR!J15</f>
        <v>0</v>
      </c>
      <c r="K15" s="43">
        <f>IF(ISBLANK(J15),"  ",IF(L15&gt;0,J15/L15,IF(J15&gt;0,1,0)))</f>
        <v>0</v>
      </c>
      <c r="L15" s="132">
        <f t="shared" si="1"/>
        <v>95178877</v>
      </c>
      <c r="M15" s="44">
        <f>IF(ISBLANK(L15),"  ",IF(L81&gt;0,L15/L81,IF(L15&gt;0,1,0)))</f>
        <v>0.3996928637290692</v>
      </c>
    </row>
    <row r="16" spans="1:15" ht="15" customHeight="1" x14ac:dyDescent="0.2">
      <c r="A16" s="170" t="s">
        <v>15</v>
      </c>
      <c r="B16" s="112">
        <f>BOR!B16+ULSBoard!B16+SUBoard!B16+LCTCBoard!B16+Online!B16+AE!B16+RR!B16</f>
        <v>24175743</v>
      </c>
      <c r="C16" s="35">
        <f t="shared" si="0"/>
        <v>1</v>
      </c>
      <c r="D16" s="122">
        <f>BOR!D16+ULSBoard!D16+SUBoard!D16+LCTCBoard!D16+Online!D16+AE!D16+RR!B16</f>
        <v>0</v>
      </c>
      <c r="E16" s="36">
        <f>IF(ISBLANK(D16),"  ",IF(F16&gt;0,D16/F16,IF(D16&gt;0,1,0)))</f>
        <v>0</v>
      </c>
      <c r="F16" s="132">
        <f t="shared" ref="F16:F43" si="2">D16+B16</f>
        <v>24175743</v>
      </c>
      <c r="G16" s="37">
        <f>IF(ISBLANK(F16),"  ",IF(F81&gt;0,F16/F81,IF(F16&gt;0,1,0)))</f>
        <v>0.13364647170152735</v>
      </c>
      <c r="H16" s="157">
        <f>BOR!H16+ULSBoard!H16+SUBoard!H16+LCTCBoard!H16+Online!H16+AE!H16+RR!H16</f>
        <v>29316667</v>
      </c>
      <c r="I16" s="35">
        <f t="shared" ref="I16:I34" si="3">IF(ISBLANK(H16),"  ",IF(L16&gt;0,H16/L16,IF(H16&gt;0,1,0)))</f>
        <v>1</v>
      </c>
      <c r="J16" s="122">
        <f>BOR!J16+ULSBoard!J16+SUBoard!J16+LCTCBoard!J16+Online!J16+AE!J16+RR!J16</f>
        <v>0</v>
      </c>
      <c r="K16" s="36">
        <f t="shared" ref="K16:K34" si="4">IF(ISBLANK(J16),"  ",IF(L16&gt;0,J16/L16,IF(J16&gt;0,1,0)))</f>
        <v>0</v>
      </c>
      <c r="L16" s="132">
        <f t="shared" si="1"/>
        <v>29316667</v>
      </c>
      <c r="M16" s="37">
        <f>IF(ISBLANK(L16),"  ",IF(L81&gt;0,L16/L81,IF(L16&gt;0,1,0)))</f>
        <v>0.12311200717593569</v>
      </c>
    </row>
    <row r="17" spans="1:13" ht="15" customHeight="1" x14ac:dyDescent="0.2">
      <c r="A17" s="171" t="s">
        <v>16</v>
      </c>
      <c r="B17" s="112">
        <f>BOR!B17+ULSBoard!B17+SUBoard!B17+LCTCBoard!B17+Online!B17+AE!B17+RR!B17</f>
        <v>0</v>
      </c>
      <c r="C17" s="39">
        <f t="shared" si="0"/>
        <v>0</v>
      </c>
      <c r="D17" s="122">
        <f>BOR!D17+ULSBoard!D17+SUBoard!D17+LCTCBoard!D17+Online!D17+AE!D17+RR!B17</f>
        <v>0</v>
      </c>
      <c r="E17" s="36">
        <f t="shared" ref="E17:E34" si="5">IF(ISBLANK(D17),"  ",IF(F17&gt;0,D17/F17,IF(D17&gt;0,1,0)))</f>
        <v>0</v>
      </c>
      <c r="F17" s="133">
        <f t="shared" si="2"/>
        <v>0</v>
      </c>
      <c r="G17" s="41">
        <f>IF(ISBLANK(F17),"  ",IF(F81&gt;0,F17/F81,IF(F17&gt;0,1,0)))</f>
        <v>0</v>
      </c>
      <c r="H17" s="157">
        <f>BOR!H17+ULSBoard!H17+SUBoard!H17+LCTCBoard!H17+Online!H17+AE!H17+RR!H17</f>
        <v>0</v>
      </c>
      <c r="I17" s="39">
        <f t="shared" si="3"/>
        <v>0</v>
      </c>
      <c r="J17" s="122">
        <f>BOR!J17+ULSBoard!J17+SUBoard!J17+LCTCBoard!J17+Online!J17+AE!J17+RR!J17</f>
        <v>0</v>
      </c>
      <c r="K17" s="40">
        <f t="shared" si="4"/>
        <v>0</v>
      </c>
      <c r="L17" s="133">
        <f t="shared" si="1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2">
        <f>BOR!B18+ULSBoard!B18+SUBoard!B18+LCTCBoard!B18+Online!B18+AE!B18+RR!B18</f>
        <v>0</v>
      </c>
      <c r="C18" s="39">
        <f t="shared" si="0"/>
        <v>0</v>
      </c>
      <c r="D18" s="122">
        <f>BOR!D18+ULSBoard!D18+SUBoard!D18+LCTCBoard!D18+Online!D18+AE!D18+RR!B18</f>
        <v>0</v>
      </c>
      <c r="E18" s="36">
        <f t="shared" si="5"/>
        <v>0</v>
      </c>
      <c r="F18" s="133">
        <f t="shared" si="2"/>
        <v>0</v>
      </c>
      <c r="G18" s="41">
        <f>IF(ISBLANK(F18),"  ",IF(F81&gt;0,F18/F81,IF(F18&gt;0,1,0)))</f>
        <v>0</v>
      </c>
      <c r="H18" s="157">
        <f>BOR!H18+ULSBoard!H18+SUBoard!H18+LCTCBoard!H18+Online!H18+AE!H18+RR!H18</f>
        <v>0</v>
      </c>
      <c r="I18" s="39">
        <f t="shared" si="3"/>
        <v>0</v>
      </c>
      <c r="J18" s="122">
        <f>BOR!J18+ULSBoard!J18+SUBoard!J18+LCTCBoard!J18+Online!J18+AE!J18+RR!J18</f>
        <v>0</v>
      </c>
      <c r="K18" s="40">
        <f t="shared" si="4"/>
        <v>0</v>
      </c>
      <c r="L18" s="133">
        <f t="shared" si="1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2">
        <f>BOR!B19+ULSBoard!B19+SUBoard!B19+LCTCBoard!B19+Online!B19+AE!B19+RR!B19</f>
        <v>0</v>
      </c>
      <c r="C19" s="39">
        <f t="shared" si="0"/>
        <v>0</v>
      </c>
      <c r="D19" s="122">
        <f>BOR!D19+ULSBoard!D19+SUBoard!D19+LCTCBoard!D19+Online!D19+AE!D19+RR!B19</f>
        <v>0</v>
      </c>
      <c r="E19" s="36">
        <f t="shared" si="5"/>
        <v>0</v>
      </c>
      <c r="F19" s="133">
        <f t="shared" si="2"/>
        <v>0</v>
      </c>
      <c r="G19" s="41">
        <f>IF(ISBLANK(F19),"  ",IF(F81&gt;0,F19/F81,IF(F19&gt;0,1,0)))</f>
        <v>0</v>
      </c>
      <c r="H19" s="157">
        <f>BOR!H19+ULSBoard!H19+SUBoard!H19+LCTCBoard!H19+Online!H19+AE!H19+RR!H19</f>
        <v>0</v>
      </c>
      <c r="I19" s="39">
        <f t="shared" si="3"/>
        <v>0</v>
      </c>
      <c r="J19" s="122">
        <f>BOR!J19+ULSBoard!J19+SUBoard!J19+LCTCBoard!J19+Online!J19+AE!J19+RR!J19</f>
        <v>0</v>
      </c>
      <c r="K19" s="40">
        <f t="shared" si="4"/>
        <v>0</v>
      </c>
      <c r="L19" s="133">
        <f t="shared" si="1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2">
        <f>BOR!B20+ULSBoard!B20+SUBoard!B20+LCTCBoard!B20+Online!B20+AE!B20+RR!B20</f>
        <v>0</v>
      </c>
      <c r="C20" s="39">
        <f t="shared" si="0"/>
        <v>0</v>
      </c>
      <c r="D20" s="122">
        <f>BOR!D20+ULSBoard!D20+SUBoard!D20+LCTCBoard!D20+Online!D20+AE!D20+RR!B20</f>
        <v>0</v>
      </c>
      <c r="E20" s="36">
        <f t="shared" si="5"/>
        <v>0</v>
      </c>
      <c r="F20" s="133">
        <f>D20+B20</f>
        <v>0</v>
      </c>
      <c r="G20" s="41">
        <f>IF(ISBLANK(F20),"  ",IF(F81&gt;0,F20/F81,IF(F20&gt;0,1,0)))</f>
        <v>0</v>
      </c>
      <c r="H20" s="157">
        <f>BOR!H20+ULSBoard!H20+SUBoard!H20+LCTCBoard!H20+Online!H20+AE!H20+RR!H20</f>
        <v>0</v>
      </c>
      <c r="I20" s="39">
        <f t="shared" si="3"/>
        <v>0</v>
      </c>
      <c r="J20" s="122">
        <f>BOR!J20+ULSBoard!J20+SUBoard!J20+LCTCBoard!J20+Online!J20+AE!J20+RR!J20</f>
        <v>0</v>
      </c>
      <c r="K20" s="40">
        <f t="shared" si="4"/>
        <v>0</v>
      </c>
      <c r="L20" s="133">
        <f t="shared" si="1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2">
        <f>BOR!B21+ULSBoard!B21+SUBoard!B21+LCTCBoard!B21+Online!B21+AE!B21+RR!B21</f>
        <v>0</v>
      </c>
      <c r="C21" s="39">
        <f t="shared" si="0"/>
        <v>0</v>
      </c>
      <c r="D21" s="122">
        <f>BOR!D21+ULSBoard!D21+SUBoard!D21+LCTCBoard!D21+Online!D21+AE!D21+RR!B21</f>
        <v>0</v>
      </c>
      <c r="E21" s="36">
        <f t="shared" si="5"/>
        <v>0</v>
      </c>
      <c r="F21" s="133">
        <f t="shared" si="2"/>
        <v>0</v>
      </c>
      <c r="G21" s="41">
        <f>IF(ISBLANK(F21),"  ",IF(F81&gt;0,F21/F81,IF(F21&gt;0,1,0)))</f>
        <v>0</v>
      </c>
      <c r="H21" s="157">
        <f>BOR!H21+ULSBoard!H21+SUBoard!H21+LCTCBoard!H21+Online!H21+AE!H21+RR!H21</f>
        <v>0</v>
      </c>
      <c r="I21" s="39">
        <f t="shared" si="3"/>
        <v>0</v>
      </c>
      <c r="J21" s="122">
        <f>BOR!J21+ULSBoard!J21+SUBoard!J21+LCTCBoard!J21+Online!J21+AE!J21+RR!J21</f>
        <v>0</v>
      </c>
      <c r="K21" s="40">
        <f t="shared" si="4"/>
        <v>0</v>
      </c>
      <c r="L21" s="133">
        <f t="shared" si="1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2">
        <f>BOR!B22+ULSBoard!B22+SUBoard!B22+LCTCBoard!B22+Online!B22+AE!B22+RR!B22</f>
        <v>0</v>
      </c>
      <c r="C22" s="39">
        <f t="shared" si="0"/>
        <v>0</v>
      </c>
      <c r="D22" s="122">
        <f>BOR!D22+ULSBoard!D22+SUBoard!D22+LCTCBoard!D22+Online!D22+AE!D22+RR!B22</f>
        <v>0</v>
      </c>
      <c r="E22" s="36">
        <f t="shared" si="5"/>
        <v>0</v>
      </c>
      <c r="F22" s="133">
        <f t="shared" si="2"/>
        <v>0</v>
      </c>
      <c r="G22" s="41">
        <f>IF(ISBLANK(F22),"  ",IF(F81&gt;0,F22/F81,IF(F22&gt;0,1,0)))</f>
        <v>0</v>
      </c>
      <c r="H22" s="157">
        <f>BOR!H22+ULSBoard!H22+SUBoard!H22+LCTCBoard!H22+Online!H22+AE!H22+RR!H22</f>
        <v>0</v>
      </c>
      <c r="I22" s="39">
        <f t="shared" si="3"/>
        <v>0</v>
      </c>
      <c r="J22" s="122">
        <f>BOR!J22+ULSBoard!J22+SUBoard!J22+LCTCBoard!J22+Online!J22+AE!J22+RR!J22</f>
        <v>0</v>
      </c>
      <c r="K22" s="40">
        <f t="shared" si="4"/>
        <v>0</v>
      </c>
      <c r="L22" s="133">
        <f t="shared" si="1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2">
        <f>BOR!B23+ULSBoard!B23+SUBoard!B23+LCTCBoard!B23+Online!B23+AE!B23+RR!B23</f>
        <v>0</v>
      </c>
      <c r="C23" s="39">
        <f t="shared" si="0"/>
        <v>0</v>
      </c>
      <c r="D23" s="122">
        <f>BOR!D23+ULSBoard!D23+SUBoard!D23+LCTCBoard!D23+Online!D23+AE!D23+RR!B23</f>
        <v>0</v>
      </c>
      <c r="E23" s="36">
        <f t="shared" si="5"/>
        <v>0</v>
      </c>
      <c r="F23" s="133">
        <f t="shared" si="2"/>
        <v>0</v>
      </c>
      <c r="G23" s="41">
        <f>IF(ISBLANK(F23),"  ",IF(F81&gt;0,F23/F81,IF(F23&gt;0,1,0)))</f>
        <v>0</v>
      </c>
      <c r="H23" s="157">
        <f>BOR!H23+ULSBoard!H23+SUBoard!H23+LCTCBoard!H23+Online!H23+AE!H23+RR!H23</f>
        <v>0</v>
      </c>
      <c r="I23" s="39">
        <f t="shared" si="3"/>
        <v>0</v>
      </c>
      <c r="J23" s="122">
        <f>BOR!J23+ULSBoard!J23+SUBoard!J23+LCTCBoard!J23+Online!J23+AE!J23+RR!J23</f>
        <v>0</v>
      </c>
      <c r="K23" s="40">
        <f t="shared" si="4"/>
        <v>0</v>
      </c>
      <c r="L23" s="133">
        <f t="shared" si="1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2">
        <f>BOR!B24+ULSBoard!B24+SUBoard!B24+LCTCBoard!B24+Online!B24+AE!B24+RR!B24</f>
        <v>0</v>
      </c>
      <c r="C24" s="39">
        <f t="shared" si="0"/>
        <v>0</v>
      </c>
      <c r="D24" s="122">
        <f>BOR!D24+ULSBoard!D24+SUBoard!D24+LCTCBoard!D24+Online!D24+AE!D24+RR!B24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57">
        <f>BOR!H24+ULSBoard!H24+SUBoard!H24+LCTCBoard!H24+Online!H24+AE!H24+RR!H24</f>
        <v>0</v>
      </c>
      <c r="I24" s="39">
        <f t="shared" si="3"/>
        <v>0</v>
      </c>
      <c r="J24" s="122">
        <f>BOR!J24+ULSBoard!J24+SUBoard!J24+LCTCBoard!J24+Online!J24+AE!J24+RR!J24</f>
        <v>0</v>
      </c>
      <c r="K24" s="40">
        <f t="shared" si="4"/>
        <v>0</v>
      </c>
      <c r="L24" s="133">
        <f t="shared" si="1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BOR!B25+ULSBoard!B25+SUBoard!B25+LCTCBoard!B25+Online!B25+AE!B25+RR!B25</f>
        <v>19324249</v>
      </c>
      <c r="C25" s="39">
        <f t="shared" si="0"/>
        <v>1</v>
      </c>
      <c r="D25" s="122">
        <f>BOR!D25+ULSBoard!D25+SUBoard!D25+LCTCBoard!D25+Online!D25+AE!D25+RR!B25</f>
        <v>0</v>
      </c>
      <c r="E25" s="36">
        <f t="shared" si="5"/>
        <v>0</v>
      </c>
      <c r="F25" s="133">
        <f t="shared" si="2"/>
        <v>19324249</v>
      </c>
      <c r="G25" s="41">
        <f>IF(ISBLANK(F25),"  ",IF(F81&gt;0,F25/F81,IF(F25&gt;0,1,0)))</f>
        <v>0.10682681798577061</v>
      </c>
      <c r="H25" s="157">
        <f>BOR!H25+ULSBoard!H25+SUBoard!H25+LCTCBoard!H25+Online!H25+AE!H25+RR!H25</f>
        <v>22230000</v>
      </c>
      <c r="I25" s="39">
        <f t="shared" si="3"/>
        <v>1</v>
      </c>
      <c r="J25" s="122">
        <f>BOR!J25+ULSBoard!J25+SUBoard!J25+LCTCBoard!J25+Online!J25+AE!J25+RR!J25</f>
        <v>0</v>
      </c>
      <c r="K25" s="40">
        <f t="shared" si="4"/>
        <v>0</v>
      </c>
      <c r="L25" s="133">
        <f t="shared" si="1"/>
        <v>22230000</v>
      </c>
      <c r="M25" s="41">
        <f>IF(ISBLANK(L25),"  ",IF(L81&gt;0,L25/L81,IF(L25&gt;0,1,0)))</f>
        <v>9.3352355488468403E-2</v>
      </c>
    </row>
    <row r="26" spans="1:13" ht="15" customHeight="1" x14ac:dyDescent="0.2">
      <c r="A26" s="171" t="s">
        <v>25</v>
      </c>
      <c r="B26" s="112">
        <f>BOR!B26+ULSBoard!B26+SUBoard!B26+LCTCBoard!B26+Online!B26+AE!B26+RR!B26</f>
        <v>11996000</v>
      </c>
      <c r="C26" s="39">
        <f t="shared" si="0"/>
        <v>0.5</v>
      </c>
      <c r="D26" s="122">
        <f>BOR!D26+ULSBoard!D26+SUBoard!D26+LCTCBoard!D26+Online!D26+AE!D26+RR!B26</f>
        <v>11996000</v>
      </c>
      <c r="E26" s="36">
        <f t="shared" si="5"/>
        <v>0.5</v>
      </c>
      <c r="F26" s="133">
        <f t="shared" si="2"/>
        <v>23992000</v>
      </c>
      <c r="G26" s="41">
        <f>IF(ISBLANK(F26),"  ",IF(F81&gt;0,F26/F81,IF(F26&gt;0,1,0)))</f>
        <v>0.13263071786720448</v>
      </c>
      <c r="H26" s="157">
        <f>BOR!H26+ULSBoard!H26+SUBoard!H26+LCTCBoard!H26+Online!H26+AE!H26+RR!H26</f>
        <v>25000000</v>
      </c>
      <c r="I26" s="39">
        <f t="shared" si="3"/>
        <v>1</v>
      </c>
      <c r="J26" s="122">
        <f>BOR!J26+ULSBoard!J26+SUBoard!J26+LCTCBoard!J26+Online!J26+AE!J26+RR!J26</f>
        <v>0</v>
      </c>
      <c r="K26" s="40">
        <f t="shared" si="4"/>
        <v>0</v>
      </c>
      <c r="L26" s="133">
        <f t="shared" si="1"/>
        <v>25000000</v>
      </c>
      <c r="M26" s="41">
        <f>IF(ISBLANK(L26),"  ",IF(L81&gt;0,L26/L81,IF(L26&gt;0,1,0)))</f>
        <v>0.10498465529517365</v>
      </c>
    </row>
    <row r="27" spans="1:13" ht="15" customHeight="1" x14ac:dyDescent="0.2">
      <c r="A27" s="171" t="s">
        <v>26</v>
      </c>
      <c r="B27" s="112">
        <f>BOR!B27+ULSBoard!B27+SUBoard!B27+LCTCBoard!B27+Online!B27+AE!B27+RR!B27</f>
        <v>0</v>
      </c>
      <c r="C27" s="39">
        <f t="shared" si="0"/>
        <v>0</v>
      </c>
      <c r="D27" s="122">
        <f>BOR!D27+ULSBoard!D27+SUBoard!D27+LCTCBoard!D27+Online!D27+AE!D27+RR!B27</f>
        <v>0</v>
      </c>
      <c r="E27" s="36">
        <f t="shared" si="5"/>
        <v>0</v>
      </c>
      <c r="F27" s="133">
        <f t="shared" si="2"/>
        <v>0</v>
      </c>
      <c r="G27" s="41">
        <f>IF(ISBLANK(F27),"  ",IF(F81&gt;0,F27/F81,IF(F27&gt;0,1,0)))</f>
        <v>0</v>
      </c>
      <c r="H27" s="157">
        <f>BOR!H27+ULSBoard!H27+SUBoard!H27+LCTCBoard!H27+Online!H27+AE!H27+RR!H27</f>
        <v>0</v>
      </c>
      <c r="I27" s="39">
        <f t="shared" si="3"/>
        <v>0</v>
      </c>
      <c r="J27" s="122">
        <f>BOR!J27+ULSBoard!J27+SUBoard!J27+LCTCBoard!J27+Online!J27+AE!J27+RR!J27</f>
        <v>0</v>
      </c>
      <c r="K27" s="40">
        <f t="shared" si="4"/>
        <v>0</v>
      </c>
      <c r="L27" s="133">
        <f t="shared" si="1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f>BOR!B28+ULSBoard!B28+SUBoard!B28+LCTCBoard!B28+Online!B28+AE!B28+RR!B28</f>
        <v>0</v>
      </c>
      <c r="C28" s="39">
        <f t="shared" si="0"/>
        <v>0</v>
      </c>
      <c r="D28" s="122">
        <f>BOR!D28+ULSBoard!D28+SUBoard!D28+LCTCBoard!D28+Online!D28+AE!D28+RR!B28</f>
        <v>0</v>
      </c>
      <c r="E28" s="36">
        <f t="shared" si="5"/>
        <v>0</v>
      </c>
      <c r="F28" s="133">
        <f t="shared" si="2"/>
        <v>0</v>
      </c>
      <c r="G28" s="41">
        <f>IF(ISBLANK(F28),"  ",IF(F81&gt;0,F28/F81,IF(F28&gt;0,1,0)))</f>
        <v>0</v>
      </c>
      <c r="H28" s="157">
        <f>BOR!H28+ULSBoard!H28+SUBoard!H28+LCTCBoard!H28+Online!H28+AE!H28+RR!H28</f>
        <v>0</v>
      </c>
      <c r="I28" s="39">
        <f t="shared" si="3"/>
        <v>0</v>
      </c>
      <c r="J28" s="122">
        <f>BOR!J28+ULSBoard!J28+SUBoard!J28+LCTCBoard!J28+Online!J28+AE!J28+RR!J28</f>
        <v>0</v>
      </c>
      <c r="K28" s="40">
        <f t="shared" si="4"/>
        <v>0</v>
      </c>
      <c r="L28" s="133">
        <f t="shared" si="1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2">
        <f>BOR!B29+ULSBoard!B29+SUBoard!B29+LCTCBoard!B29+Online!B29+AE!B29+RR!B29</f>
        <v>0</v>
      </c>
      <c r="C29" s="39">
        <f t="shared" si="0"/>
        <v>0</v>
      </c>
      <c r="D29" s="122">
        <f>BOR!D29+ULSBoard!D29+SUBoard!D29+LCTCBoard!D29+Online!D29+AE!D29+RR!B29</f>
        <v>0</v>
      </c>
      <c r="E29" s="36">
        <f t="shared" si="5"/>
        <v>0</v>
      </c>
      <c r="F29" s="133">
        <f t="shared" si="2"/>
        <v>0</v>
      </c>
      <c r="G29" s="41">
        <f>IF(ISBLANK(F29),"  ",IF(F81&gt;0,F29/F81,IF(F29&gt;0,1,0)))</f>
        <v>0</v>
      </c>
      <c r="H29" s="157">
        <f>BOR!H29+ULSBoard!H29+SUBoard!H29+LCTCBoard!H29+Online!H29+AE!H29+RR!H29</f>
        <v>0</v>
      </c>
      <c r="I29" s="39">
        <f t="shared" si="3"/>
        <v>0</v>
      </c>
      <c r="J29" s="122">
        <f>BOR!J29+ULSBoard!J29+SUBoard!J29+LCTCBoard!J29+Online!J29+AE!J29+RR!J29</f>
        <v>0</v>
      </c>
      <c r="K29" s="40">
        <f t="shared" si="4"/>
        <v>0</v>
      </c>
      <c r="L29" s="133">
        <f t="shared" si="1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f>BOR!B30+ULSBoard!B30+SUBoard!B30+LCTCBoard!B30+Online!B30+AE!B30+RR!B30</f>
        <v>200000</v>
      </c>
      <c r="C30" s="39">
        <f t="shared" si="0"/>
        <v>1</v>
      </c>
      <c r="D30" s="122">
        <f>BOR!D30+ULSBoard!D30+SUBoard!D30+LCTCBoard!D30+Online!D30+AE!D30+RR!B30</f>
        <v>0</v>
      </c>
      <c r="E30" s="36">
        <f>IF(ISBLANK(D30),"  ",IF(F30&gt;0,D30/F30,IF(D30&gt;0,1,0)))</f>
        <v>0</v>
      </c>
      <c r="F30" s="133">
        <f t="shared" si="2"/>
        <v>200000</v>
      </c>
      <c r="G30" s="41">
        <f>IF(ISBLANK(F30),"  ",IF(F81&gt;0,F30/F81,IF(F30&gt;0,1,0)))</f>
        <v>1.1056245237346157E-3</v>
      </c>
      <c r="H30" s="157">
        <f>BOR!H30+ULSBoard!H30+SUBoard!H30+LCTCBoard!H30+Online!H30+AE!H30+RR!H30</f>
        <v>200000</v>
      </c>
      <c r="I30" s="39">
        <f t="shared" si="3"/>
        <v>1</v>
      </c>
      <c r="J30" s="122">
        <f>BOR!J30+ULSBoard!J30+SUBoard!J30+LCTCBoard!J30+Online!J30+AE!J30+RR!J30</f>
        <v>0</v>
      </c>
      <c r="K30" s="40">
        <f>IF(ISBLANK(J30),"  ",IF(L30&gt;0,J30/L30,IF(J30&gt;0,1,0)))</f>
        <v>0</v>
      </c>
      <c r="L30" s="133">
        <f t="shared" si="1"/>
        <v>200000</v>
      </c>
      <c r="M30" s="41">
        <f>IF(ISBLANK(L30),"  ",IF(L81&gt;0,L30/L81,IF(L30&gt;0,1,0)))</f>
        <v>8.3987724236138915E-4</v>
      </c>
    </row>
    <row r="31" spans="1:13" ht="15" customHeight="1" x14ac:dyDescent="0.2">
      <c r="A31" s="172" t="s">
        <v>182</v>
      </c>
      <c r="B31" s="112">
        <f>BOR!B31+ULSBoard!B31+SUBoard!B31+LCTCBoard!B31+Online!B31+AE!B31+RR!B31</f>
        <v>1000000</v>
      </c>
      <c r="C31" s="39">
        <f t="shared" si="0"/>
        <v>1</v>
      </c>
      <c r="D31" s="122">
        <f>BOR!D31+ULSBoard!D31+SUBoard!D31+LCTCBoard!D31+Online!D31+AE!D31+RR!B31</f>
        <v>0</v>
      </c>
      <c r="E31" s="36">
        <f>IF(ISBLANK(D31),"  ",IF(F31&gt;0,D31/F31,IF(D31&gt;0,1,0)))</f>
        <v>0</v>
      </c>
      <c r="F31" s="133">
        <f t="shared" si="2"/>
        <v>1000000</v>
      </c>
      <c r="G31" s="41">
        <f>IF(ISBLANK(F31),"  ",IF(F81&gt;0,F31/F81,IF(F31&gt;0,1,0)))</f>
        <v>5.5281226186730779E-3</v>
      </c>
      <c r="H31" s="157">
        <f>BOR!H31+ULSBoard!H31+SUBoard!H31+LCTCBoard!H31+Online!H31+AE!H31+RR!H31</f>
        <v>1000000</v>
      </c>
      <c r="I31" s="39">
        <f t="shared" si="3"/>
        <v>1</v>
      </c>
      <c r="J31" s="122">
        <f>BOR!J31+ULSBoard!J31+SUBoard!J31+LCTCBoard!J31+Online!J31+AE!J31+RR!J31</f>
        <v>0</v>
      </c>
      <c r="K31" s="40">
        <f>IF(ISBLANK(J31),"  ",IF(L31&gt;0,J31/L31,IF(J31&gt;0,1,0)))</f>
        <v>0</v>
      </c>
      <c r="L31" s="133">
        <f t="shared" si="1"/>
        <v>1000000</v>
      </c>
      <c r="M31" s="41">
        <f>IF(ISBLANK(L31),"  ",IF(L81&gt;0,L31/L81,IF(L31&gt;0,1,0)))</f>
        <v>4.1993862118069455E-3</v>
      </c>
    </row>
    <row r="32" spans="1:13" ht="15" customHeight="1" x14ac:dyDescent="0.2">
      <c r="A32" s="173" t="s">
        <v>183</v>
      </c>
      <c r="B32" s="112">
        <f>BOR!B32+ULSBoard!B32+SUBoard!B32+LCTCBoard!B32+Online!B32+AE!B32+RR!B32</f>
        <v>0</v>
      </c>
      <c r="C32" s="39">
        <f t="shared" si="0"/>
        <v>0</v>
      </c>
      <c r="D32" s="122">
        <f>BOR!D32+ULSBoard!D32+SUBoard!D32+LCTCBoard!D32+Online!D32+AE!D32+RR!B32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57">
        <f>BOR!H32+ULSBoard!H32+SUBoard!H32+LCTCBoard!H32+Online!H32+AE!H32+RR!H32</f>
        <v>5182210</v>
      </c>
      <c r="I32" s="39">
        <f t="shared" si="3"/>
        <v>1</v>
      </c>
      <c r="J32" s="122">
        <f>BOR!J32+ULSBoard!J32+SUBoard!J32+LCTCBoard!J32+Online!J32+AE!J32+RR!J32</f>
        <v>0</v>
      </c>
      <c r="K32" s="40">
        <f>IF(ISBLANK(J32),"  ",IF(L32&gt;0,J32/L32,IF(J32&gt;0,1,0)))</f>
        <v>0</v>
      </c>
      <c r="L32" s="133">
        <f t="shared" si="1"/>
        <v>5182210</v>
      </c>
      <c r="M32" s="41">
        <f>IF(ISBLANK(L32),"  ",IF(L81&gt;0,L32/L81,IF(L32&gt;0,1,0)))</f>
        <v>2.1762101220688071E-2</v>
      </c>
    </row>
    <row r="33" spans="1:13" ht="15" customHeight="1" x14ac:dyDescent="0.2">
      <c r="A33" s="172" t="s">
        <v>175</v>
      </c>
      <c r="B33" s="112">
        <f>BOR!B33+ULSBoard!B33+SUBoard!B33+LCTCBoard!B33+Online!B33+AE!B33+RR!B33</f>
        <v>0</v>
      </c>
      <c r="C33" s="39">
        <f>IF(ISBLANK(B33),"  ",IF(F33&gt;0,B33/F33,IF(B33&gt;0,1,0)))</f>
        <v>0</v>
      </c>
      <c r="D33" s="122">
        <f>BOR!D33+ULSBoard!D33+SUBoard!D33+LCTCBoard!D33+Online!D33+AE!D33+RR!B33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",IF(F81&gt;0,F33/F81,IF(F33&gt;0,1,0)))</f>
        <v>0</v>
      </c>
      <c r="H33" s="157">
        <f>BOR!H33+ULSBoard!H33+SUBoard!H33+LCTCBoard!H33+Online!H33+AE!H33+RR!H33</f>
        <v>0</v>
      </c>
      <c r="I33" s="39">
        <f>IF(ISBLANK(H33),"  ",IF(L33&gt;0,H33/L33,IF(H33&gt;0,1,0)))</f>
        <v>0</v>
      </c>
      <c r="J33" s="122">
        <f>BOR!J33+ULSBoard!J33+SUBoard!J33+LCTCBoard!J33+Online!J33+AE!J33+RR!J33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2">
        <f>BOR!B34+ULSBoard!B34+SUBoard!B34+LCTCBoard!B34+Online!B34+AE!B34+RR!B34</f>
        <v>0</v>
      </c>
      <c r="C34" s="39">
        <f t="shared" si="0"/>
        <v>0</v>
      </c>
      <c r="D34" s="122">
        <f>BOR!D34+ULSBoard!D34+SUBoard!D34+LCTCBoard!D34+Online!D34+AE!D34+RR!B34</f>
        <v>0</v>
      </c>
      <c r="E34" s="36">
        <f t="shared" si="5"/>
        <v>0</v>
      </c>
      <c r="F34" s="133">
        <f t="shared" si="2"/>
        <v>0</v>
      </c>
      <c r="G34" s="41">
        <f>IF(ISBLANK(F34),"  ",IF(F81&gt;0,F34/F81,IF(F34&gt;0,1,0)))</f>
        <v>0</v>
      </c>
      <c r="H34" s="157">
        <f>BOR!H34+ULSBoard!H34+SUBoard!H34+LCTCBoard!H34+Online!H34+AE!H34+RR!H34</f>
        <v>0</v>
      </c>
      <c r="I34" s="39">
        <f t="shared" si="3"/>
        <v>0</v>
      </c>
      <c r="J34" s="122">
        <f>BOR!J34+ULSBoard!J34+SUBoard!J34+LCTCBoard!J34+Online!J34+AE!J34+RR!J34</f>
        <v>0</v>
      </c>
      <c r="K34" s="40">
        <f t="shared" si="4"/>
        <v>0</v>
      </c>
      <c r="L34" s="133">
        <f t="shared" si="1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2">
        <f>BOR!B35+ULSBoard!B35+SUBoard!B35+LCTCBoard!B35+Online!B35+AE!B35+RR!B35</f>
        <v>0</v>
      </c>
      <c r="C35" s="39">
        <f t="shared" ref="C35:C36" si="6">IF(ISBLANK(B35),"  ",IF(F35&gt;0,B35/F35,IF(B35&gt;0,1,0)))</f>
        <v>0</v>
      </c>
      <c r="D35" s="122">
        <f>BOR!D35+ULSBoard!D35+SUBoard!D35+LCTCBoard!D35+Online!D35+AE!D35+RR!B35</f>
        <v>0</v>
      </c>
      <c r="E35" s="36">
        <f t="shared" ref="E35:E36" si="7">IF(ISBLANK(D35),"  ",IF(F35&gt;0,D35/F35,IF(D35&gt;0,1,0)))</f>
        <v>0</v>
      </c>
      <c r="F35" s="133">
        <f t="shared" ref="F35" si="8">D35+B35</f>
        <v>0</v>
      </c>
      <c r="G35" s="41">
        <f>IF(ISBLANK(F35),"  ",IF(F82&gt;0,F35/F82,IF(F35&gt;0,1,0)))</f>
        <v>0</v>
      </c>
      <c r="H35" s="157">
        <f>BOR!H35+ULSBoard!H35+SUBoard!H35+LCTCBoard!H35+Online!H35+AE!H35+RR!H35</f>
        <v>0</v>
      </c>
      <c r="I35" s="39">
        <f t="shared" ref="I35" si="9">IF(ISBLANK(H35),"  ",IF(L35&gt;0,H35/L35,IF(H35&gt;0,1,0)))</f>
        <v>0</v>
      </c>
      <c r="J35" s="122">
        <f>BOR!J35+ULSBoard!J35+SUBoard!J35+LCTCBoard!J35+Online!J35+AE!J35+RR!J35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f>BOR!B36+ULSBoard!B36+SUBoard!B36+LCTCBoard!B36+Online!B36+AE!B36+RR!B36</f>
        <v>0</v>
      </c>
      <c r="C36" s="39">
        <f t="shared" si="6"/>
        <v>0</v>
      </c>
      <c r="D36" s="122">
        <f>BOR!D36+ULSBoard!D36+SUBoard!D36+LCTCBoard!D36+Online!D36+AE!D36+RR!B36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57">
        <f>BOR!H36+ULSBoard!H36+SUBoard!H36+LCTCBoard!H36+Online!H36+AE!H36+RR!H36</f>
        <v>1250000</v>
      </c>
      <c r="I36" s="39">
        <f t="shared" ref="I36" si="13">IF(ISBLANK(H36),"  ",IF(L36&gt;0,H36/L36,IF(H36&gt;0,1,0)))</f>
        <v>1</v>
      </c>
      <c r="J36" s="122">
        <f>BOR!J36+ULSBoard!J36+SUBoard!J36+LCTCBoard!J36+Online!J36+AE!J36+RR!J36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1250000</v>
      </c>
      <c r="M36" s="41">
        <f>IF(ISBLANK(L36),"  ",IF(L83&gt;0,L36/L83,IF(L36&gt;0,1,0)))</f>
        <v>1</v>
      </c>
    </row>
    <row r="37" spans="1:13" ht="15" customHeight="1" x14ac:dyDescent="0.2">
      <c r="A37" s="171" t="s">
        <v>190</v>
      </c>
      <c r="B37" s="112">
        <f>BOR!B37+ULSBoard!B37+SUBoard!B37+LCTCBoard!B37+Online!B37+AE!B37+RR!B37</f>
        <v>0</v>
      </c>
      <c r="C37" s="39">
        <f t="shared" ref="C37" si="16">IF(ISBLANK(B37),"  ",IF(F37&gt;0,B37/F37,IF(B37&gt;0,1,0)))</f>
        <v>0</v>
      </c>
      <c r="D37" s="122">
        <f>BOR!D37+ULSBoard!D37+SUBoard!D37+LCTCBoard!D37+Online!D37+AE!D37+RR!B37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57">
        <f>BOR!H37+ULSBoard!H37+SUBoard!H37+LCTCBoard!H37+Online!H37+AE!H37+RR!H37</f>
        <v>10000000</v>
      </c>
      <c r="I37" s="39">
        <f t="shared" ref="I37" si="19">IF(ISBLANK(H37),"  ",IF(L37&gt;0,H37/L37,IF(H37&gt;0,1,0)))</f>
        <v>1</v>
      </c>
      <c r="J37" s="122">
        <f>BOR!J37+ULSBoard!J37+SUBoard!J37+LCTCBoard!J37+Online!J37+AE!J37+RR!J37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10000000</v>
      </c>
      <c r="M37" s="41">
        <f>IF(ISBLANK(L37),"  ",IF(L84&gt;0,L37/L84,IF(L37&gt;0,1,0)))</f>
        <v>1</v>
      </c>
    </row>
    <row r="38" spans="1:13" ht="15" customHeight="1" x14ac:dyDescent="0.2">
      <c r="A38" s="171" t="s">
        <v>191</v>
      </c>
      <c r="B38" s="112">
        <f>BOR!B38+ULSBoard!B38+SUBoard!B38+LCTCBoard!B38+Online!B38+AE!B38+RR!B38</f>
        <v>0</v>
      </c>
      <c r="C38" s="39">
        <f t="shared" ref="C38" si="22">IF(ISBLANK(B38),"  ",IF(F38&gt;0,B38/F38,IF(B38&gt;0,1,0)))</f>
        <v>0</v>
      </c>
      <c r="D38" s="122">
        <f>BOR!D38+ULSBoard!D38+SUBoard!D38+LCTCBoard!D38+Online!D38+AE!D38+RR!B38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57">
        <f>BOR!H38+ULSBoard!H38+SUBoard!H38+LCTCBoard!H38+Online!H38+AE!H38+RR!H38</f>
        <v>1000000</v>
      </c>
      <c r="I38" s="39">
        <f t="shared" ref="I38" si="25">IF(ISBLANK(H38),"  ",IF(L38&gt;0,H38/L38,IF(H38&gt;0,1,0)))</f>
        <v>1</v>
      </c>
      <c r="J38" s="122">
        <f>BOR!J38+ULSBoard!J38+SUBoard!J38+LCTCBoard!J38+Online!J38+AE!J38+RR!J38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1000000</v>
      </c>
      <c r="M38" s="41">
        <f>IF(ISBLANK(L38),"  ",IF(L85&gt;0,L38/L85,IF(L38&gt;0,1,0)))</f>
        <v>1</v>
      </c>
    </row>
    <row r="39" spans="1:13" ht="15" customHeight="1" x14ac:dyDescent="0.25">
      <c r="A39" s="47" t="s">
        <v>29</v>
      </c>
      <c r="B39" s="159"/>
      <c r="C39" s="48" t="s">
        <v>4</v>
      </c>
      <c r="D39" s="127">
        <f>BOR!D39+ULSBoard!D39+SUBoard!D39+LCTCBoard!D39+Online!D39+AE!D39+RR!B39</f>
        <v>0</v>
      </c>
      <c r="E39" s="49" t="s">
        <v>4</v>
      </c>
      <c r="F39" s="133"/>
      <c r="G39" s="50" t="s">
        <v>4</v>
      </c>
      <c r="H39" s="158"/>
      <c r="I39" s="48" t="s">
        <v>4</v>
      </c>
      <c r="J39" s="123">
        <f>BOR!J39+ULSBoard!J39+SUBoard!J39+LCTCBoard!J39+Online!J39+AE!J39+RR!J39</f>
        <v>0</v>
      </c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BOR!B40+ULSBoard!B40+SUBoard!B40+LCTCBoard!B40+Online!B40+AE!B40+RR!B40</f>
        <v>0</v>
      </c>
      <c r="C40" s="35">
        <f t="shared" si="0"/>
        <v>0</v>
      </c>
      <c r="D40" s="122">
        <f>BOR!D40+ULSBoard!D40+SUBoard!D40+LCTCBoard!D40+Online!D40+AE!D40+RR!B40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57">
        <f>BOR!H40+ULSBoard!H40+SUBoard!H40+LCTCBoard!H40+Online!H40+AE!H40+RR!H40</f>
        <v>0</v>
      </c>
      <c r="I40" s="35">
        <f>IF(ISBLANK(H40),"  ",IF(L40&gt;0,H40/L40,IF(H40&gt;0,1,0)))</f>
        <v>0</v>
      </c>
      <c r="J40" s="122">
        <f>BOR!J40+ULSBoard!J40+SUBoard!J40+LCTCBoard!J40+Online!J40+AE!J40+RR!J40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59"/>
      <c r="C41" s="48"/>
      <c r="D41" s="127"/>
      <c r="E41" s="49"/>
      <c r="F41" s="133"/>
      <c r="G41" s="50"/>
      <c r="H41" s="158"/>
      <c r="I41" s="48"/>
      <c r="J41" s="123">
        <f>BOR!J41+ULSBoard!J41+SUBoard!J41+LCTCBoard!J41+Online!J41+AE!J41+RR!J41</f>
        <v>0</v>
      </c>
      <c r="K41" s="49"/>
      <c r="L41" s="133"/>
      <c r="M41" s="50"/>
    </row>
    <row r="42" spans="1:13" ht="15" customHeight="1" x14ac:dyDescent="0.2">
      <c r="A42" s="45" t="s">
        <v>30</v>
      </c>
      <c r="B42" s="112">
        <f>BOR!B42+ULSBoard!B42+SUBoard!B42+LCTCBoard!B42+Online!B42+AE!B42+RR!B42</f>
        <v>0</v>
      </c>
      <c r="C42" s="35">
        <f t="shared" si="0"/>
        <v>0</v>
      </c>
      <c r="D42" s="122">
        <f>BOR!D42+ULSBoard!D42+SUBoard!D42+LCTCBoard!D42+Online!D42+AE!D42+RR!B42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57">
        <f>BOR!H42+ULSBoard!H42+SUBoard!H42+LCTCBoard!H42+Online!H42+AE!H42+RR!H42</f>
        <v>0</v>
      </c>
      <c r="I42" s="35">
        <f>IF(ISBLANK(H42),"  ",IF(L42&gt;0,H42/L42,IF(H42&gt;0,1,0)))</f>
        <v>0</v>
      </c>
      <c r="J42" s="122">
        <f>BOR!J42+ULSBoard!J42+SUBoard!J42+LCTCBoard!J42+Online!J42+AE!J42+RR!J42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2">
        <f>BOR!B43+ULSBoard!B43+SUBoard!B43+LCTCBoard!B43+Online!B43+AE!B43+RR!B43</f>
        <v>0</v>
      </c>
      <c r="C43" s="39">
        <f t="shared" si="0"/>
        <v>0</v>
      </c>
      <c r="D43" s="122">
        <f>BOR!D43+ULSBoard!D43+SUBoard!D43+LCTCBoard!D43+Online!D43+AE!D43+RR!B43</f>
        <v>0</v>
      </c>
      <c r="E43" s="36">
        <f>IF(ISBLANK(D43),"  ",IF(F43&gt;0,D43/F43,IF(D43&gt;0,1,0)))</f>
        <v>0</v>
      </c>
      <c r="F43" s="133">
        <f t="shared" si="2"/>
        <v>0</v>
      </c>
      <c r="G43" s="41">
        <f>IF(ISBLANK(F43),"  ",IF(F81&gt;0,F43/F81,IF(F43&gt;0,1,0)))</f>
        <v>0</v>
      </c>
      <c r="H43" s="157">
        <f>BOR!H43+ULSBoard!H43+SUBoard!H43+LCTCBoard!H43+Online!H43+AE!H43+RR!H43</f>
        <v>0</v>
      </c>
      <c r="I43" s="39">
        <f>IF(ISBLANK(H43),"  ",IF(L43&gt;0,H43/L43,IF(H43&gt;0,1,0)))</f>
        <v>0</v>
      </c>
      <c r="J43" s="122">
        <f>BOR!J43+ULSBoard!J43+SUBoard!J43+LCTCBoard!J43+Online!J43+AE!J43+RR!J43</f>
        <v>0</v>
      </c>
      <c r="K43" s="40">
        <f>IF(ISBLANK(J43),"  ",IF(L43&gt;0,J43/L43,IF(J43&gt;0,1,0)))</f>
        <v>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2">
        <f>SUM(B13:B15,B40,B42,B43)</f>
        <v>95378710</v>
      </c>
      <c r="C44" s="59">
        <f t="shared" si="0"/>
        <v>0.88827909290744533</v>
      </c>
      <c r="D44" s="122">
        <f>BOR!D44+ULSBoard!D44+SUBoard!D44+LCTCBoard!D44+Online!D44+AE!D44+RR!B44</f>
        <v>11996000</v>
      </c>
      <c r="E44" s="52">
        <f>IF(ISBLANK(D44),"  ",IF(F44&gt;0,D44/F44,IF(D44&gt;0,1,0)))</f>
        <v>0.11172090709255467</v>
      </c>
      <c r="F44" s="115">
        <f>SUM(F13:F15,F40,F42:F43)</f>
        <v>107374710</v>
      </c>
      <c r="G44" s="53">
        <f>IF(ISBLANK(F44),"  ",IF(F81&gt;0,F44/F81,IF(F44&gt;0,1,0)))</f>
        <v>0.59358056302446238</v>
      </c>
      <c r="H44" s="157">
        <f>BOR!H44+ULSBoard!H44+SUBoard!H44+LCTCBoard!H44+Online!H44+AE!H44+RR!H44</f>
        <v>144866683</v>
      </c>
      <c r="I44" s="59">
        <f>IF(ISBLANK(H44),"  ",IF(L44&gt;0,H44/L44,IF(H44&gt;0,1,0)))</f>
        <v>1</v>
      </c>
      <c r="J44" s="122">
        <f>BOR!J44+ULSBoard!J44+SUBoard!J44+LCTCBoard!J44+Online!J44+AE!J44+RR!J44</f>
        <v>0</v>
      </c>
      <c r="K44" s="54">
        <f>IF(ISBLANK(J44),"  ",IF(L44&gt;0,J44/L44,IF(J44&gt;0,1,0)))</f>
        <v>0</v>
      </c>
      <c r="L44" s="115">
        <f>SUM(L13:L15,L40,L42:L43)</f>
        <v>144866683</v>
      </c>
      <c r="M44" s="53">
        <f>IF(ISBLANK(L44),"  ",IF(L81&gt;0,L44/L81,IF(L44&gt;0,1,0)))</f>
        <v>0.60835115114040761</v>
      </c>
    </row>
    <row r="45" spans="1:13" ht="15" customHeight="1" x14ac:dyDescent="0.25">
      <c r="A45" s="56" t="s">
        <v>34</v>
      </c>
      <c r="B45" s="113">
        <f>BOR!B45+ULSBoard!B45+SUBoard!B45+LCTCBoard!B45+Online!B45+AE!B45+RR!B45</f>
        <v>0</v>
      </c>
      <c r="C45" s="48" t="s">
        <v>4</v>
      </c>
      <c r="D45" s="123">
        <f>BOR!D45+ULSBoard!D45+SUBoard!D45+LCTCBoard!D45+Online!D45+AE!D45+RR!B45</f>
        <v>0</v>
      </c>
      <c r="E45" s="49" t="s">
        <v>4</v>
      </c>
      <c r="F45" s="133"/>
      <c r="G45" s="50" t="s">
        <v>4</v>
      </c>
      <c r="H45" s="113">
        <f>BOR!H45+ULSBoard!H45+SUBoard!H45+LCTCBoard!H45+Online!H45+AE!H45+RR!H45</f>
        <v>0</v>
      </c>
      <c r="I45" s="48" t="s">
        <v>4</v>
      </c>
      <c r="J45" s="123">
        <f>BOR!J45+ULSBoard!J45+SUBoard!J45+LCTCBoard!J45+Online!J45+AE!J45+RR!J45</f>
        <v>0</v>
      </c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BOR!B46+ULSBoard!B46+SUBoard!B46+LCTCBoard!B46+Online!B46+AE!B46+RR!B46</f>
        <v>0</v>
      </c>
      <c r="C46" s="35">
        <f t="shared" si="0"/>
        <v>0</v>
      </c>
      <c r="D46" s="122">
        <f>BOR!D46+ULSBoard!D46+SUBoard!D46+LCTCBoard!D46+Online!D46+AE!D46+RR!B46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57">
        <f>BOR!H46+ULSBoard!H46+SUBoard!H46+LCTCBoard!H46+Online!H46+AE!H46+RR!H46</f>
        <v>0</v>
      </c>
      <c r="I46" s="35">
        <f t="shared" ref="I46:I52" si="29">IF(ISBLANK(H46),"  ",IF(L46&gt;0,H46/L46,IF(H46&gt;0,1,0)))</f>
        <v>0</v>
      </c>
      <c r="J46" s="122">
        <f>BOR!J46+ULSBoard!J46+SUBoard!J46+LCTCBoard!J46+Online!J46+AE!J46+RR!J46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BOR!B47+ULSBoard!B47+SUBoard!B47+LCTCBoard!B47+Online!B47+AE!B47+RR!B47</f>
        <v>0</v>
      </c>
      <c r="C47" s="39">
        <f t="shared" si="0"/>
        <v>0</v>
      </c>
      <c r="D47" s="122">
        <f>BOR!D47+ULSBoard!D47+SUBoard!D47+LCTCBoard!D47+Online!D47+AE!D47+RR!B47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57">
        <f>BOR!H47+ULSBoard!H47+SUBoard!H47+LCTCBoard!H47+Online!H47+AE!H47+RR!H47</f>
        <v>0</v>
      </c>
      <c r="I47" s="39">
        <f t="shared" si="29"/>
        <v>0</v>
      </c>
      <c r="J47" s="122">
        <f>BOR!J47+ULSBoard!J47+SUBoard!J47+LCTCBoard!J47+Online!J47+AE!J47+RR!J47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BOR!B48+ULSBoard!B48+SUBoard!B48+LCTCBoard!B48+Online!B48+AE!B48+RR!B48</f>
        <v>0</v>
      </c>
      <c r="C48" s="39">
        <f t="shared" si="0"/>
        <v>0</v>
      </c>
      <c r="D48" s="122">
        <f>BOR!D48+ULSBoard!D48+SUBoard!D48+LCTCBoard!D48+Online!D48+AE!D48+RR!B48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57">
        <f>BOR!H48+ULSBoard!H48+SUBoard!H48+LCTCBoard!H48+Online!H48+AE!H48+RR!H48</f>
        <v>0</v>
      </c>
      <c r="I48" s="39">
        <f t="shared" si="29"/>
        <v>0</v>
      </c>
      <c r="J48" s="122">
        <f>BOR!J48+ULSBoard!J48+SUBoard!J48+LCTCBoard!J48+Online!J48+AE!J48+RR!J48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BOR!B49+ULSBoard!B49+SUBoard!B49+LCTCBoard!B49+Online!B49+AE!B49+RR!B49</f>
        <v>0</v>
      </c>
      <c r="C49" s="39">
        <f t="shared" si="0"/>
        <v>0</v>
      </c>
      <c r="D49" s="122">
        <f>BOR!D49+ULSBoard!D49+SUBoard!D49+LCTCBoard!D49+Online!D49+AE!D49+RR!B49</f>
        <v>0</v>
      </c>
      <c r="E49" s="40">
        <f t="shared" si="28"/>
        <v>0</v>
      </c>
      <c r="F49" s="133">
        <f>D49+B49</f>
        <v>0</v>
      </c>
      <c r="G49" s="41">
        <f>IF(ISBLANK(F49),"  ",IF(D81&gt;0,F49/D81,IF(F49&gt;0,1,0)))</f>
        <v>0</v>
      </c>
      <c r="H49" s="157">
        <f>BOR!H49+ULSBoard!H49+SUBoard!H49+LCTCBoard!H49+Online!H49+AE!H49+RR!H49</f>
        <v>0</v>
      </c>
      <c r="I49" s="39">
        <f t="shared" si="29"/>
        <v>0</v>
      </c>
      <c r="J49" s="122">
        <f>BOR!J49+ULSBoard!J49+SUBoard!J49+LCTCBoard!J49+Online!J49+AE!J49+RR!J49</f>
        <v>0</v>
      </c>
      <c r="K49" s="40">
        <f t="shared" si="30"/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2">
        <f>BOR!B50+ULSBoard!B50+SUBoard!B50+LCTCBoard!B50+Online!B50+AE!B50+RR!B50</f>
        <v>5378782</v>
      </c>
      <c r="C50" s="39">
        <f t="shared" si="0"/>
        <v>1</v>
      </c>
      <c r="D50" s="122">
        <f>BOR!D50+ULSBoard!D50+SUBoard!D50+LCTCBoard!D50+Online!D50+AE!D50+RR!B50</f>
        <v>0</v>
      </c>
      <c r="E50" s="40">
        <f t="shared" si="28"/>
        <v>0</v>
      </c>
      <c r="F50" s="133">
        <f>D50+B50</f>
        <v>5378782</v>
      </c>
      <c r="G50" s="41">
        <f>IF(ISBLANK(F50),"  ",IF(F81&gt;0,F50/F81,IF(F50&gt;0,1,0)))</f>
        <v>2.9734566435111617E-2</v>
      </c>
      <c r="H50" s="157">
        <f>BOR!H50+ULSBoard!H50+SUBoard!H50+LCTCBoard!H50+Online!H50+AE!H50+RR!H50</f>
        <v>11178365</v>
      </c>
      <c r="I50" s="39">
        <f t="shared" si="29"/>
        <v>1</v>
      </c>
      <c r="J50" s="122">
        <f>BOR!J50+ULSBoard!J50+SUBoard!J50+LCTCBoard!J50+Online!J50+AE!J50+RR!J50</f>
        <v>0</v>
      </c>
      <c r="K50" s="40">
        <f t="shared" si="30"/>
        <v>0</v>
      </c>
      <c r="L50" s="133">
        <f>J50+H50</f>
        <v>11178365</v>
      </c>
      <c r="M50" s="41">
        <f>IF(ISBLANK(L50),"  ",IF(L81&gt;0,L50/L81,IF(L50&gt;0,1,0)))</f>
        <v>4.6942271851545349E-2</v>
      </c>
    </row>
    <row r="51" spans="1:13" s="55" customFormat="1" ht="15" customHeight="1" x14ac:dyDescent="0.25">
      <c r="A51" s="56" t="s">
        <v>40</v>
      </c>
      <c r="B51" s="112">
        <f>BOR!B51+ULSBoard!B51+SUBoard!B51+LCTCBoard!B51+Online!B51+AE!B51+RR!B51</f>
        <v>5378782</v>
      </c>
      <c r="C51" s="59">
        <f t="shared" si="0"/>
        <v>1</v>
      </c>
      <c r="D51" s="122">
        <f>BOR!D51+ULSBoard!D51+SUBoard!D51+LCTCBoard!D51+Online!D51+AE!D51+RR!B51</f>
        <v>0</v>
      </c>
      <c r="E51" s="54">
        <f t="shared" si="28"/>
        <v>0</v>
      </c>
      <c r="F51" s="134">
        <f>F50+F49+F48+F47+F46</f>
        <v>5378782</v>
      </c>
      <c r="G51" s="53">
        <f>IF(ISBLANK(F51),"  ",IF(F81&gt;0,F51/F81,IF(F51&gt;0,1,0)))</f>
        <v>2.9734566435111617E-2</v>
      </c>
      <c r="H51" s="160">
        <f>BOR!H51+ULSBoard!H51+SUBoard!H51+LCTCBoard!H51+Online!H51+AE!H51+RR!H51</f>
        <v>11178365</v>
      </c>
      <c r="I51" s="59">
        <f t="shared" si="29"/>
        <v>1</v>
      </c>
      <c r="J51" s="122">
        <f>BOR!J51+ULSBoard!J51+SUBoard!J51+LCTCBoard!J51+Online!J51+AE!J51+RR!J51</f>
        <v>0</v>
      </c>
      <c r="K51" s="54">
        <f t="shared" si="30"/>
        <v>0</v>
      </c>
      <c r="L51" s="134">
        <f>L50+L49+L48+L47+L46</f>
        <v>11178365</v>
      </c>
      <c r="M51" s="53">
        <f>IF(ISBLANK(L51),"  ",IF(L81&gt;0,L51/L81,IF(L51&gt;0,1,0)))</f>
        <v>4.6942271851545349E-2</v>
      </c>
    </row>
    <row r="52" spans="1:13" s="55" customFormat="1" ht="15" customHeight="1" x14ac:dyDescent="0.25">
      <c r="A52" s="60" t="s">
        <v>41</v>
      </c>
      <c r="B52" s="112">
        <f>BOR!B52+ULSBoard!B52+SUBoard!B52+LCTCBoard!B52+Online!B52+AE!B52+RR!B52</f>
        <v>0</v>
      </c>
      <c r="C52" s="59">
        <f t="shared" si="0"/>
        <v>0</v>
      </c>
      <c r="D52" s="122">
        <f>BOR!D52+ULSBoard!D52+SUBoard!D52+LCTCBoard!D52+Online!D52+AE!D52+RR!B52</f>
        <v>0</v>
      </c>
      <c r="E52" s="54">
        <f t="shared" si="28"/>
        <v>0</v>
      </c>
      <c r="F52" s="135">
        <f>D52+B52</f>
        <v>0</v>
      </c>
      <c r="G52" s="53">
        <f>IF(ISBLANK(F52),"  ",IF(F81&gt;0,F52/F81,IF(F52&gt;0,1,0)))</f>
        <v>0</v>
      </c>
      <c r="H52" s="157">
        <f>BOR!H52+ULSBoard!H52+SUBoard!H52+LCTCBoard!H52+Online!H52+AE!H52+RR!H52</f>
        <v>0</v>
      </c>
      <c r="I52" s="59">
        <f t="shared" si="29"/>
        <v>0</v>
      </c>
      <c r="J52" s="122">
        <f>BOR!J52+ULSBoard!J52+SUBoard!J52+LCTCBoard!J52+Online!J52+AE!J52+RR!J52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3">
        <f>BOR!B53+ULSBoard!B53+SUBoard!B53+LCTCBoard!B53+Online!B53+AE!B53+RR!B53</f>
        <v>0</v>
      </c>
      <c r="C53" s="61" t="s">
        <v>4</v>
      </c>
      <c r="D53" s="123">
        <f>BOR!D53+ULSBoard!D53+SUBoard!D53+LCTCBoard!D53+Online!D53+AE!D53+RR!B53</f>
        <v>0</v>
      </c>
      <c r="E53" s="62" t="s">
        <v>4</v>
      </c>
      <c r="F53" s="132"/>
      <c r="G53" s="63" t="s">
        <v>4</v>
      </c>
      <c r="H53" s="113">
        <f>BOR!H53+ULSBoard!H53+SUBoard!H53+LCTCBoard!H53+Online!H53+AE!H53+RR!H53</f>
        <v>0</v>
      </c>
      <c r="I53" s="61" t="s">
        <v>4</v>
      </c>
      <c r="J53" s="123">
        <f>BOR!J53+ULSBoard!J53+SUBoard!J53+LCTCBoard!J53+Online!J53+AE!J53+RR!J53</f>
        <v>0</v>
      </c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BOR!B54+ULSBoard!B54+SUBoard!B54+LCTCBoard!B54+Online!B54+AE!B54+RR!B54</f>
        <v>0</v>
      </c>
      <c r="C54" s="35">
        <f t="shared" si="0"/>
        <v>0</v>
      </c>
      <c r="D54" s="122">
        <f>BOR!D54+ULSBoard!D54+SUBoard!D54+LCTCBoard!D54+Online!D54+AE!D54+RR!B54</f>
        <v>0</v>
      </c>
      <c r="E54" s="36">
        <f t="shared" ref="E54:E72" si="31">IF(ISBLANK(D54),"  ",IF(F54&gt;0,D54/F54,IF(D54&gt;0,1,0)))</f>
        <v>0</v>
      </c>
      <c r="F54" s="136">
        <f t="shared" ref="F54:F59" si="32">D54+B54</f>
        <v>0</v>
      </c>
      <c r="G54" s="37">
        <f>IF(ISBLANK(F54),"  ",IF(F81&gt;0,F54/F81,IF(F54&gt;0,1,0)))</f>
        <v>0</v>
      </c>
      <c r="H54" s="157">
        <f>BOR!H54+ULSBoard!H54+SUBoard!H54+LCTCBoard!H54+Online!H54+AE!H54+RR!H54</f>
        <v>0</v>
      </c>
      <c r="I54" s="35">
        <f t="shared" ref="I54:I72" si="33">IF(ISBLANK(H54),"  ",IF(L54&gt;0,H54/L54,IF(H54&gt;0,1,0)))</f>
        <v>0</v>
      </c>
      <c r="J54" s="122">
        <f>BOR!J54+ULSBoard!J54+SUBoard!J54+LCTCBoard!J54+Online!J54+AE!J54+RR!J54</f>
        <v>0</v>
      </c>
      <c r="K54" s="36">
        <f t="shared" ref="K54:K72" si="34">IF(ISBLANK(J54),"  ",IF(L54&gt;0,J54/L54,IF(J54&gt;0,1,0)))</f>
        <v>0</v>
      </c>
      <c r="L54" s="136">
        <f t="shared" ref="L54:L71" si="35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2">
        <f>BOR!B55+ULSBoard!B55+SUBoard!B55+LCTCBoard!B55+Online!B55+AE!B55+RR!B55</f>
        <v>0</v>
      </c>
      <c r="C55" s="39">
        <f t="shared" si="0"/>
        <v>0</v>
      </c>
      <c r="D55" s="122">
        <f>BOR!D55+ULSBoard!D55+SUBoard!D55+LCTCBoard!D55+Online!D55+AE!D55+RR!B55</f>
        <v>0</v>
      </c>
      <c r="E55" s="40">
        <f t="shared" si="31"/>
        <v>0</v>
      </c>
      <c r="F55" s="137">
        <f t="shared" si="32"/>
        <v>0</v>
      </c>
      <c r="G55" s="41">
        <f>IF(ISBLANK(F55),"  ",IF(F81&gt;0,F55/F81,IF(F55&gt;0,1,0)))</f>
        <v>0</v>
      </c>
      <c r="H55" s="157">
        <f>BOR!H55+ULSBoard!H55+SUBoard!H55+LCTCBoard!H55+Online!H55+AE!H55+RR!H55</f>
        <v>0</v>
      </c>
      <c r="I55" s="39">
        <f t="shared" si="33"/>
        <v>0</v>
      </c>
      <c r="J55" s="122">
        <f>BOR!J55+ULSBoard!J55+SUBoard!J55+LCTCBoard!J55+Online!J55+AE!J55+RR!J55</f>
        <v>0</v>
      </c>
      <c r="K55" s="40">
        <f t="shared" si="34"/>
        <v>0</v>
      </c>
      <c r="L55" s="137">
        <f t="shared" si="35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12">
        <f>BOR!B56+ULSBoard!B56+SUBoard!B56+LCTCBoard!B56+Online!B56+AE!B56+RR!B56</f>
        <v>0</v>
      </c>
      <c r="C56" s="39">
        <f t="shared" si="0"/>
        <v>0</v>
      </c>
      <c r="D56" s="122">
        <f>BOR!D56+ULSBoard!D56+SUBoard!D56+LCTCBoard!D56+Online!D56+AE!D56+RR!B56</f>
        <v>0</v>
      </c>
      <c r="E56" s="40">
        <f t="shared" si="31"/>
        <v>0</v>
      </c>
      <c r="F56" s="131">
        <f t="shared" si="32"/>
        <v>0</v>
      </c>
      <c r="G56" s="41">
        <f>IF(ISBLANK(F56),"  ",IF(F81&gt;0,F56/F81,IF(F56&gt;0,1,0)))</f>
        <v>0</v>
      </c>
      <c r="H56" s="157">
        <f>BOR!H56+ULSBoard!H56+SUBoard!H56+LCTCBoard!H56+Online!H56+AE!H56+RR!H56</f>
        <v>0</v>
      </c>
      <c r="I56" s="39">
        <f t="shared" si="33"/>
        <v>0</v>
      </c>
      <c r="J56" s="122">
        <f>BOR!J56+ULSBoard!J56+SUBoard!J56+LCTCBoard!J56+Online!J56+AE!J56+RR!J56</f>
        <v>0</v>
      </c>
      <c r="K56" s="40">
        <f t="shared" si="34"/>
        <v>0</v>
      </c>
      <c r="L56" s="131">
        <f t="shared" si="35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12">
        <f>BOR!B57+ULSBoard!B57+SUBoard!B57+LCTCBoard!B57+Online!B57+AE!B57+RR!B57</f>
        <v>0</v>
      </c>
      <c r="C57" s="39">
        <f t="shared" si="0"/>
        <v>0</v>
      </c>
      <c r="D57" s="122">
        <f>BOR!D57+ULSBoard!D57+SUBoard!D57+LCTCBoard!D57+Online!D57+AE!D57+RR!B57</f>
        <v>0</v>
      </c>
      <c r="E57" s="40">
        <f t="shared" si="31"/>
        <v>0</v>
      </c>
      <c r="F57" s="131">
        <f t="shared" si="32"/>
        <v>0</v>
      </c>
      <c r="G57" s="41">
        <f>IF(ISBLANK(F57),"  ",IF(F81&gt;0,F57/F81,IF(F57&gt;0,1,0)))</f>
        <v>0</v>
      </c>
      <c r="H57" s="157">
        <f>BOR!H57+ULSBoard!H57+SUBoard!H57+LCTCBoard!H57+Online!H57+AE!H57+RR!H57</f>
        <v>0</v>
      </c>
      <c r="I57" s="39">
        <f t="shared" si="33"/>
        <v>0</v>
      </c>
      <c r="J57" s="122">
        <f>BOR!J57+ULSBoard!J57+SUBoard!J57+LCTCBoard!J57+Online!J57+AE!J57+RR!J57</f>
        <v>0</v>
      </c>
      <c r="K57" s="40">
        <f t="shared" si="34"/>
        <v>0</v>
      </c>
      <c r="L57" s="131">
        <f t="shared" si="35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12">
        <f>BOR!B58+ULSBoard!B58+SUBoard!B58+LCTCBoard!B58+Online!B58+AE!B58+RR!B58</f>
        <v>0</v>
      </c>
      <c r="C58" s="39">
        <f>IF(ISBLANK(B58),"  ",IF(F58&gt;0,B58/F58,IF(B58&gt;0,1,0)))</f>
        <v>0</v>
      </c>
      <c r="D58" s="122">
        <f>BOR!D58+ULSBoard!D58+SUBoard!D58+LCTCBoard!D58+Online!D58+AE!D58+RR!B58</f>
        <v>0</v>
      </c>
      <c r="E58" s="40">
        <f>IF(ISBLANK(D58),"  ",IF(F58&gt;0,D58/F58,IF(D58&gt;0,1,0)))</f>
        <v>0</v>
      </c>
      <c r="F58" s="138">
        <f t="shared" si="32"/>
        <v>0</v>
      </c>
      <c r="G58" s="41">
        <f>IF(ISBLANK(F58),"  ",IF(F81&gt;0,F58/F81,IF(F58&gt;0,1,0)))</f>
        <v>0</v>
      </c>
      <c r="H58" s="157">
        <f>BOR!H58+ULSBoard!H58+SUBoard!H58+LCTCBoard!H58+Online!H58+AE!H58+RR!H58</f>
        <v>0</v>
      </c>
      <c r="I58" s="39">
        <f>IF(ISBLANK(H58),"  ",IF(L58&gt;0,H58/L58,IF(H58&gt;0,1,0)))</f>
        <v>0</v>
      </c>
      <c r="J58" s="122">
        <f>BOR!J58+ULSBoard!J58+SUBoard!J58+LCTCBoard!J58+Online!J58+AE!J58+RR!J58</f>
        <v>0</v>
      </c>
      <c r="K58" s="40">
        <f>IF(ISBLANK(J58),"  ",IF(L58&gt;0,J58/L58,IF(J58&gt;0,1,0)))</f>
        <v>0</v>
      </c>
      <c r="L58" s="138">
        <f t="shared" si="35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2">
        <f>BOR!B59+ULSBoard!B59+SUBoard!B59+LCTCBoard!B59+Online!B59+AE!B59+RR!B59</f>
        <v>0</v>
      </c>
      <c r="C59" s="39">
        <f t="shared" si="0"/>
        <v>0</v>
      </c>
      <c r="D59" s="122">
        <f>BOR!D59+ULSBoard!D59+SUBoard!D59+LCTCBoard!D59+Online!D59+AE!D59+RR!B59</f>
        <v>0</v>
      </c>
      <c r="E59" s="40">
        <f t="shared" si="31"/>
        <v>0</v>
      </c>
      <c r="F59" s="137">
        <f t="shared" si="32"/>
        <v>0</v>
      </c>
      <c r="G59" s="41">
        <f>IF(ISBLANK(F59),"  ",IF(F81&gt;0,F59/F81,IF(F59&gt;0,1,0)))</f>
        <v>0</v>
      </c>
      <c r="H59" s="157">
        <f>BOR!H59+ULSBoard!H59+SUBoard!H59+LCTCBoard!H59+Online!H59+AE!H59+RR!H59</f>
        <v>0</v>
      </c>
      <c r="I59" s="39">
        <f t="shared" si="33"/>
        <v>0</v>
      </c>
      <c r="J59" s="122">
        <f>BOR!J59+ULSBoard!J59+SUBoard!J59+LCTCBoard!J59+Online!J59+AE!J59+RR!J59</f>
        <v>0</v>
      </c>
      <c r="K59" s="40">
        <f t="shared" si="34"/>
        <v>0</v>
      </c>
      <c r="L59" s="137">
        <f t="shared" si="35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12">
        <f>BOR!B60+ULSBoard!B60+SUBoard!B60+LCTCBoard!B60+Online!B60+AE!B60+RR!B60</f>
        <v>0</v>
      </c>
      <c r="C60" s="59">
        <f t="shared" si="0"/>
        <v>0</v>
      </c>
      <c r="D60" s="122">
        <f>BOR!D60+ULSBoard!D60+SUBoard!D60+LCTCBoard!D60+Online!D60+AE!D60+RR!B60</f>
        <v>0</v>
      </c>
      <c r="E60" s="54">
        <f t="shared" si="31"/>
        <v>0</v>
      </c>
      <c r="F60" s="139">
        <f>F59+F57+F56+F55+F54+F58</f>
        <v>0</v>
      </c>
      <c r="G60" s="53">
        <f>IF(ISBLANK(F60),"  ",IF(F81&gt;0,F60/F81,IF(F60&gt;0,1,0)))</f>
        <v>0</v>
      </c>
      <c r="H60" s="157">
        <f>BOR!H60+ULSBoard!H60+SUBoard!H60+LCTCBoard!H60+Online!H60+AE!H60+RR!H60</f>
        <v>0</v>
      </c>
      <c r="I60" s="59">
        <f t="shared" si="33"/>
        <v>0</v>
      </c>
      <c r="J60" s="122">
        <f>BOR!J60+ULSBoard!J60+SUBoard!J60+LCTCBoard!J60+Online!J60+AE!J60+RR!J60</f>
        <v>0</v>
      </c>
      <c r="K60" s="54">
        <f t="shared" si="34"/>
        <v>0</v>
      </c>
      <c r="L60" s="137">
        <f t="shared" si="35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12">
        <f>BOR!B61+ULSBoard!B61+SUBoard!B61+LCTCBoard!B61+Online!B61+AE!B61+RR!B61</f>
        <v>0</v>
      </c>
      <c r="C61" s="39">
        <f t="shared" si="0"/>
        <v>0</v>
      </c>
      <c r="D61" s="122">
        <f>BOR!D61+ULSBoard!D61+SUBoard!D61+LCTCBoard!D61+Online!D61+AE!D61+RR!B61</f>
        <v>0</v>
      </c>
      <c r="E61" s="40">
        <f t="shared" si="31"/>
        <v>0</v>
      </c>
      <c r="F61" s="140">
        <f t="shared" ref="F61:F71" si="36">D61+B61</f>
        <v>0</v>
      </c>
      <c r="G61" s="41">
        <f>IF(ISBLANK(F61),"  ",IF(F81&gt;0,F61/F81,IF(F61&gt;0,1,0)))</f>
        <v>0</v>
      </c>
      <c r="H61" s="157">
        <f>BOR!H61+ULSBoard!H61+SUBoard!H61+LCTCBoard!H61+Online!H61+AE!H61+RR!H61</f>
        <v>0</v>
      </c>
      <c r="I61" s="39">
        <f t="shared" si="33"/>
        <v>0</v>
      </c>
      <c r="J61" s="122">
        <f>BOR!J61+ULSBoard!J61+SUBoard!J61+LCTCBoard!J61+Online!J61+AE!J61+RR!J61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BOR!B62+ULSBoard!B62+SUBoard!B62+LCTCBoard!B62+Online!B62+AE!B62+RR!B62</f>
        <v>0</v>
      </c>
      <c r="C62" s="39">
        <f t="shared" si="0"/>
        <v>0</v>
      </c>
      <c r="D62" s="122">
        <f>BOR!D62+ULSBoard!D62+SUBoard!D62+LCTCBoard!D62+Online!D62+AE!D62+RR!B62</f>
        <v>0</v>
      </c>
      <c r="E62" s="40">
        <f t="shared" si="31"/>
        <v>0</v>
      </c>
      <c r="F62" s="133">
        <f t="shared" si="36"/>
        <v>0</v>
      </c>
      <c r="G62" s="41">
        <f>IF(ISBLANK(F62),"  ",IF(F81&gt;0,F62/F81,IF(F62&gt;0,1,0)))</f>
        <v>0</v>
      </c>
      <c r="H62" s="157">
        <f>BOR!H62+ULSBoard!H62+SUBoard!H62+LCTCBoard!H62+Online!H62+AE!H62+RR!H62</f>
        <v>0</v>
      </c>
      <c r="I62" s="39">
        <f t="shared" si="33"/>
        <v>0</v>
      </c>
      <c r="J62" s="122">
        <f>BOR!J62+ULSBoard!J62+SUBoard!J62+LCTCBoard!J62+Online!J62+AE!J62+RR!J62</f>
        <v>0</v>
      </c>
      <c r="K62" s="40">
        <f t="shared" si="34"/>
        <v>0</v>
      </c>
      <c r="L62" s="133">
        <f t="shared" si="35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2">
        <f>BOR!B63+ULSBoard!B63+SUBoard!B63+LCTCBoard!B63+Online!B63+AE!B63+RR!B63</f>
        <v>0</v>
      </c>
      <c r="C63" s="39">
        <f t="shared" si="0"/>
        <v>0</v>
      </c>
      <c r="D63" s="122">
        <f>BOR!D63+ULSBoard!D63+SUBoard!D63+LCTCBoard!D63+Online!D63+AE!D63+RR!B63</f>
        <v>0</v>
      </c>
      <c r="E63" s="40">
        <f t="shared" si="31"/>
        <v>0</v>
      </c>
      <c r="F63" s="133">
        <f t="shared" si="36"/>
        <v>0</v>
      </c>
      <c r="G63" s="41">
        <f>IF(ISBLANK(F63),"  ",IF(F81&gt;0,F63/F81,IF(F63&gt;0,1,0)))</f>
        <v>0</v>
      </c>
      <c r="H63" s="157">
        <f>BOR!H63+ULSBoard!H63+SUBoard!H63+LCTCBoard!H63+Online!H63+AE!H63+RR!H63</f>
        <v>0</v>
      </c>
      <c r="I63" s="39">
        <f t="shared" si="33"/>
        <v>0</v>
      </c>
      <c r="J63" s="122">
        <f>BOR!J63+ULSBoard!J63+SUBoard!J63+LCTCBoard!J63+Online!J63+AE!J63+RR!J63</f>
        <v>0</v>
      </c>
      <c r="K63" s="40">
        <f t="shared" si="34"/>
        <v>0</v>
      </c>
      <c r="L63" s="133">
        <f t="shared" si="35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2">
        <f>BOR!B64+ULSBoard!B64+SUBoard!B64+LCTCBoard!B64+Online!B64+AE!B64+RR!B64</f>
        <v>0</v>
      </c>
      <c r="C64" s="39">
        <f t="shared" si="0"/>
        <v>0</v>
      </c>
      <c r="D64" s="122">
        <f>BOR!D64+ULSBoard!D64+SUBoard!D64+LCTCBoard!D64+Online!D64+AE!D64+RR!B64</f>
        <v>9696144.929999996</v>
      </c>
      <c r="E64" s="40">
        <f t="shared" si="31"/>
        <v>1</v>
      </c>
      <c r="F64" s="133">
        <f t="shared" si="36"/>
        <v>9696144.929999996</v>
      </c>
      <c r="G64" s="41">
        <f>IF(ISBLANK(F64),"  ",IF(F81&gt;0,F64/F81,IF(F64&gt;0,1,0)))</f>
        <v>5.3601478101465268E-2</v>
      </c>
      <c r="H64" s="157">
        <f>BOR!H64+ULSBoard!H64+SUBoard!H64+LCTCBoard!H64+Online!H64+AE!H64+RR!H64</f>
        <v>0</v>
      </c>
      <c r="I64" s="39">
        <f t="shared" si="33"/>
        <v>0</v>
      </c>
      <c r="J64" s="122">
        <f>BOR!J64+ULSBoard!J64+SUBoard!J64+LCTCBoard!J64+Online!J64+AE!J64+RR!J64</f>
        <v>9696144.929999996</v>
      </c>
      <c r="K64" s="40">
        <f t="shared" si="34"/>
        <v>1</v>
      </c>
      <c r="L64" s="133">
        <f t="shared" si="35"/>
        <v>9696144.929999996</v>
      </c>
      <c r="M64" s="41">
        <f>IF(ISBLANK(L64),"  ",IF(L81&gt;0,L64/L81,IF(L64&gt;0,1,0)))</f>
        <v>4.0717857326723804E-2</v>
      </c>
    </row>
    <row r="65" spans="1:13" ht="15" customHeight="1" x14ac:dyDescent="0.2">
      <c r="A65" s="65" t="s">
        <v>54</v>
      </c>
      <c r="B65" s="112">
        <f>BOR!B65+ULSBoard!B65+SUBoard!B65+LCTCBoard!B65+Online!B65+AE!B65+RR!B65</f>
        <v>0</v>
      </c>
      <c r="C65" s="39">
        <f t="shared" si="0"/>
        <v>0</v>
      </c>
      <c r="D65" s="122">
        <f>BOR!D65+ULSBoard!D65+SUBoard!D65+LCTCBoard!D65+Online!D65+AE!D65+RR!B65</f>
        <v>0</v>
      </c>
      <c r="E65" s="40">
        <f t="shared" si="31"/>
        <v>0</v>
      </c>
      <c r="F65" s="133">
        <f t="shared" si="36"/>
        <v>0</v>
      </c>
      <c r="G65" s="41">
        <f>IF(ISBLANK(F65),"  ",IF(F81&gt;0,F65/F81,IF(F65&gt;0,1,0)))</f>
        <v>0</v>
      </c>
      <c r="H65" s="157">
        <f>BOR!H65+ULSBoard!H65+SUBoard!H65+LCTCBoard!H65+Online!H65+AE!H65+RR!H65</f>
        <v>0</v>
      </c>
      <c r="I65" s="39">
        <f t="shared" si="33"/>
        <v>0</v>
      </c>
      <c r="J65" s="122">
        <f>BOR!J65+ULSBoard!J65+SUBoard!J65+LCTCBoard!J65+Online!J65+AE!J65+RR!J65</f>
        <v>0</v>
      </c>
      <c r="K65" s="40">
        <f t="shared" si="34"/>
        <v>0</v>
      </c>
      <c r="L65" s="133">
        <f t="shared" si="35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2">
        <f>BOR!B66+ULSBoard!B66+SUBoard!B66+LCTCBoard!B66+Online!B66+AE!B66+RR!B66</f>
        <v>0</v>
      </c>
      <c r="C66" s="39">
        <f t="shared" si="0"/>
        <v>0</v>
      </c>
      <c r="D66" s="122">
        <f>BOR!D66+ULSBoard!D66+SUBoard!D66+LCTCBoard!D66+Online!D66+AE!D66+RR!B66</f>
        <v>0</v>
      </c>
      <c r="E66" s="40">
        <f t="shared" si="31"/>
        <v>0</v>
      </c>
      <c r="F66" s="133">
        <f t="shared" si="36"/>
        <v>0</v>
      </c>
      <c r="G66" s="41">
        <f>IF(ISBLANK(F66),"  ",IF(F81&gt;0,F66/F81,IF(F66&gt;0,1,0)))</f>
        <v>0</v>
      </c>
      <c r="H66" s="157">
        <f>BOR!H66+ULSBoard!H66+SUBoard!H66+LCTCBoard!H66+Online!H66+AE!H66+RR!H66</f>
        <v>0</v>
      </c>
      <c r="I66" s="39">
        <f t="shared" si="33"/>
        <v>0</v>
      </c>
      <c r="J66" s="122">
        <f>BOR!J66+ULSBoard!J66+SUBoard!J66+LCTCBoard!J66+Online!J66+AE!J66+RR!J66</f>
        <v>0</v>
      </c>
      <c r="K66" s="40">
        <f t="shared" si="34"/>
        <v>0</v>
      </c>
      <c r="L66" s="133">
        <f t="shared" si="35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2">
        <f>BOR!B67+ULSBoard!B67+SUBoard!B67+LCTCBoard!B67+Online!B67+AE!B67+RR!B67</f>
        <v>0</v>
      </c>
      <c r="C67" s="39">
        <f t="shared" si="0"/>
        <v>0</v>
      </c>
      <c r="D67" s="122">
        <f>BOR!D67+ULSBoard!D67+SUBoard!D67+LCTCBoard!D67+Online!D67+AE!D67+RR!B67</f>
        <v>0</v>
      </c>
      <c r="E67" s="40">
        <f t="shared" si="31"/>
        <v>0</v>
      </c>
      <c r="F67" s="133">
        <f t="shared" si="36"/>
        <v>0</v>
      </c>
      <c r="G67" s="41">
        <f>IF(ISBLANK(F67),"  ",IF(F81&gt;0,F67/F81,IF(F67&gt;0,1,0)))</f>
        <v>0</v>
      </c>
      <c r="H67" s="157">
        <f>BOR!H67+ULSBoard!H67+SUBoard!H67+LCTCBoard!H67+Online!H67+AE!H67+RR!H67</f>
        <v>0</v>
      </c>
      <c r="I67" s="39">
        <f t="shared" si="33"/>
        <v>0</v>
      </c>
      <c r="J67" s="122">
        <f>BOR!J67+ULSBoard!J67+SUBoard!J67+LCTCBoard!J67+Online!J67+AE!J67+RR!J67</f>
        <v>0</v>
      </c>
      <c r="K67" s="40">
        <f t="shared" si="34"/>
        <v>0</v>
      </c>
      <c r="L67" s="133">
        <f t="shared" si="35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2">
        <f>BOR!B68+ULSBoard!B68+SUBoard!B68+LCTCBoard!B68+Online!B68+AE!B68+RR!B68</f>
        <v>0</v>
      </c>
      <c r="C68" s="39">
        <f t="shared" si="0"/>
        <v>0</v>
      </c>
      <c r="D68" s="122">
        <f>BOR!D68+ULSBoard!D68+SUBoard!D68+LCTCBoard!D68+Online!D68+AE!D68+RR!B68</f>
        <v>0</v>
      </c>
      <c r="E68" s="40">
        <f t="shared" si="31"/>
        <v>0</v>
      </c>
      <c r="F68" s="133">
        <f t="shared" si="36"/>
        <v>0</v>
      </c>
      <c r="G68" s="41">
        <f>IF(ISBLANK(F68),"  ",IF(F81&gt;0,F68/F81,IF(F68&gt;0,1,0)))</f>
        <v>0</v>
      </c>
      <c r="H68" s="157">
        <f>BOR!H68+ULSBoard!H68+SUBoard!H68+LCTCBoard!H68+Online!H68+AE!H68+RR!H68</f>
        <v>0</v>
      </c>
      <c r="I68" s="39">
        <f t="shared" si="33"/>
        <v>0</v>
      </c>
      <c r="J68" s="122">
        <f>BOR!J68+ULSBoard!J68+SUBoard!J68+LCTCBoard!J68+Online!J68+AE!J68+RR!J68</f>
        <v>0</v>
      </c>
      <c r="K68" s="40">
        <f t="shared" si="34"/>
        <v>0</v>
      </c>
      <c r="L68" s="133">
        <f t="shared" si="35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2">
        <f>BOR!B69+ULSBoard!B69+SUBoard!B69+LCTCBoard!B69+Online!B69+AE!B69+RR!B69</f>
        <v>0</v>
      </c>
      <c r="C69" s="39">
        <f t="shared" si="0"/>
        <v>0</v>
      </c>
      <c r="D69" s="122">
        <f>BOR!D69+ULSBoard!D69+SUBoard!D69+LCTCBoard!D69+Online!D69+AE!D69+RR!B69</f>
        <v>1007013.89</v>
      </c>
      <c r="E69" s="40">
        <f t="shared" si="31"/>
        <v>1</v>
      </c>
      <c r="F69" s="133">
        <f t="shared" si="36"/>
        <v>1007013.89</v>
      </c>
      <c r="G69" s="41">
        <f>IF(ISBLANK(F69),"  ",IF(F81&gt;0,F69/F81,IF(F69&gt;0,1,0)))</f>
        <v>5.5668962626269636E-3</v>
      </c>
      <c r="H69" s="157">
        <f>BOR!H69+ULSBoard!H69+SUBoard!H69+LCTCBoard!H69+Online!H69+AE!H69+RR!H69</f>
        <v>0</v>
      </c>
      <c r="I69" s="39">
        <f t="shared" si="33"/>
        <v>0</v>
      </c>
      <c r="J69" s="122">
        <f>BOR!J69+ULSBoard!J69+SUBoard!J69+LCTCBoard!J69+Online!J69+AE!J69+RR!J69</f>
        <v>6476700.4199999999</v>
      </c>
      <c r="K69" s="40">
        <f t="shared" si="34"/>
        <v>1</v>
      </c>
      <c r="L69" s="133">
        <f t="shared" si="35"/>
        <v>6476700.4199999999</v>
      </c>
      <c r="M69" s="41">
        <f>IF(ISBLANK(L69),"  ",IF(L81&gt;0,L69/L81,IF(L69&gt;0,1,0)))</f>
        <v>2.7198166441752252E-2</v>
      </c>
    </row>
    <row r="70" spans="1:13" ht="15" customHeight="1" x14ac:dyDescent="0.2">
      <c r="A70" s="58" t="s">
        <v>59</v>
      </c>
      <c r="B70" s="112">
        <f>BOR!B70+ULSBoard!B70+SUBoard!B70+LCTCBoard!B70+Online!B70+AE!B70+RR!B70</f>
        <v>1341789</v>
      </c>
      <c r="C70" s="39">
        <f t="shared" si="0"/>
        <v>0.13433281477785367</v>
      </c>
      <c r="D70" s="122">
        <f>BOR!D70+ULSBoard!D70+SUBoard!D70+LCTCBoard!D70+Online!D70+AE!D70+RR!B70</f>
        <v>8646753.2799999993</v>
      </c>
      <c r="E70" s="40">
        <f t="shared" si="31"/>
        <v>0.86566718522214636</v>
      </c>
      <c r="F70" s="133">
        <f t="shared" si="36"/>
        <v>9988542.2799999993</v>
      </c>
      <c r="G70" s="41">
        <f>IF(ISBLANK(F70),"  ",IF(F81&gt;0,F70/F81,IF(F70&gt;0,1,0)))</f>
        <v>5.5217886505640357E-2</v>
      </c>
      <c r="H70" s="157">
        <f>BOR!H70+ULSBoard!H70+SUBoard!H70+LCTCBoard!H70+Online!H70+AE!H70+RR!H70</f>
        <v>2730299</v>
      </c>
      <c r="I70" s="39">
        <f t="shared" si="33"/>
        <v>0.23998298793085973</v>
      </c>
      <c r="J70" s="122">
        <f>BOR!J70+ULSBoard!J70+SUBoard!J70+LCTCBoard!J70+Online!J70+AE!J70+RR!J70</f>
        <v>8646753.2799999993</v>
      </c>
      <c r="K70" s="40">
        <f t="shared" si="34"/>
        <v>0.7600170120691403</v>
      </c>
      <c r="L70" s="133">
        <f t="shared" si="35"/>
        <v>11377052.279999999</v>
      </c>
      <c r="M70" s="41">
        <f>IF(ISBLANK(L70),"  ",IF(L81&gt;0,L70/L81,IF(L70&gt;0,1,0)))</f>
        <v>4.7776636475638769E-2</v>
      </c>
    </row>
    <row r="71" spans="1:13" ht="15" customHeight="1" x14ac:dyDescent="0.2">
      <c r="A71" s="34" t="s">
        <v>186</v>
      </c>
      <c r="B71" s="112">
        <f>BOR!B71+ULSBoard!B71+SUBoard!B71+LCTCBoard!B71+Online!B71+AE!B71+RR!B71</f>
        <v>2834875</v>
      </c>
      <c r="C71" s="39">
        <f t="shared" si="0"/>
        <v>1</v>
      </c>
      <c r="D71" s="122">
        <f>BOR!D71+ULSBoard!D71+SUBoard!D71+LCTCBoard!D71+Online!D71+AE!D71+RR!B71</f>
        <v>0</v>
      </c>
      <c r="E71" s="40">
        <f t="shared" si="31"/>
        <v>0</v>
      </c>
      <c r="F71" s="133">
        <f t="shared" si="36"/>
        <v>2834875</v>
      </c>
      <c r="G71" s="41">
        <f>IF(ISBLANK(F71),"  ",IF(F82&gt;0,F71/F82,IF(F71&gt;0,1,0)))</f>
        <v>1</v>
      </c>
      <c r="H71" s="157">
        <f>BOR!H71+ULSBoard!H71+SUBoard!H71+LCTCBoard!H71+Online!H71+AE!H71+RR!H71</f>
        <v>3622500</v>
      </c>
      <c r="I71" s="39">
        <f t="shared" si="33"/>
        <v>1</v>
      </c>
      <c r="J71" s="122">
        <f>BOR!J71+ULSBoard!J71+SUBoard!J71+LCTCBoard!J71+Online!J71+AE!J71+RR!J71</f>
        <v>0</v>
      </c>
      <c r="K71" s="40">
        <f t="shared" si="34"/>
        <v>0</v>
      </c>
      <c r="L71" s="133">
        <f t="shared" si="35"/>
        <v>3622500</v>
      </c>
      <c r="M71" s="41">
        <f>IF(ISBLANK(L71),"  ",IF(L82&gt;0,L71/L82,IF(L71&gt;0,1,0)))</f>
        <v>1</v>
      </c>
    </row>
    <row r="72" spans="1:13" s="55" customFormat="1" ht="15" customHeight="1" x14ac:dyDescent="0.25">
      <c r="A72" s="66" t="s">
        <v>60</v>
      </c>
      <c r="B72" s="118">
        <f>B71+B70+B69+B68+B67+B66+B65+B64+B63+B62+B61+B60</f>
        <v>4176664</v>
      </c>
      <c r="C72" s="59">
        <f>IF(ISBLANK(B72),"  ",IF(F72&gt;0,B72/F72,IF(B72&gt;0,1,0)))</f>
        <v>0.1775296151147128</v>
      </c>
      <c r="D72" s="126">
        <f>D71+D70+D69+D68+D67+D66+D65+D64+D63+D62+D61+D60</f>
        <v>19349912.099999994</v>
      </c>
      <c r="E72" s="54">
        <f t="shared" si="31"/>
        <v>0.82247038488528723</v>
      </c>
      <c r="F72" s="115">
        <f>F71+F70+F69+F68+F67+F66+F65+F64+F63+F62+F61+F60</f>
        <v>23526576.099999994</v>
      </c>
      <c r="G72" s="53">
        <f>IF(ISBLANK(F72),"  ",IF(F81&gt;0,F72/F81,IF(F72&gt;0,1,0)))</f>
        <v>0.13005779747834342</v>
      </c>
      <c r="H72" s="160">
        <f>H71+H70+H69+H68+H67+H66+H65+H64+H63+H62+H61+H60</f>
        <v>6352799</v>
      </c>
      <c r="I72" s="59">
        <f t="shared" si="33"/>
        <v>0.20379564881098949</v>
      </c>
      <c r="J72" s="126">
        <f>J71+J70+J69+J68+J67+J66+J65+J64+J63+J62+J61+J60</f>
        <v>24819598.629999995</v>
      </c>
      <c r="K72" s="54">
        <f t="shared" si="34"/>
        <v>0.79620435118901056</v>
      </c>
      <c r="L72" s="115">
        <f>L71+L70+L69+L68+L67+L66+L65+L64+L63+L62+L61+L60</f>
        <v>31172397.629999995</v>
      </c>
      <c r="M72" s="53">
        <f>IF(ISBLANK(L72),"  ",IF(L81&gt;0,L72/L81,IF(L72&gt;0,1,0)))</f>
        <v>0.13090493679638548</v>
      </c>
    </row>
    <row r="73" spans="1:13" ht="15" customHeight="1" x14ac:dyDescent="0.25">
      <c r="A73" s="9" t="s">
        <v>61</v>
      </c>
      <c r="B73" s="113">
        <f>BOR!B73+ULSBoard!B73+SUBoard!B73+LCTCBoard!B73+Online!B73+AE!B73+RR!B73</f>
        <v>0</v>
      </c>
      <c r="C73" s="48" t="s">
        <v>4</v>
      </c>
      <c r="D73" s="123">
        <f>BOR!D73+ULSBoard!D73+SUBoard!D73+LCTCBoard!D73+Online!D73+AE!D73+RR!B73</f>
        <v>0</v>
      </c>
      <c r="E73" s="49" t="s">
        <v>4</v>
      </c>
      <c r="F73" s="133"/>
      <c r="G73" s="50" t="s">
        <v>4</v>
      </c>
      <c r="H73" s="113">
        <f>BOR!H73+ULSBoard!H73+SUBoard!H73+LCTCBoard!H73+Online!H73+AE!H73+RR!H73</f>
        <v>0</v>
      </c>
      <c r="I73" s="48" t="s">
        <v>4</v>
      </c>
      <c r="J73" s="123">
        <f>BOR!J73+ULSBoard!J73+SUBoard!J73+LCTCBoard!J73+Online!J73+AE!J73+RR!J73</f>
        <v>0</v>
      </c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BOR!B74+ULSBoard!B74+SUBoard!B74+LCTCBoard!B74+Online!B74+AE!B74+RR!B74</f>
        <v>6872891</v>
      </c>
      <c r="C74" s="35">
        <f t="shared" si="0"/>
        <v>1</v>
      </c>
      <c r="D74" s="122">
        <f>BOR!D74+ULSBoard!D74+SUBoard!D74+LCTCBoard!D74+Online!D74+AE!D74+RR!B74</f>
        <v>0</v>
      </c>
      <c r="E74" s="36">
        <f>IF(ISBLANK(D74),"  ",IF(F74&gt;0,D74/F74,IF(D74&gt;0,1,0)))</f>
        <v>0</v>
      </c>
      <c r="F74" s="132">
        <f>D74+B74</f>
        <v>6872891</v>
      </c>
      <c r="G74" s="37">
        <f>IF(ISBLANK(F74),"  ",IF(F81&gt;0,F74/F81,IF(F74&gt;0,1,0)))</f>
        <v>3.799418419277463E-2</v>
      </c>
      <c r="H74" s="157">
        <f>BOR!H74+ULSBoard!H74+SUBoard!H74+LCTCBoard!H74+Online!H74+AE!H74+RR!H74</f>
        <v>13172314</v>
      </c>
      <c r="I74" s="35">
        <f>IF(ISBLANK(H74),"  ",IF(L74&gt;0,H74/L74,IF(H74&gt;0,1,0)))</f>
        <v>1</v>
      </c>
      <c r="J74" s="122">
        <f>BOR!J74+ULSBoard!J74+SUBoard!J74+LCTCBoard!J74+Online!J74+AE!J74+RR!J74</f>
        <v>0</v>
      </c>
      <c r="K74" s="36">
        <f>IF(ISBLANK(J74),"  ",IF(L74&gt;0,J74/L74,IF(J74&gt;0,1,0)))</f>
        <v>0</v>
      </c>
      <c r="L74" s="132">
        <f>J74+H74</f>
        <v>13172314</v>
      </c>
      <c r="M74" s="37">
        <f>IF(ISBLANK(L74),"  ",IF(L81&gt;0,L74/L81,IF(L74&gt;0,1,0)))</f>
        <v>5.5315633789191597E-2</v>
      </c>
    </row>
    <row r="75" spans="1:13" ht="15" customHeight="1" x14ac:dyDescent="0.2">
      <c r="A75" s="25" t="s">
        <v>63</v>
      </c>
      <c r="B75" s="112">
        <f>BOR!B75+ULSBoard!B75+SUBoard!B75+LCTCBoard!B75+Online!B75+AE!B75+RR!B75</f>
        <v>0</v>
      </c>
      <c r="C75" s="39">
        <f t="shared" si="0"/>
        <v>0</v>
      </c>
      <c r="D75" s="122">
        <f>BOR!D75+ULSBoard!D75+SUBoard!D75+LCTCBoard!D75+Online!D75+AE!D75+RR!B75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57">
        <f>BOR!H75+ULSBoard!H75+SUBoard!H75+LCTCBoard!H75+Online!H75+AE!H75+RR!H75</f>
        <v>0</v>
      </c>
      <c r="I75" s="39">
        <f>IF(ISBLANK(H75),"  ",IF(L75&gt;0,H75/L75,IF(H75&gt;0,1,0)))</f>
        <v>0</v>
      </c>
      <c r="J75" s="122">
        <f>BOR!J75+ULSBoard!J75+SUBoard!J75+LCTCBoard!J75+Online!J75+AE!J75+RR!J75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3">
        <f>BOR!B76+ULSBoard!B76+SUBoard!B76+LCTCBoard!B76+Online!B76+AE!B76+RR!B76</f>
        <v>0</v>
      </c>
      <c r="C76" s="48" t="s">
        <v>4</v>
      </c>
      <c r="D76" s="123">
        <f>BOR!D76+ULSBoard!D76+SUBoard!D76+LCTCBoard!D76+Online!D76+AE!D76+RR!B76</f>
        <v>0</v>
      </c>
      <c r="E76" s="49" t="s">
        <v>4</v>
      </c>
      <c r="F76" s="133"/>
      <c r="G76" s="50" t="s">
        <v>4</v>
      </c>
      <c r="H76" s="113">
        <f>BOR!H76+ULSBoard!H76+SUBoard!H76+LCTCBoard!H76+Online!H76+AE!H76+RR!H76</f>
        <v>0</v>
      </c>
      <c r="I76" s="48" t="s">
        <v>4</v>
      </c>
      <c r="J76" s="123">
        <f>BOR!J76+ULSBoard!J76+SUBoard!J76+LCTCBoard!J76+Online!J76+AE!J76+RR!J76</f>
        <v>0</v>
      </c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BOR!B77+ULSBoard!B77+SUBoard!B77+LCTCBoard!B77+Online!B77+AE!B77+RR!B77</f>
        <v>0</v>
      </c>
      <c r="C77" s="35">
        <f t="shared" si="0"/>
        <v>0</v>
      </c>
      <c r="D77" s="122">
        <f>BOR!D77+ULSBoard!D77+SUBoard!D77+LCTCBoard!D77+Online!D77+AE!D77+RR!B77</f>
        <v>0</v>
      </c>
      <c r="E77" s="36">
        <f>IF(ISBLANK(D77),"  ",IF(F77&gt;0,D77/F77,IF(D77&gt;0,1,0)))</f>
        <v>0</v>
      </c>
      <c r="F77" s="132">
        <f>D77+B77</f>
        <v>0</v>
      </c>
      <c r="G77" s="37">
        <f>IF(ISBLANK(F77),"  ",IF(F81&gt;0,F77/F81,IF(F77&gt;0,1,0)))</f>
        <v>0</v>
      </c>
      <c r="H77" s="157">
        <f>BOR!H77+ULSBoard!H77+SUBoard!H77+LCTCBoard!H77+Online!H77+AE!H77+RR!H77</f>
        <v>0</v>
      </c>
      <c r="I77" s="35">
        <f>IF(ISBLANK(H77),"  ",IF(L77&gt;0,H77/L77,IF(H77&gt;0,1,0)))</f>
        <v>0</v>
      </c>
      <c r="J77" s="122">
        <f>BOR!J77+ULSBoard!J77+SUBoard!J77+LCTCBoard!J77+Online!J77+AE!J77+RR!J77</f>
        <v>0</v>
      </c>
      <c r="K77" s="36">
        <f>IF(ISBLANK(J77),"  ",IF(L77&gt;0,J77/L77,IF(J77&gt;0,1,0)))</f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2">
        <f>BOR!B78+ULSBoard!B78+SUBoard!B78+LCTCBoard!B78+Online!B78+AE!B78+RR!B78</f>
        <v>0</v>
      </c>
      <c r="C78" s="39">
        <f t="shared" si="0"/>
        <v>0</v>
      </c>
      <c r="D78" s="122">
        <f>BOR!D78+ULSBoard!D78+SUBoard!D78+LCTCBoard!D78+Online!D78+AE!D78+RR!B78</f>
        <v>37740278.799999975</v>
      </c>
      <c r="E78" s="40">
        <f>IF(ISBLANK(D78),"  ",IF(F78&gt;0,D78/F78,IF(D78&gt;0,1,0)))</f>
        <v>1</v>
      </c>
      <c r="F78" s="133">
        <f>D78+B78</f>
        <v>37740278.799999975</v>
      </c>
      <c r="G78" s="41">
        <f>IF(ISBLANK(F78),"  ",IF(F81&gt;0,F78/F81,IF(F78&gt;0,1,0)))</f>
        <v>0.20863288886930792</v>
      </c>
      <c r="H78" s="157">
        <f>BOR!H78+ULSBoard!H78+SUBoard!H78+LCTCBoard!H78+Online!H78+AE!H78+RR!H78</f>
        <v>0</v>
      </c>
      <c r="I78" s="39">
        <f>IF(ISBLANK(H78),"  ",IF(L78&gt;0,H78/L78,IF(H78&gt;0,1,0)))</f>
        <v>0</v>
      </c>
      <c r="J78" s="122">
        <f>BOR!J78+ULSBoard!J78+SUBoard!J78+LCTCBoard!J78+Online!J78+AE!J78+RR!J78</f>
        <v>37740278.799999975</v>
      </c>
      <c r="K78" s="40">
        <f>IF(ISBLANK(J78),"  ",IF(L78&gt;0,J78/L78,IF(J78&gt;0,1,0)))</f>
        <v>1</v>
      </c>
      <c r="L78" s="133">
        <f>J78+H78</f>
        <v>37740278.799999975</v>
      </c>
      <c r="M78" s="41">
        <f>IF(ISBLANK(L78),"  ",IF(L81&gt;0,L78/L81,IF(L78&gt;0,1,0)))</f>
        <v>0.15848600642246988</v>
      </c>
    </row>
    <row r="79" spans="1:13" s="55" customFormat="1" ht="15" customHeight="1" x14ac:dyDescent="0.25">
      <c r="A79" s="56" t="s">
        <v>67</v>
      </c>
      <c r="B79" s="129">
        <f>BOR!B79+ULSBoard!B79+SUBoard!B79+LCTCBoard!B79+Online!B79+AE!B79+RR!B79</f>
        <v>6872891</v>
      </c>
      <c r="C79" s="59">
        <f t="shared" si="0"/>
        <v>0.15405520456876401</v>
      </c>
      <c r="D79" s="129">
        <f>BOR!D79+ULSBoard!D79+SUBoard!D79+LCTCBoard!D79+Online!D79+AE!D79+RR!B79</f>
        <v>37740278.799999975</v>
      </c>
      <c r="E79" s="54">
        <f>IF(ISBLANK(D79),"  ",IF(F79&gt;0,D79/F79,IF(D79&gt;0,1,0)))</f>
        <v>0.84594479543123602</v>
      </c>
      <c r="F79" s="134">
        <f>F78+F77+F76+F75+F74</f>
        <v>44613169.799999975</v>
      </c>
      <c r="G79" s="53">
        <f>IF(ISBLANK(F79),"  ",IF(F81&gt;0,F79/F81,IF(F79&gt;0,1,0)))</f>
        <v>0.24662707306208256</v>
      </c>
      <c r="H79" s="129">
        <f>BOR!H79+ULSBoard!H79+SUBoard!H79+LCTCBoard!H79+Online!H79+AE!H79+RR!H79</f>
        <v>13172314</v>
      </c>
      <c r="I79" s="59">
        <f>IF(ISBLANK(H79),"  ",IF(L79&gt;0,H79/L79,IF(H79&gt;0,1,0)))</f>
        <v>0.25872408525224444</v>
      </c>
      <c r="J79" s="129">
        <f>BOR!J79+ULSBoard!J79+SUBoard!J79+LCTCBoard!J79+Online!J79+AE!J79+RR!J79</f>
        <v>37740278.799999975</v>
      </c>
      <c r="K79" s="54">
        <f>IF(ISBLANK(J79),"  ",IF(L79&gt;0,J79/L79,IF(J79&gt;0,1,0)))</f>
        <v>0.74127591474775556</v>
      </c>
      <c r="L79" s="134">
        <f>L78+L77+L76+L75+L74</f>
        <v>50912592.799999975</v>
      </c>
      <c r="M79" s="53">
        <f>IF(ISBLANK(L79),"  ",IF(L81&gt;0,L79/L81,IF(L79&gt;0,1,0)))</f>
        <v>0.21380164021166148</v>
      </c>
    </row>
    <row r="80" spans="1:13" s="55" customFormat="1" ht="15" customHeight="1" x14ac:dyDescent="0.25">
      <c r="A80" s="56" t="s">
        <v>68</v>
      </c>
      <c r="B80" s="126">
        <f>BOR!B80+ULSBoard!B80+SUBoard!B80+LCTCBoard!B80+Online!B80+AE!B80+RR!B80</f>
        <v>0</v>
      </c>
      <c r="C80" s="59">
        <f>IF(ISBLANK(B80),"  ",IF(F80&gt;0,B80/F80,IF(B80&gt;0,1,0)))</f>
        <v>0</v>
      </c>
      <c r="D80" s="126">
        <f>BOR!D80+ULSBoard!D80+SUBoard!D80+LCTCBoard!D80+Online!D80+AE!D80+RR!B80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26">
        <f>BOR!H80+ULSBoard!H80+SUBoard!H80+LCTCBoard!H80+Online!H80+AE!H80+RR!H80</f>
        <v>0</v>
      </c>
      <c r="I80" s="59">
        <f>IF(ISBLANK(H80),"  ",IF(L80&gt;0,H80/L80,IF(H80&gt;0,1,0)))</f>
        <v>0</v>
      </c>
      <c r="J80" s="126">
        <f>BOR!J80+ULSBoard!J80+SUBoard!J80+LCTCBoard!J80+Online!J80+AE!J80+RR!J80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111807047</v>
      </c>
      <c r="C81" s="68">
        <f t="shared" si="0"/>
        <v>0.61808306544774394</v>
      </c>
      <c r="D81" s="121">
        <f>D79+D72+D51+D44+D52+D80</f>
        <v>69086190.899999976</v>
      </c>
      <c r="E81" s="69">
        <f>IF(ISBLANK(D81),"  ",IF(F81&gt;0,D81/F81,IF(D81&gt;0,1,0)))</f>
        <v>0.38191693455225606</v>
      </c>
      <c r="F81" s="121">
        <f>F79+F72+F51+F44+F52+F80</f>
        <v>180893237.89999998</v>
      </c>
      <c r="G81" s="70">
        <f>IF(ISBLANK(F81),"  ",IF(F81&gt;0,F81/F81,IF(F81&gt;0,1,0)))</f>
        <v>1</v>
      </c>
      <c r="H81" s="121">
        <f>H79+H72+H51+H44+H52+H80</f>
        <v>175570161</v>
      </c>
      <c r="I81" s="68">
        <f>IF(ISBLANK(H81),"  ",IF(L81&gt;0,H81/L81,IF(H81&gt;0,1,0)))</f>
        <v>0.73728691330812557</v>
      </c>
      <c r="J81" s="121">
        <f>J79+J72+J51+J44+J52+J80</f>
        <v>62559877.42999997</v>
      </c>
      <c r="K81" s="69">
        <f>IF(ISBLANK(J81),"  ",IF(L81&gt;0,J81/L81,IF(J81&gt;0,1,0)))</f>
        <v>0.26271308669187443</v>
      </c>
      <c r="L81" s="121">
        <f>L79+L72+L51+L44+L52+L80</f>
        <v>238130038.42999998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 t="s">
        <v>4</v>
      </c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HSCS!B13+HSCNO!B13+PBRC!B13+LSUAg!B13+SULaw!B13+SUAg!B13</f>
        <v>296157294</v>
      </c>
      <c r="C13" s="35">
        <f t="shared" ref="C13:C81" si="0">IF(ISBLANK(B13),"  ",IF(F13&gt;0,B13/F13,IF(B13&gt;0,1,0)))</f>
        <v>1</v>
      </c>
      <c r="D13" s="122">
        <f>HSCS!D13+HSCNO!D13+PBRC!D13+LSUAg!D13+SULaw!D13+SUAg!D13</f>
        <v>0</v>
      </c>
      <c r="E13" s="36">
        <f>IF(ISBLANK(D13),"  ",IF(F13&gt;0,D13/F13,IF(D13&gt;0,1,0)))</f>
        <v>0</v>
      </c>
      <c r="F13" s="130">
        <f>D13+B13</f>
        <v>296157294</v>
      </c>
      <c r="G13" s="37">
        <f>IF(ISBLANK(F13),"  ",IF(F81&gt;0,F13/F81,IF(F13&gt;0,1,0)))</f>
        <v>0.16669558286022915</v>
      </c>
      <c r="H13" s="112">
        <f>HSCS!H13+HSCNO!H13+PBRC!H13+LSUAg!H13+SULaw!H13+SUAg!H13</f>
        <v>322082755</v>
      </c>
      <c r="I13" s="35">
        <f>IF(ISBLANK(H13),"  ",IF(L13&gt;0,H13/L13,IF(H13&gt;0,1,0)))</f>
        <v>1</v>
      </c>
      <c r="J13" s="122">
        <f>HSCS!J13+HSCNO!J13+PBRC!J13+LSUAg!J13+SULaw!J13+SUAg!J13</f>
        <v>0</v>
      </c>
      <c r="K13" s="36">
        <f>IF(ISBLANK(J13),"  ",IF(L13&gt;0,J13/L13,IF(J13&gt;0,1,0)))</f>
        <v>0</v>
      </c>
      <c r="L13" s="130">
        <f t="shared" ref="L13:L34" si="1">J13+H13</f>
        <v>322082755</v>
      </c>
      <c r="M13" s="38">
        <f>IF(ISBLANK(L13),"  ",IF(L81&gt;0,L13/L81,IF(L13&gt;0,1,0)))</f>
        <v>0.18221599429685109</v>
      </c>
    </row>
    <row r="14" spans="1:15" ht="15" customHeight="1" x14ac:dyDescent="0.2">
      <c r="A14" s="7" t="s">
        <v>13</v>
      </c>
      <c r="B14" s="112">
        <f>HSCS!B14+HSCNO!B14+PBRC!B14+LSUAg!B14+SULaw!B14+SUAg!B14</f>
        <v>0</v>
      </c>
      <c r="C14" s="39">
        <f t="shared" si="0"/>
        <v>0</v>
      </c>
      <c r="D14" s="122">
        <f>HSCS!D14+HSCNO!D14+PBRC!D14+LSUAg!D14+SULaw!D14+SUAg!D14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HSCS!H14+HSCNO!H14+PBRC!H14+LSUAg!H14+SULaw!H14+SUAg!H14</f>
        <v>0</v>
      </c>
      <c r="I14" s="39">
        <f>IF(ISBLANK(H14),"  ",IF(L14&gt;0,H14/L14,IF(H14&gt;0,1,0)))</f>
        <v>0</v>
      </c>
      <c r="J14" s="122">
        <f>HSCS!J14+HSCNO!J14+PBRC!J14+LSUAg!J14+SULaw!J14+SUAg!J14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2">
        <f>HSCS!B15+HSCNO!B15+PBRC!B15+LSUAg!B15+SULaw!B15+SUAg!B15</f>
        <v>17305246.27</v>
      </c>
      <c r="C15" s="42">
        <f t="shared" si="0"/>
        <v>1</v>
      </c>
      <c r="D15" s="122">
        <f>HSCS!D15+HSCNO!D15+PBRC!D15+LSUAg!D15+SULaw!D15+SUAg!D15</f>
        <v>0</v>
      </c>
      <c r="E15" s="43">
        <f>IF(ISBLANK(D15),"  ",IF(F15&gt;0,D15/F15,IF(D15&gt;0,1,0)))</f>
        <v>0</v>
      </c>
      <c r="F15" s="132">
        <f>D15+B15</f>
        <v>17305246.27</v>
      </c>
      <c r="G15" s="44">
        <f>IF(ISBLANK(F15),"  ",IF(F81&gt;0,F15/F81,IF(F15&gt;0,1,0)))</f>
        <v>9.740459451650231E-3</v>
      </c>
      <c r="H15" s="112">
        <f>HSCS!H15+HSCNO!H15+PBRC!H15+LSUAg!H15+SULaw!H15+SUAg!H15</f>
        <v>16271193</v>
      </c>
      <c r="I15" s="42">
        <f>IF(ISBLANK(H15),"  ",IF(L15&gt;0,H15/L15,IF(H15&gt;0,1,0)))</f>
        <v>1</v>
      </c>
      <c r="J15" s="122">
        <f>HSCS!J15+HSCNO!J15+PBRC!J15+LSUAg!J15+SULaw!J15+SUAg!J15</f>
        <v>0</v>
      </c>
      <c r="K15" s="43">
        <f>IF(ISBLANK(J15),"  ",IF(L15&gt;0,J15/L15,IF(J15&gt;0,1,0)))</f>
        <v>0</v>
      </c>
      <c r="L15" s="132">
        <f t="shared" si="1"/>
        <v>16271193</v>
      </c>
      <c r="M15" s="44">
        <f>IF(ISBLANK(L15),"  ",IF(L81&gt;0,L15/L81,IF(L15&gt;0,1,0)))</f>
        <v>9.2053100169581063E-3</v>
      </c>
    </row>
    <row r="16" spans="1:15" ht="15" customHeight="1" x14ac:dyDescent="0.2">
      <c r="A16" s="170" t="s">
        <v>15</v>
      </c>
      <c r="B16" s="112">
        <f>HSCS!B16+HSCNO!B16+PBRC!B16+LSUAg!B16+SULaw!B16+SUAg!B16</f>
        <v>221302.38</v>
      </c>
      <c r="C16" s="35">
        <f t="shared" si="0"/>
        <v>1</v>
      </c>
      <c r="D16" s="122">
        <f>HSCS!D16+HSCNO!D16+PBRC!D16+LSUAg!D16+SULaw!D16+SUAg!D16</f>
        <v>0</v>
      </c>
      <c r="E16" s="36">
        <f>IF(ISBLANK(D16),"  ",IF(F16&gt;0,D16/F16,IF(D16&gt;0,1,0)))</f>
        <v>0</v>
      </c>
      <c r="F16" s="132">
        <f t="shared" ref="F16:F43" si="2">D16+B16</f>
        <v>221302.38</v>
      </c>
      <c r="G16" s="37">
        <f>IF(ISBLANK(F16),"  ",IF(F81&gt;0,F16/F81,IF(F16&gt;0,1,0)))</f>
        <v>1.2456262253144411E-4</v>
      </c>
      <c r="H16" s="112">
        <f>HSCS!H16+HSCNO!H16+PBRC!H16+LSUAg!H16+SULaw!H16+SUAg!H16</f>
        <v>191980</v>
      </c>
      <c r="I16" s="35">
        <f t="shared" ref="I16:I34" si="3">IF(ISBLANK(H16),"  ",IF(L16&gt;0,H16/L16,IF(H16&gt;0,1,0)))</f>
        <v>1</v>
      </c>
      <c r="J16" s="122">
        <f>HSCS!J16+HSCNO!J16+PBRC!J16+LSUAg!J16+SULaw!J16+SUAg!J16</f>
        <v>0</v>
      </c>
      <c r="K16" s="36">
        <f t="shared" ref="K16:K34" si="4">IF(ISBLANK(J16),"  ",IF(L16&gt;0,J16/L16,IF(J16&gt;0,1,0)))</f>
        <v>0</v>
      </c>
      <c r="L16" s="132">
        <f t="shared" si="1"/>
        <v>191980</v>
      </c>
      <c r="M16" s="37">
        <f>IF(ISBLANK(L16),"  ",IF(L81&gt;0,L16/L81,IF(L16&gt;0,1,0)))</f>
        <v>1.0861129955594634E-4</v>
      </c>
    </row>
    <row r="17" spans="1:13" ht="15" customHeight="1" x14ac:dyDescent="0.2">
      <c r="A17" s="171" t="s">
        <v>16</v>
      </c>
      <c r="B17" s="112">
        <f>HSCS!B17+HSCNO!B17+PBRC!B17+LSUAg!B17+SULaw!B17+SUAg!B17</f>
        <v>10786687.300000001</v>
      </c>
      <c r="C17" s="39">
        <f t="shared" si="0"/>
        <v>1</v>
      </c>
      <c r="D17" s="122">
        <f>HSCS!D17+HSCNO!D17+PBRC!D17+LSUAg!D17+SULaw!D17+SUAg!D17</f>
        <v>0</v>
      </c>
      <c r="E17" s="36">
        <f t="shared" ref="E17:E34" si="5">IF(ISBLANK(D17),"  ",IF(F17&gt;0,D17/F17,IF(D17&gt;0,1,0)))</f>
        <v>0</v>
      </c>
      <c r="F17" s="133">
        <f t="shared" si="2"/>
        <v>10786687.300000001</v>
      </c>
      <c r="G17" s="41">
        <f>IF(ISBLANK(F17),"  ",IF(F81&gt;0,F17/F81,IF(F17&gt;0,1,0)))</f>
        <v>6.0714126007800819E-3</v>
      </c>
      <c r="H17" s="112">
        <f>HSCS!H17+HSCNO!H17+PBRC!H17+LSUAg!H17+SULaw!H17+SUAg!H17</f>
        <v>9357994</v>
      </c>
      <c r="I17" s="39">
        <f t="shared" si="3"/>
        <v>1</v>
      </c>
      <c r="J17" s="122">
        <f>HSCS!J17+HSCNO!J17+PBRC!J17+LSUAg!J17+SULaw!J17+SUAg!J17</f>
        <v>0</v>
      </c>
      <c r="K17" s="40">
        <f t="shared" si="4"/>
        <v>0</v>
      </c>
      <c r="L17" s="133">
        <f t="shared" si="1"/>
        <v>9357994</v>
      </c>
      <c r="M17" s="41">
        <f>IF(ISBLANK(L17),"  ",IF(L81&gt;0,L17/L81,IF(L17&gt;0,1,0)))</f>
        <v>5.2942175725427046E-3</v>
      </c>
    </row>
    <row r="18" spans="1:13" ht="15" customHeight="1" x14ac:dyDescent="0.2">
      <c r="A18" s="171" t="s">
        <v>17</v>
      </c>
      <c r="B18" s="112">
        <f>HSCS!B18+HSCNO!B18+PBRC!B18+LSUAg!B18+SULaw!B18+SUAg!B18</f>
        <v>5147256.59</v>
      </c>
      <c r="C18" s="39">
        <f t="shared" si="0"/>
        <v>1</v>
      </c>
      <c r="D18" s="122">
        <f>HSCS!D18+HSCNO!D18+PBRC!D18+LSUAg!D18+SULaw!D18+SUAg!D18</f>
        <v>0</v>
      </c>
      <c r="E18" s="36">
        <f t="shared" si="5"/>
        <v>0</v>
      </c>
      <c r="F18" s="133">
        <f t="shared" si="2"/>
        <v>5147256.59</v>
      </c>
      <c r="G18" s="41">
        <f>IF(ISBLANK(F18),"  ",IF(F81&gt;0,F18/F81,IF(F18&gt;0,1,0)))</f>
        <v>2.8971933320041934E-3</v>
      </c>
      <c r="H18" s="112">
        <f>HSCS!H18+HSCNO!H18+PBRC!H18+LSUAg!H18+SULaw!H18+SUAg!H18</f>
        <v>5421219</v>
      </c>
      <c r="I18" s="39">
        <f t="shared" si="3"/>
        <v>1</v>
      </c>
      <c r="J18" s="122">
        <f>HSCS!J18+HSCNO!J18+PBRC!J18+LSUAg!J18+SULaw!J18+SUAg!J18</f>
        <v>0</v>
      </c>
      <c r="K18" s="40">
        <f t="shared" si="4"/>
        <v>0</v>
      </c>
      <c r="L18" s="133">
        <f t="shared" si="1"/>
        <v>5421219</v>
      </c>
      <c r="M18" s="41">
        <f>IF(ISBLANK(L18),"  ",IF(L81&gt;0,L18/L81,IF(L18&gt;0,1,0)))</f>
        <v>3.0670155264474835E-3</v>
      </c>
    </row>
    <row r="19" spans="1:13" ht="15" customHeight="1" x14ac:dyDescent="0.2">
      <c r="A19" s="171" t="s">
        <v>18</v>
      </c>
      <c r="B19" s="112">
        <f>HSCS!B19+HSCNO!B19+PBRC!B19+LSUAg!B19+SULaw!B19+SUAg!B19</f>
        <v>0</v>
      </c>
      <c r="C19" s="39">
        <f t="shared" si="0"/>
        <v>0</v>
      </c>
      <c r="D19" s="122">
        <f>HSCS!D19+HSCNO!D19+PBRC!D19+LSUAg!D19+SULaw!D19+SUAg!D19</f>
        <v>0</v>
      </c>
      <c r="E19" s="36">
        <f t="shared" si="5"/>
        <v>0</v>
      </c>
      <c r="F19" s="133">
        <f t="shared" si="2"/>
        <v>0</v>
      </c>
      <c r="G19" s="41">
        <f>IF(ISBLANK(F19),"  ",IF(F81&gt;0,F19/F81,IF(F19&gt;0,1,0)))</f>
        <v>0</v>
      </c>
      <c r="H19" s="112">
        <f>HSCS!H19+HSCNO!H19+PBRC!H19+LSUAg!H19+SULaw!H19+SUAg!H19</f>
        <v>0</v>
      </c>
      <c r="I19" s="39">
        <f t="shared" si="3"/>
        <v>0</v>
      </c>
      <c r="J19" s="122">
        <f>HSCS!J19+HSCNO!J19+PBRC!J19+LSUAg!J19+SULaw!J19+SUAg!J19</f>
        <v>0</v>
      </c>
      <c r="K19" s="40">
        <f t="shared" si="4"/>
        <v>0</v>
      </c>
      <c r="L19" s="133">
        <f t="shared" si="1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2">
        <f>HSCS!B20+HSCNO!B20+PBRC!B20+LSUAg!B20+SULaw!B20+SUAg!B20</f>
        <v>0</v>
      </c>
      <c r="C20" s="39">
        <f t="shared" si="0"/>
        <v>0</v>
      </c>
      <c r="D20" s="122">
        <f>HSCS!D20+HSCNO!D20+PBRC!D20+LSUAg!D20+SULaw!D20+SUAg!D20</f>
        <v>0</v>
      </c>
      <c r="E20" s="36">
        <f t="shared" si="5"/>
        <v>0</v>
      </c>
      <c r="F20" s="133">
        <f>D20+B20</f>
        <v>0</v>
      </c>
      <c r="G20" s="41">
        <f>IF(ISBLANK(F20),"  ",IF(F81&gt;0,F20/F81,IF(F20&gt;0,1,0)))</f>
        <v>0</v>
      </c>
      <c r="H20" s="112">
        <f>HSCS!H20+HSCNO!H20+PBRC!H20+LSUAg!H20+SULaw!H20+SUAg!H20</f>
        <v>0</v>
      </c>
      <c r="I20" s="39">
        <f t="shared" si="3"/>
        <v>0</v>
      </c>
      <c r="J20" s="122">
        <f>HSCS!J20+HSCNO!J20+PBRC!J20+LSUAg!J20+SULaw!J20+SUAg!J20</f>
        <v>0</v>
      </c>
      <c r="K20" s="40">
        <f t="shared" si="4"/>
        <v>0</v>
      </c>
      <c r="L20" s="133">
        <f t="shared" si="1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2">
        <f>HSCS!B21+HSCNO!B21+PBRC!B21+LSUAg!B21+SULaw!B21+SUAg!B21</f>
        <v>0</v>
      </c>
      <c r="C21" s="39">
        <f t="shared" si="0"/>
        <v>0</v>
      </c>
      <c r="D21" s="122">
        <f>HSCS!D21+HSCNO!D21+PBRC!D21+LSUAg!D21+SULaw!D21+SUAg!D21</f>
        <v>0</v>
      </c>
      <c r="E21" s="36">
        <f t="shared" si="5"/>
        <v>0</v>
      </c>
      <c r="F21" s="133">
        <f t="shared" si="2"/>
        <v>0</v>
      </c>
      <c r="G21" s="41">
        <f>IF(ISBLANK(F21),"  ",IF(F81&gt;0,F21/F81,IF(F21&gt;0,1,0)))</f>
        <v>0</v>
      </c>
      <c r="H21" s="112">
        <f>HSCS!H21+HSCNO!H21+PBRC!H21+LSUAg!H21+SULaw!H21+SUAg!H21</f>
        <v>0</v>
      </c>
      <c r="I21" s="39">
        <f t="shared" si="3"/>
        <v>0</v>
      </c>
      <c r="J21" s="122">
        <f>HSCS!J21+HSCNO!J21+PBRC!J21+LSUAg!J21+SULaw!J21+SUAg!J21</f>
        <v>0</v>
      </c>
      <c r="K21" s="40">
        <f t="shared" si="4"/>
        <v>0</v>
      </c>
      <c r="L21" s="133">
        <f t="shared" si="1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2">
        <f>HSCS!B22+HSCNO!B22+PBRC!B22+LSUAg!B22+SULaw!B22+SUAg!B22</f>
        <v>750000</v>
      </c>
      <c r="C22" s="39">
        <f t="shared" si="0"/>
        <v>1</v>
      </c>
      <c r="D22" s="122">
        <f>HSCS!D22+HSCNO!D22+PBRC!D22+LSUAg!D22+SULaw!D22+SUAg!D22</f>
        <v>0</v>
      </c>
      <c r="E22" s="36">
        <f t="shared" si="5"/>
        <v>0</v>
      </c>
      <c r="F22" s="133">
        <f t="shared" si="2"/>
        <v>750000</v>
      </c>
      <c r="G22" s="41">
        <f>IF(ISBLANK(F22),"  ",IF(F81&gt;0,F22/F81,IF(F22&gt;0,1,0)))</f>
        <v>4.2214623673989893E-4</v>
      </c>
      <c r="H22" s="112">
        <f>HSCS!H22+HSCNO!H22+PBRC!H22+LSUAg!H22+SULaw!H22+SUAg!H22</f>
        <v>750000</v>
      </c>
      <c r="I22" s="39">
        <f t="shared" si="3"/>
        <v>1</v>
      </c>
      <c r="J22" s="122">
        <f>HSCS!J22+HSCNO!J22+PBRC!J22+LSUAg!J22+SULaw!J22+SUAg!J22</f>
        <v>0</v>
      </c>
      <c r="K22" s="40">
        <f t="shared" si="4"/>
        <v>0</v>
      </c>
      <c r="L22" s="133">
        <f t="shared" si="1"/>
        <v>750000</v>
      </c>
      <c r="M22" s="41">
        <f>IF(ISBLANK(L22),"  ",IF(L81&gt;0,L22/L81,IF(L22&gt;0,1,0)))</f>
        <v>4.2430708754536805E-4</v>
      </c>
    </row>
    <row r="23" spans="1:13" ht="15" customHeight="1" x14ac:dyDescent="0.2">
      <c r="A23" s="171" t="s">
        <v>22</v>
      </c>
      <c r="B23" s="112">
        <f>HSCS!B23+HSCNO!B23+PBRC!B23+LSUAg!B23+SULaw!B23+SUAg!B23</f>
        <v>0</v>
      </c>
      <c r="C23" s="39">
        <f t="shared" si="0"/>
        <v>0</v>
      </c>
      <c r="D23" s="122">
        <f>HSCS!D23+HSCNO!D23+PBRC!D23+LSUAg!D23+SULaw!D23+SUAg!D23</f>
        <v>0</v>
      </c>
      <c r="E23" s="36">
        <f t="shared" si="5"/>
        <v>0</v>
      </c>
      <c r="F23" s="133">
        <f t="shared" si="2"/>
        <v>0</v>
      </c>
      <c r="G23" s="41">
        <f>IF(ISBLANK(F23),"  ",IF(F81&gt;0,F23/F81,IF(F23&gt;0,1,0)))</f>
        <v>0</v>
      </c>
      <c r="H23" s="112">
        <f>HSCS!H23+HSCNO!H23+PBRC!H23+LSUAg!H23+SULaw!H23+SUAg!H23</f>
        <v>0</v>
      </c>
      <c r="I23" s="39">
        <f t="shared" si="3"/>
        <v>0</v>
      </c>
      <c r="J23" s="122">
        <f>HSCS!J23+HSCNO!J23+PBRC!J23+LSUAg!J23+SULaw!J23+SUAg!J23</f>
        <v>0</v>
      </c>
      <c r="K23" s="40">
        <f t="shared" si="4"/>
        <v>0</v>
      </c>
      <c r="L23" s="133">
        <f t="shared" si="1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2">
        <f>HSCS!B24+HSCNO!B24+PBRC!B24+LSUAg!B24+SULaw!B24+SUAg!B24</f>
        <v>0</v>
      </c>
      <c r="C24" s="39">
        <f t="shared" si="0"/>
        <v>0</v>
      </c>
      <c r="D24" s="122">
        <f>HSCS!D24+HSCNO!D24+PBRC!D24+LSUAg!D24+SULaw!D24+SUAg!D24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12">
        <f>HSCS!H24+HSCNO!H24+PBRC!H24+LSUAg!H24+SULaw!H24+SUAg!H24</f>
        <v>0</v>
      </c>
      <c r="I24" s="39">
        <f t="shared" si="3"/>
        <v>0</v>
      </c>
      <c r="J24" s="122">
        <f>HSCS!J24+HSCNO!J24+PBRC!J24+LSUAg!J24+SULaw!J24+SUAg!J24</f>
        <v>0</v>
      </c>
      <c r="K24" s="40">
        <f t="shared" si="4"/>
        <v>0</v>
      </c>
      <c r="L24" s="133">
        <f t="shared" si="1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HSCS!B25+HSCNO!B25+PBRC!B25+LSUAg!B25+SULaw!B25+SUAg!B25</f>
        <v>0</v>
      </c>
      <c r="C25" s="39">
        <f t="shared" si="0"/>
        <v>0</v>
      </c>
      <c r="D25" s="122">
        <f>HSCS!D25+HSCNO!D25+PBRC!D25+LSUAg!D25+SULaw!D25+SUAg!D25</f>
        <v>0</v>
      </c>
      <c r="E25" s="36">
        <f t="shared" si="5"/>
        <v>0</v>
      </c>
      <c r="F25" s="133">
        <f t="shared" si="2"/>
        <v>0</v>
      </c>
      <c r="G25" s="41">
        <f>IF(ISBLANK(F25),"  ",IF(F81&gt;0,F25/F81,IF(F25&gt;0,1,0)))</f>
        <v>0</v>
      </c>
      <c r="H25" s="112">
        <f>HSCS!H25+HSCNO!H25+PBRC!H25+LSUAg!H25+SULaw!H25+SUAg!H25</f>
        <v>0</v>
      </c>
      <c r="I25" s="39">
        <f t="shared" si="3"/>
        <v>0</v>
      </c>
      <c r="J25" s="122">
        <f>HSCS!J25+HSCNO!J25+PBRC!J25+LSUAg!J25+SULaw!J25+SUAg!J25</f>
        <v>0</v>
      </c>
      <c r="K25" s="40">
        <f t="shared" si="4"/>
        <v>0</v>
      </c>
      <c r="L25" s="133">
        <f t="shared" si="1"/>
        <v>0</v>
      </c>
      <c r="M25" s="41">
        <f>IF(ISBLANK(L25),"  ",IF(L81&gt;0,L25/L81,IF(L25&gt;0,1,0)))</f>
        <v>0</v>
      </c>
    </row>
    <row r="26" spans="1:13" ht="15" customHeight="1" x14ac:dyDescent="0.2">
      <c r="A26" s="171" t="s">
        <v>25</v>
      </c>
      <c r="B26" s="112">
        <f>HSCS!B26+HSCNO!B26+PBRC!B26+LSUAg!B26+SULaw!B26+SUAg!B26</f>
        <v>0</v>
      </c>
      <c r="C26" s="39">
        <f t="shared" si="0"/>
        <v>0</v>
      </c>
      <c r="D26" s="122">
        <f>HSCS!D26+HSCNO!D26+PBRC!D26+LSUAg!D26+SULaw!D26+SUAg!D26</f>
        <v>0</v>
      </c>
      <c r="E26" s="36">
        <f t="shared" si="5"/>
        <v>0</v>
      </c>
      <c r="F26" s="133">
        <f t="shared" si="2"/>
        <v>0</v>
      </c>
      <c r="G26" s="41">
        <f>IF(ISBLANK(F26),"  ",IF(F81&gt;0,F26/F81,IF(F26&gt;0,1,0)))</f>
        <v>0</v>
      </c>
      <c r="H26" s="112">
        <f>HSCS!H26+HSCNO!H26+PBRC!H26+LSUAg!H26+SULaw!H26+SUAg!H26</f>
        <v>0</v>
      </c>
      <c r="I26" s="39">
        <f t="shared" si="3"/>
        <v>0</v>
      </c>
      <c r="J26" s="122">
        <f>HSCS!J26+HSCNO!J26+PBRC!J26+LSUAg!J26+SULaw!J26+SUAg!J26</f>
        <v>0</v>
      </c>
      <c r="K26" s="40">
        <f t="shared" si="4"/>
        <v>0</v>
      </c>
      <c r="L26" s="133">
        <f t="shared" si="1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2">
        <f>HSCS!B27+HSCNO!B27+PBRC!B27+LSUAg!B27+SULaw!B27+SUAg!B27</f>
        <v>0</v>
      </c>
      <c r="C27" s="39">
        <f t="shared" si="0"/>
        <v>0</v>
      </c>
      <c r="D27" s="122">
        <f>HSCS!D27+HSCNO!D27+PBRC!D27+LSUAg!D27+SULaw!D27+SUAg!D27</f>
        <v>0</v>
      </c>
      <c r="E27" s="36">
        <f t="shared" si="5"/>
        <v>0</v>
      </c>
      <c r="F27" s="133">
        <f t="shared" si="2"/>
        <v>0</v>
      </c>
      <c r="G27" s="41">
        <f>IF(ISBLANK(F27),"  ",IF(F81&gt;0,F27/F81,IF(F27&gt;0,1,0)))</f>
        <v>0</v>
      </c>
      <c r="H27" s="112">
        <f>HSCS!H27+HSCNO!H27+PBRC!H27+LSUAg!H27+SULaw!H27+SUAg!H27</f>
        <v>0</v>
      </c>
      <c r="I27" s="39">
        <f t="shared" si="3"/>
        <v>0</v>
      </c>
      <c r="J27" s="122">
        <f>HSCS!J27+HSCNO!J27+PBRC!J27+LSUAg!J27+SULaw!J27+SUAg!J27</f>
        <v>0</v>
      </c>
      <c r="K27" s="40">
        <f t="shared" si="4"/>
        <v>0</v>
      </c>
      <c r="L27" s="133">
        <f t="shared" si="1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2">
        <f>HSCS!B28+HSCNO!B28+PBRC!B28+LSUAg!B28+SULaw!B28+SUAg!B28</f>
        <v>0</v>
      </c>
      <c r="C28" s="39">
        <f t="shared" si="0"/>
        <v>0</v>
      </c>
      <c r="D28" s="122">
        <f>HSCS!D28+HSCNO!D28+PBRC!D28+LSUAg!D28+SULaw!D28+SUAg!D28</f>
        <v>0</v>
      </c>
      <c r="E28" s="36">
        <f t="shared" si="5"/>
        <v>0</v>
      </c>
      <c r="F28" s="133">
        <f t="shared" si="2"/>
        <v>0</v>
      </c>
      <c r="G28" s="41">
        <f>IF(ISBLANK(F28),"  ",IF(F81&gt;0,F28/F81,IF(F28&gt;0,1,0)))</f>
        <v>0</v>
      </c>
      <c r="H28" s="112">
        <f>HSCS!H28+HSCNO!H28+PBRC!H28+LSUAg!H28+SULaw!H28+SUAg!H28</f>
        <v>0</v>
      </c>
      <c r="I28" s="39">
        <f t="shared" si="3"/>
        <v>0</v>
      </c>
      <c r="J28" s="122">
        <f>HSCS!J28+HSCNO!J28+PBRC!J28+LSUAg!J28+SULaw!J28+SUAg!J28</f>
        <v>0</v>
      </c>
      <c r="K28" s="40">
        <f t="shared" si="4"/>
        <v>0</v>
      </c>
      <c r="L28" s="133">
        <f t="shared" si="1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2">
        <f>HSCS!B29+HSCNO!B29+PBRC!B29+LSUAg!B29+SULaw!B29+SUAg!B29</f>
        <v>0</v>
      </c>
      <c r="C29" s="39">
        <f t="shared" si="0"/>
        <v>0</v>
      </c>
      <c r="D29" s="122">
        <f>HSCS!D29+HSCNO!D29+PBRC!D29+LSUAg!D29+SULaw!D29+SUAg!D29</f>
        <v>0</v>
      </c>
      <c r="E29" s="36">
        <f t="shared" si="5"/>
        <v>0</v>
      </c>
      <c r="F29" s="133">
        <f t="shared" si="2"/>
        <v>0</v>
      </c>
      <c r="G29" s="41">
        <f>IF(ISBLANK(F29),"  ",IF(F81&gt;0,F29/F81,IF(F29&gt;0,1,0)))</f>
        <v>0</v>
      </c>
      <c r="H29" s="112">
        <f>HSCS!H29+HSCNO!H29+PBRC!H29+LSUAg!H29+SULaw!H29+SUAg!H29</f>
        <v>0</v>
      </c>
      <c r="I29" s="39">
        <f t="shared" si="3"/>
        <v>0</v>
      </c>
      <c r="J29" s="122">
        <f>HSCS!J29+HSCNO!J29+PBRC!J29+LSUAg!J29+SULaw!J29+SUAg!J29</f>
        <v>0</v>
      </c>
      <c r="K29" s="40">
        <f t="shared" si="4"/>
        <v>0</v>
      </c>
      <c r="L29" s="133">
        <f t="shared" si="1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2">
        <f>HSCS!B30+HSCNO!B30+PBRC!B30+LSUAg!B30+SULaw!B30+SUAg!B30</f>
        <v>0</v>
      </c>
      <c r="C30" s="39">
        <f t="shared" si="0"/>
        <v>0</v>
      </c>
      <c r="D30" s="122">
        <f>HSCS!D30+HSCNO!D30+PBRC!D30+LSUAg!D30+SULaw!D30+SUAg!D30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",IF(F81&gt;0,F30/F81,IF(F30&gt;0,1,0)))</f>
        <v>0</v>
      </c>
      <c r="H30" s="112">
        <f>HSCS!H30+HSCNO!H30+PBRC!H30+LSUAg!H30+SULaw!H30+SUAg!H30</f>
        <v>0</v>
      </c>
      <c r="I30" s="39">
        <f t="shared" si="3"/>
        <v>0</v>
      </c>
      <c r="J30" s="122">
        <f>HSCS!J30+HSCNO!J30+PBRC!J30+LSUAg!J30+SULaw!J30+SUAg!J30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",IF(L81&gt;0,L30/L81,IF(L30&gt;0,1,0)))</f>
        <v>0</v>
      </c>
    </row>
    <row r="31" spans="1:13" ht="15" customHeight="1" x14ac:dyDescent="0.2">
      <c r="A31" s="172" t="s">
        <v>182</v>
      </c>
      <c r="B31" s="112">
        <f>HSCS!B31+HSCNO!B31+PBRC!B31+LSUAg!B31+SULaw!B31+SUAg!B31</f>
        <v>0</v>
      </c>
      <c r="C31" s="39">
        <f t="shared" si="0"/>
        <v>0</v>
      </c>
      <c r="D31" s="122">
        <f>HSCS!D31+HSCNO!D31+PBRC!D31+LSUAg!D31+SULaw!D31+SUAg!D31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",IF(F81&gt;0,F31/F81,IF(F31&gt;0,1,0)))</f>
        <v>0</v>
      </c>
      <c r="H31" s="112">
        <f>HSCS!H31+HSCNO!H31+PBRC!H31+LSUAg!H31+SULaw!H31+SUAg!H31</f>
        <v>0</v>
      </c>
      <c r="I31" s="39">
        <f t="shared" si="3"/>
        <v>0</v>
      </c>
      <c r="J31" s="122">
        <f>HSCS!J31+HSCNO!J31+PBRC!J31+LSUAg!J31+SULaw!J31+SUAg!J31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",IF(L81&gt;0,L31/L81,IF(L31&gt;0,1,0)))</f>
        <v>0</v>
      </c>
    </row>
    <row r="32" spans="1:13" ht="15" customHeight="1" x14ac:dyDescent="0.2">
      <c r="A32" s="173" t="s">
        <v>183</v>
      </c>
      <c r="B32" s="112">
        <f>HSCS!B32+HSCNO!B32+PBRC!B32+LSUAg!B32+SULaw!B32+SUAg!B32</f>
        <v>0</v>
      </c>
      <c r="C32" s="39">
        <f t="shared" si="0"/>
        <v>0</v>
      </c>
      <c r="D32" s="122">
        <f>HSCS!D32+HSCNO!D32+PBRC!D32+LSUAg!D32+SULaw!D32+SUAg!D32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12">
        <f>HSCS!H32+HSCNO!H32+PBRC!H32+LSUAg!H32+SULaw!H32+SUAg!H32</f>
        <v>0</v>
      </c>
      <c r="I32" s="39">
        <f t="shared" si="3"/>
        <v>0</v>
      </c>
      <c r="J32" s="122">
        <f>HSCS!J32+HSCNO!J32+PBRC!J32+LSUAg!J32+SULaw!J32+SUAg!J32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",IF(L81&gt;0,L32/L81,IF(L32&gt;0,1,0)))</f>
        <v>0</v>
      </c>
    </row>
    <row r="33" spans="1:13" ht="15" customHeight="1" x14ac:dyDescent="0.2">
      <c r="A33" s="172" t="s">
        <v>175</v>
      </c>
      <c r="B33" s="112">
        <f>HSCS!B33+HSCNO!B33+PBRC!B33+LSUAg!B33+SULaw!B33+SUAg!B33</f>
        <v>0</v>
      </c>
      <c r="C33" s="39">
        <f>IF(ISBLANK(B33),"  ",IF(F33&gt;0,B33/F33,IF(B33&gt;0,1,0)))</f>
        <v>0</v>
      </c>
      <c r="D33" s="122">
        <f>HSCS!D33+HSCNO!D33+PBRC!D33+LSUAg!D33+SULaw!D33+SUAg!D33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",IF(F81&gt;0,F33/F81,IF(F33&gt;0,1,0)))</f>
        <v>0</v>
      </c>
      <c r="H33" s="112">
        <f>HSCS!H33+HSCNO!H33+PBRC!H33+LSUAg!H33+SULaw!H33+SUAg!H33</f>
        <v>0</v>
      </c>
      <c r="I33" s="39">
        <f>IF(ISBLANK(H33),"  ",IF(L33&gt;0,H33/L33,IF(H33&gt;0,1,0)))</f>
        <v>0</v>
      </c>
      <c r="J33" s="122">
        <f>HSCS!J33+HSCNO!J33+PBRC!J33+LSUAg!J33+SULaw!J33+SUAg!J33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2">
        <f>HSCS!B34+HSCNO!B34+PBRC!B34+LSUAg!B34+SULaw!B34+SUAg!B34</f>
        <v>400000</v>
      </c>
      <c r="C34" s="39">
        <f t="shared" si="0"/>
        <v>1</v>
      </c>
      <c r="D34" s="122">
        <f>HSCS!D34+HSCNO!D34+PBRC!D34+LSUAg!D34+SULaw!D34+SUAg!D34</f>
        <v>0</v>
      </c>
      <c r="E34" s="36">
        <f t="shared" si="5"/>
        <v>0</v>
      </c>
      <c r="F34" s="133">
        <f t="shared" si="2"/>
        <v>400000</v>
      </c>
      <c r="G34" s="41">
        <f>IF(ISBLANK(F34),"  ",IF(F81&gt;0,F34/F81,IF(F34&gt;0,1,0)))</f>
        <v>2.2514465959461277E-4</v>
      </c>
      <c r="H34" s="112">
        <f>HSCS!H34+HSCNO!H34+PBRC!H34+LSUAg!H34+SULaw!H34+SUAg!H34</f>
        <v>550000</v>
      </c>
      <c r="I34" s="39">
        <f t="shared" si="3"/>
        <v>1</v>
      </c>
      <c r="J34" s="122">
        <f>HSCS!J34+HSCNO!J34+PBRC!J34+LSUAg!J34+SULaw!J34+SUAg!J34</f>
        <v>0</v>
      </c>
      <c r="K34" s="40">
        <f t="shared" si="4"/>
        <v>0</v>
      </c>
      <c r="L34" s="133">
        <f t="shared" si="1"/>
        <v>550000</v>
      </c>
      <c r="M34" s="41">
        <f>IF(ISBLANK(L34),"  ",IF(L81&gt;0,L34/L81,IF(L34&gt;0,1,0)))</f>
        <v>3.1115853086660324E-4</v>
      </c>
    </row>
    <row r="35" spans="1:13" ht="15" customHeight="1" x14ac:dyDescent="0.2">
      <c r="A35" s="171" t="s">
        <v>185</v>
      </c>
      <c r="B35" s="112">
        <f>HSCS!B35+HSCNO!B35+PBRC!B35+LSUAg!B35+SULaw!B35+SUAg!B35</f>
        <v>0</v>
      </c>
      <c r="C35" s="39">
        <f t="shared" ref="C35:C36" si="6">IF(ISBLANK(B35),"  ",IF(F35&gt;0,B35/F35,IF(B35&gt;0,1,0)))</f>
        <v>0</v>
      </c>
      <c r="D35" s="122">
        <f>HSCS!D35+HSCNO!D35+PBRC!D35+LSUAg!D35+SULaw!D35+SUAg!D35</f>
        <v>0</v>
      </c>
      <c r="E35" s="36">
        <f t="shared" ref="E35:E36" si="7">IF(ISBLANK(D35),"  ",IF(F35&gt;0,D35/F35,IF(D35&gt;0,1,0)))</f>
        <v>0</v>
      </c>
      <c r="F35" s="133">
        <f t="shared" ref="F35" si="8">D35+B35</f>
        <v>0</v>
      </c>
      <c r="G35" s="41">
        <f>IF(ISBLANK(F35),"  ",IF(F82&gt;0,F35/F82,IF(F35&gt;0,1,0)))</f>
        <v>0</v>
      </c>
      <c r="H35" s="112">
        <f>HSCS!H35+HSCNO!H35+PBRC!H35+LSUAg!H35+SULaw!H35+SUAg!H35</f>
        <v>0</v>
      </c>
      <c r="I35" s="39">
        <f t="shared" ref="I35" si="9">IF(ISBLANK(H35),"  ",IF(L35&gt;0,H35/L35,IF(H35&gt;0,1,0)))</f>
        <v>0</v>
      </c>
      <c r="J35" s="122">
        <f>HSCS!J35+HSCNO!J35+PBRC!J35+LSUAg!J35+SULaw!J35+SUAg!J35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2">
        <f>HSCS!B36+HSCNO!B36+PBRC!B36+LSUAg!B36+SULaw!B36+SUAg!B36</f>
        <v>0</v>
      </c>
      <c r="C36" s="39">
        <f t="shared" si="6"/>
        <v>0</v>
      </c>
      <c r="D36" s="122">
        <f>HSCS!D36+HSCNO!D36+PBRC!D36+LSUAg!D36+SULaw!D36+SUAg!D36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12">
        <f>HSCS!H36+HSCNO!H36+PBRC!H36+LSUAg!H36+SULaw!H36+SUAg!H36</f>
        <v>0</v>
      </c>
      <c r="I36" s="39">
        <f t="shared" ref="I36" si="13">IF(ISBLANK(H36),"  ",IF(L36&gt;0,H36/L36,IF(H36&gt;0,1,0)))</f>
        <v>0</v>
      </c>
      <c r="J36" s="122">
        <f>HSCS!J36+HSCNO!J36+PBRC!J36+LSUAg!J36+SULaw!J36+SUAg!J36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0</v>
      </c>
      <c r="M36" s="41">
        <f>IF(ISBLANK(L36),"  ",IF(L83&gt;0,L36/L83,IF(L36&gt;0,1,0)))</f>
        <v>0</v>
      </c>
    </row>
    <row r="37" spans="1:13" ht="15" customHeight="1" x14ac:dyDescent="0.2">
      <c r="A37" s="171" t="s">
        <v>190</v>
      </c>
      <c r="B37" s="112">
        <f>HSCS!B37+HSCNO!B37+PBRC!B37+LSUAg!B37+SULaw!B37+SUAg!B37</f>
        <v>0</v>
      </c>
      <c r="C37" s="39">
        <f t="shared" ref="C37" si="16">IF(ISBLANK(B37),"  ",IF(F37&gt;0,B37/F37,IF(B37&gt;0,1,0)))</f>
        <v>0</v>
      </c>
      <c r="D37" s="122">
        <f>HSCS!D37+HSCNO!D37+PBRC!D37+LSUAg!D37+SULaw!D37+SUAg!D37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12">
        <f>HSCS!H37+HSCNO!H37+PBRC!H37+LSUAg!H37+SULaw!H37+SUAg!H37</f>
        <v>0</v>
      </c>
      <c r="I37" s="39">
        <f t="shared" ref="I37" si="19">IF(ISBLANK(H37),"  ",IF(L37&gt;0,H37/L37,IF(H37&gt;0,1,0)))</f>
        <v>0</v>
      </c>
      <c r="J37" s="122">
        <f>HSCS!J37+HSCNO!J37+PBRC!J37+LSUAg!J37+SULaw!J37+SUAg!J37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0</v>
      </c>
      <c r="M37" s="41">
        <f>IF(ISBLANK(L37),"  ",IF(L84&gt;0,L37/L84,IF(L37&gt;0,1,0)))</f>
        <v>0</v>
      </c>
    </row>
    <row r="38" spans="1:13" ht="15" customHeight="1" x14ac:dyDescent="0.2">
      <c r="A38" s="171" t="s">
        <v>191</v>
      </c>
      <c r="B38" s="112">
        <f>HSCS!B38+HSCNO!B38+PBRC!B38+LSUAg!B38+SULaw!B38+SUAg!B38</f>
        <v>0</v>
      </c>
      <c r="C38" s="39">
        <f t="shared" ref="C38" si="22">IF(ISBLANK(B38),"  ",IF(F38&gt;0,B38/F38,IF(B38&gt;0,1,0)))</f>
        <v>0</v>
      </c>
      <c r="D38" s="122">
        <f>HSCS!D38+HSCNO!D38+PBRC!D38+LSUAg!D38+SULaw!D38+SUAg!D38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12">
        <f>HSCS!H38+HSCNO!H38+PBRC!H38+LSUAg!H38+SULaw!H38+SUAg!H38</f>
        <v>0</v>
      </c>
      <c r="I38" s="39">
        <f t="shared" ref="I38" si="25">IF(ISBLANK(H38),"  ",IF(L38&gt;0,H38/L38,IF(H38&gt;0,1,0)))</f>
        <v>0</v>
      </c>
      <c r="J38" s="122">
        <f>HSCS!J38+HSCNO!J38+PBRC!J38+LSUAg!J38+SULaw!J38+SUAg!J38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0</v>
      </c>
      <c r="M38" s="41">
        <f>IF(ISBLANK(L38),"  ",IF(L85&gt;0,L38/L85,IF(L38&gt;0,1,0)))</f>
        <v>0</v>
      </c>
    </row>
    <row r="39" spans="1:13" ht="15" customHeight="1" x14ac:dyDescent="0.25">
      <c r="A39" s="47" t="s">
        <v>29</v>
      </c>
      <c r="B39" s="159"/>
      <c r="C39" s="48" t="s">
        <v>4</v>
      </c>
      <c r="D39" s="127"/>
      <c r="E39" s="49" t="s">
        <v>4</v>
      </c>
      <c r="F39" s="133"/>
      <c r="G39" s="50" t="s">
        <v>4</v>
      </c>
      <c r="H39" s="142"/>
      <c r="I39" s="48" t="s">
        <v>4</v>
      </c>
      <c r="J39" s="127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HSCS!B40+HSCNO!B40+PBRC!B40+LSUAg!B40+SULaw!B40+SUAg!B40</f>
        <v>0</v>
      </c>
      <c r="C40" s="35">
        <f t="shared" si="0"/>
        <v>0</v>
      </c>
      <c r="D40" s="122">
        <f>HSCS!D40+HSCNO!D40+PBRC!D40+LSUAg!D40+SULaw!D40+SUAg!D40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12">
        <f>HSCS!H40+HSCNO!H40+PBRC!H40+LSUAg!H40+SULaw!H40+SUAg!H40</f>
        <v>0</v>
      </c>
      <c r="I40" s="35">
        <f>IF(ISBLANK(H40),"  ",IF(L40&gt;0,H40/L40,IF(H40&gt;0,1,0)))</f>
        <v>0</v>
      </c>
      <c r="J40" s="122">
        <f>HSCS!J40+HSCNO!J40+PBRC!J40+LSUAg!J40+SULaw!J40+SUAg!J40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65"/>
      <c r="C41" s="48" t="s">
        <v>4</v>
      </c>
      <c r="D41" s="123"/>
      <c r="E41" s="49" t="s">
        <v>4</v>
      </c>
      <c r="F41" s="133"/>
      <c r="G41" s="50" t="s">
        <v>4</v>
      </c>
      <c r="H41" s="165"/>
      <c r="I41" s="48" t="s">
        <v>4</v>
      </c>
      <c r="J41" s="123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f>HSCS!B42+HSCNO!B42+PBRC!B42+LSUAg!B42+SULaw!B42+SUAg!B42</f>
        <v>0</v>
      </c>
      <c r="C42" s="35">
        <f t="shared" si="0"/>
        <v>0</v>
      </c>
      <c r="D42" s="122">
        <f>HSCS!D42+HSCNO!D42+PBRC!D42+LSUAg!D42+SULaw!D42+SUAg!D42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12">
        <f>HSCS!H42+HSCNO!H42+PBRC!H42+LSUAg!H42+SULaw!H42+SUAg!H42</f>
        <v>0</v>
      </c>
      <c r="I42" s="35">
        <f>IF(ISBLANK(H42),"  ",IF(L42&gt;0,H42/L42,IF(H42&gt;0,1,0)))</f>
        <v>0</v>
      </c>
      <c r="J42" s="122">
        <f>HSCS!J42+HSCNO!J42+PBRC!J42+LSUAg!J42+SULaw!J42+SUAg!J42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tr">
        <f t="shared" si="0"/>
        <v xml:space="preserve">  </v>
      </c>
      <c r="D43" s="124"/>
      <c r="E43" s="36" t="str">
        <f>IF(ISBLANK(D43),"  ",IF(F43&gt;0,D43/F43,IF(D43&gt;0,1,0)))</f>
        <v xml:space="preserve">  </v>
      </c>
      <c r="F43" s="133">
        <f t="shared" si="2"/>
        <v>0</v>
      </c>
      <c r="G43" s="41">
        <f>IF(ISBLANK(F43),"  ",IF(F81&gt;0,F43/F81,IF(F43&gt;0,1,0)))</f>
        <v>0</v>
      </c>
      <c r="H43" s="114"/>
      <c r="I43" s="39" t="str">
        <f>IF(ISBLANK(H43),"  ",IF(L43&gt;0,H43/L43,IF(H43&gt;0,1,0)))</f>
        <v xml:space="preserve">  </v>
      </c>
      <c r="J43" s="124"/>
      <c r="K43" s="40" t="str">
        <f>IF(ISBLANK(J43),"  ",IF(L43&gt;0,J43/L43,IF(J43&gt;0,1,0)))</f>
        <v xml:space="preserve">  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313462540.26999998</v>
      </c>
      <c r="C44" s="59">
        <f t="shared" si="0"/>
        <v>1</v>
      </c>
      <c r="D44" s="128">
        <f>SUM(D13:D15,D40,D42,D43)</f>
        <v>0</v>
      </c>
      <c r="E44" s="52">
        <f>IF(ISBLANK(D44),"  ",IF(F44&gt;0,D44/F44,IF(D44&gt;0,1,0)))</f>
        <v>0</v>
      </c>
      <c r="F44" s="115">
        <f>SUM(F13:F15,F40,F42:F43)</f>
        <v>313462540.26999998</v>
      </c>
      <c r="G44" s="53">
        <f>IF(ISBLANK(F44),"  ",IF(F81&gt;0,F44/F81,IF(F44&gt;0,1,0)))</f>
        <v>0.17643604231187937</v>
      </c>
      <c r="H44" s="115">
        <f>SUM(H13:H15,H40,H42:H43)</f>
        <v>338353948</v>
      </c>
      <c r="I44" s="59">
        <f>IF(ISBLANK(H44),"  ",IF(L44&gt;0,H44/L44,IF(H44&gt;0,1,0)))</f>
        <v>1</v>
      </c>
      <c r="J44" s="128">
        <f>SUM(J13:J15,J40,J42:J43)</f>
        <v>0</v>
      </c>
      <c r="K44" s="54">
        <f>IF(ISBLANK(J44),"  ",IF(L44&gt;0,J44/L44,IF(J44&gt;0,1,0)))</f>
        <v>0</v>
      </c>
      <c r="L44" s="115">
        <f>SUM(L13:L15,L40,L42:L43)</f>
        <v>338353948</v>
      </c>
      <c r="M44" s="53">
        <f>IF(ISBLANK(L44),"  ",IF(L81&gt;0,L44/L81,IF(L44&gt;0,1,0)))</f>
        <v>0.19142130431380922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HSCS!B46+HSCNO!B46+PBRC!B46+LSUAg!B46+SULaw!B46+SUAg!B46</f>
        <v>0</v>
      </c>
      <c r="C46" s="35">
        <f t="shared" si="0"/>
        <v>0</v>
      </c>
      <c r="D46" s="122">
        <f>HSCS!D46+HSCNO!D46+PBRC!D46+LSUAg!D46+SULaw!D46+SUAg!D46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HSCS!H46+HSCNO!H46+PBRC!H46+LSUAg!H46+SULaw!H46+SUAg!H46</f>
        <v>0</v>
      </c>
      <c r="I46" s="35">
        <f t="shared" ref="I46:I52" si="29">IF(ISBLANK(H46),"  ",IF(L46&gt;0,H46/L46,IF(H46&gt;0,1,0)))</f>
        <v>0</v>
      </c>
      <c r="J46" s="122">
        <f>HSCS!J46+HSCNO!J46+PBRC!J46+LSUAg!J46+SULaw!J46+SUAg!J46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HSCS!B47+HSCNO!B47+PBRC!B47+LSUAg!B47+SULaw!B47+SUAg!B47</f>
        <v>0</v>
      </c>
      <c r="C47" s="39">
        <f t="shared" si="0"/>
        <v>0</v>
      </c>
      <c r="D47" s="122">
        <f>HSCS!D47+HSCNO!D47+PBRC!D47+LSUAg!D47+SULaw!D47+SUAg!D47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HSCS!H47+HSCNO!H47+PBRC!H47+LSUAg!H47+SULaw!H47+SUAg!H47</f>
        <v>0</v>
      </c>
      <c r="I47" s="39">
        <f t="shared" si="29"/>
        <v>0</v>
      </c>
      <c r="J47" s="122">
        <f>HSCS!J47+HSCNO!J47+PBRC!J47+LSUAg!J47+SULaw!J47+SUAg!J47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HSCS!B48+HSCNO!B48+PBRC!B48+LSUAg!B48+SULaw!B48+SUAg!B48</f>
        <v>0</v>
      </c>
      <c r="C48" s="39">
        <f t="shared" si="0"/>
        <v>0</v>
      </c>
      <c r="D48" s="122">
        <f>HSCS!D48+HSCNO!D48+PBRC!D48+LSUAg!D48+SULaw!D48+SUAg!D48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HSCS!H48+HSCNO!H48+PBRC!H48+LSUAg!H48+SULaw!H48+SUAg!H48</f>
        <v>0</v>
      </c>
      <c r="I48" s="39">
        <f t="shared" si="29"/>
        <v>0</v>
      </c>
      <c r="J48" s="122">
        <f>HSCS!J48+HSCNO!J48+PBRC!J48+LSUAg!J48+SULaw!J48+SUAg!J48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HSCS!B49+HSCNO!B49+PBRC!B49+LSUAg!B49+SULaw!B49+SUAg!B49</f>
        <v>0</v>
      </c>
      <c r="C49" s="39">
        <f t="shared" si="0"/>
        <v>0</v>
      </c>
      <c r="D49" s="122">
        <f>HSCS!D49+HSCNO!D49+PBRC!D49+LSUAg!D49+SULaw!D49+SUAg!D49</f>
        <v>0</v>
      </c>
      <c r="E49" s="40">
        <f t="shared" si="28"/>
        <v>0</v>
      </c>
      <c r="F49" s="133">
        <f>D49+B49</f>
        <v>0</v>
      </c>
      <c r="G49" s="41">
        <f>IF(ISBLANK(F49),"  ",IF(D81&gt;0,F49/D81,IF(F49&gt;0,1,0)))</f>
        <v>0</v>
      </c>
      <c r="H49" s="112">
        <f>HSCS!H49+HSCNO!H49+PBRC!H49+LSUAg!H49+SULaw!H49+SUAg!H49</f>
        <v>0</v>
      </c>
      <c r="I49" s="39">
        <f t="shared" si="29"/>
        <v>0</v>
      </c>
      <c r="J49" s="122">
        <f>HSCS!J49+HSCNO!J49+PBRC!J49+LSUAg!J49+SULaw!J49+SUAg!J49</f>
        <v>0</v>
      </c>
      <c r="K49" s="40">
        <f t="shared" si="30"/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2">
        <f>HSCS!B50+HSCNO!B50+PBRC!B50+LSUAg!B50+SULaw!B50+SUAg!B50</f>
        <v>0</v>
      </c>
      <c r="C50" s="39">
        <f t="shared" si="0"/>
        <v>0</v>
      </c>
      <c r="D50" s="122">
        <f>HSCS!D50+HSCNO!D50+PBRC!D50+LSUAg!D50+SULaw!D50+SUAg!D50</f>
        <v>0</v>
      </c>
      <c r="E50" s="40">
        <f t="shared" si="28"/>
        <v>0</v>
      </c>
      <c r="F50" s="133">
        <f>D50+B50</f>
        <v>0</v>
      </c>
      <c r="G50" s="41">
        <f>IF(ISBLANK(F50),"  ",IF(F81&gt;0,F50/F81,IF(F50&gt;0,1,0)))</f>
        <v>0</v>
      </c>
      <c r="H50" s="112">
        <f>HSCS!H50+HSCNO!H50+PBRC!H50+LSUAg!H50+SULaw!H50+SUAg!H50</f>
        <v>0</v>
      </c>
      <c r="I50" s="39">
        <f t="shared" si="29"/>
        <v>0</v>
      </c>
      <c r="J50" s="122">
        <f>HSCS!J50+HSCNO!J50+PBRC!J50+LSUAg!J50+SULaw!J50+SUAg!J50</f>
        <v>0</v>
      </c>
      <c r="K50" s="40">
        <f t="shared" si="30"/>
        <v>0</v>
      </c>
      <c r="L50" s="133">
        <f>J50+H50</f>
        <v>0</v>
      </c>
      <c r="M50" s="41">
        <f>IF(ISBLANK(L50),"  ",IF(L81&gt;0,L50/L81,IF(L50&gt;0,1,0)))</f>
        <v>0</v>
      </c>
    </row>
    <row r="51" spans="1:13" s="55" customFormat="1" ht="15" customHeight="1" x14ac:dyDescent="0.25">
      <c r="A51" s="56" t="s">
        <v>40</v>
      </c>
      <c r="B51" s="117">
        <f>B50+B49+B48+B47+B46</f>
        <v>0</v>
      </c>
      <c r="C51" s="59">
        <f t="shared" si="0"/>
        <v>0</v>
      </c>
      <c r="D51" s="125">
        <f>D50+D49+D48+D47+D46</f>
        <v>0</v>
      </c>
      <c r="E51" s="54">
        <f t="shared" si="28"/>
        <v>0</v>
      </c>
      <c r="F51" s="134">
        <f>F50+F49+F48+F47+F46</f>
        <v>0</v>
      </c>
      <c r="G51" s="53">
        <f>IF(ISBLANK(F51),"  ",IF(F81&gt;0,F51/F81,IF(F51&gt;0,1,0)))</f>
        <v>0</v>
      </c>
      <c r="H51" s="117">
        <f>H50+H49+H48+H47+H46</f>
        <v>0</v>
      </c>
      <c r="I51" s="59">
        <f t="shared" si="29"/>
        <v>0</v>
      </c>
      <c r="J51" s="125">
        <f>J50+J49+J48+J47+J46</f>
        <v>0</v>
      </c>
      <c r="K51" s="54">
        <f t="shared" si="30"/>
        <v>0</v>
      </c>
      <c r="L51" s="134">
        <f>L50+L49+L48+L47+L46</f>
        <v>0</v>
      </c>
      <c r="M51" s="53">
        <f>IF(ISBLANK(L51),"  ",IF(L81&gt;0,L51/L81,IF(L51&gt;0,1,0)))</f>
        <v>0</v>
      </c>
    </row>
    <row r="52" spans="1:13" s="55" customFormat="1" ht="15" customHeight="1" x14ac:dyDescent="0.25">
      <c r="A52" s="60" t="s">
        <v>41</v>
      </c>
      <c r="B52" s="118">
        <f>HSCS!B52+HSCNO!B52+PBRC!B52+LSUAg!B52+SULaw!B52+SUAg!B52</f>
        <v>0</v>
      </c>
      <c r="C52" s="59">
        <f t="shared" si="0"/>
        <v>0</v>
      </c>
      <c r="D52" s="126">
        <f>HSCS!D52+HSCNO!D52+PBRC!D52+LSUAg!D52+SULaw!D52+SUAg!D52</f>
        <v>0</v>
      </c>
      <c r="E52" s="54">
        <f t="shared" si="28"/>
        <v>0</v>
      </c>
      <c r="F52" s="135">
        <f>D52+B52</f>
        <v>0</v>
      </c>
      <c r="G52" s="53">
        <f>IF(ISBLANK(F52),"  ",IF(F81&gt;0,F52/F81,IF(F52&gt;0,1,0)))</f>
        <v>0</v>
      </c>
      <c r="H52" s="118">
        <f>HSCS!H52+HSCNO!H52+PBRC!H52+LSUAg!H52+SULaw!H52+SUAg!H52</f>
        <v>0</v>
      </c>
      <c r="I52" s="59">
        <f t="shared" si="29"/>
        <v>0</v>
      </c>
      <c r="J52" s="126">
        <f>HSCS!J52+HSCNO!J52+PBRC!J52+LSUAg!J52+SULaw!J52+SUAg!J52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HSCS!B54+HSCNO!B54+PBRC!B54+LSUAg!B54+SULaw!B54+SUAg!B54</f>
        <v>83547805.019999996</v>
      </c>
      <c r="C54" s="35">
        <f t="shared" si="0"/>
        <v>1</v>
      </c>
      <c r="D54" s="122">
        <f>HSCS!D54+HSCNO!D54+PBRC!D54+LSUAg!D54+SULaw!D54+SUAg!D54</f>
        <v>0</v>
      </c>
      <c r="E54" s="36">
        <f t="shared" ref="E54:E72" si="31">IF(ISBLANK(D54),"  ",IF(F54&gt;0,D54/F54,IF(D54&gt;0,1,0)))</f>
        <v>0</v>
      </c>
      <c r="F54" s="136">
        <f t="shared" ref="F54:F59" si="32">D54+B54</f>
        <v>83547805.019999996</v>
      </c>
      <c r="G54" s="37">
        <f>IF(ISBLANK(F54),"  ",IF(F81&gt;0,F54/F81,IF(F54&gt;0,1,0)))</f>
        <v>4.7025855302762445E-2</v>
      </c>
      <c r="H54" s="112">
        <f>HSCS!H54+HSCNO!H54+PBRC!H54+LSUAg!H54+SULaw!H54+SUAg!H54</f>
        <v>87151252</v>
      </c>
      <c r="I54" s="35">
        <f t="shared" ref="I54:I72" si="33">IF(ISBLANK(H54),"  ",IF(L54&gt;0,H54/L54,IF(H54&gt;0,1,0)))</f>
        <v>1</v>
      </c>
      <c r="J54" s="122">
        <f>HSCS!J54+HSCNO!J54+PBRC!J54+LSUAg!J54+SULaw!J54+SUAg!J54</f>
        <v>0</v>
      </c>
      <c r="K54" s="36">
        <f t="shared" ref="K54:K72" si="34">IF(ISBLANK(J54),"  ",IF(L54&gt;0,J54/L54,IF(J54&gt;0,1,0)))</f>
        <v>0</v>
      </c>
      <c r="L54" s="136">
        <f t="shared" ref="L54:L71" si="35">J54+H54</f>
        <v>87151252</v>
      </c>
      <c r="M54" s="37">
        <f>IF(ISBLANK(L54),"  ",IF(L81&gt;0,L54/L81,IF(L54&gt;0,1,0)))</f>
        <v>4.9305191882736576E-2</v>
      </c>
    </row>
    <row r="55" spans="1:13" ht="15" customHeight="1" x14ac:dyDescent="0.2">
      <c r="A55" s="25" t="s">
        <v>44</v>
      </c>
      <c r="B55" s="112">
        <f>HSCS!B55+HSCNO!B55+PBRC!B55+LSUAg!B55+SULaw!B55+SUAg!B55</f>
        <v>12649434.810000001</v>
      </c>
      <c r="C55" s="39">
        <f t="shared" si="0"/>
        <v>1</v>
      </c>
      <c r="D55" s="122">
        <f>HSCS!D55+HSCNO!D55+PBRC!D55+LSUAg!D55+SULaw!D55+SUAg!D55</f>
        <v>0</v>
      </c>
      <c r="E55" s="40">
        <f t="shared" si="31"/>
        <v>0</v>
      </c>
      <c r="F55" s="137">
        <f t="shared" si="32"/>
        <v>12649434.810000001</v>
      </c>
      <c r="G55" s="41">
        <f>IF(ISBLANK(F55),"  ",IF(F81&gt;0,F55/F81,IF(F55&gt;0,1,0)))</f>
        <v>7.1198817359042384E-3</v>
      </c>
      <c r="H55" s="112">
        <f>HSCS!H55+HSCNO!H55+PBRC!H55+LSUAg!H55+SULaw!H55+SUAg!H55</f>
        <v>12416325</v>
      </c>
      <c r="I55" s="39">
        <f t="shared" si="33"/>
        <v>1</v>
      </c>
      <c r="J55" s="122">
        <f>HSCS!J55+HSCNO!J55+PBRC!J55+LSUAg!J55+SULaw!J55+SUAg!J55</f>
        <v>0</v>
      </c>
      <c r="K55" s="40">
        <f t="shared" si="34"/>
        <v>0</v>
      </c>
      <c r="L55" s="137">
        <f t="shared" si="35"/>
        <v>12416325</v>
      </c>
      <c r="M55" s="41">
        <f>IF(ISBLANK(L55),"  ",IF(L81&gt;0,L55/L81,IF(L55&gt;0,1,0)))</f>
        <v>7.024446265022322E-3</v>
      </c>
    </row>
    <row r="56" spans="1:13" ht="15" customHeight="1" x14ac:dyDescent="0.2">
      <c r="A56" s="64" t="s">
        <v>45</v>
      </c>
      <c r="B56" s="112">
        <f>HSCS!B56+HSCNO!B56+PBRC!B56+LSUAg!B56+SULaw!B56+SUAg!B56</f>
        <v>1037023.96</v>
      </c>
      <c r="C56" s="39">
        <f t="shared" si="0"/>
        <v>1</v>
      </c>
      <c r="D56" s="122">
        <f>HSCS!D56+HSCNO!D56+PBRC!D56+LSUAg!D56+SULaw!D56+SUAg!D56</f>
        <v>0</v>
      </c>
      <c r="E56" s="40">
        <f t="shared" si="31"/>
        <v>0</v>
      </c>
      <c r="F56" s="138">
        <f t="shared" si="32"/>
        <v>1037023.96</v>
      </c>
      <c r="G56" s="41">
        <f>IF(ISBLANK(F56),"  ",IF(F81&gt;0,F56/F81,IF(F56&gt;0,1,0)))</f>
        <v>5.8370101616414332E-4</v>
      </c>
      <c r="H56" s="112">
        <f>HSCS!H56+HSCNO!H56+PBRC!H56+LSUAg!H56+SULaw!H56+SUAg!H56</f>
        <v>1068186</v>
      </c>
      <c r="I56" s="39">
        <f t="shared" si="33"/>
        <v>1</v>
      </c>
      <c r="J56" s="122">
        <f>HSCS!J56+HSCNO!J56+PBRC!J56+LSUAg!J56+SULaw!J56+SUAg!J56</f>
        <v>0</v>
      </c>
      <c r="K56" s="40">
        <f t="shared" si="34"/>
        <v>0</v>
      </c>
      <c r="L56" s="138">
        <f t="shared" si="35"/>
        <v>1068186</v>
      </c>
      <c r="M56" s="41">
        <f>IF(ISBLANK(L56),"  ",IF(L81&gt;0,L56/L81,IF(L56&gt;0,1,0)))</f>
        <v>6.0431852082231535E-4</v>
      </c>
    </row>
    <row r="57" spans="1:13" ht="15" customHeight="1" x14ac:dyDescent="0.2">
      <c r="A57" s="64" t="s">
        <v>46</v>
      </c>
      <c r="B57" s="112">
        <f>HSCS!B57+HSCNO!B57+PBRC!B57+LSUAg!B57+SULaw!B57+SUAg!B57</f>
        <v>1265588.6200000001</v>
      </c>
      <c r="C57" s="39">
        <f t="shared" si="0"/>
        <v>7.8863077370607632E-2</v>
      </c>
      <c r="D57" s="122">
        <f>HSCS!D57+HSCNO!D57+PBRC!D57+LSUAg!D57+SULaw!D57+SUAg!D57</f>
        <v>0</v>
      </c>
      <c r="E57" s="40">
        <f t="shared" si="31"/>
        <v>0</v>
      </c>
      <c r="F57" s="112">
        <f>'ULS Summary'!F57-ULSBoard!F57+LSU!F57+LSUA!F57+LSUS!F57+SUBR!F57+SUNO!F57</f>
        <v>16047923.34</v>
      </c>
      <c r="G57" s="41">
        <f>IF(ISBLANK(F57),"  ",IF(F81&gt;0,F57/F81,IF(F57&gt;0,1,0)))</f>
        <v>9.0327605939618527E-3</v>
      </c>
      <c r="H57" s="112">
        <f>HSCS!H57+HSCNO!H57+PBRC!H57+LSUAg!H57+SULaw!H57+SUAg!H57</f>
        <v>1334577</v>
      </c>
      <c r="I57" s="39">
        <f t="shared" si="33"/>
        <v>8.4173861818397408E-2</v>
      </c>
      <c r="J57" s="122">
        <f>HSCS!J57+HSCNO!J57+PBRC!J57+LSUAg!J57+SULaw!J57+SUAg!J57</f>
        <v>0</v>
      </c>
      <c r="K57" s="40">
        <f t="shared" si="34"/>
        <v>0</v>
      </c>
      <c r="L57" s="112">
        <f>'ULS Summary'!L57-ULSBoard!L57+LSU!L57+LSUA!L57+LSUS!L57+SUBR!L57+SUNO!L57</f>
        <v>15855005</v>
      </c>
      <c r="M57" s="41">
        <f>IF(ISBLANK(L57),"  ",IF(L81&gt;0,L57/L81,IF(L57&gt;0,1,0)))</f>
        <v>8.9698546594229964E-3</v>
      </c>
    </row>
    <row r="58" spans="1:13" ht="15" customHeight="1" x14ac:dyDescent="0.2">
      <c r="A58" s="64" t="s">
        <v>47</v>
      </c>
      <c r="B58" s="112">
        <f>HSCS!B58+HSCNO!B58+PBRC!B58+LSUAg!B58+SULaw!B58+SUAg!B58</f>
        <v>0</v>
      </c>
      <c r="C58" s="39">
        <f>IF(ISBLANK(B58),"  ",IF(F58&gt;0,B58/F58,IF(B58&gt;0,1,0)))</f>
        <v>0</v>
      </c>
      <c r="D58" s="122">
        <f>HSCS!D58+HSCNO!D58+PBRC!D58+LSUAg!D58+SULaw!D58+SUAg!D58</f>
        <v>0</v>
      </c>
      <c r="E58" s="40">
        <f>IF(ISBLANK(D58),"  ",IF(F58&gt;0,D58/F58,IF(D58&gt;0,1,0)))</f>
        <v>0</v>
      </c>
      <c r="F58" s="138">
        <f t="shared" si="32"/>
        <v>0</v>
      </c>
      <c r="G58" s="41">
        <f>IF(ISBLANK(F58),"  ",IF(F81&gt;0,F58/F81,IF(F58&gt;0,1,0)))</f>
        <v>0</v>
      </c>
      <c r="H58" s="112">
        <f>HSCS!H58+HSCNO!H58+PBRC!H58+LSUAg!H58+SULaw!H58+SUAg!H58</f>
        <v>0</v>
      </c>
      <c r="I58" s="39">
        <f>IF(ISBLANK(H58),"  ",IF(L58&gt;0,H58/L58,IF(H58&gt;0,1,0)))</f>
        <v>0</v>
      </c>
      <c r="J58" s="122">
        <f>HSCS!J58+HSCNO!J58+PBRC!J58+LSUAg!J58+SULaw!J58+SUAg!J58</f>
        <v>0</v>
      </c>
      <c r="K58" s="40">
        <f>IF(ISBLANK(J58),"  ",IF(L58&gt;0,J58/L58,IF(J58&gt;0,1,0)))</f>
        <v>0</v>
      </c>
      <c r="L58" s="138">
        <f t="shared" si="35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2">
        <f>HSCS!B59+HSCNO!B59+PBRC!B59+LSUAg!B59+SULaw!B59+SUAg!B59</f>
        <v>9833771.9700000007</v>
      </c>
      <c r="C59" s="39">
        <f t="shared" si="0"/>
        <v>0.81063992675094187</v>
      </c>
      <c r="D59" s="122">
        <f>HSCS!D59+HSCNO!D59+PBRC!D59+LSUAg!D59+SULaw!D59+SUAg!D59</f>
        <v>2297103.46</v>
      </c>
      <c r="E59" s="40">
        <f t="shared" si="31"/>
        <v>0.18936007324905818</v>
      </c>
      <c r="F59" s="137">
        <f t="shared" si="32"/>
        <v>12130875.43</v>
      </c>
      <c r="G59" s="41">
        <f>IF(ISBLANK(F59),"  ",IF(F81&gt;0,F59/F81,IF(F59&gt;0,1,0)))</f>
        <v>6.8280045481800044E-3</v>
      </c>
      <c r="H59" s="112">
        <f>HSCS!H59+HSCNO!H59+PBRC!H59+LSUAg!H59+SULaw!H59+SUAg!H59</f>
        <v>10024593</v>
      </c>
      <c r="I59" s="39">
        <f t="shared" si="33"/>
        <v>0.81207820343024417</v>
      </c>
      <c r="J59" s="122">
        <f>HSCS!J59+HSCNO!J59+PBRC!J59+LSUAg!J59+SULaw!J59+SUAg!J59</f>
        <v>2319776</v>
      </c>
      <c r="K59" s="40">
        <f t="shared" si="34"/>
        <v>0.1879217965697558</v>
      </c>
      <c r="L59" s="137">
        <f t="shared" si="35"/>
        <v>12344369</v>
      </c>
      <c r="M59" s="41">
        <f>IF(ISBLANK(L59),"  ",IF(L81&gt;0,L59/L81,IF(L59&gt;0,1,0)))</f>
        <v>6.9837376773004365E-3</v>
      </c>
    </row>
    <row r="60" spans="1:13" s="55" customFormat="1" ht="15" customHeight="1" x14ac:dyDescent="0.25">
      <c r="A60" s="60" t="s">
        <v>49</v>
      </c>
      <c r="B60" s="117">
        <f>B59+B57+B56+B55+B54</f>
        <v>108333624.38</v>
      </c>
      <c r="C60" s="59">
        <f t="shared" si="0"/>
        <v>0.86381451954553079</v>
      </c>
      <c r="D60" s="125">
        <f>D59+D57+D56+D55+D54</f>
        <v>2297103.46</v>
      </c>
      <c r="E60" s="54">
        <f t="shared" si="31"/>
        <v>1.8316301453056551E-2</v>
      </c>
      <c r="F60" s="139">
        <f>F59+F57+F56+F55+F54+F58</f>
        <v>125413062.56</v>
      </c>
      <c r="G60" s="53">
        <f>IF(ISBLANK(F60),"  ",IF(F81&gt;0,F60/F81,IF(F60&gt;0,1,0)))</f>
        <v>7.0590203196972692E-2</v>
      </c>
      <c r="H60" s="117">
        <f>H59+H57+H56+H55+H54</f>
        <v>111994933</v>
      </c>
      <c r="I60" s="59">
        <f t="shared" si="33"/>
        <v>0.9797071083827017</v>
      </c>
      <c r="J60" s="125">
        <f>J59+J57+J56+J55+J54</f>
        <v>2319776</v>
      </c>
      <c r="K60" s="54">
        <f t="shared" si="34"/>
        <v>2.0292891617298348E-2</v>
      </c>
      <c r="L60" s="137">
        <f t="shared" si="35"/>
        <v>114314709</v>
      </c>
      <c r="M60" s="53">
        <f>IF(ISBLANK(L60),"  ",IF(L81&gt;0,L60/L81,IF(L60&gt;0,1,0)))</f>
        <v>6.4672721652515031E-2</v>
      </c>
    </row>
    <row r="61" spans="1:13" ht="15" customHeight="1" x14ac:dyDescent="0.2">
      <c r="A61" s="34" t="s">
        <v>50</v>
      </c>
      <c r="B61" s="112">
        <f>HSCS!B61+HSCNO!B61+PBRC!B61+LSUAg!B61+SULaw!B61+SUAg!B61</f>
        <v>0</v>
      </c>
      <c r="C61" s="39">
        <f t="shared" si="0"/>
        <v>0</v>
      </c>
      <c r="D61" s="122">
        <f>HSCS!D61+HSCNO!D61+PBRC!D61+LSUAg!D61+SULaw!D61+SUAg!D61</f>
        <v>0</v>
      </c>
      <c r="E61" s="40">
        <f t="shared" si="31"/>
        <v>0</v>
      </c>
      <c r="F61" s="140">
        <f t="shared" ref="F61:F71" si="36">D61+B61</f>
        <v>0</v>
      </c>
      <c r="G61" s="41">
        <f>IF(ISBLANK(F61),"  ",IF(F81&gt;0,F61/F81,IF(F61&gt;0,1,0)))</f>
        <v>0</v>
      </c>
      <c r="H61" s="112">
        <f>HSCS!H61+HSCNO!H61+PBRC!H61+LSUAg!H61+SULaw!H61+SUAg!H61</f>
        <v>0</v>
      </c>
      <c r="I61" s="39">
        <f t="shared" si="33"/>
        <v>0</v>
      </c>
      <c r="J61" s="122">
        <f>HSCS!J61+HSCNO!J61+PBRC!J61+LSUAg!J61+SULaw!J61+SUAg!J61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HSCS!B62+HSCNO!B62+PBRC!B62+LSUAg!B62+SULaw!B62+SUAg!B62</f>
        <v>0</v>
      </c>
      <c r="C62" s="39">
        <f t="shared" si="0"/>
        <v>0</v>
      </c>
      <c r="D62" s="122">
        <f>HSCS!D62+HSCNO!D62+PBRC!D62+LSUAg!D62+SULaw!D62+SUAg!D62</f>
        <v>20482813</v>
      </c>
      <c r="E62" s="40">
        <f t="shared" si="31"/>
        <v>1</v>
      </c>
      <c r="F62" s="133">
        <f t="shared" si="36"/>
        <v>20482813</v>
      </c>
      <c r="G62" s="41">
        <f>IF(ISBLANK(F62),"  ",IF(F81&gt;0,F62/F81,IF(F62&gt;0,1,0)))</f>
        <v>1.1528989901062773E-2</v>
      </c>
      <c r="H62" s="112">
        <f>HSCS!H62+HSCNO!H62+PBRC!H62+LSUAg!H62+SULaw!H62+SUAg!H62</f>
        <v>0</v>
      </c>
      <c r="I62" s="39">
        <f t="shared" si="33"/>
        <v>0</v>
      </c>
      <c r="J62" s="122">
        <f>HSCS!J62+HSCNO!J62+PBRC!J62+LSUAg!J62+SULaw!J62+SUAg!J62</f>
        <v>20483000</v>
      </c>
      <c r="K62" s="40">
        <f t="shared" si="34"/>
        <v>1</v>
      </c>
      <c r="L62" s="133">
        <f t="shared" si="35"/>
        <v>20483000</v>
      </c>
      <c r="M62" s="41">
        <f>IF(ISBLANK(L62),"  ",IF(L81&gt;0,L62/L81,IF(L62&gt;0,1,0)))</f>
        <v>1.1588109432255697E-2</v>
      </c>
    </row>
    <row r="63" spans="1:13" ht="15" customHeight="1" x14ac:dyDescent="0.2">
      <c r="A63" s="7" t="s">
        <v>52</v>
      </c>
      <c r="B63" s="112">
        <f>HSCS!B63+HSCNO!B63+PBRC!B63+LSUAg!B63+SULaw!B63+SUAg!B63</f>
        <v>5449978.4000000004</v>
      </c>
      <c r="C63" s="39">
        <f t="shared" si="0"/>
        <v>0.12872698620507447</v>
      </c>
      <c r="D63" s="122">
        <f>HSCS!D63+HSCNO!D63+PBRC!D63+LSUAg!D63+SULaw!D63+SUAg!D63</f>
        <v>36887518.659999996</v>
      </c>
      <c r="E63" s="40">
        <f t="shared" si="31"/>
        <v>0.87127301379492561</v>
      </c>
      <c r="F63" s="133">
        <f t="shared" si="36"/>
        <v>42337497.059999995</v>
      </c>
      <c r="G63" s="41">
        <f>IF(ISBLANK(F63),"  ",IF(F81&gt;0,F63/F81,IF(F63&gt;0,1,0)))</f>
        <v>2.3830153409154044E-2</v>
      </c>
      <c r="H63" s="112">
        <f>HSCS!H63+HSCNO!H63+PBRC!H63+LSUAg!H63+SULaw!H63+SUAg!H63</f>
        <v>6784222</v>
      </c>
      <c r="I63" s="39">
        <f t="shared" si="33"/>
        <v>0.24292015997688324</v>
      </c>
      <c r="J63" s="122">
        <f>HSCS!J63+HSCNO!J63+PBRC!J63+LSUAg!J63+SULaw!J63+SUAg!J63</f>
        <v>21143563</v>
      </c>
      <c r="K63" s="40">
        <f t="shared" si="34"/>
        <v>0.75707984002311679</v>
      </c>
      <c r="L63" s="133">
        <f t="shared" si="35"/>
        <v>27927785</v>
      </c>
      <c r="M63" s="41">
        <f>IF(ISBLANK(L63),"  ",IF(L81&gt;0,L63/L81,IF(L63&gt;0,1,0)))</f>
        <v>1.5799942819924289E-2</v>
      </c>
    </row>
    <row r="64" spans="1:13" ht="15" customHeight="1" x14ac:dyDescent="0.2">
      <c r="A64" s="58" t="s">
        <v>53</v>
      </c>
      <c r="B64" s="112">
        <f>HSCS!B64+HSCNO!B64+PBRC!B64+LSUAg!B64+SULaw!B64+SUAg!B64</f>
        <v>0</v>
      </c>
      <c r="C64" s="39">
        <f t="shared" si="0"/>
        <v>0</v>
      </c>
      <c r="D64" s="122">
        <f>HSCS!D64+HSCNO!D64+PBRC!D64+LSUAg!D64+SULaw!D64+SUAg!D64</f>
        <v>35415512.119999997</v>
      </c>
      <c r="E64" s="40">
        <f t="shared" si="31"/>
        <v>1</v>
      </c>
      <c r="F64" s="133">
        <f t="shared" si="36"/>
        <v>35415512.119999997</v>
      </c>
      <c r="G64" s="41">
        <f>IF(ISBLANK(F64),"  ",IF(F81&gt;0,F64/F81,IF(F64&gt;0,1,0)))</f>
        <v>1.9934033551565707E-2</v>
      </c>
      <c r="H64" s="112">
        <f>HSCS!H64+HSCNO!H64+PBRC!H64+LSUAg!H64+SULaw!H64+SUAg!H64</f>
        <v>0</v>
      </c>
      <c r="I64" s="39">
        <f t="shared" si="33"/>
        <v>0</v>
      </c>
      <c r="J64" s="122">
        <f>HSCS!J64+HSCNO!J64+PBRC!J64+LSUAg!J64+SULaw!J64+SUAg!J64</f>
        <v>38872315</v>
      </c>
      <c r="K64" s="40">
        <f t="shared" si="34"/>
        <v>1</v>
      </c>
      <c r="L64" s="133">
        <f t="shared" si="35"/>
        <v>38872315</v>
      </c>
      <c r="M64" s="41">
        <f>IF(ISBLANK(L64),"  ",IF(L81&gt;0,L64/L81,IF(L64&gt;0,1,0)))</f>
        <v>2.1991731685061498E-2</v>
      </c>
    </row>
    <row r="65" spans="1:13" ht="15" customHeight="1" x14ac:dyDescent="0.2">
      <c r="A65" s="65" t="s">
        <v>54</v>
      </c>
      <c r="B65" s="112">
        <f>HSCS!B65+HSCNO!B65+PBRC!B65+LSUAg!B65+SULaw!B65+SUAg!B65</f>
        <v>0</v>
      </c>
      <c r="C65" s="39">
        <f t="shared" si="0"/>
        <v>0</v>
      </c>
      <c r="D65" s="122">
        <f>HSCS!D65+HSCNO!D65+PBRC!D65+LSUAg!D65+SULaw!D65+SUAg!D65</f>
        <v>0</v>
      </c>
      <c r="E65" s="40">
        <f t="shared" si="31"/>
        <v>0</v>
      </c>
      <c r="F65" s="133">
        <f t="shared" si="36"/>
        <v>0</v>
      </c>
      <c r="G65" s="41">
        <f>IF(ISBLANK(F65),"  ",IF(F81&gt;0,F65/F81,IF(F65&gt;0,1,0)))</f>
        <v>0</v>
      </c>
      <c r="H65" s="112">
        <f>HSCS!H65+HSCNO!H65+PBRC!H65+LSUAg!H65+SULaw!H65+SUAg!H65</f>
        <v>0</v>
      </c>
      <c r="I65" s="39">
        <f t="shared" si="33"/>
        <v>0</v>
      </c>
      <c r="J65" s="122">
        <f>HSCS!J65+HSCNO!J65+PBRC!J65+LSUAg!J65+SULaw!J65+SUAg!J65</f>
        <v>0</v>
      </c>
      <c r="K65" s="40">
        <f t="shared" si="34"/>
        <v>0</v>
      </c>
      <c r="L65" s="133">
        <f t="shared" si="35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2">
        <f>HSCS!B66+HSCNO!B66+PBRC!B66+LSUAg!B66+SULaw!B66+SUAg!B66</f>
        <v>0</v>
      </c>
      <c r="C66" s="39">
        <f t="shared" si="0"/>
        <v>0</v>
      </c>
      <c r="D66" s="122">
        <f>HSCS!D66+HSCNO!D66+PBRC!D66+LSUAg!D66+SULaw!D66+SUAg!D66</f>
        <v>0</v>
      </c>
      <c r="E66" s="40">
        <f t="shared" si="31"/>
        <v>0</v>
      </c>
      <c r="F66" s="133">
        <f t="shared" si="36"/>
        <v>0</v>
      </c>
      <c r="G66" s="41">
        <f>IF(ISBLANK(F66),"  ",IF(F81&gt;0,F66/F81,IF(F66&gt;0,1,0)))</f>
        <v>0</v>
      </c>
      <c r="H66" s="112">
        <f>HSCS!H66+HSCNO!H66+PBRC!H66+LSUAg!H66+SULaw!H66+SUAg!H66</f>
        <v>0</v>
      </c>
      <c r="I66" s="39">
        <f t="shared" si="33"/>
        <v>0</v>
      </c>
      <c r="J66" s="122">
        <f>HSCS!J66+HSCNO!J66+PBRC!J66+LSUAg!J66+SULaw!J66+SUAg!J66</f>
        <v>0</v>
      </c>
      <c r="K66" s="40">
        <f t="shared" si="34"/>
        <v>0</v>
      </c>
      <c r="L66" s="133">
        <f t="shared" si="35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2">
        <f>HSCS!B67+HSCNO!B67+PBRC!B67+LSUAg!B67+SULaw!B67+SUAg!B67</f>
        <v>0</v>
      </c>
      <c r="C67" s="39">
        <f t="shared" si="0"/>
        <v>0</v>
      </c>
      <c r="D67" s="122">
        <f>HSCS!D67+HSCNO!D67+PBRC!D67+LSUAg!D67+SULaw!D67+SUAg!D67</f>
        <v>15035599.65</v>
      </c>
      <c r="E67" s="40">
        <f t="shared" si="31"/>
        <v>1</v>
      </c>
      <c r="F67" s="133">
        <f t="shared" si="36"/>
        <v>15035599.65</v>
      </c>
      <c r="G67" s="41">
        <f>IF(ISBLANK(F67),"  ",IF(F81&gt;0,F67/F81,IF(F67&gt;0,1,0)))</f>
        <v>8.4629624125003231E-3</v>
      </c>
      <c r="H67" s="112">
        <f>HSCS!H67+HSCNO!H67+PBRC!H67+LSUAg!H67+SULaw!H67+SUAg!H67</f>
        <v>0</v>
      </c>
      <c r="I67" s="39">
        <f t="shared" si="33"/>
        <v>0</v>
      </c>
      <c r="J67" s="122">
        <f>HSCS!J67+HSCNO!J67+PBRC!J67+LSUAg!J67+SULaw!J67+SUAg!J67</f>
        <v>16064846</v>
      </c>
      <c r="K67" s="40">
        <f t="shared" si="34"/>
        <v>1</v>
      </c>
      <c r="L67" s="133">
        <f t="shared" si="35"/>
        <v>16064846</v>
      </c>
      <c r="M67" s="41">
        <f>IF(ISBLANK(L67),"  ",IF(L81&gt;0,L67/L81,IF(L67&gt;0,1,0)))</f>
        <v>9.0885706908331414E-3</v>
      </c>
    </row>
    <row r="68" spans="1:13" ht="15" customHeight="1" x14ac:dyDescent="0.2">
      <c r="A68" s="34" t="s">
        <v>57</v>
      </c>
      <c r="B68" s="112">
        <f>HSCS!B68+HSCNO!B68+PBRC!B68+LSUAg!B68+SULaw!B68+SUAg!B68</f>
        <v>0</v>
      </c>
      <c r="C68" s="39">
        <f t="shared" si="0"/>
        <v>0</v>
      </c>
      <c r="D68" s="122">
        <f>HSCS!D68+HSCNO!D68+PBRC!D68+LSUAg!D68+SULaw!D68+SUAg!D68</f>
        <v>8119633.6399999997</v>
      </c>
      <c r="E68" s="40">
        <f t="shared" si="31"/>
        <v>1</v>
      </c>
      <c r="F68" s="133">
        <f t="shared" si="36"/>
        <v>8119633.6399999997</v>
      </c>
      <c r="G68" s="41">
        <f>IF(ISBLANK(F68),"  ",IF(F81&gt;0,F68/F81,IF(F68&gt;0,1,0)))</f>
        <v>4.5702303797769163E-3</v>
      </c>
      <c r="H68" s="112">
        <f>HSCS!H68+HSCNO!H68+PBRC!H68+LSUAg!H68+SULaw!H68+SUAg!H68</f>
        <v>0</v>
      </c>
      <c r="I68" s="39">
        <f t="shared" si="33"/>
        <v>0</v>
      </c>
      <c r="J68" s="122">
        <f>HSCS!J68+HSCNO!J68+PBRC!J68+LSUAg!J68+SULaw!J68+SUAg!J68</f>
        <v>6484871</v>
      </c>
      <c r="K68" s="40">
        <f t="shared" si="34"/>
        <v>1</v>
      </c>
      <c r="L68" s="133">
        <f t="shared" si="35"/>
        <v>6484871</v>
      </c>
      <c r="M68" s="41">
        <f>IF(ISBLANK(L68),"  ",IF(L81&gt;0,L68/L81,IF(L68&gt;0,1,0)))</f>
        <v>3.6687689694898909E-3</v>
      </c>
    </row>
    <row r="69" spans="1:13" ht="15" customHeight="1" x14ac:dyDescent="0.2">
      <c r="A69" s="7" t="s">
        <v>58</v>
      </c>
      <c r="B69" s="112">
        <f>HSCS!B69+HSCNO!B69+PBRC!B69+LSUAg!B69+SULaw!B69+SUAg!B69</f>
        <v>0</v>
      </c>
      <c r="C69" s="39">
        <f t="shared" si="0"/>
        <v>0</v>
      </c>
      <c r="D69" s="122">
        <f>HSCS!D69+HSCNO!D69+PBRC!D69+LSUAg!D69+SULaw!D69+SUAg!D69</f>
        <v>1026516821.09</v>
      </c>
      <c r="E69" s="40">
        <f t="shared" si="31"/>
        <v>1</v>
      </c>
      <c r="F69" s="133">
        <f t="shared" si="36"/>
        <v>1026516821.09</v>
      </c>
      <c r="G69" s="41">
        <f>IF(ISBLANK(F69),"  ",IF(F81&gt;0,F69/F81,IF(F69&gt;0,1,0)))</f>
        <v>0.57778695063113017</v>
      </c>
      <c r="H69" s="112">
        <f>HSCS!H69+HSCNO!H69+PBRC!H69+LSUAg!H69+SULaw!H69+SUAg!H69</f>
        <v>0</v>
      </c>
      <c r="I69" s="39">
        <f t="shared" si="33"/>
        <v>0</v>
      </c>
      <c r="J69" s="122">
        <f>HSCS!J69+HSCNO!J69+PBRC!J69+LSUAg!J69+SULaw!J69+SUAg!J69</f>
        <v>1033431411</v>
      </c>
      <c r="K69" s="40">
        <f t="shared" si="34"/>
        <v>1</v>
      </c>
      <c r="L69" s="133">
        <f t="shared" si="35"/>
        <v>1033431411</v>
      </c>
      <c r="M69" s="41">
        <f>IF(ISBLANK(L69),"  ",IF(L81&gt;0,L69/L81,IF(L69&gt;0,1,0)))</f>
        <v>0.58465636290574696</v>
      </c>
    </row>
    <row r="70" spans="1:13" ht="15" customHeight="1" x14ac:dyDescent="0.2">
      <c r="A70" s="58" t="s">
        <v>59</v>
      </c>
      <c r="B70" s="112">
        <f>HSCS!B70+HSCNO!B70+PBRC!B70+LSUAg!B70+SULaw!B70+SUAg!B70</f>
        <v>2887682.33</v>
      </c>
      <c r="C70" s="39">
        <f t="shared" si="0"/>
        <v>3.5928790441003507E-2</v>
      </c>
      <c r="D70" s="122">
        <f>HSCS!D70+HSCNO!D70+PBRC!D70+LSUAg!D70+SULaw!D70+SUAg!D70</f>
        <v>77484695.770000011</v>
      </c>
      <c r="E70" s="40">
        <f t="shared" si="31"/>
        <v>0.9640712095589965</v>
      </c>
      <c r="F70" s="133">
        <f t="shared" si="36"/>
        <v>80372378.100000009</v>
      </c>
      <c r="G70" s="41">
        <f>IF(ISBLANK(F70),"  ",IF(F81&gt;0,F70/F81,IF(F70&gt;0,1,0)))</f>
        <v>4.5238529270335032E-2</v>
      </c>
      <c r="H70" s="112">
        <f>HSCS!H70+HSCNO!H70+PBRC!H70+LSUAg!H70+SULaw!H70+SUAg!H70</f>
        <v>2852052</v>
      </c>
      <c r="I70" s="39">
        <f t="shared" si="33"/>
        <v>4.2003841248993555E-2</v>
      </c>
      <c r="J70" s="122">
        <f>HSCS!J70+HSCNO!J70+PBRC!J70+LSUAg!J70+SULaw!J70+SUAg!J70</f>
        <v>65047738</v>
      </c>
      <c r="K70" s="40">
        <f t="shared" si="34"/>
        <v>0.95799615875100641</v>
      </c>
      <c r="L70" s="133">
        <f t="shared" si="35"/>
        <v>67899790</v>
      </c>
      <c r="M70" s="41">
        <f>IF(ISBLANK(L70),"  ",IF(L81&gt;0,L70/L81,IF(L70&gt;0,1,0)))</f>
        <v>3.8413816186456139E-2</v>
      </c>
    </row>
    <row r="71" spans="1:13" ht="15" customHeight="1" x14ac:dyDescent="0.2">
      <c r="A71" s="34" t="s">
        <v>186</v>
      </c>
      <c r="B71" s="112">
        <f>HSCS!B71+HSCNO!B71+PBRC!B71+LSUAg!B71+SULaw!B71+SUAg!B71</f>
        <v>0</v>
      </c>
      <c r="C71" s="39">
        <f t="shared" si="0"/>
        <v>0</v>
      </c>
      <c r="D71" s="122">
        <f>HSCS!D71+HSCNO!D71+PBRC!D71+LSUAg!D71+SULaw!D71+SUAg!D71</f>
        <v>0</v>
      </c>
      <c r="E71" s="40">
        <f t="shared" si="31"/>
        <v>0</v>
      </c>
      <c r="F71" s="133">
        <f t="shared" si="36"/>
        <v>0</v>
      </c>
      <c r="G71" s="41">
        <f>IF(ISBLANK(F71),"  ",IF(F82&gt;0,F71/F82,IF(F71&gt;0,1,0)))</f>
        <v>0</v>
      </c>
      <c r="H71" s="112">
        <f>HSCS!H71+HSCNO!H71+PBRC!H71+LSUAg!H71+SULaw!H71+SUAg!H71</f>
        <v>0</v>
      </c>
      <c r="I71" s="39">
        <f t="shared" si="33"/>
        <v>0</v>
      </c>
      <c r="J71" s="122">
        <f>HSCS!J71+HSCNO!J71+PBRC!J71+LSUAg!J71+SULaw!J71+SUAg!J71</f>
        <v>0</v>
      </c>
      <c r="K71" s="40">
        <f t="shared" si="34"/>
        <v>0</v>
      </c>
      <c r="L71" s="133">
        <f t="shared" si="35"/>
        <v>0</v>
      </c>
      <c r="M71" s="41">
        <f>IF(ISBLANK(L71),"  ",IF(L82&gt;0,L71/L82,IF(L71&gt;0,1,0)))</f>
        <v>0</v>
      </c>
    </row>
    <row r="72" spans="1:13" s="55" customFormat="1" ht="15" customHeight="1" x14ac:dyDescent="0.25">
      <c r="A72" s="66" t="s">
        <v>60</v>
      </c>
      <c r="B72" s="115">
        <f>B71+B70+B69+B68+B67+B66+B65+B64+B63+B62+B61+B60</f>
        <v>116671285.11</v>
      </c>
      <c r="C72" s="59">
        <f>IF(ISBLANK(B72),"  ",IF(F72&gt;0,B72/F72,IF(B72&gt;0,1,0)))</f>
        <v>8.618738352760795E-2</v>
      </c>
      <c r="D72" s="128">
        <f>D71+D70+D69+D68+D67+D66+D65+D64+D63+D62+D61+D60</f>
        <v>1222239697.3900003</v>
      </c>
      <c r="E72" s="54">
        <f t="shared" si="31"/>
        <v>0.90289261374211538</v>
      </c>
      <c r="F72" s="115">
        <f>F71+F70+F69+F68+F67+F66+F65+F64+F63+F62+F61+F60</f>
        <v>1353693317.22</v>
      </c>
      <c r="G72" s="53">
        <f>IF(ISBLANK(F72),"  ",IF(F81&gt;0,F72/F81,IF(F72&gt;0,1,0)))</f>
        <v>0.76194205275249771</v>
      </c>
      <c r="H72" s="115">
        <f>H71+H70+H69+H68+H67+H66+H65+H64+H63+H62+H61+H60</f>
        <v>121631207</v>
      </c>
      <c r="I72" s="59">
        <f t="shared" si="33"/>
        <v>9.1763982719882606E-2</v>
      </c>
      <c r="J72" s="128">
        <f>J71+J70+J69+J68+J67+J66+J65+J64+J63+J62+J61+J60</f>
        <v>1203847520</v>
      </c>
      <c r="K72" s="54">
        <f t="shared" si="34"/>
        <v>0.90823601728011738</v>
      </c>
      <c r="L72" s="115">
        <f>L71+L70+L69+L68+L67+L66+L65+L64+L63+L62+L61+L60</f>
        <v>1325478727</v>
      </c>
      <c r="M72" s="53">
        <f>IF(ISBLANK(L72),"  ",IF(L81&gt;0,L72/L81,IF(L72&gt;0,1,0)))</f>
        <v>0.74988002434228263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HSCS!B74+HSCNO!B74+PBRC!B74+LSUAg!B74+SULaw!B74+SUAg!B74</f>
        <v>0</v>
      </c>
      <c r="C74" s="35">
        <f t="shared" si="0"/>
        <v>0</v>
      </c>
      <c r="D74" s="122">
        <f>HSCS!D74+HSCNO!D74+PBRC!D74+LSUAg!D74+SULaw!D74+SUAg!D74</f>
        <v>0</v>
      </c>
      <c r="E74" s="36">
        <f>IF(ISBLANK(D74),"  ",IF(F74&gt;0,D74/F74,IF(D74&gt;0,1,0)))</f>
        <v>0</v>
      </c>
      <c r="F74" s="132">
        <f>D74+B74</f>
        <v>0</v>
      </c>
      <c r="G74" s="37">
        <f>IF(ISBLANK(F74),"  ",IF(F81&gt;0,F74/F81,IF(F74&gt;0,1,0)))</f>
        <v>0</v>
      </c>
      <c r="H74" s="112">
        <f>HSCS!H74+HSCNO!H74+PBRC!H74+LSUAg!H74+SULaw!H74+SUAg!H74</f>
        <v>0</v>
      </c>
      <c r="I74" s="35">
        <f>IF(ISBLANK(H74),"  ",IF(L74&gt;0,H74/L74,IF(H74&gt;0,1,0)))</f>
        <v>0</v>
      </c>
      <c r="J74" s="122">
        <f>HSCS!J74+HSCNO!J74+PBRC!J74+LSUAg!J74+SULaw!J74+SUAg!J74</f>
        <v>0</v>
      </c>
      <c r="K74" s="36">
        <f>IF(ISBLANK(J74),"  ",IF(L74&gt;0,J74/L74,IF(J74&gt;0,1,0)))</f>
        <v>0</v>
      </c>
      <c r="L74" s="132">
        <f>J74+H74</f>
        <v>0</v>
      </c>
      <c r="M74" s="37">
        <f>IF(ISBLANK(L74),"  ",IF(L81&gt;0,L74/L81,IF(L74&gt;0,1,0)))</f>
        <v>0</v>
      </c>
    </row>
    <row r="75" spans="1:13" ht="15" customHeight="1" x14ac:dyDescent="0.2">
      <c r="A75" s="25" t="s">
        <v>63</v>
      </c>
      <c r="B75" s="112">
        <f>HSCS!B75+HSCNO!B75+PBRC!B75+LSUAg!B75+SULaw!B75+SUAg!B75</f>
        <v>0</v>
      </c>
      <c r="C75" s="39">
        <f t="shared" si="0"/>
        <v>0</v>
      </c>
      <c r="D75" s="122">
        <f>HSCS!D75+HSCNO!D75+PBRC!D75+LSUAg!D75+SULaw!D75+SUAg!D75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12">
        <f>HSCS!H75+HSCNO!H75+PBRC!H75+LSUAg!H75+SULaw!H75+SUAg!H75</f>
        <v>0</v>
      </c>
      <c r="I75" s="39">
        <f>IF(ISBLANK(H75),"  ",IF(L75&gt;0,H75/L75,IF(H75&gt;0,1,0)))</f>
        <v>0</v>
      </c>
      <c r="J75" s="122">
        <f>HSCS!J75+HSCNO!J75+PBRC!J75+LSUAg!J75+SULaw!J75+SUAg!J75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HSCS!B77+HSCNO!B77+PBRC!B77+LSUAg!B77+SULaw!B77+SUAg!B77</f>
        <v>0</v>
      </c>
      <c r="C77" s="35">
        <f t="shared" si="0"/>
        <v>0</v>
      </c>
      <c r="D77" s="122">
        <f>HSCS!D77+HSCNO!D77+PBRC!D77+LSUAg!D77+SULaw!D77+SUAg!D77</f>
        <v>0</v>
      </c>
      <c r="E77" s="36">
        <f>IF(ISBLANK(D77),"  ",IF(F77&gt;0,D77/F77,IF(D77&gt;0,1,0)))</f>
        <v>0</v>
      </c>
      <c r="F77" s="132">
        <f>D77+B77</f>
        <v>0</v>
      </c>
      <c r="G77" s="37">
        <f>IF(ISBLANK(F77),"  ",IF(F81&gt;0,F77/F81,IF(F77&gt;0,1,0)))</f>
        <v>0</v>
      </c>
      <c r="H77" s="112">
        <f>HSCS!H77+HSCNO!H77+PBRC!H77+LSUAg!H77+SULaw!H77+SUAg!H77</f>
        <v>0</v>
      </c>
      <c r="I77" s="35">
        <f>IF(ISBLANK(H77),"  ",IF(L77&gt;0,H77/L77,IF(H77&gt;0,1,0)))</f>
        <v>0</v>
      </c>
      <c r="J77" s="122">
        <f>HSCS!J77+HSCNO!J77+PBRC!J77+LSUAg!J77+SULaw!J77+SUAg!J77</f>
        <v>0</v>
      </c>
      <c r="K77" s="36">
        <f>IF(ISBLANK(J77),"  ",IF(L77&gt;0,J77/L77,IF(J77&gt;0,1,0)))</f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2">
        <f>HSCS!B78+HSCNO!B78+PBRC!B78+LSUAg!B78+SULaw!B78+SUAg!B78</f>
        <v>14659069.85</v>
      </c>
      <c r="C78" s="39">
        <f t="shared" si="0"/>
        <v>0.13389764949654973</v>
      </c>
      <c r="D78" s="122">
        <f>HSCS!D78+HSCNO!D78+PBRC!D78+LSUAg!D78+SULaw!D78+SUAg!D78</f>
        <v>94820595.439999998</v>
      </c>
      <c r="E78" s="40">
        <f>IF(ISBLANK(D78),"  ",IF(F78&gt;0,D78/F78,IF(D78&gt;0,1,0)))</f>
        <v>0.8661023505034503</v>
      </c>
      <c r="F78" s="133">
        <f>D78+B78</f>
        <v>109479665.28999999</v>
      </c>
      <c r="G78" s="41">
        <f>IF(ISBLANK(F78),"  ",IF(F81&gt;0,F78/F81,IF(F78&gt;0,1,0)))</f>
        <v>6.162190493562298E-2</v>
      </c>
      <c r="H78" s="112">
        <f>HSCS!H78+HSCNO!H78+PBRC!H78+LSUAg!H78+SULaw!H78+SUAg!H78</f>
        <v>16672484</v>
      </c>
      <c r="I78" s="39">
        <f>IF(ISBLANK(H78),"  ",IF(L78&gt;0,H78/L78,IF(H78&gt;0,1,0)))</f>
        <v>0.16069081783787084</v>
      </c>
      <c r="J78" s="122">
        <f>HSCS!J78+HSCNO!J78+PBRC!J78+LSUAg!J78+SULaw!J78+SUAg!J78</f>
        <v>87082567</v>
      </c>
      <c r="K78" s="40">
        <f>IF(ISBLANK(J78),"  ",IF(L78&gt;0,J78/L78,IF(J78&gt;0,1,0)))</f>
        <v>0.83930918216212913</v>
      </c>
      <c r="L78" s="133">
        <f>J78+H78</f>
        <v>103755051</v>
      </c>
      <c r="M78" s="41">
        <f>IF(ISBLANK(L78),"  ",IF(L81&gt;0,L78/L81,IF(L78&gt;0,1,0)))</f>
        <v>5.8698671343908167E-2</v>
      </c>
    </row>
    <row r="79" spans="1:13" s="55" customFormat="1" ht="15" customHeight="1" x14ac:dyDescent="0.25">
      <c r="A79" s="56" t="s">
        <v>67</v>
      </c>
      <c r="B79" s="120">
        <f>B78+B77+B75+B74</f>
        <v>14659069.85</v>
      </c>
      <c r="C79" s="59">
        <f t="shared" si="0"/>
        <v>0.13389764949654973</v>
      </c>
      <c r="D79" s="129">
        <f>D78+D77+D75+D74</f>
        <v>94820595.439999998</v>
      </c>
      <c r="E79" s="54">
        <f>IF(ISBLANK(D79),"  ",IF(F79&gt;0,D79/F79,IF(D79&gt;0,1,0)))</f>
        <v>0.8661023505034503</v>
      </c>
      <c r="F79" s="134">
        <f>F78+F77+F76+F75+F74</f>
        <v>109479665.28999999</v>
      </c>
      <c r="G79" s="53">
        <f>IF(ISBLANK(F79),"  ",IF(F81&gt;0,F79/F81,IF(F79&gt;0,1,0)))</f>
        <v>6.162190493562298E-2</v>
      </c>
      <c r="H79" s="120">
        <f>H78+H77+H75+H74</f>
        <v>16672484</v>
      </c>
      <c r="I79" s="59">
        <f>IF(ISBLANK(H79),"  ",IF(L79&gt;0,H79/L79,IF(H79&gt;0,1,0)))</f>
        <v>0.16069081783787084</v>
      </c>
      <c r="J79" s="129">
        <f>J78+J77+J75+J74</f>
        <v>87082567</v>
      </c>
      <c r="K79" s="54">
        <f>IF(ISBLANK(J79),"  ",IF(L79&gt;0,J79/L79,IF(J79&gt;0,1,0)))</f>
        <v>0.83930918216212913</v>
      </c>
      <c r="L79" s="134">
        <f>L78+L77+L76+L75+L74</f>
        <v>103755051</v>
      </c>
      <c r="M79" s="53">
        <f>IF(ISBLANK(L79),"  ",IF(L81&gt;0,L79/L81,IF(L79&gt;0,1,0)))</f>
        <v>5.8698671343908167E-2</v>
      </c>
    </row>
    <row r="80" spans="1:13" s="55" customFormat="1" ht="15" customHeight="1" x14ac:dyDescent="0.25">
      <c r="A80" s="56" t="s">
        <v>68</v>
      </c>
      <c r="B80" s="118">
        <f>HSCS!B80+HSCNO!B80+PBRC!B80+LSUAg!B80+SULaw!B80+SUAg!B80</f>
        <v>0</v>
      </c>
      <c r="C80" s="59">
        <f>IF(ISBLANK(B80),"  ",IF(F80&gt;0,B80/F80,IF(B80&gt;0,1,0)))</f>
        <v>0</v>
      </c>
      <c r="D80" s="126">
        <f>HSCS!D80+HSCNO!D80+PBRC!D80+LSUAg!D80+SULaw!D80+SUAg!D80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HSCS!H80+HSCNO!H80+PBRC!H80+LSUAg!H80+SULaw!H80+SUAg!H80</f>
        <v>0</v>
      </c>
      <c r="I80" s="59">
        <f>IF(ISBLANK(H80),"  ",IF(L80&gt;0,H80/L80,IF(H80&gt;0,1,0)))</f>
        <v>0</v>
      </c>
      <c r="J80" s="126">
        <f>HSCS!J80+HSCNO!J80+PBRC!J80+LSUAg!J80+SULaw!J80+SUAg!J80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444792895.22999996</v>
      </c>
      <c r="C81" s="68">
        <f t="shared" si="0"/>
        <v>0.25035686246665151</v>
      </c>
      <c r="D81" s="121">
        <f>D79+D72+D51+D44+D52+D80</f>
        <v>1317060292.8300004</v>
      </c>
      <c r="E81" s="69">
        <f>IF(ISBLANK(D81),"  ",IF(F81&gt;0,D81/F81,IF(D81&gt;0,1,0)))</f>
        <v>0.74132272823697865</v>
      </c>
      <c r="F81" s="121">
        <f>F79+F72+F51+F44+F52+F80</f>
        <v>1776635522.78</v>
      </c>
      <c r="G81" s="70">
        <f>IF(ISBLANK(F81),"  ",IF(F81&gt;0,F81/F81,IF(F81&gt;0,1,0)))</f>
        <v>1</v>
      </c>
      <c r="H81" s="121">
        <f>H79+H72+H51+H44+H52+H80</f>
        <v>476657639</v>
      </c>
      <c r="I81" s="68">
        <f>IF(ISBLANK(H81),"  ",IF(L81&gt;0,H81/L81,IF(H81&gt;0,1,0)))</f>
        <v>0.26966561941378858</v>
      </c>
      <c r="J81" s="121">
        <f>J79+J72+J51+J44+J52+J80</f>
        <v>1290930087</v>
      </c>
      <c r="K81" s="69">
        <f>IF(ISBLANK(J81),"  ",IF(L81&gt;0,J81/L81,IF(J81&gt;0,1,0)))</f>
        <v>0.73033438058621147</v>
      </c>
      <c r="L81" s="121">
        <f>L79+L72+L51+L44+L52+L80</f>
        <v>1767587726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O84"/>
  <sheetViews>
    <sheetView zoomScale="75" zoomScaleNormal="75" workbookViewId="0">
      <pane xSplit="1" ySplit="10" topLeftCell="B47" activePane="bottomRight" state="frozen"/>
      <selection activeCell="B15" sqref="B15"/>
      <selection pane="topRight" activeCell="B15" sqref="B15"/>
      <selection pane="bottomLeft" activeCell="B15" sqref="B15"/>
      <selection pane="bottomRight" activeCell="E3" sqref="E3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 t="s">
        <v>4</v>
      </c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57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7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BOR!B13+LUMCON!B13+LOSFA!B13</f>
        <v>333937310</v>
      </c>
      <c r="C13" s="35">
        <f t="shared" ref="C13:C81" si="0">IF(ISBLANK(B13),"  ",IF(F13&gt;0,B13/F13,IF(B13&gt;0,1,0)))</f>
        <v>1</v>
      </c>
      <c r="D13" s="122">
        <f>BOR!D13+LUMCON!D13+LOSFA!D13</f>
        <v>0</v>
      </c>
      <c r="E13" s="36">
        <f>IF(ISBLANK(D13),"  ",IF(F13&gt;0,D13/F13,IF(D13&gt;0,1,0)))</f>
        <v>0</v>
      </c>
      <c r="F13" s="130">
        <f>D13+B13</f>
        <v>333937310</v>
      </c>
      <c r="G13" s="37">
        <f>IF(ISBLANK(F13),"  ",IF(F81&gt;0,F13/F81,IF(F13&gt;0,1,0)))</f>
        <v>0.75649611892958091</v>
      </c>
      <c r="H13" s="112">
        <f>BOR!H13+LUMCON!H13+LOSFA!H13</f>
        <v>331629581</v>
      </c>
      <c r="I13" s="35">
        <f>IF(ISBLANK(H13),"  ",IF(L13&gt;0,H13/L13,IF(H13&gt;0,1,0)))</f>
        <v>1</v>
      </c>
      <c r="J13" s="122">
        <f>BOR!J13+LUMCON!J13+LOSFA!J13</f>
        <v>0</v>
      </c>
      <c r="K13" s="36">
        <f>IF(ISBLANK(J13),"  ",IF(L13&gt;0,J13/L13,IF(J13&gt;0,1,0)))</f>
        <v>0</v>
      </c>
      <c r="L13" s="130">
        <f t="shared" ref="L13:L34" si="1">J13+H13</f>
        <v>331629581</v>
      </c>
      <c r="M13" s="38">
        <f>IF(ISBLANK(L13),"  ",IF(L81&gt;0,L13/L81,IF(L13&gt;0,1,0)))</f>
        <v>0.58050425622029311</v>
      </c>
    </row>
    <row r="14" spans="1:15" ht="15" customHeight="1" x14ac:dyDescent="0.2">
      <c r="A14" s="7" t="s">
        <v>13</v>
      </c>
      <c r="B14" s="112">
        <f>BOR!B14+LUMCON!B14+LOSFA!B14</f>
        <v>0</v>
      </c>
      <c r="C14" s="39">
        <f t="shared" si="0"/>
        <v>0</v>
      </c>
      <c r="D14" s="122">
        <f>BOR!D14+LUMCON!D14+LOSFA!D14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",IF(F81&gt;0,F14/F81,IF(F14&gt;0,1,0)))</f>
        <v>0</v>
      </c>
      <c r="H14" s="112">
        <f>BOR!H14+LUMCON!H14+LOSFA!H14</f>
        <v>0</v>
      </c>
      <c r="I14" s="39">
        <f>IF(ISBLANK(H14),"  ",IF(L14&gt;0,H14/L14,IF(H14&gt;0,1,0)))</f>
        <v>0</v>
      </c>
      <c r="J14" s="122">
        <f>BOR!J14+LUMCON!J14+LOSFA!J14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2">
        <f>BOR!B15+LUMCON!B15+LOSFA!B15</f>
        <v>79545911.829999998</v>
      </c>
      <c r="C15" s="42">
        <f t="shared" si="0"/>
        <v>1</v>
      </c>
      <c r="D15" s="122">
        <f>BOR!D15+LUMCON!D15+LOSFA!D15</f>
        <v>0</v>
      </c>
      <c r="E15" s="43">
        <f>IF(ISBLANK(D15),"  ",IF(F15&gt;0,D15/F15,IF(D15&gt;0,1,0)))</f>
        <v>0</v>
      </c>
      <c r="F15" s="132">
        <f>D15+B15</f>
        <v>79545911.829999998</v>
      </c>
      <c r="G15" s="44">
        <f>IF(ISBLANK(F15),"  ",IF(F81&gt;0,F15/F81,IF(F15&gt;0,1,0)))</f>
        <v>0.18020200730523234</v>
      </c>
      <c r="H15" s="112">
        <f>BOR!H15+LUMCON!H15+LOSFA!H15</f>
        <v>180778694</v>
      </c>
      <c r="I15" s="42">
        <f>IF(ISBLANK(H15),"  ",IF(L15&gt;0,H15/L15,IF(H15&gt;0,1,0)))</f>
        <v>1</v>
      </c>
      <c r="J15" s="122">
        <f>BOR!J15+LUMCON!J15+LOSFA!J15</f>
        <v>0</v>
      </c>
      <c r="K15" s="43">
        <f>IF(ISBLANK(J15),"  ",IF(L15&gt;0,J15/L15,IF(J15&gt;0,1,0)))</f>
        <v>0</v>
      </c>
      <c r="L15" s="132">
        <f t="shared" si="1"/>
        <v>180778694</v>
      </c>
      <c r="M15" s="44">
        <f>IF(ISBLANK(L15),"  ",IF(L81&gt;0,L15/L81,IF(L15&gt;0,1,0)))</f>
        <v>0.31644583991723574</v>
      </c>
    </row>
    <row r="16" spans="1:15" ht="15" customHeight="1" x14ac:dyDescent="0.2">
      <c r="A16" s="170" t="s">
        <v>15</v>
      </c>
      <c r="B16" s="112">
        <f>BOR!B16+LUMCON!B16+LOSFA!B16</f>
        <v>4219943.43</v>
      </c>
      <c r="C16" s="35">
        <f t="shared" si="0"/>
        <v>1</v>
      </c>
      <c r="D16" s="122">
        <f>BOR!D16+LUMCON!D16+LOSFA!D16</f>
        <v>0</v>
      </c>
      <c r="E16" s="36">
        <f>IF(ISBLANK(D16),"  ",IF(F16&gt;0,D16/F16,IF(D16&gt;0,1,0)))</f>
        <v>0</v>
      </c>
      <c r="F16" s="132">
        <f t="shared" ref="F16:F43" si="2">D16+B16</f>
        <v>4219943.43</v>
      </c>
      <c r="G16" s="37">
        <f>IF(ISBLANK(F16),"  ",IF(F81&gt;0,F16/F81,IF(F16&gt;0,1,0)))</f>
        <v>9.5597908089317223E-3</v>
      </c>
      <c r="H16" s="112">
        <f>BOR!H16+LUMCON!H16+LOSFA!H16</f>
        <v>26396667</v>
      </c>
      <c r="I16" s="35">
        <f t="shared" ref="I16:I34" si="3">IF(ISBLANK(H16),"  ",IF(L16&gt;0,H16/L16,IF(H16&gt;0,1,0)))</f>
        <v>1</v>
      </c>
      <c r="J16" s="122">
        <f>BOR!J16+LUMCON!J16+LOSFA!J16</f>
        <v>0</v>
      </c>
      <c r="K16" s="36">
        <f t="shared" ref="K16:K34" si="4">IF(ISBLANK(J16),"  ",IF(L16&gt;0,J16/L16,IF(J16&gt;0,1,0)))</f>
        <v>0</v>
      </c>
      <c r="L16" s="132">
        <f t="shared" si="1"/>
        <v>26396667</v>
      </c>
      <c r="M16" s="37">
        <f>IF(ISBLANK(L16),"  ",IF(L81&gt;0,L16/L81,IF(L16&gt;0,1,0)))</f>
        <v>4.6206304930107411E-2</v>
      </c>
    </row>
    <row r="17" spans="1:13" ht="15" customHeight="1" x14ac:dyDescent="0.2">
      <c r="A17" s="171" t="s">
        <v>16</v>
      </c>
      <c r="B17" s="112">
        <f>BOR!B17+LUMCON!B17+LOSFA!B17</f>
        <v>42343</v>
      </c>
      <c r="C17" s="39">
        <f t="shared" si="0"/>
        <v>1</v>
      </c>
      <c r="D17" s="122">
        <f>BOR!D17+LUMCON!D17+LOSFA!D17</f>
        <v>0</v>
      </c>
      <c r="E17" s="36">
        <f t="shared" ref="E17:E34" si="5">IF(ISBLANK(D17),"  ",IF(F17&gt;0,D17/F17,IF(D17&gt;0,1,0)))</f>
        <v>0</v>
      </c>
      <c r="F17" s="133">
        <f t="shared" si="2"/>
        <v>42343</v>
      </c>
      <c r="G17" s="41">
        <f>IF(ISBLANK(F17),"  ",IF(F81&gt;0,F17/F81,IF(F17&gt;0,1,0)))</f>
        <v>9.5923139477392455E-5</v>
      </c>
      <c r="H17" s="112">
        <f>BOR!H17+LUMCON!H17+LOSFA!H17</f>
        <v>36742</v>
      </c>
      <c r="I17" s="39">
        <f t="shared" si="3"/>
        <v>1</v>
      </c>
      <c r="J17" s="122">
        <f>BOR!J17+LUMCON!J17+LOSFA!J17</f>
        <v>0</v>
      </c>
      <c r="K17" s="40">
        <f t="shared" si="4"/>
        <v>0</v>
      </c>
      <c r="L17" s="133">
        <f t="shared" si="1"/>
        <v>36742</v>
      </c>
      <c r="M17" s="41">
        <f>IF(ISBLANK(L17),"  ",IF(L81&gt;0,L17/L81,IF(L17&gt;0,1,0)))</f>
        <v>6.4315394657287858E-5</v>
      </c>
    </row>
    <row r="18" spans="1:13" ht="15" customHeight="1" x14ac:dyDescent="0.2">
      <c r="A18" s="171" t="s">
        <v>17</v>
      </c>
      <c r="B18" s="112">
        <f>BOR!B18+LUMCON!B18+LOSFA!B18</f>
        <v>0</v>
      </c>
      <c r="C18" s="39">
        <f t="shared" si="0"/>
        <v>0</v>
      </c>
      <c r="D18" s="122">
        <f>BOR!D18+LUMCON!D18+LOSFA!D18</f>
        <v>0</v>
      </c>
      <c r="E18" s="36">
        <f t="shared" si="5"/>
        <v>0</v>
      </c>
      <c r="F18" s="133">
        <f t="shared" si="2"/>
        <v>0</v>
      </c>
      <c r="G18" s="41">
        <f>IF(ISBLANK(F18),"  ",IF(F81&gt;0,F18/F81,IF(F18&gt;0,1,0)))</f>
        <v>0</v>
      </c>
      <c r="H18" s="112">
        <f>BOR!H18+LUMCON!H18+LOSFA!H18</f>
        <v>0</v>
      </c>
      <c r="I18" s="39">
        <f t="shared" si="3"/>
        <v>0</v>
      </c>
      <c r="J18" s="122">
        <f>BOR!J18+LUMCON!J18+LOSFA!J18</f>
        <v>0</v>
      </c>
      <c r="K18" s="40">
        <f t="shared" si="4"/>
        <v>0</v>
      </c>
      <c r="L18" s="133">
        <f t="shared" si="1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2">
        <f>BOR!B19+LUMCON!B19+LOSFA!B19</f>
        <v>0</v>
      </c>
      <c r="C19" s="39">
        <f t="shared" si="0"/>
        <v>0</v>
      </c>
      <c r="D19" s="122">
        <f>BOR!D19+LUMCON!D19+LOSFA!D19</f>
        <v>0</v>
      </c>
      <c r="E19" s="36">
        <f t="shared" si="5"/>
        <v>0</v>
      </c>
      <c r="F19" s="133">
        <f t="shared" si="2"/>
        <v>0</v>
      </c>
      <c r="G19" s="41">
        <f>IF(ISBLANK(F19),"  ",IF(F81&gt;0,F19/F81,IF(F19&gt;0,1,0)))</f>
        <v>0</v>
      </c>
      <c r="H19" s="112">
        <f>BOR!H19+LUMCON!H19+LOSFA!H19</f>
        <v>0</v>
      </c>
      <c r="I19" s="39">
        <f t="shared" si="3"/>
        <v>0</v>
      </c>
      <c r="J19" s="122">
        <f>BOR!J19+LUMCON!J19+LOSFA!J19</f>
        <v>0</v>
      </c>
      <c r="K19" s="40">
        <f t="shared" si="4"/>
        <v>0</v>
      </c>
      <c r="L19" s="133">
        <f t="shared" si="1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2">
        <f>BOR!B20+LUMCON!B20+LOSFA!B20</f>
        <v>0</v>
      </c>
      <c r="C20" s="39">
        <f t="shared" si="0"/>
        <v>0</v>
      </c>
      <c r="D20" s="122">
        <f>BOR!D20+LUMCON!D20+LOSFA!D20</f>
        <v>0</v>
      </c>
      <c r="E20" s="36">
        <f t="shared" si="5"/>
        <v>0</v>
      </c>
      <c r="F20" s="133">
        <f>D20+B20</f>
        <v>0</v>
      </c>
      <c r="G20" s="41">
        <f>IF(ISBLANK(F20),"  ",IF(F81&gt;0,F20/F81,IF(F20&gt;0,1,0)))</f>
        <v>0</v>
      </c>
      <c r="H20" s="112">
        <f>BOR!H20+LUMCON!H20+LOSFA!H20</f>
        <v>0</v>
      </c>
      <c r="I20" s="39">
        <f t="shared" si="3"/>
        <v>0</v>
      </c>
      <c r="J20" s="122">
        <f>BOR!J20+LUMCON!J20+LOSFA!J20</f>
        <v>0</v>
      </c>
      <c r="K20" s="40">
        <f t="shared" si="4"/>
        <v>0</v>
      </c>
      <c r="L20" s="133">
        <f t="shared" si="1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2">
        <f>BOR!B21+LUMCON!B21+LOSFA!B21</f>
        <v>0</v>
      </c>
      <c r="C21" s="39">
        <f t="shared" si="0"/>
        <v>0</v>
      </c>
      <c r="D21" s="122">
        <f>BOR!D21+LUMCON!D21+LOSFA!D21</f>
        <v>0</v>
      </c>
      <c r="E21" s="36">
        <f t="shared" si="5"/>
        <v>0</v>
      </c>
      <c r="F21" s="133">
        <f t="shared" si="2"/>
        <v>0</v>
      </c>
      <c r="G21" s="41">
        <f>IF(ISBLANK(F21),"  ",IF(F81&gt;0,F21/F81,IF(F21&gt;0,1,0)))</f>
        <v>0</v>
      </c>
      <c r="H21" s="112">
        <f>BOR!H21+LUMCON!H21+LOSFA!H21</f>
        <v>0</v>
      </c>
      <c r="I21" s="39">
        <f t="shared" si="3"/>
        <v>0</v>
      </c>
      <c r="J21" s="122">
        <f>BOR!J21+LUMCON!J21+LOSFA!J21</f>
        <v>0</v>
      </c>
      <c r="K21" s="40">
        <f t="shared" si="4"/>
        <v>0</v>
      </c>
      <c r="L21" s="133">
        <f t="shared" si="1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2">
        <f>BOR!B22+LUMCON!B22+LOSFA!B22</f>
        <v>0</v>
      </c>
      <c r="C22" s="39">
        <f t="shared" si="0"/>
        <v>0</v>
      </c>
      <c r="D22" s="122">
        <f>BOR!D22+LUMCON!D22+LOSFA!D22</f>
        <v>0</v>
      </c>
      <c r="E22" s="36">
        <f t="shared" si="5"/>
        <v>0</v>
      </c>
      <c r="F22" s="133">
        <f t="shared" si="2"/>
        <v>0</v>
      </c>
      <c r="G22" s="41">
        <f>IF(ISBLANK(F22),"  ",IF(F81&gt;0,F22/F81,IF(F22&gt;0,1,0)))</f>
        <v>0</v>
      </c>
      <c r="H22" s="112">
        <f>BOR!H22+LUMCON!H22+LOSFA!H22</f>
        <v>0</v>
      </c>
      <c r="I22" s="39">
        <f t="shared" si="3"/>
        <v>0</v>
      </c>
      <c r="J22" s="122">
        <f>BOR!J22+LUMCON!J22+LOSFA!J22</f>
        <v>0</v>
      </c>
      <c r="K22" s="40">
        <f t="shared" si="4"/>
        <v>0</v>
      </c>
      <c r="L22" s="133">
        <f t="shared" si="1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2">
        <f>BOR!B23+LUMCON!B23+LOSFA!B23</f>
        <v>0</v>
      </c>
      <c r="C23" s="39">
        <f t="shared" si="0"/>
        <v>0</v>
      </c>
      <c r="D23" s="122">
        <f>BOR!D23+LUMCON!D23+LOSFA!D23</f>
        <v>0</v>
      </c>
      <c r="E23" s="36">
        <f t="shared" si="5"/>
        <v>0</v>
      </c>
      <c r="F23" s="133">
        <f t="shared" si="2"/>
        <v>0</v>
      </c>
      <c r="G23" s="41">
        <f>IF(ISBLANK(F23),"  ",IF(F81&gt;0,F23/F81,IF(F23&gt;0,1,0)))</f>
        <v>0</v>
      </c>
      <c r="H23" s="112">
        <f>BOR!H23+LUMCON!H23+LOSFA!H23</f>
        <v>0</v>
      </c>
      <c r="I23" s="39">
        <f t="shared" si="3"/>
        <v>0</v>
      </c>
      <c r="J23" s="122">
        <f>BOR!J23+LUMCON!J23+LOSFA!J23</f>
        <v>0</v>
      </c>
      <c r="K23" s="40">
        <f t="shared" si="4"/>
        <v>0</v>
      </c>
      <c r="L23" s="133">
        <f t="shared" si="1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2">
        <f>BOR!B24+LUMCON!B24+LOSFA!B24</f>
        <v>0</v>
      </c>
      <c r="C24" s="39">
        <f t="shared" si="0"/>
        <v>0</v>
      </c>
      <c r="D24" s="122">
        <f>BOR!D24+LUMCON!D24+LOSFA!D24</f>
        <v>0</v>
      </c>
      <c r="E24" s="36">
        <f t="shared" si="5"/>
        <v>0</v>
      </c>
      <c r="F24" s="133">
        <f t="shared" si="2"/>
        <v>0</v>
      </c>
      <c r="G24" s="41">
        <f>IF(ISBLANK(F24),"  ",IF(F81&gt;0,F24/F81,IF(F24&gt;0,1,0)))</f>
        <v>0</v>
      </c>
      <c r="H24" s="112">
        <f>BOR!H24+LUMCON!H24+LOSFA!H24</f>
        <v>0</v>
      </c>
      <c r="I24" s="39">
        <f t="shared" si="3"/>
        <v>0</v>
      </c>
      <c r="J24" s="122">
        <f>BOR!J24+LUMCON!J24+LOSFA!J24</f>
        <v>0</v>
      </c>
      <c r="K24" s="40">
        <f t="shared" si="4"/>
        <v>0</v>
      </c>
      <c r="L24" s="133">
        <f t="shared" si="1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2">
        <f>BOR!B25+LUMCON!B25+LOSFA!B25</f>
        <v>19324249</v>
      </c>
      <c r="C25" s="39">
        <f t="shared" si="0"/>
        <v>1</v>
      </c>
      <c r="D25" s="122">
        <f>BOR!D25+LUMCON!D25+LOSFA!D25</f>
        <v>0</v>
      </c>
      <c r="E25" s="36">
        <f t="shared" si="5"/>
        <v>0</v>
      </c>
      <c r="F25" s="133">
        <f t="shared" si="2"/>
        <v>19324249</v>
      </c>
      <c r="G25" s="41">
        <f>IF(ISBLANK(F25),"  ",IF(F81&gt;0,F25/F81,IF(F25&gt;0,1,0)))</f>
        <v>4.3776837543935521E-2</v>
      </c>
      <c r="H25" s="112">
        <f>BOR!H25+LUMCON!H25+LOSFA!H25</f>
        <v>22230000</v>
      </c>
      <c r="I25" s="39">
        <f t="shared" si="3"/>
        <v>1</v>
      </c>
      <c r="J25" s="122">
        <f>BOR!J25+LUMCON!J25+LOSFA!J25</f>
        <v>0</v>
      </c>
      <c r="K25" s="40">
        <f t="shared" si="4"/>
        <v>0</v>
      </c>
      <c r="L25" s="133">
        <f t="shared" si="1"/>
        <v>22230000</v>
      </c>
      <c r="M25" s="41">
        <f>IF(ISBLANK(L25),"  ",IF(L81&gt;0,L25/L81,IF(L25&gt;0,1,0)))</f>
        <v>3.8912721768861493E-2</v>
      </c>
    </row>
    <row r="26" spans="1:13" ht="15" customHeight="1" x14ac:dyDescent="0.2">
      <c r="A26" s="171" t="s">
        <v>25</v>
      </c>
      <c r="B26" s="112">
        <f>BOR!B26+LUMCON!B26+LOSFA!B26</f>
        <v>0</v>
      </c>
      <c r="C26" s="39">
        <f t="shared" si="0"/>
        <v>0</v>
      </c>
      <c r="D26" s="122">
        <f>BOR!D26+LUMCON!D26+LOSFA!D26</f>
        <v>0</v>
      </c>
      <c r="E26" s="36">
        <f t="shared" si="5"/>
        <v>0</v>
      </c>
      <c r="F26" s="133">
        <f t="shared" si="2"/>
        <v>0</v>
      </c>
      <c r="G26" s="41">
        <f>IF(ISBLANK(F26),"  ",IF(F81&gt;0,F26/F81,IF(F26&gt;0,1,0)))</f>
        <v>0</v>
      </c>
      <c r="H26" s="112">
        <f>BOR!H26+LUMCON!H26+LOSFA!H26</f>
        <v>0</v>
      </c>
      <c r="I26" s="39">
        <f t="shared" si="3"/>
        <v>0</v>
      </c>
      <c r="J26" s="122">
        <f>BOR!J26+LUMCON!J26+LOSFA!J26</f>
        <v>0</v>
      </c>
      <c r="K26" s="40">
        <f t="shared" si="4"/>
        <v>0</v>
      </c>
      <c r="L26" s="133">
        <f t="shared" si="1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2">
        <f>BOR!B27+LUMCON!B27+LOSFA!B27</f>
        <v>60000</v>
      </c>
      <c r="C27" s="39">
        <f t="shared" si="0"/>
        <v>1</v>
      </c>
      <c r="D27" s="122">
        <f>BOR!D27+LUMCON!D27+LOSFA!D27</f>
        <v>0</v>
      </c>
      <c r="E27" s="36">
        <f t="shared" si="5"/>
        <v>0</v>
      </c>
      <c r="F27" s="133">
        <f t="shared" si="2"/>
        <v>60000</v>
      </c>
      <c r="G27" s="41">
        <f>IF(ISBLANK(F27),"  ",IF(F81&gt;0,F27/F81,IF(F27&gt;0,1,0)))</f>
        <v>1.3592301841257228E-4</v>
      </c>
      <c r="H27" s="112">
        <f>BOR!H27+LUMCON!H27+LOSFA!H27</f>
        <v>60000</v>
      </c>
      <c r="I27" s="39">
        <f t="shared" si="3"/>
        <v>1</v>
      </c>
      <c r="J27" s="122">
        <f>BOR!J27+LUMCON!J27+LOSFA!J27</f>
        <v>0</v>
      </c>
      <c r="K27" s="40">
        <f t="shared" si="4"/>
        <v>0</v>
      </c>
      <c r="L27" s="133">
        <f t="shared" si="1"/>
        <v>60000</v>
      </c>
      <c r="M27" s="41">
        <f>IF(ISBLANK(L27),"  ",IF(L81&gt;0,L27/L81,IF(L27&gt;0,1,0)))</f>
        <v>1.0502758911973412E-4</v>
      </c>
    </row>
    <row r="28" spans="1:13" ht="15" customHeight="1" x14ac:dyDescent="0.2">
      <c r="A28" s="172" t="s">
        <v>27</v>
      </c>
      <c r="B28" s="112">
        <f>BOR!B28+LUMCON!B28+LOSFA!B28</f>
        <v>0</v>
      </c>
      <c r="C28" s="39">
        <f t="shared" si="0"/>
        <v>0</v>
      </c>
      <c r="D28" s="122">
        <f>BOR!D28+LUMCON!D28+LOSFA!D28</f>
        <v>0</v>
      </c>
      <c r="E28" s="36">
        <f t="shared" si="5"/>
        <v>0</v>
      </c>
      <c r="F28" s="133">
        <f t="shared" si="2"/>
        <v>0</v>
      </c>
      <c r="G28" s="41">
        <f>IF(ISBLANK(F28),"  ",IF(F81&gt;0,F28/F81,IF(F28&gt;0,1,0)))</f>
        <v>0</v>
      </c>
      <c r="H28" s="112">
        <f>BOR!H28+LUMCON!H28+LOSFA!H28</f>
        <v>0</v>
      </c>
      <c r="I28" s="39">
        <f t="shared" si="3"/>
        <v>0</v>
      </c>
      <c r="J28" s="122">
        <f>BOR!J28+LUMCON!J28+LOSFA!J28</f>
        <v>0</v>
      </c>
      <c r="K28" s="40">
        <f t="shared" si="4"/>
        <v>0</v>
      </c>
      <c r="L28" s="133">
        <f t="shared" si="1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2">
        <f>BOR!B29+LUMCON!B29+LOSFA!B29</f>
        <v>51659077.100000001</v>
      </c>
      <c r="C29" s="39">
        <f t="shared" si="0"/>
        <v>1</v>
      </c>
      <c r="D29" s="122">
        <f>BOR!D29+LUMCON!D29+LOSFA!D29</f>
        <v>0</v>
      </c>
      <c r="E29" s="36">
        <f t="shared" si="5"/>
        <v>0</v>
      </c>
      <c r="F29" s="133">
        <f t="shared" si="2"/>
        <v>51659077.100000001</v>
      </c>
      <c r="G29" s="41">
        <f>IF(ISBLANK(F29),"  ",IF(F81&gt;0,F29/F81,IF(F29&gt;0,1,0)))</f>
        <v>0.11702762813066318</v>
      </c>
      <c r="H29" s="112">
        <f>BOR!H29+LUMCON!H29+LOSFA!H29</f>
        <v>101673075</v>
      </c>
      <c r="I29" s="39">
        <f t="shared" si="3"/>
        <v>1</v>
      </c>
      <c r="J29" s="122">
        <f>BOR!J29+LUMCON!J29+LOSFA!J29</f>
        <v>0</v>
      </c>
      <c r="K29" s="40">
        <f t="shared" si="4"/>
        <v>0</v>
      </c>
      <c r="L29" s="133">
        <f t="shared" si="1"/>
        <v>101673075</v>
      </c>
      <c r="M29" s="41">
        <f>IF(ISBLANK(L29),"  ",IF(L81&gt;0,L29/L81,IF(L29&gt;0,1,0)))</f>
        <v>0.17797463242733186</v>
      </c>
    </row>
    <row r="30" spans="1:13" ht="15" customHeight="1" x14ac:dyDescent="0.2">
      <c r="A30" s="172" t="s">
        <v>71</v>
      </c>
      <c r="B30" s="112">
        <f>BOR!B30+LUMCON!B30+LOSFA!B30</f>
        <v>200000</v>
      </c>
      <c r="C30" s="39">
        <f t="shared" si="0"/>
        <v>1</v>
      </c>
      <c r="D30" s="122">
        <f>BOR!D30+LUMCON!D30+LOSFA!D30</f>
        <v>0</v>
      </c>
      <c r="E30" s="36">
        <f>IF(ISBLANK(D30),"  ",IF(F30&gt;0,D30/F30,IF(D30&gt;0,1,0)))</f>
        <v>0</v>
      </c>
      <c r="F30" s="133">
        <f t="shared" si="2"/>
        <v>200000</v>
      </c>
      <c r="G30" s="41">
        <f>IF(ISBLANK(F30),"  ",IF(F81&gt;0,F30/F81,IF(F30&gt;0,1,0)))</f>
        <v>4.5307672804190759E-4</v>
      </c>
      <c r="H30" s="112">
        <f>BOR!H30+LUMCON!H30+LOSFA!H30</f>
        <v>200000</v>
      </c>
      <c r="I30" s="39">
        <f t="shared" si="3"/>
        <v>1</v>
      </c>
      <c r="J30" s="122">
        <f>BOR!J30+LUMCON!J30+LOSFA!J30</f>
        <v>0</v>
      </c>
      <c r="K30" s="40">
        <f>IF(ISBLANK(J30),"  ",IF(L30&gt;0,J30/L30,IF(J30&gt;0,1,0)))</f>
        <v>0</v>
      </c>
      <c r="L30" s="133">
        <f t="shared" si="1"/>
        <v>200000</v>
      </c>
      <c r="M30" s="41">
        <f>IF(ISBLANK(L30),"  ",IF(L81&gt;0,L30/L81,IF(L30&gt;0,1,0)))</f>
        <v>3.5009196373244706E-4</v>
      </c>
    </row>
    <row r="31" spans="1:13" ht="15" customHeight="1" x14ac:dyDescent="0.2">
      <c r="A31" s="172" t="s">
        <v>182</v>
      </c>
      <c r="B31" s="112">
        <f>BOR!B31+LUMCON!B31+LOSFA!B31</f>
        <v>1000000</v>
      </c>
      <c r="C31" s="39">
        <f t="shared" si="0"/>
        <v>1</v>
      </c>
      <c r="D31" s="122">
        <f>BOR!D31+LUMCON!D31+LOSFA!D31</f>
        <v>0</v>
      </c>
      <c r="E31" s="36">
        <f>IF(ISBLANK(D31),"  ",IF(F31&gt;0,D31/F31,IF(D31&gt;0,1,0)))</f>
        <v>0</v>
      </c>
      <c r="F31" s="133">
        <f t="shared" si="2"/>
        <v>1000000</v>
      </c>
      <c r="G31" s="41">
        <f>IF(ISBLANK(F31),"  ",IF(F81&gt;0,F31/F81,IF(F31&gt;0,1,0)))</f>
        <v>2.2653836402095379E-3</v>
      </c>
      <c r="H31" s="112">
        <f>BOR!H31+LUMCON!H31+LOSFA!H31</f>
        <v>1000000</v>
      </c>
      <c r="I31" s="39">
        <f t="shared" si="3"/>
        <v>1</v>
      </c>
      <c r="J31" s="122">
        <f>BOR!J31+LUMCON!J31+LOSFA!J31</f>
        <v>0</v>
      </c>
      <c r="K31" s="40">
        <f>IF(ISBLANK(J31),"  ",IF(L31&gt;0,J31/L31,IF(J31&gt;0,1,0)))</f>
        <v>0</v>
      </c>
      <c r="L31" s="133">
        <f t="shared" si="1"/>
        <v>1000000</v>
      </c>
      <c r="M31" s="41">
        <f>IF(ISBLANK(L31),"  ",IF(L81&gt;0,L31/L81,IF(L31&gt;0,1,0)))</f>
        <v>1.7504598186622354E-3</v>
      </c>
    </row>
    <row r="32" spans="1:13" ht="15" customHeight="1" x14ac:dyDescent="0.2">
      <c r="A32" s="173" t="s">
        <v>183</v>
      </c>
      <c r="B32" s="112">
        <f>BOR!B32+LUMCON!B32+LOSFA!B32</f>
        <v>0</v>
      </c>
      <c r="C32" s="39">
        <f t="shared" si="0"/>
        <v>0</v>
      </c>
      <c r="D32" s="122">
        <f>BOR!D32+LUMCON!D32+LOSFA!D32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",IF(F81&gt;0,F32/F81,IF(F32&gt;0,1,0)))</f>
        <v>0</v>
      </c>
      <c r="H32" s="112">
        <f>BOR!H32+LUMCON!H32+LOSFA!H32</f>
        <v>5182210</v>
      </c>
      <c r="I32" s="39">
        <f t="shared" si="3"/>
        <v>1</v>
      </c>
      <c r="J32" s="122">
        <f>BOR!J32+LUMCON!J32+LOSFA!J32</f>
        <v>0</v>
      </c>
      <c r="K32" s="40">
        <f>IF(ISBLANK(J32),"  ",IF(L32&gt;0,J32/L32,IF(J32&gt;0,1,0)))</f>
        <v>0</v>
      </c>
      <c r="L32" s="133">
        <f t="shared" si="1"/>
        <v>5182210</v>
      </c>
      <c r="M32" s="41">
        <f>IF(ISBLANK(L32),"  ",IF(L81&gt;0,L32/L81,IF(L32&gt;0,1,0)))</f>
        <v>9.0712503768696235E-3</v>
      </c>
    </row>
    <row r="33" spans="1:13" ht="15" customHeight="1" x14ac:dyDescent="0.2">
      <c r="A33" s="172" t="s">
        <v>175</v>
      </c>
      <c r="B33" s="112">
        <f>BOR!B33+LUMCON!B33+LOSFA!B33</f>
        <v>0</v>
      </c>
      <c r="C33" s="39">
        <f>IF(ISBLANK(B33),"  ",IF(F33&gt;0,B33/F33,IF(B33&gt;0,1,0)))</f>
        <v>0</v>
      </c>
      <c r="D33" s="122">
        <f>BOR!D33+LUMCON!D33+LOSFA!D33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",IF(F81&gt;0,F33/F81,IF(F33&gt;0,1,0)))</f>
        <v>0</v>
      </c>
      <c r="H33" s="112">
        <f>BOR!H33+LUMCON!H33+LOSFA!H33</f>
        <v>0</v>
      </c>
      <c r="I33" s="39">
        <f>IF(ISBLANK(H33),"  ",IF(L33&gt;0,H33/L33,IF(H33&gt;0,1,0)))</f>
        <v>0</v>
      </c>
      <c r="J33" s="122">
        <f>BOR!J33+LUMCON!J33+LOSFA!J33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2">
        <f>BOR!B34+LUMCON!B34+LOSFA!B34</f>
        <v>0</v>
      </c>
      <c r="C34" s="39">
        <f t="shared" si="0"/>
        <v>0</v>
      </c>
      <c r="D34" s="122">
        <f>BOR!D34+LUMCON!D34+LOSFA!D34</f>
        <v>0</v>
      </c>
      <c r="E34" s="36">
        <f t="shared" si="5"/>
        <v>0</v>
      </c>
      <c r="F34" s="133">
        <f t="shared" si="2"/>
        <v>0</v>
      </c>
      <c r="G34" s="41">
        <f>IF(ISBLANK(F34),"  ",IF(F81&gt;0,F34/F81,IF(F34&gt;0,1,0)))</f>
        <v>0</v>
      </c>
      <c r="H34" s="112">
        <f>BOR!H34+LUMCON!H34+LOSFA!H34</f>
        <v>0</v>
      </c>
      <c r="I34" s="39">
        <f t="shared" si="3"/>
        <v>0</v>
      </c>
      <c r="J34" s="122">
        <f>BOR!J34+LUMCON!J34+LOSFA!J34</f>
        <v>0</v>
      </c>
      <c r="K34" s="40">
        <f t="shared" si="4"/>
        <v>0</v>
      </c>
      <c r="L34" s="133">
        <f t="shared" si="1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2">
        <f>BOR!B35+LUMCON!B35+LOSFA!B35</f>
        <v>3040299.3</v>
      </c>
      <c r="C35" s="39">
        <f t="shared" ref="C35:C36" si="6">IF(ISBLANK(B35),"  ",IF(F35&gt;0,B35/F35,IF(B35&gt;0,1,0)))</f>
        <v>1</v>
      </c>
      <c r="D35" s="122">
        <f>BOR!D35+LUMCON!D35+LOSFA!D35</f>
        <v>0</v>
      </c>
      <c r="E35" s="36">
        <f t="shared" ref="E35:E36" si="7">IF(ISBLANK(D35),"  ",IF(F35&gt;0,D35/F35,IF(D35&gt;0,1,0)))</f>
        <v>0</v>
      </c>
      <c r="F35" s="133">
        <f t="shared" ref="F35" si="8">D35+B35</f>
        <v>3040299.3</v>
      </c>
      <c r="G35" s="41">
        <f>IF(ISBLANK(F35),"  ",IF(F82&gt;0,F35/F82,IF(F35&gt;0,1,0)))</f>
        <v>1</v>
      </c>
      <c r="H35" s="112">
        <f>BOR!H35+LUMCON!H35+LOSFA!H35</f>
        <v>10500000</v>
      </c>
      <c r="I35" s="39">
        <f t="shared" ref="I35" si="9">IF(ISBLANK(H35),"  ",IF(L35&gt;0,H35/L35,IF(H35&gt;0,1,0)))</f>
        <v>1</v>
      </c>
      <c r="J35" s="122">
        <f>BOR!J35+LUMCON!J35+LOSFA!J35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10500000</v>
      </c>
      <c r="M35" s="41">
        <f>IF(ISBLANK(L35),"  ",IF(L82&gt;0,L35/L82,IF(L35&gt;0,1,0)))</f>
        <v>1</v>
      </c>
    </row>
    <row r="36" spans="1:13" ht="15" customHeight="1" x14ac:dyDescent="0.2">
      <c r="A36" s="171" t="s">
        <v>189</v>
      </c>
      <c r="B36" s="112">
        <f>BOR!B36+LUMCON!B36+LOSFA!B36</f>
        <v>0</v>
      </c>
      <c r="C36" s="39">
        <f t="shared" si="6"/>
        <v>0</v>
      </c>
      <c r="D36" s="122">
        <f>BOR!D36+LUMCON!D36+LOSFA!D36</f>
        <v>0</v>
      </c>
      <c r="E36" s="36">
        <f t="shared" si="7"/>
        <v>0</v>
      </c>
      <c r="F36" s="133">
        <f t="shared" ref="F36" si="12">D36+B36</f>
        <v>0</v>
      </c>
      <c r="G36" s="41">
        <f>IF(ISBLANK(F36),"  ",IF(F83&gt;0,F36/F83,IF(F36&gt;0,1,0)))</f>
        <v>0</v>
      </c>
      <c r="H36" s="112">
        <f>BOR!H36+LUMCON!H36+LOSFA!H36</f>
        <v>2500000</v>
      </c>
      <c r="I36" s="39">
        <f t="shared" ref="I36" si="13">IF(ISBLANK(H36),"  ",IF(L36&gt;0,H36/L36,IF(H36&gt;0,1,0)))</f>
        <v>1</v>
      </c>
      <c r="J36" s="122">
        <f>BOR!J36+LUMCON!J36+LOSFA!J36</f>
        <v>0</v>
      </c>
      <c r="K36" s="40">
        <f t="shared" ref="K36" si="14">IF(ISBLANK(J36),"  ",IF(L36&gt;0,J36/L36,IF(J36&gt;0,1,0)))</f>
        <v>0</v>
      </c>
      <c r="L36" s="133">
        <f t="shared" ref="L36" si="15">J36+H36</f>
        <v>2500000</v>
      </c>
      <c r="M36" s="41">
        <f>IF(ISBLANK(L36),"  ",IF(L83&gt;0,L36/L83,IF(L36&gt;0,1,0)))</f>
        <v>1</v>
      </c>
    </row>
    <row r="37" spans="1:13" ht="15" customHeight="1" x14ac:dyDescent="0.2">
      <c r="A37" s="171" t="s">
        <v>190</v>
      </c>
      <c r="B37" s="112">
        <f>BOR!B37+LUMCON!B37+LOSFA!B37</f>
        <v>0</v>
      </c>
      <c r="C37" s="39">
        <f t="shared" ref="C37" si="16">IF(ISBLANK(B37),"  ",IF(F37&gt;0,B37/F37,IF(B37&gt;0,1,0)))</f>
        <v>0</v>
      </c>
      <c r="D37" s="122">
        <f>BOR!D37+LUMCON!D37+LOSFA!D37</f>
        <v>0</v>
      </c>
      <c r="E37" s="36">
        <f t="shared" ref="E37" si="17">IF(ISBLANK(D37),"  ",IF(F37&gt;0,D37/F37,IF(D37&gt;0,1,0)))</f>
        <v>0</v>
      </c>
      <c r="F37" s="133">
        <f t="shared" ref="F37" si="18">D37+B37</f>
        <v>0</v>
      </c>
      <c r="G37" s="41">
        <f>IF(ISBLANK(F37),"  ",IF(F84&gt;0,F37/F84,IF(F37&gt;0,1,0)))</f>
        <v>0</v>
      </c>
      <c r="H37" s="112">
        <f>BOR!H37+LUMCON!H37+LOSFA!H37</f>
        <v>10000000</v>
      </c>
      <c r="I37" s="39">
        <f t="shared" ref="I37" si="19">IF(ISBLANK(H37),"  ",IF(L37&gt;0,H37/L37,IF(H37&gt;0,1,0)))</f>
        <v>1</v>
      </c>
      <c r="J37" s="122">
        <f>BOR!J37+LUMCON!J37+LOSFA!J37</f>
        <v>0</v>
      </c>
      <c r="K37" s="40">
        <f t="shared" ref="K37" si="20">IF(ISBLANK(J37),"  ",IF(L37&gt;0,J37/L37,IF(J37&gt;0,1,0)))</f>
        <v>0</v>
      </c>
      <c r="L37" s="133">
        <f t="shared" ref="L37" si="21">J37+H37</f>
        <v>10000000</v>
      </c>
      <c r="M37" s="41">
        <f>IF(ISBLANK(L37),"  ",IF(L84&gt;0,L37/L84,IF(L37&gt;0,1,0)))</f>
        <v>1</v>
      </c>
    </row>
    <row r="38" spans="1:13" ht="15" customHeight="1" x14ac:dyDescent="0.2">
      <c r="A38" s="171" t="s">
        <v>191</v>
      </c>
      <c r="B38" s="112">
        <f>BOR!B38+LUMCON!B38+LOSFA!B38</f>
        <v>0</v>
      </c>
      <c r="C38" s="39">
        <f t="shared" ref="C38" si="22">IF(ISBLANK(B38),"  ",IF(F38&gt;0,B38/F38,IF(B38&gt;0,1,0)))</f>
        <v>0</v>
      </c>
      <c r="D38" s="122">
        <f>BOR!D38+LUMCON!D38+LOSFA!D38</f>
        <v>0</v>
      </c>
      <c r="E38" s="36">
        <f t="shared" ref="E38" si="23">IF(ISBLANK(D38),"  ",IF(F38&gt;0,D38/F38,IF(D38&gt;0,1,0)))</f>
        <v>0</v>
      </c>
      <c r="F38" s="133">
        <f t="shared" ref="F38" si="24">D38+B38</f>
        <v>0</v>
      </c>
      <c r="G38" s="41">
        <f>IF(ISBLANK(F38),"  ",IF(F85&gt;0,F38/F85,IF(F38&gt;0,1,0)))</f>
        <v>0</v>
      </c>
      <c r="H38" s="112">
        <f>BOR!H38+LUMCON!H38+LOSFA!H38</f>
        <v>1000000</v>
      </c>
      <c r="I38" s="39">
        <f t="shared" ref="I38" si="25">IF(ISBLANK(H38),"  ",IF(L38&gt;0,H38/L38,IF(H38&gt;0,1,0)))</f>
        <v>1</v>
      </c>
      <c r="J38" s="122">
        <f>BOR!J38+LUMCON!J38+LOSFA!J38</f>
        <v>0</v>
      </c>
      <c r="K38" s="40">
        <f t="shared" ref="K38" si="26">IF(ISBLANK(J38),"  ",IF(L38&gt;0,J38/L38,IF(J38&gt;0,1,0)))</f>
        <v>0</v>
      </c>
      <c r="L38" s="133">
        <f t="shared" ref="L38" si="27">J38+H38</f>
        <v>1000000</v>
      </c>
      <c r="M38" s="41">
        <f>IF(ISBLANK(L38),"  ",IF(L85&gt;0,L38/L85,IF(L38&gt;0,1,0)))</f>
        <v>1</v>
      </c>
    </row>
    <row r="39" spans="1:13" ht="15" customHeight="1" x14ac:dyDescent="0.25">
      <c r="A39" s="47" t="s">
        <v>29</v>
      </c>
      <c r="B39" s="159"/>
      <c r="C39" s="48" t="s">
        <v>4</v>
      </c>
      <c r="D39" s="127"/>
      <c r="E39" s="49" t="s">
        <v>4</v>
      </c>
      <c r="F39" s="133"/>
      <c r="G39" s="50" t="s">
        <v>4</v>
      </c>
      <c r="H39" s="142"/>
      <c r="I39" s="48" t="s">
        <v>4</v>
      </c>
      <c r="J39" s="127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12">
        <f>BOR!B40+LUMCON!B40+LOSFA!B40</f>
        <v>0</v>
      </c>
      <c r="C40" s="35">
        <f t="shared" si="0"/>
        <v>0</v>
      </c>
      <c r="D40" s="122">
        <f>BOR!D40+LUMCON!D40+LOSFA!D40</f>
        <v>0</v>
      </c>
      <c r="E40" s="36">
        <f>IF(ISBLANK(D40),"  ",IF(F40&gt;0,D40/F40,IF(D40&gt;0,1,0)))</f>
        <v>0</v>
      </c>
      <c r="F40" s="132">
        <f t="shared" si="2"/>
        <v>0</v>
      </c>
      <c r="G40" s="37">
        <f>IF(ISBLANK(F40),"  ",IF(F81&gt;0,F40/F81,IF(F40&gt;0,1,0)))</f>
        <v>0</v>
      </c>
      <c r="H40" s="112">
        <f>BOR!H40+LUMCON!H40+LOSFA!H40</f>
        <v>0</v>
      </c>
      <c r="I40" s="35">
        <f>IF(ISBLANK(H40),"  ",IF(L40&gt;0,H40/L40,IF(H40&gt;0,1,0)))</f>
        <v>0</v>
      </c>
      <c r="J40" s="122">
        <f>BOR!J40+LUMCON!J40+LOSFA!J40</f>
        <v>0</v>
      </c>
      <c r="K40" s="36">
        <f>IF(ISBLANK(J40),"  ",IF(L40&gt;0,J40/L40,IF(J40&gt;0,1,0)))</f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65"/>
      <c r="C41" s="48" t="s">
        <v>4</v>
      </c>
      <c r="D41" s="123"/>
      <c r="E41" s="49" t="s">
        <v>4</v>
      </c>
      <c r="F41" s="133"/>
      <c r="G41" s="50" t="s">
        <v>4</v>
      </c>
      <c r="H41" s="165"/>
      <c r="I41" s="48" t="s">
        <v>4</v>
      </c>
      <c r="J41" s="123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12">
        <f>BOR!B42+LUMCON!B42+LOSFA!B42</f>
        <v>0</v>
      </c>
      <c r="C42" s="35">
        <f t="shared" si="0"/>
        <v>0</v>
      </c>
      <c r="D42" s="122">
        <f>BOR!D42+LUMCON!D42+LOSFA!D42</f>
        <v>0</v>
      </c>
      <c r="E42" s="36">
        <f>IF(ISBLANK(D42),"  ",IF(F42&gt;0,D42/F42,IF(D42&gt;0,1,0)))</f>
        <v>0</v>
      </c>
      <c r="F42" s="132">
        <f t="shared" si="2"/>
        <v>0</v>
      </c>
      <c r="G42" s="37">
        <f>IF(ISBLANK(F42),"  ",IF(F81&gt;0,F42/F81,IF(F42&gt;0,1,0)))</f>
        <v>0</v>
      </c>
      <c r="H42" s="112">
        <f>BOR!H42+LUMCON!H42+LOSFA!H42</f>
        <v>0</v>
      </c>
      <c r="I42" s="35">
        <f>IF(ISBLANK(H42),"  ",IF(L42&gt;0,H42/L42,IF(H42&gt;0,1,0)))</f>
        <v>0</v>
      </c>
      <c r="J42" s="122">
        <f>BOR!J42+LUMCON!J42+LOSFA!J42</f>
        <v>0</v>
      </c>
      <c r="K42" s="36">
        <f>IF(ISBLANK(J42),"  ",IF(L42&gt;0,J42/L42,IF(J42&gt;0,1,0)))</f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32</v>
      </c>
      <c r="B43" s="114"/>
      <c r="C43" s="39" t="str">
        <f t="shared" si="0"/>
        <v xml:space="preserve">  </v>
      </c>
      <c r="D43" s="124"/>
      <c r="E43" s="36" t="str">
        <f>IF(ISBLANK(D43),"  ",IF(F43&gt;0,D43/F43,IF(D43&gt;0,1,0)))</f>
        <v xml:space="preserve">  </v>
      </c>
      <c r="F43" s="133">
        <f t="shared" si="2"/>
        <v>0</v>
      </c>
      <c r="G43" s="41">
        <f>IF(ISBLANK(F43),"  ",IF(F81&gt;0,F43/F81,IF(F43&gt;0,1,0)))</f>
        <v>0</v>
      </c>
      <c r="H43" s="114"/>
      <c r="I43" s="39" t="str">
        <f>IF(ISBLANK(H43),"  ",IF(L43&gt;0,H43/L43,IF(H43&gt;0,1,0)))</f>
        <v xml:space="preserve">  </v>
      </c>
      <c r="J43" s="124"/>
      <c r="K43" s="40" t="str">
        <f>IF(ISBLANK(J43),"  ",IF(L43&gt;0,J43/L43,IF(J43&gt;0,1,0)))</f>
        <v xml:space="preserve">  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f>SUM(B13:B15,B40,B42,B43)</f>
        <v>413483221.82999998</v>
      </c>
      <c r="C44" s="59">
        <f t="shared" si="0"/>
        <v>1</v>
      </c>
      <c r="D44" s="128">
        <f>SUM(D13:D15,D40,D42,D43)</f>
        <v>0</v>
      </c>
      <c r="E44" s="52">
        <f>IF(ISBLANK(D44),"  ",IF(F44&gt;0,D44/F44,IF(D44&gt;0,1,0)))</f>
        <v>0</v>
      </c>
      <c r="F44" s="115">
        <f>SUM(F13:F15,F40,F42:F43)</f>
        <v>413483221.82999998</v>
      </c>
      <c r="G44" s="53">
        <f>IF(ISBLANK(F44),"  ",IF(F81&gt;0,F44/F81,IF(F44&gt;0,1,0)))</f>
        <v>0.93669812623481319</v>
      </c>
      <c r="H44" s="115">
        <f>SUM(H13:H15,H40,H42:H43)</f>
        <v>512408275</v>
      </c>
      <c r="I44" s="59">
        <f>IF(ISBLANK(H44),"  ",IF(L44&gt;0,H44/L44,IF(H44&gt;0,1,0)))</f>
        <v>1</v>
      </c>
      <c r="J44" s="128">
        <f>SUM(J13:J15,J40,J42:J43)</f>
        <v>0</v>
      </c>
      <c r="K44" s="54">
        <f>IF(ISBLANK(J44),"  ",IF(L44&gt;0,J44/L44,IF(J44&gt;0,1,0)))</f>
        <v>0</v>
      </c>
      <c r="L44" s="115">
        <f>SUM(L13:L15,L40,L42:L43)</f>
        <v>512408275</v>
      </c>
      <c r="M44" s="53">
        <f>IF(ISBLANK(L44),"  ",IF(L81&gt;0,L44/L81,IF(L44&gt;0,1,0)))</f>
        <v>0.89695009613752885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12">
        <f>BOR!B46+LUMCON!B46+LOSFA!B46</f>
        <v>0</v>
      </c>
      <c r="C46" s="35">
        <f t="shared" si="0"/>
        <v>0</v>
      </c>
      <c r="D46" s="122">
        <f>BOR!D46+LUMCON!D46+LOSFA!D46</f>
        <v>0</v>
      </c>
      <c r="E46" s="36">
        <f t="shared" ref="E46:E52" si="28">IF(ISBLANK(D46),"  ",IF(F46&gt;0,D46/F46,IF(D46&gt;0,1,0)))</f>
        <v>0</v>
      </c>
      <c r="F46" s="132">
        <f>D46+B46</f>
        <v>0</v>
      </c>
      <c r="G46" s="37">
        <f>IF(ISBLANK(F46),"  ",IF(D81&gt;0,F46/D81,IF(F46&gt;0,1,0)))</f>
        <v>0</v>
      </c>
      <c r="H46" s="112">
        <f>BOR!H46+LUMCON!H46+LOSFA!H46</f>
        <v>0</v>
      </c>
      <c r="I46" s="35">
        <f t="shared" ref="I46:I52" si="29">IF(ISBLANK(H46),"  ",IF(L46&gt;0,H46/L46,IF(H46&gt;0,1,0)))</f>
        <v>0</v>
      </c>
      <c r="J46" s="122">
        <f>BOR!J46+LUMCON!J46+LOSFA!J46</f>
        <v>0</v>
      </c>
      <c r="K46" s="36">
        <f t="shared" ref="K46:K52" si="30">IF(ISBLANK(J46),"  ",IF(L46&gt;0,J46/L46,IF(J46&gt;0,1,0)))</f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2">
        <f>BOR!B47+LUMCON!B47+LOSFA!B47</f>
        <v>0</v>
      </c>
      <c r="C47" s="39">
        <f t="shared" si="0"/>
        <v>0</v>
      </c>
      <c r="D47" s="122">
        <f>BOR!D47+LUMCON!D47+LOSFA!D47</f>
        <v>0</v>
      </c>
      <c r="E47" s="40">
        <f t="shared" si="28"/>
        <v>0</v>
      </c>
      <c r="F47" s="133">
        <f>D47+B47</f>
        <v>0</v>
      </c>
      <c r="G47" s="41">
        <f>IF(ISBLANK(F47),"  ",IF(D81&gt;0,F47/D81,IF(F47&gt;0,1,0)))</f>
        <v>0</v>
      </c>
      <c r="H47" s="112">
        <f>BOR!H47+LUMCON!H47+LOSFA!H47</f>
        <v>0</v>
      </c>
      <c r="I47" s="39">
        <f t="shared" si="29"/>
        <v>0</v>
      </c>
      <c r="J47" s="122">
        <f>BOR!J47+LUMCON!J47+LOSFA!J47</f>
        <v>0</v>
      </c>
      <c r="K47" s="40">
        <f t="shared" si="30"/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2">
        <f>BOR!B48+LUMCON!B48+LOSFA!B48</f>
        <v>0</v>
      </c>
      <c r="C48" s="39">
        <f t="shared" si="0"/>
        <v>0</v>
      </c>
      <c r="D48" s="122">
        <f>BOR!D48+LUMCON!D48+LOSFA!D48</f>
        <v>0</v>
      </c>
      <c r="E48" s="40">
        <f t="shared" si="28"/>
        <v>0</v>
      </c>
      <c r="F48" s="133">
        <f>D48+B48</f>
        <v>0</v>
      </c>
      <c r="G48" s="41">
        <f>IF(ISBLANK(F48),"  ",IF(D81&gt;0,F48/D81,IF(F48&gt;0,1,0)))</f>
        <v>0</v>
      </c>
      <c r="H48" s="112">
        <f>BOR!H48+LUMCON!H48+LOSFA!H48</f>
        <v>0</v>
      </c>
      <c r="I48" s="39">
        <f t="shared" si="29"/>
        <v>0</v>
      </c>
      <c r="J48" s="122">
        <f>BOR!J48+LUMCON!J48+LOSFA!J48</f>
        <v>0</v>
      </c>
      <c r="K48" s="40">
        <f t="shared" si="30"/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2">
        <f>BOR!B49+LUMCON!B49+LOSFA!B49</f>
        <v>0</v>
      </c>
      <c r="C49" s="39">
        <f t="shared" si="0"/>
        <v>0</v>
      </c>
      <c r="D49" s="122">
        <f>BOR!D49+LUMCON!D49+LOSFA!D49</f>
        <v>0</v>
      </c>
      <c r="E49" s="40">
        <f t="shared" si="28"/>
        <v>0</v>
      </c>
      <c r="F49" s="133">
        <f>D49+B49</f>
        <v>0</v>
      </c>
      <c r="G49" s="41">
        <f>IF(ISBLANK(F49),"  ",IF(D81&gt;0,F49/D81,IF(F49&gt;0,1,0)))</f>
        <v>0</v>
      </c>
      <c r="H49" s="112">
        <f>BOR!H49+LUMCON!H49+LOSFA!H49</f>
        <v>0</v>
      </c>
      <c r="I49" s="39">
        <f t="shared" si="29"/>
        <v>0</v>
      </c>
      <c r="J49" s="122">
        <f>BOR!J49+LUMCON!J49+LOSFA!J49</f>
        <v>0</v>
      </c>
      <c r="K49" s="40">
        <f t="shared" si="30"/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2">
        <f>BOR!B50+LUMCON!B50+LOSFA!B50</f>
        <v>6160248.1500000004</v>
      </c>
      <c r="C50" s="39">
        <f t="shared" si="0"/>
        <v>1</v>
      </c>
      <c r="D50" s="122">
        <f>BOR!D50+LUMCON!D50+LOSFA!D50</f>
        <v>0</v>
      </c>
      <c r="E50" s="40">
        <f t="shared" si="28"/>
        <v>0</v>
      </c>
      <c r="F50" s="133">
        <f>D50+B50</f>
        <v>6160248.1500000004</v>
      </c>
      <c r="G50" s="41">
        <f>IF(ISBLANK(F50),"  ",IF(F81&gt;0,F50/F81,IF(F50&gt;0,1,0)))</f>
        <v>1.3955325378641073E-2</v>
      </c>
      <c r="H50" s="112">
        <f>BOR!H50+LUMCON!H50+LOSFA!H50</f>
        <v>12327107</v>
      </c>
      <c r="I50" s="39">
        <f t="shared" si="29"/>
        <v>1</v>
      </c>
      <c r="J50" s="122">
        <f>BOR!J50+LUMCON!J50+LOSFA!J50</f>
        <v>0</v>
      </c>
      <c r="K50" s="40">
        <f t="shared" si="30"/>
        <v>0</v>
      </c>
      <c r="L50" s="133">
        <f>J50+H50</f>
        <v>12327107</v>
      </c>
      <c r="M50" s="41">
        <f>IF(ISBLANK(L50),"  ",IF(L81&gt;0,L50/L81,IF(L50&gt;0,1,0)))</f>
        <v>2.1578105483849971E-2</v>
      </c>
    </row>
    <row r="51" spans="1:13" s="55" customFormat="1" ht="15" customHeight="1" x14ac:dyDescent="0.25">
      <c r="A51" s="56" t="s">
        <v>40</v>
      </c>
      <c r="B51" s="117">
        <f>B50+B49+B48+B47+B46</f>
        <v>6160248.1500000004</v>
      </c>
      <c r="C51" s="59">
        <f t="shared" si="0"/>
        <v>1</v>
      </c>
      <c r="D51" s="125">
        <f>D50+D49+D48+D47+D46</f>
        <v>0</v>
      </c>
      <c r="E51" s="54">
        <f t="shared" si="28"/>
        <v>0</v>
      </c>
      <c r="F51" s="134">
        <f>F50+F49+F48+F47+F46</f>
        <v>6160248.1500000004</v>
      </c>
      <c r="G51" s="53">
        <f>IF(ISBLANK(F51),"  ",IF(F81&gt;0,F51/F81,IF(F51&gt;0,1,0)))</f>
        <v>1.3955325378641073E-2</v>
      </c>
      <c r="H51" s="117">
        <f>H50+H49+H48+H47+H46</f>
        <v>12327107</v>
      </c>
      <c r="I51" s="59">
        <f t="shared" si="29"/>
        <v>1</v>
      </c>
      <c r="J51" s="125">
        <f>J50+J49+J48+J47+J46</f>
        <v>0</v>
      </c>
      <c r="K51" s="54">
        <f t="shared" si="30"/>
        <v>0</v>
      </c>
      <c r="L51" s="134">
        <f>L50+L49+L48+L47+L46</f>
        <v>12327107</v>
      </c>
      <c r="M51" s="53">
        <f>IF(ISBLANK(L51),"  ",IF(L81&gt;0,L51/L81,IF(L51&gt;0,1,0)))</f>
        <v>2.1578105483849971E-2</v>
      </c>
    </row>
    <row r="52" spans="1:13" s="55" customFormat="1" ht="15" customHeight="1" x14ac:dyDescent="0.25">
      <c r="A52" s="60" t="s">
        <v>41</v>
      </c>
      <c r="B52" s="118">
        <f>BOR!B52+LUMCON!B52+LOSFA!B52</f>
        <v>0</v>
      </c>
      <c r="C52" s="59">
        <f t="shared" si="0"/>
        <v>0</v>
      </c>
      <c r="D52" s="126">
        <f>BOR!D52+LUMCON!D52+LOSFA!D52</f>
        <v>0</v>
      </c>
      <c r="E52" s="54">
        <f t="shared" si="28"/>
        <v>0</v>
      </c>
      <c r="F52" s="135">
        <f>D52+B52</f>
        <v>0</v>
      </c>
      <c r="G52" s="53">
        <f>IF(ISBLANK(F52),"  ",IF(F81&gt;0,F52/F81,IF(F52&gt;0,1,0)))</f>
        <v>0</v>
      </c>
      <c r="H52" s="118">
        <f>BOR!H52+LUMCON!H52+LOSFA!H52</f>
        <v>0</v>
      </c>
      <c r="I52" s="59">
        <f t="shared" si="29"/>
        <v>0</v>
      </c>
      <c r="J52" s="126">
        <f>BOR!J52+LUMCON!J52+LOSFA!J52</f>
        <v>0</v>
      </c>
      <c r="K52" s="54">
        <f t="shared" si="30"/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2">
        <f>BOR!B54+LUMCON!B54+LOSFA!B54</f>
        <v>0</v>
      </c>
      <c r="C54" s="35">
        <f t="shared" si="0"/>
        <v>0</v>
      </c>
      <c r="D54" s="122">
        <f>BOR!D54+LUMCON!D54+LOSFA!D54</f>
        <v>0</v>
      </c>
      <c r="E54" s="36">
        <f t="shared" ref="E54:E72" si="31">IF(ISBLANK(D54),"  ",IF(F54&gt;0,D54/F54,IF(D54&gt;0,1,0)))</f>
        <v>0</v>
      </c>
      <c r="F54" s="136">
        <f t="shared" ref="F54:F59" si="32">D54+B54</f>
        <v>0</v>
      </c>
      <c r="G54" s="37">
        <f>IF(ISBLANK(F54),"  ",IF(F81&gt;0,F54/F81,IF(F54&gt;0,1,0)))</f>
        <v>0</v>
      </c>
      <c r="H54" s="112">
        <f>BOR!H54+LUMCON!H54+LOSFA!H54</f>
        <v>0</v>
      </c>
      <c r="I54" s="35">
        <f t="shared" ref="I54:I72" si="33">IF(ISBLANK(H54),"  ",IF(L54&gt;0,H54/L54,IF(H54&gt;0,1,0)))</f>
        <v>0</v>
      </c>
      <c r="J54" s="122">
        <f>BOR!J54+LUMCON!J54+LOSFA!J54</f>
        <v>0</v>
      </c>
      <c r="K54" s="36">
        <f t="shared" ref="K54:K72" si="34">IF(ISBLANK(J54),"  ",IF(L54&gt;0,J54/L54,IF(J54&gt;0,1,0)))</f>
        <v>0</v>
      </c>
      <c r="L54" s="136">
        <f t="shared" ref="L54:L71" si="35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2">
        <f>BOR!B55+LUMCON!B55+LOSFA!B55</f>
        <v>0</v>
      </c>
      <c r="C55" s="39">
        <f t="shared" si="0"/>
        <v>0</v>
      </c>
      <c r="D55" s="122">
        <f>BOR!D55+LUMCON!D55+LOSFA!D55</f>
        <v>0</v>
      </c>
      <c r="E55" s="40">
        <f t="shared" si="31"/>
        <v>0</v>
      </c>
      <c r="F55" s="137">
        <f t="shared" si="32"/>
        <v>0</v>
      </c>
      <c r="G55" s="41">
        <f>IF(ISBLANK(F55),"  ",IF(F81&gt;0,F55/F81,IF(F55&gt;0,1,0)))</f>
        <v>0</v>
      </c>
      <c r="H55" s="112">
        <f>BOR!H55+LUMCON!H55+LOSFA!H55</f>
        <v>0</v>
      </c>
      <c r="I55" s="39">
        <f t="shared" si="33"/>
        <v>0</v>
      </c>
      <c r="J55" s="122">
        <f>BOR!J55+LUMCON!J55+LOSFA!J55</f>
        <v>0</v>
      </c>
      <c r="K55" s="40">
        <f t="shared" si="34"/>
        <v>0</v>
      </c>
      <c r="L55" s="137">
        <f t="shared" si="35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12">
        <f>BOR!B56+LUMCON!B56+LOSFA!B56</f>
        <v>0</v>
      </c>
      <c r="C56" s="39">
        <f t="shared" si="0"/>
        <v>0</v>
      </c>
      <c r="D56" s="122">
        <f>BOR!D56+LUMCON!D56+LOSFA!D56</f>
        <v>0</v>
      </c>
      <c r="E56" s="40">
        <f t="shared" si="31"/>
        <v>0</v>
      </c>
      <c r="F56" s="138">
        <f t="shared" si="32"/>
        <v>0</v>
      </c>
      <c r="G56" s="41">
        <f>IF(ISBLANK(F56),"  ",IF(F81&gt;0,F56/F81,IF(F56&gt;0,1,0)))</f>
        <v>0</v>
      </c>
      <c r="H56" s="112">
        <f>BOR!H56+LUMCON!H56+LOSFA!H56</f>
        <v>0</v>
      </c>
      <c r="I56" s="39">
        <f t="shared" si="33"/>
        <v>0</v>
      </c>
      <c r="J56" s="122">
        <f>BOR!J56+LUMCON!J56+LOSFA!J56</f>
        <v>0</v>
      </c>
      <c r="K56" s="40">
        <f t="shared" si="34"/>
        <v>0</v>
      </c>
      <c r="L56" s="138">
        <f t="shared" si="35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12">
        <f>BOR!B57+LUMCON!B57+LOSFA!B57</f>
        <v>0</v>
      </c>
      <c r="C57" s="39">
        <f t="shared" si="0"/>
        <v>0</v>
      </c>
      <c r="D57" s="122">
        <f>BOR!D57+LUMCON!D57+LOSFA!D57</f>
        <v>0</v>
      </c>
      <c r="E57" s="40">
        <f t="shared" si="31"/>
        <v>0</v>
      </c>
      <c r="F57" s="138">
        <f t="shared" si="32"/>
        <v>0</v>
      </c>
      <c r="G57" s="41">
        <f>IF(ISBLANK(F57),"  ",IF(F81&gt;0,F57/F81,IF(F57&gt;0,1,0)))</f>
        <v>0</v>
      </c>
      <c r="H57" s="112">
        <f>BOR!H57+LUMCON!H57+LOSFA!H57</f>
        <v>0</v>
      </c>
      <c r="I57" s="39">
        <f t="shared" si="33"/>
        <v>0</v>
      </c>
      <c r="J57" s="122">
        <f>BOR!J57+LUMCON!J57+LOSFA!J57</f>
        <v>0</v>
      </c>
      <c r="K57" s="40">
        <f t="shared" si="34"/>
        <v>0</v>
      </c>
      <c r="L57" s="138">
        <f t="shared" si="35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12">
        <f>BOR!B58+LUMCON!B58+LOSFA!B58</f>
        <v>0</v>
      </c>
      <c r="C58" s="39">
        <f>IF(ISBLANK(B58),"  ",IF(F58&gt;0,B58/F58,IF(B58&gt;0,1,0)))</f>
        <v>0</v>
      </c>
      <c r="D58" s="122">
        <f>BOR!D58+LUMCON!D58+LOSFA!D58</f>
        <v>0</v>
      </c>
      <c r="E58" s="40">
        <f>IF(ISBLANK(D58),"  ",IF(F58&gt;0,D58/F58,IF(D58&gt;0,1,0)))</f>
        <v>0</v>
      </c>
      <c r="F58" s="138">
        <f t="shared" si="32"/>
        <v>0</v>
      </c>
      <c r="G58" s="41">
        <f>IF(ISBLANK(F58),"  ",IF(F81&gt;0,F58/F81,IF(F58&gt;0,1,0)))</f>
        <v>0</v>
      </c>
      <c r="H58" s="112">
        <f>BOR!H58+LUMCON!H58+LOSFA!H58</f>
        <v>0</v>
      </c>
      <c r="I58" s="39">
        <f>IF(ISBLANK(H58),"  ",IF(L58&gt;0,H58/L58,IF(H58&gt;0,1,0)))</f>
        <v>0</v>
      </c>
      <c r="J58" s="122">
        <f>BOR!J58+LUMCON!J58+LOSFA!J58</f>
        <v>0</v>
      </c>
      <c r="K58" s="40">
        <f>IF(ISBLANK(J58),"  ",IF(L58&gt;0,J58/L58,IF(J58&gt;0,1,0)))</f>
        <v>0</v>
      </c>
      <c r="L58" s="138">
        <f t="shared" si="35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2">
        <f>BOR!B59+LUMCON!B59+LOSFA!B59</f>
        <v>0</v>
      </c>
      <c r="C59" s="39">
        <f t="shared" si="0"/>
        <v>0</v>
      </c>
      <c r="D59" s="122">
        <f>BOR!D59+LUMCON!D59+LOSFA!D59</f>
        <v>0</v>
      </c>
      <c r="E59" s="40">
        <f t="shared" si="31"/>
        <v>0</v>
      </c>
      <c r="F59" s="137">
        <f t="shared" si="32"/>
        <v>0</v>
      </c>
      <c r="G59" s="41">
        <f>IF(ISBLANK(F59),"  ",IF(F81&gt;0,F59/F81,IF(F59&gt;0,1,0)))</f>
        <v>0</v>
      </c>
      <c r="H59" s="112">
        <f>BOR!H59+LUMCON!H59+LOSFA!H59</f>
        <v>0</v>
      </c>
      <c r="I59" s="39">
        <f t="shared" si="33"/>
        <v>0</v>
      </c>
      <c r="J59" s="122">
        <f>BOR!J59+LUMCON!J59+LOSFA!J59</f>
        <v>0</v>
      </c>
      <c r="K59" s="40">
        <f t="shared" si="34"/>
        <v>0</v>
      </c>
      <c r="L59" s="137">
        <f t="shared" si="35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17">
        <f>B59+B57+B56+B55+B54</f>
        <v>0</v>
      </c>
      <c r="C60" s="59">
        <f t="shared" si="0"/>
        <v>0</v>
      </c>
      <c r="D60" s="125">
        <f>D59+D57+D56+D55+D54</f>
        <v>0</v>
      </c>
      <c r="E60" s="54">
        <f t="shared" si="31"/>
        <v>0</v>
      </c>
      <c r="F60" s="139">
        <f>F59+F57+F56+F55+F54+F58</f>
        <v>0</v>
      </c>
      <c r="G60" s="53">
        <f>IF(ISBLANK(F60),"  ",IF(F81&gt;0,F60/F81,IF(F60&gt;0,1,0)))</f>
        <v>0</v>
      </c>
      <c r="H60" s="117">
        <f>H59+H57+H56+H55+H54</f>
        <v>0</v>
      </c>
      <c r="I60" s="59">
        <f t="shared" si="33"/>
        <v>0</v>
      </c>
      <c r="J60" s="125">
        <f>J59+J57+J56+J55+J54</f>
        <v>0</v>
      </c>
      <c r="K60" s="54">
        <f t="shared" si="34"/>
        <v>0</v>
      </c>
      <c r="L60" s="137">
        <f t="shared" si="35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12">
        <f>BOR!B61+LUMCON!B61+LOSFA!B61</f>
        <v>0</v>
      </c>
      <c r="C61" s="39">
        <f t="shared" si="0"/>
        <v>0</v>
      </c>
      <c r="D61" s="122">
        <f>BOR!D61+LUMCON!D61+LOSFA!D61</f>
        <v>0</v>
      </c>
      <c r="E61" s="40">
        <f t="shared" si="31"/>
        <v>0</v>
      </c>
      <c r="F61" s="140">
        <f t="shared" ref="F61:F71" si="36">D61+B61</f>
        <v>0</v>
      </c>
      <c r="G61" s="41">
        <f>IF(ISBLANK(F61),"  ",IF(F81&gt;0,F61/F81,IF(F61&gt;0,1,0)))</f>
        <v>0</v>
      </c>
      <c r="H61" s="112">
        <f>BOR!H61+LUMCON!H61+LOSFA!H61</f>
        <v>0</v>
      </c>
      <c r="I61" s="39">
        <f t="shared" si="33"/>
        <v>0</v>
      </c>
      <c r="J61" s="122">
        <f>BOR!J61+LUMCON!J61+LOSFA!J61</f>
        <v>0</v>
      </c>
      <c r="K61" s="40">
        <f t="shared" si="34"/>
        <v>0</v>
      </c>
      <c r="L61" s="140">
        <f t="shared" si="35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2">
        <f>BOR!B62+LUMCON!B62+LOSFA!B62</f>
        <v>0</v>
      </c>
      <c r="C62" s="39">
        <f t="shared" si="0"/>
        <v>0</v>
      </c>
      <c r="D62" s="122">
        <f>BOR!D62+LUMCON!D62+LOSFA!D62</f>
        <v>0</v>
      </c>
      <c r="E62" s="40">
        <f t="shared" si="31"/>
        <v>0</v>
      </c>
      <c r="F62" s="133">
        <f t="shared" si="36"/>
        <v>0</v>
      </c>
      <c r="G62" s="41">
        <f>IF(ISBLANK(F62),"  ",IF(F81&gt;0,F62/F81,IF(F62&gt;0,1,0)))</f>
        <v>0</v>
      </c>
      <c r="H62" s="112">
        <f>BOR!H62+LUMCON!H62+LOSFA!H62</f>
        <v>0</v>
      </c>
      <c r="I62" s="39">
        <f t="shared" si="33"/>
        <v>0</v>
      </c>
      <c r="J62" s="122">
        <f>BOR!J62+LUMCON!J62+LOSFA!J62</f>
        <v>0</v>
      </c>
      <c r="K62" s="40">
        <f t="shared" si="34"/>
        <v>0</v>
      </c>
      <c r="L62" s="133">
        <f t="shared" si="35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2">
        <f>BOR!B63+LUMCON!B63+LOSFA!B63</f>
        <v>0</v>
      </c>
      <c r="C63" s="39">
        <f t="shared" si="0"/>
        <v>0</v>
      </c>
      <c r="D63" s="122">
        <f>BOR!D63+LUMCON!D63+LOSFA!D63</f>
        <v>0</v>
      </c>
      <c r="E63" s="40">
        <f t="shared" si="31"/>
        <v>0</v>
      </c>
      <c r="F63" s="133">
        <f t="shared" si="36"/>
        <v>0</v>
      </c>
      <c r="G63" s="41">
        <f>IF(ISBLANK(F63),"  ",IF(F81&gt;0,F63/F81,IF(F63&gt;0,1,0)))</f>
        <v>0</v>
      </c>
      <c r="H63" s="112">
        <f>BOR!H63+LUMCON!H63+LOSFA!H63</f>
        <v>0</v>
      </c>
      <c r="I63" s="39">
        <f t="shared" si="33"/>
        <v>0</v>
      </c>
      <c r="J63" s="122">
        <f>BOR!J63+LUMCON!J63+LOSFA!J63</f>
        <v>0</v>
      </c>
      <c r="K63" s="40">
        <f t="shared" si="34"/>
        <v>0</v>
      </c>
      <c r="L63" s="133">
        <f t="shared" si="35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2">
        <f>BOR!B64+LUMCON!B64+LOSFA!B64</f>
        <v>0</v>
      </c>
      <c r="C64" s="39">
        <f t="shared" si="0"/>
        <v>0</v>
      </c>
      <c r="D64" s="122">
        <f>BOR!D64+LUMCON!D64+LOSFA!D64</f>
        <v>0</v>
      </c>
      <c r="E64" s="40">
        <f t="shared" si="31"/>
        <v>0</v>
      </c>
      <c r="F64" s="133">
        <f t="shared" si="36"/>
        <v>0</v>
      </c>
      <c r="G64" s="41">
        <f>IF(ISBLANK(F64),"  ",IF(F81&gt;0,F64/F81,IF(F64&gt;0,1,0)))</f>
        <v>0</v>
      </c>
      <c r="H64" s="112">
        <f>BOR!H64+LUMCON!H64+LOSFA!H64</f>
        <v>0</v>
      </c>
      <c r="I64" s="39">
        <f t="shared" si="33"/>
        <v>0</v>
      </c>
      <c r="J64" s="122">
        <f>BOR!J64+LUMCON!J64+LOSFA!J64</f>
        <v>0</v>
      </c>
      <c r="K64" s="40">
        <f t="shared" si="34"/>
        <v>0</v>
      </c>
      <c r="L64" s="133">
        <f t="shared" si="35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2">
        <f>BOR!B65+LUMCON!B65+LOSFA!B65</f>
        <v>0</v>
      </c>
      <c r="C65" s="39">
        <f t="shared" si="0"/>
        <v>0</v>
      </c>
      <c r="D65" s="122">
        <f>BOR!D65+LUMCON!D65+LOSFA!D65</f>
        <v>0</v>
      </c>
      <c r="E65" s="40">
        <f t="shared" si="31"/>
        <v>0</v>
      </c>
      <c r="F65" s="133">
        <f t="shared" si="36"/>
        <v>0</v>
      </c>
      <c r="G65" s="41">
        <f>IF(ISBLANK(F65),"  ",IF(F81&gt;0,F65/F81,IF(F65&gt;0,1,0)))</f>
        <v>0</v>
      </c>
      <c r="H65" s="112">
        <f>BOR!H65+LUMCON!H65+LOSFA!H65</f>
        <v>0</v>
      </c>
      <c r="I65" s="39">
        <f t="shared" si="33"/>
        <v>0</v>
      </c>
      <c r="J65" s="122">
        <f>BOR!J65+LUMCON!J65+LOSFA!J65</f>
        <v>0</v>
      </c>
      <c r="K65" s="40">
        <f t="shared" si="34"/>
        <v>0</v>
      </c>
      <c r="L65" s="133">
        <f t="shared" si="35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2">
        <f>BOR!B66+LUMCON!B66+LOSFA!B66</f>
        <v>0</v>
      </c>
      <c r="C66" s="39">
        <f t="shared" si="0"/>
        <v>0</v>
      </c>
      <c r="D66" s="122">
        <f>BOR!D66+LUMCON!D66+LOSFA!D66</f>
        <v>0</v>
      </c>
      <c r="E66" s="40">
        <f t="shared" si="31"/>
        <v>0</v>
      </c>
      <c r="F66" s="133">
        <f t="shared" si="36"/>
        <v>0</v>
      </c>
      <c r="G66" s="41">
        <f>IF(ISBLANK(F66),"  ",IF(F81&gt;0,F66/F81,IF(F66&gt;0,1,0)))</f>
        <v>0</v>
      </c>
      <c r="H66" s="112">
        <f>BOR!H66+LUMCON!H66+LOSFA!H66</f>
        <v>0</v>
      </c>
      <c r="I66" s="39">
        <f t="shared" si="33"/>
        <v>0</v>
      </c>
      <c r="J66" s="122">
        <f>BOR!J66+LUMCON!J66+LOSFA!J66</f>
        <v>0</v>
      </c>
      <c r="K66" s="40">
        <f t="shared" si="34"/>
        <v>0</v>
      </c>
      <c r="L66" s="133">
        <f t="shared" si="35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2">
        <f>BOR!B67+LUMCON!B67+LOSFA!B67</f>
        <v>0</v>
      </c>
      <c r="C67" s="39">
        <f t="shared" si="0"/>
        <v>0</v>
      </c>
      <c r="D67" s="122">
        <f>BOR!D67+LUMCON!D67+LOSFA!D67</f>
        <v>0</v>
      </c>
      <c r="E67" s="40">
        <f t="shared" si="31"/>
        <v>0</v>
      </c>
      <c r="F67" s="133">
        <f t="shared" si="36"/>
        <v>0</v>
      </c>
      <c r="G67" s="41">
        <f>IF(ISBLANK(F67),"  ",IF(F81&gt;0,F67/F81,IF(F67&gt;0,1,0)))</f>
        <v>0</v>
      </c>
      <c r="H67" s="112">
        <f>BOR!H67+LUMCON!H67+LOSFA!H67</f>
        <v>0</v>
      </c>
      <c r="I67" s="39">
        <f t="shared" si="33"/>
        <v>0</v>
      </c>
      <c r="J67" s="122">
        <f>BOR!J67+LUMCON!J67+LOSFA!J67</f>
        <v>0</v>
      </c>
      <c r="K67" s="40">
        <f t="shared" si="34"/>
        <v>0</v>
      </c>
      <c r="L67" s="133">
        <f t="shared" si="35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2">
        <f>BOR!B68+LUMCON!B68+LOSFA!B68</f>
        <v>0</v>
      </c>
      <c r="C68" s="39">
        <f t="shared" si="0"/>
        <v>0</v>
      </c>
      <c r="D68" s="122">
        <f>BOR!D68+LUMCON!D68+LOSFA!D68</f>
        <v>0</v>
      </c>
      <c r="E68" s="40">
        <f t="shared" si="31"/>
        <v>0</v>
      </c>
      <c r="F68" s="133">
        <f t="shared" si="36"/>
        <v>0</v>
      </c>
      <c r="G68" s="41">
        <f>IF(ISBLANK(F68),"  ",IF(F81&gt;0,F68/F81,IF(F68&gt;0,1,0)))</f>
        <v>0</v>
      </c>
      <c r="H68" s="112">
        <f>BOR!H68+LUMCON!H68+LOSFA!H68</f>
        <v>0</v>
      </c>
      <c r="I68" s="39">
        <f t="shared" si="33"/>
        <v>0</v>
      </c>
      <c r="J68" s="122">
        <f>BOR!J68+LUMCON!J68+LOSFA!J68</f>
        <v>0</v>
      </c>
      <c r="K68" s="40">
        <f t="shared" si="34"/>
        <v>0</v>
      </c>
      <c r="L68" s="133">
        <f t="shared" si="35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2">
        <f>BOR!B69+LUMCON!B69+LOSFA!B69</f>
        <v>0</v>
      </c>
      <c r="C69" s="39">
        <f t="shared" si="0"/>
        <v>0</v>
      </c>
      <c r="D69" s="122">
        <f>BOR!D69+LUMCON!D69+LOSFA!D69</f>
        <v>0</v>
      </c>
      <c r="E69" s="40">
        <f t="shared" si="31"/>
        <v>0</v>
      </c>
      <c r="F69" s="133">
        <f t="shared" si="36"/>
        <v>0</v>
      </c>
      <c r="G69" s="41">
        <f>IF(ISBLANK(F69),"  ",IF(F81&gt;0,F69/F81,IF(F69&gt;0,1,0)))</f>
        <v>0</v>
      </c>
      <c r="H69" s="112">
        <f>BOR!H69+LUMCON!H69+LOSFA!H69</f>
        <v>0</v>
      </c>
      <c r="I69" s="39">
        <f t="shared" si="33"/>
        <v>0</v>
      </c>
      <c r="J69" s="122">
        <f>BOR!J69+LUMCON!J69+LOSFA!J69</f>
        <v>0</v>
      </c>
      <c r="K69" s="40">
        <f t="shared" si="34"/>
        <v>0</v>
      </c>
      <c r="L69" s="133">
        <f t="shared" si="35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2">
        <f>BOR!B70+LUMCON!B70+LOSFA!B70</f>
        <v>4487358.49</v>
      </c>
      <c r="C70" s="39">
        <f t="shared" si="0"/>
        <v>1</v>
      </c>
      <c r="D70" s="122">
        <f>BOR!D70+LUMCON!D70+LOSFA!D70</f>
        <v>0</v>
      </c>
      <c r="E70" s="40">
        <f t="shared" si="31"/>
        <v>0</v>
      </c>
      <c r="F70" s="133">
        <f t="shared" si="36"/>
        <v>4487358.49</v>
      </c>
      <c r="G70" s="41">
        <f>IF(ISBLANK(F70),"  ",IF(F81&gt;0,F70/F81,IF(F70&gt;0,1,0)))</f>
        <v>1.0165588511001375E-2</v>
      </c>
      <c r="H70" s="112">
        <f>BOR!H70+LUMCON!H70+LOSFA!H70</f>
        <v>11830299</v>
      </c>
      <c r="I70" s="39">
        <f t="shared" si="33"/>
        <v>1</v>
      </c>
      <c r="J70" s="122">
        <f>BOR!J70+LUMCON!J70+LOSFA!J70</f>
        <v>0</v>
      </c>
      <c r="K70" s="40">
        <f t="shared" si="34"/>
        <v>0</v>
      </c>
      <c r="L70" s="133">
        <f t="shared" si="35"/>
        <v>11830299</v>
      </c>
      <c r="M70" s="41">
        <f>IF(ISBLANK(L70),"  ",IF(L81&gt;0,L70/L81,IF(L70&gt;0,1,0)))</f>
        <v>2.0708463042260025E-2</v>
      </c>
    </row>
    <row r="71" spans="1:13" ht="15" customHeight="1" x14ac:dyDescent="0.2">
      <c r="A71" s="34" t="s">
        <v>186</v>
      </c>
      <c r="B71" s="112">
        <f>BOR!B71+LUMCON!B71+LOSFA!B71</f>
        <v>16809</v>
      </c>
      <c r="C71" s="39">
        <f t="shared" si="0"/>
        <v>1</v>
      </c>
      <c r="D71" s="122">
        <f>BOR!D71+LUMCON!D71+LOSFA!D71</f>
        <v>0</v>
      </c>
      <c r="E71" s="40">
        <f t="shared" si="31"/>
        <v>0</v>
      </c>
      <c r="F71" s="133">
        <f t="shared" si="36"/>
        <v>16809</v>
      </c>
      <c r="G71" s="41">
        <f>IF(ISBLANK(F71),"  ",IF(F82&gt;0,F71/F82,IF(F71&gt;0,1,0)))</f>
        <v>1</v>
      </c>
      <c r="H71" s="112">
        <f>BOR!H71+LUMCON!H71+LOSFA!H71</f>
        <v>200000</v>
      </c>
      <c r="I71" s="39">
        <f t="shared" si="33"/>
        <v>1</v>
      </c>
      <c r="J71" s="122">
        <f>BOR!J71+LUMCON!J71+LOSFA!J71</f>
        <v>0</v>
      </c>
      <c r="K71" s="40">
        <f t="shared" si="34"/>
        <v>0</v>
      </c>
      <c r="L71" s="133">
        <f t="shared" si="35"/>
        <v>200000</v>
      </c>
      <c r="M71" s="41">
        <f>IF(ISBLANK(L71),"  ",IF(L82&gt;0,L71/L82,IF(L71&gt;0,1,0)))</f>
        <v>1</v>
      </c>
    </row>
    <row r="72" spans="1:13" s="55" customFormat="1" ht="15" customHeight="1" x14ac:dyDescent="0.25">
      <c r="A72" s="66" t="s">
        <v>60</v>
      </c>
      <c r="B72" s="115">
        <f>B71+B70+B69+B68+B67+B66+B65+B64+B63+B62+B61+B60</f>
        <v>4504167.49</v>
      </c>
      <c r="C72" s="59">
        <f>IF(ISBLANK(B72),"  ",IF(F72&gt;0,B72/F72,IF(B72&gt;0,1,0)))</f>
        <v>1</v>
      </c>
      <c r="D72" s="128">
        <f>D71+D70+D69+D68+D67+D66+D65+D64+D63+D62+D61+D60</f>
        <v>0</v>
      </c>
      <c r="E72" s="54">
        <f t="shared" si="31"/>
        <v>0</v>
      </c>
      <c r="F72" s="115">
        <f>F71+F70+F69+F68+F67+F66+F65+F64+F63+F62+F61+F60</f>
        <v>4504167.49</v>
      </c>
      <c r="G72" s="53">
        <f>IF(ISBLANK(F72),"  ",IF(F81&gt;0,F72/F81,IF(F72&gt;0,1,0)))</f>
        <v>1.0203667344609658E-2</v>
      </c>
      <c r="H72" s="115">
        <f>H71+H70+H69+H68+H67+H66+H65+H64+H63+H62+H61+H60</f>
        <v>12030299</v>
      </c>
      <c r="I72" s="59">
        <f t="shared" si="33"/>
        <v>1</v>
      </c>
      <c r="J72" s="128">
        <f>J71+J70+J69+J68+J67+J66+J65+J64+J63+J62+J61+J60</f>
        <v>0</v>
      </c>
      <c r="K72" s="54">
        <f t="shared" si="34"/>
        <v>0</v>
      </c>
      <c r="L72" s="115">
        <f>L71+L70+L69+L68+L67+L66+L65+L64+L63+L62+L61+L60</f>
        <v>12030299</v>
      </c>
      <c r="M72" s="53">
        <f>IF(ISBLANK(L72),"  ",IF(L81&gt;0,L72/L81,IF(L72&gt;0,1,0)))</f>
        <v>2.105855500599247E-2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4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12">
        <f>BOR!B74+LUMCON!B74+LOSFA!B74</f>
        <v>13177582.210000001</v>
      </c>
      <c r="C74" s="35">
        <f t="shared" si="0"/>
        <v>1</v>
      </c>
      <c r="D74" s="122">
        <f>BOR!D74+LUMCON!D74+LOSFA!D74</f>
        <v>0</v>
      </c>
      <c r="E74" s="36">
        <f>IF(ISBLANK(D74),"  ",IF(F74&gt;0,D74/F74,IF(D74&gt;0,1,0)))</f>
        <v>0</v>
      </c>
      <c r="F74" s="132">
        <f>D74+B74</f>
        <v>13177582.210000001</v>
      </c>
      <c r="G74" s="37">
        <f>IF(ISBLANK(F74),"  ",IF(F81&gt;0,F74/F81,IF(F74&gt;0,1,0)))</f>
        <v>2.9852279156050248E-2</v>
      </c>
      <c r="H74" s="112">
        <f>BOR!H74+LUMCON!H74+LOSFA!H74</f>
        <v>30478118</v>
      </c>
      <c r="I74" s="35">
        <f>IF(ISBLANK(H74),"  ",IF(L74&gt;0,H74/L74,IF(H74&gt;0,1,0)))</f>
        <v>1</v>
      </c>
      <c r="J74" s="122">
        <f>BOR!J74+LUMCON!J74+LOSFA!J74</f>
        <v>0</v>
      </c>
      <c r="K74" s="36">
        <f>IF(ISBLANK(J74),"  ",IF(L74&gt;0,J74/L74,IF(J74&gt;0,1,0)))</f>
        <v>0</v>
      </c>
      <c r="L74" s="132">
        <f>J74+H74</f>
        <v>30478118</v>
      </c>
      <c r="M74" s="37">
        <f>IF(ISBLANK(L74),"  ",IF(L81&gt;0,L74/L81,IF(L74&gt;0,1,0)))</f>
        <v>5.3350720907446213E-2</v>
      </c>
    </row>
    <row r="75" spans="1:13" ht="15" customHeight="1" x14ac:dyDescent="0.2">
      <c r="A75" s="25" t="s">
        <v>63</v>
      </c>
      <c r="B75" s="112">
        <f>BOR!B75+LUMCON!B75+LOSFA!B75</f>
        <v>0</v>
      </c>
      <c r="C75" s="39">
        <f t="shared" si="0"/>
        <v>0</v>
      </c>
      <c r="D75" s="122">
        <f>BOR!D75+LUMCON!D75+LOSFA!D75</f>
        <v>0</v>
      </c>
      <c r="E75" s="40">
        <f>IF(ISBLANK(D75),"  ",IF(F75&gt;0,D75/F75,IF(D75&gt;0,1,0)))</f>
        <v>0</v>
      </c>
      <c r="F75" s="133">
        <f>D75+B75</f>
        <v>0</v>
      </c>
      <c r="G75" s="41">
        <f>IF(ISBLANK(F75),"  ",IF(F81&gt;0,F75/F81,IF(F75&gt;0,1,0)))</f>
        <v>0</v>
      </c>
      <c r="H75" s="112">
        <f>BOR!H75+LUMCON!H75+LOSFA!H75</f>
        <v>0</v>
      </c>
      <c r="I75" s="39">
        <f>IF(ISBLANK(H75),"  ",IF(L75&gt;0,H75/L75,IF(H75&gt;0,1,0)))</f>
        <v>0</v>
      </c>
      <c r="J75" s="122">
        <f>BOR!J75+LUMCON!J75+LOSFA!J75</f>
        <v>0</v>
      </c>
      <c r="K75" s="40">
        <f>IF(ISBLANK(J75),"  ",IF(L75&gt;0,J75/L75,IF(J75&gt;0,1,0)))</f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12">
        <f>BOR!B77+LUMCON!B77+LOSFA!B77</f>
        <v>0</v>
      </c>
      <c r="C77" s="35">
        <f t="shared" si="0"/>
        <v>0</v>
      </c>
      <c r="D77" s="122">
        <f>BOR!D77+LUMCON!D77+LOSFA!D77</f>
        <v>0</v>
      </c>
      <c r="E77" s="36">
        <f>IF(ISBLANK(D77),"  ",IF(F77&gt;0,D77/F77,IF(D77&gt;0,1,0)))</f>
        <v>0</v>
      </c>
      <c r="F77" s="132">
        <f>D77+B77</f>
        <v>0</v>
      </c>
      <c r="G77" s="37">
        <f>IF(ISBLANK(F77),"  ",IF(F81&gt;0,F77/F81,IF(F77&gt;0,1,0)))</f>
        <v>0</v>
      </c>
      <c r="H77" s="112">
        <f>BOR!H77+LUMCON!H77+LOSFA!H77</f>
        <v>0</v>
      </c>
      <c r="I77" s="35">
        <f>IF(ISBLANK(H77),"  ",IF(L77&gt;0,H77/L77,IF(H77&gt;0,1,0)))</f>
        <v>0</v>
      </c>
      <c r="J77" s="122">
        <f>BOR!J77+LUMCON!J77+LOSFA!J77</f>
        <v>0</v>
      </c>
      <c r="K77" s="36">
        <f>IF(ISBLANK(J77),"  ",IF(L77&gt;0,J77/L77,IF(J77&gt;0,1,0)))</f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2">
        <f>BOR!B78+LUMCON!B78+LOSFA!B78</f>
        <v>4101116.3499999996</v>
      </c>
      <c r="C78" s="39">
        <f t="shared" si="0"/>
        <v>1</v>
      </c>
      <c r="D78" s="122">
        <f>BOR!D78+LUMCON!D78+LOSFA!D78</f>
        <v>0</v>
      </c>
      <c r="E78" s="40">
        <f>IF(ISBLANK(D78),"  ",IF(F78&gt;0,D78/F78,IF(D78&gt;0,1,0)))</f>
        <v>0</v>
      </c>
      <c r="F78" s="133">
        <f>D78+B78</f>
        <v>4101116.3499999996</v>
      </c>
      <c r="G78" s="41">
        <f>IF(ISBLANK(F78),"  ",IF(F81&gt;0,F78/F81,IF(F78&gt;0,1,0)))</f>
        <v>9.2906018858858515E-3</v>
      </c>
      <c r="H78" s="112">
        <f>BOR!H78+LUMCON!H78+LOSFA!H78</f>
        <v>4034667</v>
      </c>
      <c r="I78" s="39">
        <f>IF(ISBLANK(H78),"  ",IF(L78&gt;0,H78/L78,IF(H78&gt;0,1,0)))</f>
        <v>1</v>
      </c>
      <c r="J78" s="122">
        <f>BOR!J78+LUMCON!J78+LOSFA!J78</f>
        <v>0</v>
      </c>
      <c r="K78" s="40">
        <f>IF(ISBLANK(J78),"  ",IF(L78&gt;0,J78/L78,IF(J78&gt;0,1,0)))</f>
        <v>0</v>
      </c>
      <c r="L78" s="133">
        <f>J78+H78</f>
        <v>4034667</v>
      </c>
      <c r="M78" s="41">
        <f>IF(ISBLANK(L78),"  ",IF(L81&gt;0,L78/L81,IF(L78&gt;0,1,0)))</f>
        <v>7.0625224651825053E-3</v>
      </c>
    </row>
    <row r="79" spans="1:13" s="55" customFormat="1" ht="15" customHeight="1" x14ac:dyDescent="0.25">
      <c r="A79" s="56" t="s">
        <v>67</v>
      </c>
      <c r="B79" s="120">
        <f>B78+B77+B75+B74</f>
        <v>17278698.560000002</v>
      </c>
      <c r="C79" s="59">
        <f t="shared" si="0"/>
        <v>1</v>
      </c>
      <c r="D79" s="129">
        <f>D78+D77+D75+D74</f>
        <v>0</v>
      </c>
      <c r="E79" s="54">
        <f>IF(ISBLANK(D79),"  ",IF(F79&gt;0,D79/F79,IF(D79&gt;0,1,0)))</f>
        <v>0</v>
      </c>
      <c r="F79" s="134">
        <f>F78+F77+F76+F75+F74</f>
        <v>17278698.560000002</v>
      </c>
      <c r="G79" s="53">
        <f>IF(ISBLANK(F79),"  ",IF(F81&gt;0,F79/F81,IF(F79&gt;0,1,0)))</f>
        <v>3.9142881041936105E-2</v>
      </c>
      <c r="H79" s="120">
        <f>H78+H77+H75+H74</f>
        <v>34512785</v>
      </c>
      <c r="I79" s="59">
        <f>IF(ISBLANK(H79),"  ",IF(L79&gt;0,H79/L79,IF(H79&gt;0,1,0)))</f>
        <v>1</v>
      </c>
      <c r="J79" s="129">
        <f>J78+J77+J75+J74</f>
        <v>0</v>
      </c>
      <c r="K79" s="54">
        <f>IF(ISBLANK(J79),"  ",IF(L79&gt;0,J79/L79,IF(J79&gt;0,1,0)))</f>
        <v>0</v>
      </c>
      <c r="L79" s="134">
        <f>L78+L77+L76+L75+L74</f>
        <v>34512785</v>
      </c>
      <c r="M79" s="53">
        <f>IF(ISBLANK(L79),"  ",IF(L81&gt;0,L79/L81,IF(L79&gt;0,1,0)))</f>
        <v>6.0413243372628718E-2</v>
      </c>
    </row>
    <row r="80" spans="1:13" s="55" customFormat="1" ht="15" customHeight="1" x14ac:dyDescent="0.25">
      <c r="A80" s="56" t="s">
        <v>68</v>
      </c>
      <c r="B80" s="118">
        <f>BOR!B80+LUMCON!B80+LOSFA!B80</f>
        <v>0</v>
      </c>
      <c r="C80" s="59">
        <f>IF(ISBLANK(B80),"  ",IF(F80&gt;0,B80/F80,IF(B80&gt;0,1,0)))</f>
        <v>0</v>
      </c>
      <c r="D80" s="126">
        <f>BOR!D80+LUMCON!D80+LOSFA!D80</f>
        <v>0</v>
      </c>
      <c r="E80" s="54">
        <f>IF(ISBLANK(D80),"  ",IF(F80&gt;0,D80/F80,IF(D80&gt;0,1,0)))</f>
        <v>0</v>
      </c>
      <c r="F80" s="141">
        <f>D80+B80</f>
        <v>0</v>
      </c>
      <c r="G80" s="53">
        <f>IF(ISBLANK(F80),"  ",IF(F81&gt;0,F80/F81,IF(F80&gt;0,1,0)))</f>
        <v>0</v>
      </c>
      <c r="H80" s="118">
        <f>BOR!H80+LUMCON!H80+LOSFA!H80</f>
        <v>0</v>
      </c>
      <c r="I80" s="59">
        <f>IF(ISBLANK(H80),"  ",IF(L80&gt;0,H80/L80,IF(H80&gt;0,1,0)))</f>
        <v>0</v>
      </c>
      <c r="J80" s="126">
        <f>BOR!J80+LUMCON!J80+LOSFA!J80</f>
        <v>0</v>
      </c>
      <c r="K80" s="54">
        <f>IF(ISBLANK(J80),"  ",IF(L80&gt;0,J80/L80,IF(J80&gt;0,1,0)))</f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f>B79+B72+B51+B44+B52+B80</f>
        <v>441426336.02999997</v>
      </c>
      <c r="C81" s="68">
        <f t="shared" si="0"/>
        <v>1</v>
      </c>
      <c r="D81" s="121">
        <f>D79+D72+D51+D44+D52+D80</f>
        <v>0</v>
      </c>
      <c r="E81" s="69">
        <f>IF(ISBLANK(D81),"  ",IF(F81&gt;0,D81/F81,IF(D81&gt;0,1,0)))</f>
        <v>0</v>
      </c>
      <c r="F81" s="121">
        <f>F79+F72+F51+F44+F52+F80</f>
        <v>441426336.02999997</v>
      </c>
      <c r="G81" s="70">
        <f>IF(ISBLANK(F81),"  ",IF(F81&gt;0,F81/F81,IF(F81&gt;0,1,0)))</f>
        <v>1</v>
      </c>
      <c r="H81" s="121">
        <f>H79+H72+H51+H44+H52+H80</f>
        <v>571278466</v>
      </c>
      <c r="I81" s="68">
        <f>IF(ISBLANK(H81),"  ",IF(L81&gt;0,H81/L81,IF(H81&gt;0,1,0)))</f>
        <v>1</v>
      </c>
      <c r="J81" s="121">
        <f>J79+J72+J51+J44+J52+J80</f>
        <v>0</v>
      </c>
      <c r="K81" s="69">
        <f>IF(ISBLANK(J81),"  ",IF(L81&gt;0,J81/L81,IF(J81&gt;0,1,0)))</f>
        <v>0</v>
      </c>
      <c r="L81" s="121">
        <f>L79+L72+L51+L44+L52+L80</f>
        <v>571278466</v>
      </c>
      <c r="M81" s="70">
        <f>IF(ISBLANK(L81),"  ",IF(L81&gt;0,L81/L81,IF(L81&gt;0,1,0)))</f>
        <v>1</v>
      </c>
    </row>
    <row r="82" spans="1:13" ht="15" thickTop="1" x14ac:dyDescent="0.2"/>
    <row r="83" spans="1:13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4"/>
  <sheetViews>
    <sheetView zoomScale="75" zoomScaleNormal="75" workbookViewId="0">
      <pane xSplit="1" ySplit="10" topLeftCell="B11" activePane="bottomRight" state="frozen"/>
      <selection activeCell="B15" sqref="B15"/>
      <selection pane="topRight" activeCell="B15" sqref="B15"/>
      <selection pane="bottomLeft" activeCell="B15" sqref="B15"/>
      <selection pane="bottomRight" activeCell="N24" sqref="N24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187</v>
      </c>
      <c r="C6" s="11"/>
      <c r="D6" s="12"/>
      <c r="E6" s="11"/>
      <c r="F6" s="12"/>
      <c r="G6" s="13"/>
      <c r="H6" s="10" t="s">
        <v>188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/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24439488</v>
      </c>
      <c r="C13" s="35">
        <v>1</v>
      </c>
      <c r="D13" s="122">
        <v>0</v>
      </c>
      <c r="E13" s="36">
        <v>0</v>
      </c>
      <c r="F13" s="130">
        <f>D13+B13</f>
        <v>24439488</v>
      </c>
      <c r="G13" s="37">
        <f>IF(ISBLANK(F13),"  ",IF(F81&gt;0,F13/F81,IF(F13&gt;0,1,0)))</f>
        <v>0.39398352627511674</v>
      </c>
      <c r="H13" s="112">
        <v>29179805</v>
      </c>
      <c r="I13" s="35">
        <v>1</v>
      </c>
      <c r="J13" s="122">
        <v>0</v>
      </c>
      <c r="K13" s="36">
        <v>0</v>
      </c>
      <c r="L13" s="130">
        <f>J13+H13</f>
        <v>29179805</v>
      </c>
      <c r="M13" s="38">
        <f>IF(ISBLANK(L13),"  ",IF(L81&gt;0,L13/L81,IF(L13&gt;0,1,0)))</f>
        <v>0.2360068363177317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",IF(F81&gt;0,F14/F81,IF(F14&gt;0,1,0)))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ref="L14:L34" si="0">J14+H14</f>
        <v>0</v>
      </c>
      <c r="M14" s="41">
        <f>IF(ISBLANK(L14),"  ",IF(L81&gt;0,L14/L81,IF(L14&gt;0,1,0)))</f>
        <v>0</v>
      </c>
    </row>
    <row r="15" spans="1:15" ht="15" customHeight="1" x14ac:dyDescent="0.2">
      <c r="A15" s="169" t="s">
        <v>14</v>
      </c>
      <c r="B15" s="116">
        <v>24699992</v>
      </c>
      <c r="C15" s="42">
        <v>1</v>
      </c>
      <c r="D15" s="124">
        <v>0</v>
      </c>
      <c r="E15" s="43">
        <v>0</v>
      </c>
      <c r="F15" s="132">
        <f>D15+B15</f>
        <v>24699992</v>
      </c>
      <c r="G15" s="44">
        <f>IF(ISBLANK(F15),"  ",IF(F81&gt;0,F15/F81,IF(F15&gt;0,1,0)))</f>
        <v>0.39818305306261625</v>
      </c>
      <c r="H15" s="116">
        <v>67178877</v>
      </c>
      <c r="I15" s="42">
        <v>1</v>
      </c>
      <c r="J15" s="124">
        <v>0</v>
      </c>
      <c r="K15" s="43">
        <v>0</v>
      </c>
      <c r="L15" s="132">
        <f>J15+H15</f>
        <v>67178877</v>
      </c>
      <c r="M15" s="44">
        <f>IF(ISBLANK(L15),"  ",IF(L81&gt;0,L15/L81,IF(L15&gt;0,1,0)))</f>
        <v>0.54334407745864066</v>
      </c>
    </row>
    <row r="16" spans="1:15" ht="15" customHeight="1" x14ac:dyDescent="0.2">
      <c r="A16" s="170" t="s">
        <v>15</v>
      </c>
      <c r="B16" s="142">
        <v>4175743</v>
      </c>
      <c r="C16" s="35">
        <v>1</v>
      </c>
      <c r="D16" s="127">
        <v>0</v>
      </c>
      <c r="E16" s="36">
        <v>0</v>
      </c>
      <c r="F16" s="132">
        <f t="shared" ref="F16:F42" si="1">D16+B16</f>
        <v>4175743</v>
      </c>
      <c r="G16" s="37">
        <f>IF(ISBLANK(F16),"  ",IF(F81&gt;0,F16/F81,IF(F16&gt;0,1,0)))</f>
        <v>6.7316220043506431E-2</v>
      </c>
      <c r="H16" s="142">
        <v>26316667</v>
      </c>
      <c r="I16" s="35">
        <v>1</v>
      </c>
      <c r="J16" s="127">
        <v>0</v>
      </c>
      <c r="K16" s="36">
        <v>0</v>
      </c>
      <c r="L16" s="132">
        <f t="shared" si="0"/>
        <v>26316667</v>
      </c>
      <c r="M16" s="37">
        <f>IF(ISBLANK(L16),"  ",IF(L81&gt;0,L16/L81,IF(L16&gt;0,1,0)))</f>
        <v>0.2128497199037914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",IF(F81&gt;0,F17/F81,IF(F17&gt;0,1,0)))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",IF(L81&gt;0,L17/L81,IF(L17&gt;0,1,0)))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",IF(F81&gt;0,F18/F81,IF(F18&gt;0,1,0)))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",IF(L81&gt;0,L18/L81,IF(L18&gt;0,1,0)))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",IF(F81&gt;0,F19/F81,IF(F19&gt;0,1,0)))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",IF(L81&gt;0,L19/L81,IF(L19&gt;0,1,0)))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",IF(F81&gt;0,F20/F81,IF(F20&gt;0,1,0)))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",IF(L81&gt;0,L20/L81,IF(L20&gt;0,1,0)))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",IF(F81&gt;0,F21/F81,IF(F21&gt;0,1,0)))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",IF(L81&gt;0,L21/L81,IF(L21&gt;0,1,0)))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",IF(F81&gt;0,F22/F81,IF(F22&gt;0,1,0)))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",IF(L81&gt;0,L22/L81,IF(L22&gt;0,1,0)))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",IF(F81&gt;0,F23/F81,IF(F23&gt;0,1,0)))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",IF(L81&gt;0,L23/L81,IF(L23&gt;0,1,0)))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",IF(F81&gt;0,F24/F81,IF(F24&gt;0,1,0)))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",IF(L81&gt;0,L24/L81,IF(L24&gt;0,1,0)))</f>
        <v>0</v>
      </c>
    </row>
    <row r="25" spans="1:13" ht="15" customHeight="1" x14ac:dyDescent="0.2">
      <c r="A25" s="171" t="s">
        <v>24</v>
      </c>
      <c r="B25" s="114">
        <v>19324249</v>
      </c>
      <c r="C25" s="39">
        <v>1</v>
      </c>
      <c r="D25" s="124">
        <v>0</v>
      </c>
      <c r="E25" s="36">
        <v>0</v>
      </c>
      <c r="F25" s="133">
        <f t="shared" si="1"/>
        <v>19324249</v>
      </c>
      <c r="G25" s="41">
        <f>IF(ISBLANK(F25),"  ",IF(F81&gt;0,F25/F81,IF(F25&gt;0,1,0)))</f>
        <v>0.31152190109868089</v>
      </c>
      <c r="H25" s="114">
        <v>22230000</v>
      </c>
      <c r="I25" s="39">
        <v>1</v>
      </c>
      <c r="J25" s="124">
        <v>0</v>
      </c>
      <c r="K25" s="40">
        <v>0</v>
      </c>
      <c r="L25" s="133">
        <f t="shared" si="0"/>
        <v>22230000</v>
      </c>
      <c r="M25" s="41">
        <f>IF(ISBLANK(L25),"  ",IF(L81&gt;0,L25/L81,IF(L25&gt;0,1,0)))</f>
        <v>0.17979667689154111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",IF(F81&gt;0,F26/F81,IF(F26&gt;0,1,0)))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",IF(L81&gt;0,L26/L81,IF(L26&gt;0,1,0)))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",IF(F81&gt;0,F27/F81,IF(F27&gt;0,1,0)))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",IF(L81&gt;0,L27/L81,IF(L27&gt;0,1,0)))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",IF(F81&gt;0,F28/F81,IF(F28&gt;0,1,0)))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",IF(L81&gt;0,L28/L81,IF(L28&gt;0,1,0)))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",IF(F81&gt;0,F29/F81,IF(F29&gt;0,1,0)))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",IF(L81&gt;0,L29/L81,IF(L29&gt;0,1,0)))</f>
        <v>0</v>
      </c>
    </row>
    <row r="30" spans="1:13" ht="15" customHeight="1" x14ac:dyDescent="0.2">
      <c r="A30" s="172" t="s">
        <v>71</v>
      </c>
      <c r="B30" s="114">
        <v>200000</v>
      </c>
      <c r="C30" s="39">
        <v>1</v>
      </c>
      <c r="D30" s="124">
        <v>0</v>
      </c>
      <c r="E30" s="36">
        <v>0</v>
      </c>
      <c r="F30" s="133">
        <f t="shared" si="1"/>
        <v>200000</v>
      </c>
      <c r="G30" s="41">
        <f>IF(ISBLANK(F30),"  ",IF(F81&gt;0,F30/F81,IF(F30&gt;0,1,0)))</f>
        <v>3.2241553200714904E-3</v>
      </c>
      <c r="H30" s="114">
        <v>200000</v>
      </c>
      <c r="I30" s="39">
        <v>1</v>
      </c>
      <c r="J30" s="124">
        <v>0</v>
      </c>
      <c r="K30" s="40">
        <v>0</v>
      </c>
      <c r="L30" s="133">
        <f t="shared" si="0"/>
        <v>200000</v>
      </c>
      <c r="M30" s="41">
        <f>IF(ISBLANK(L30),"  ",IF(L81&gt;0,L30/L81,IF(L30&gt;0,1,0)))</f>
        <v>1.6176039306481432E-3</v>
      </c>
    </row>
    <row r="31" spans="1:13" ht="15" customHeight="1" x14ac:dyDescent="0.2">
      <c r="A31" s="172" t="s">
        <v>182</v>
      </c>
      <c r="B31" s="114">
        <v>1000000</v>
      </c>
      <c r="C31" s="39">
        <v>1</v>
      </c>
      <c r="D31" s="124">
        <v>0</v>
      </c>
      <c r="E31" s="36">
        <v>0</v>
      </c>
      <c r="F31" s="133">
        <f t="shared" si="1"/>
        <v>1000000</v>
      </c>
      <c r="G31" s="41">
        <f>IF(ISBLANK(F31),"  ",IF(F81&gt;0,F31/F81,IF(F31&gt;0,1,0)))</f>
        <v>1.6120776600357451E-2</v>
      </c>
      <c r="H31" s="114">
        <v>1000000</v>
      </c>
      <c r="I31" s="39">
        <v>1</v>
      </c>
      <c r="J31" s="124">
        <v>0</v>
      </c>
      <c r="K31" s="40">
        <v>0</v>
      </c>
      <c r="L31" s="133">
        <f t="shared" si="0"/>
        <v>1000000</v>
      </c>
      <c r="M31" s="41">
        <f>IF(ISBLANK(L31),"  ",IF(L81&gt;0,L31/L81,IF(L31&gt;0,1,0)))</f>
        <v>8.0880196532407151E-3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",IF(F81&gt;0,F32/F81,IF(F32&gt;0,1,0)))</f>
        <v>0</v>
      </c>
      <c r="H32" s="114">
        <v>5182210</v>
      </c>
      <c r="I32" s="39">
        <v>1</v>
      </c>
      <c r="J32" s="124">
        <v>0</v>
      </c>
      <c r="K32" s="40">
        <v>0</v>
      </c>
      <c r="L32" s="133">
        <f t="shared" si="0"/>
        <v>5182210</v>
      </c>
      <c r="M32" s="41">
        <f>IF(ISBLANK(L32),"  ",IF(L81&gt;0,L32/L81,IF(L32&gt;0,1,0)))</f>
        <v>4.191381632722057E-2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",IF(F81&gt;0,F33/F81,IF(F33&gt;0,1,0)))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",IF(L81&gt;0,L33/L81,IF(L33&gt;0,1,0)))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",IF(F81&gt;0,F34/F81,IF(F34&gt;0,1,0)))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",IF(L81&gt;0,L34/L81,IF(L34&gt;0,1,0)))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",IF(F82&gt;0,F35/F82,IF(F35&gt;0,1,0)))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",IF(L82&gt;0,L35/L82,IF(L35&gt;0,1,0)))</f>
        <v>0</v>
      </c>
    </row>
    <row r="36" spans="1:13" ht="15" customHeight="1" x14ac:dyDescent="0.2">
      <c r="A36" s="171" t="s">
        <v>189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" si="4">D36+B36</f>
        <v>0</v>
      </c>
      <c r="G36" s="41">
        <f>IF(ISBLANK(F36),"  ",IF(F83&gt;0,F36/F83,IF(F36&gt;0,1,0)))</f>
        <v>0</v>
      </c>
      <c r="H36" s="114">
        <v>1250000</v>
      </c>
      <c r="I36" s="39">
        <v>1</v>
      </c>
      <c r="J36" s="124">
        <v>0</v>
      </c>
      <c r="K36" s="40">
        <v>0</v>
      </c>
      <c r="L36" s="133">
        <f t="shared" ref="L36" si="5">J36+H36</f>
        <v>1250000</v>
      </c>
      <c r="M36" s="41">
        <f>IF(ISBLANK(L36),"  ",IF(L83&gt;0,L36/L83,IF(L36&gt;0,1,0)))</f>
        <v>1</v>
      </c>
    </row>
    <row r="37" spans="1:13" ht="15" customHeight="1" x14ac:dyDescent="0.2">
      <c r="A37" s="171" t="s">
        <v>190</v>
      </c>
      <c r="B37" s="114">
        <v>0</v>
      </c>
      <c r="C37" s="39">
        <v>0</v>
      </c>
      <c r="D37" s="124">
        <v>0</v>
      </c>
      <c r="E37" s="36">
        <v>0</v>
      </c>
      <c r="F37" s="133">
        <f t="shared" ref="F37" si="6">D37+B37</f>
        <v>0</v>
      </c>
      <c r="G37" s="41">
        <f>IF(ISBLANK(F37),"  ",IF(F84&gt;0,F37/F84,IF(F37&gt;0,1,0)))</f>
        <v>0</v>
      </c>
      <c r="H37" s="114">
        <v>10000000</v>
      </c>
      <c r="I37" s="39">
        <v>1</v>
      </c>
      <c r="J37" s="124">
        <v>0</v>
      </c>
      <c r="K37" s="40">
        <v>0</v>
      </c>
      <c r="L37" s="133">
        <f t="shared" ref="L37" si="7">J37+H37</f>
        <v>10000000</v>
      </c>
      <c r="M37" s="41">
        <f>IF(ISBLANK(L37),"  ",IF(L84&gt;0,L37/L84,IF(L37&gt;0,1,0)))</f>
        <v>1</v>
      </c>
    </row>
    <row r="38" spans="1:13" ht="15" customHeight="1" x14ac:dyDescent="0.2">
      <c r="A38" s="171" t="s">
        <v>191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",IF(F85&gt;0,F38/F85,IF(F38&gt;0,1,0)))</f>
        <v>0</v>
      </c>
      <c r="H38" s="114">
        <v>1000000</v>
      </c>
      <c r="I38" s="39">
        <v>1</v>
      </c>
      <c r="J38" s="124">
        <v>0</v>
      </c>
      <c r="K38" s="40">
        <v>0</v>
      </c>
      <c r="L38" s="133">
        <f t="shared" ref="L38" si="9">J38+H38</f>
        <v>1000000</v>
      </c>
      <c r="M38" s="41">
        <f>IF(ISBLANK(L38),"  ",IF(L85&gt;0,L38/L85,IF(L38&gt;0,1,0)))</f>
        <v>1</v>
      </c>
    </row>
    <row r="39" spans="1:13" ht="15" customHeight="1" x14ac:dyDescent="0.25">
      <c r="A39" s="47" t="s">
        <v>29</v>
      </c>
      <c r="B39" s="143"/>
      <c r="C39" s="48" t="s">
        <v>4</v>
      </c>
      <c r="D39" s="124"/>
      <c r="E39" s="49"/>
      <c r="F39" s="133"/>
      <c r="G39" s="50" t="s">
        <v>4</v>
      </c>
      <c r="H39" s="143" t="s">
        <v>4</v>
      </c>
      <c r="I39" s="48" t="s">
        <v>4</v>
      </c>
      <c r="J39" s="124"/>
      <c r="K39" s="49" t="s">
        <v>4</v>
      </c>
      <c r="L39" s="133"/>
      <c r="M39" s="50" t="s">
        <v>4</v>
      </c>
    </row>
    <row r="40" spans="1:13" ht="15" customHeight="1" x14ac:dyDescent="0.2">
      <c r="A40" s="45" t="s">
        <v>30</v>
      </c>
      <c r="B40" s="142">
        <v>0</v>
      </c>
      <c r="C40" s="35">
        <v>0</v>
      </c>
      <c r="D40" s="127">
        <v>0</v>
      </c>
      <c r="E40" s="36">
        <v>0</v>
      </c>
      <c r="F40" s="132">
        <f t="shared" si="1"/>
        <v>0</v>
      </c>
      <c r="G40" s="37">
        <f>IF(ISBLANK(F40),"  ",IF(F81&gt;0,F40/F81,IF(F40&gt;0,1,0)))</f>
        <v>0</v>
      </c>
      <c r="H40" s="142">
        <v>0</v>
      </c>
      <c r="I40" s="35">
        <v>0</v>
      </c>
      <c r="J40" s="127">
        <v>0</v>
      </c>
      <c r="K40" s="36">
        <v>0</v>
      </c>
      <c r="L40" s="132">
        <f>J40+H40</f>
        <v>0</v>
      </c>
      <c r="M40" s="37">
        <f>IF(ISBLANK(L40),"  ",IF(L81&gt;0,L40/L81,IF(L40&gt;0,1,0)))</f>
        <v>0</v>
      </c>
    </row>
    <row r="41" spans="1:13" ht="15" customHeight="1" x14ac:dyDescent="0.25">
      <c r="A41" s="47" t="s">
        <v>31</v>
      </c>
      <c r="B41" s="143"/>
      <c r="C41" s="48" t="s">
        <v>4</v>
      </c>
      <c r="D41" s="124"/>
      <c r="E41" s="49"/>
      <c r="F41" s="133"/>
      <c r="G41" s="50" t="s">
        <v>4</v>
      </c>
      <c r="H41" s="143"/>
      <c r="I41" s="48" t="s">
        <v>4</v>
      </c>
      <c r="J41" s="124"/>
      <c r="K41" s="49" t="s">
        <v>4</v>
      </c>
      <c r="L41" s="133"/>
      <c r="M41" s="50" t="s">
        <v>4</v>
      </c>
    </row>
    <row r="42" spans="1:13" ht="15" customHeight="1" x14ac:dyDescent="0.2">
      <c r="A42" s="45" t="s">
        <v>30</v>
      </c>
      <c r="B42" s="142">
        <v>0</v>
      </c>
      <c r="C42" s="35">
        <v>0</v>
      </c>
      <c r="D42" s="127">
        <v>0</v>
      </c>
      <c r="E42" s="36">
        <v>0</v>
      </c>
      <c r="F42" s="132">
        <f t="shared" si="1"/>
        <v>0</v>
      </c>
      <c r="G42" s="37">
        <f>IF(ISBLANK(F42),"  ",IF(F81&gt;0,F42/F81,IF(F42&gt;0,1,0)))</f>
        <v>0</v>
      </c>
      <c r="H42" s="142">
        <v>0</v>
      </c>
      <c r="I42" s="35">
        <v>0</v>
      </c>
      <c r="J42" s="127">
        <v>0</v>
      </c>
      <c r="K42" s="36">
        <v>0</v>
      </c>
      <c r="L42" s="132">
        <f>J42+H42</f>
        <v>0</v>
      </c>
      <c r="M42" s="37">
        <f>IF(ISBLANK(L42),"  ",IF(L81&gt;0,L42/L81,IF(L42&gt;0,1,0)))</f>
        <v>0</v>
      </c>
    </row>
    <row r="43" spans="1:13" ht="15" customHeight="1" x14ac:dyDescent="0.2">
      <c r="A43" s="46" t="s">
        <v>101</v>
      </c>
      <c r="B43" s="114"/>
      <c r="C43" s="39" t="s">
        <v>10</v>
      </c>
      <c r="D43" s="124"/>
      <c r="E43" s="36"/>
      <c r="F43" s="133"/>
      <c r="G43" s="41"/>
      <c r="H43" s="114"/>
      <c r="I43" s="39" t="s">
        <v>10</v>
      </c>
      <c r="J43" s="124"/>
      <c r="K43" s="40" t="s">
        <v>10</v>
      </c>
      <c r="L43" s="133">
        <f>J43+H43</f>
        <v>0</v>
      </c>
      <c r="M43" s="41">
        <f>IF(ISBLANK(L43),"  ",IF(L81&gt;0,L43/L81,IF(L43&gt;0,1,0)))</f>
        <v>0</v>
      </c>
    </row>
    <row r="44" spans="1:13" s="55" customFormat="1" ht="15" customHeight="1" x14ac:dyDescent="0.25">
      <c r="A44" s="47" t="s">
        <v>33</v>
      </c>
      <c r="B44" s="115">
        <v>49139480</v>
      </c>
      <c r="C44" s="59">
        <v>1</v>
      </c>
      <c r="D44" s="128">
        <v>0</v>
      </c>
      <c r="E44" s="52">
        <v>0</v>
      </c>
      <c r="F44" s="115">
        <f>F43+F42+F40+F34+F29+F28+F26+F27+F25+F24+F23+F22+F21+F20+F19+F18+F17+F16+F14+F13+F30+F31+F32+F33</f>
        <v>49139480</v>
      </c>
      <c r="G44" s="53">
        <f>IF(ISBLANK(F44),"  ",IF(F81&gt;0,F44/F81,IF(F44&gt;0,1,0)))</f>
        <v>0.79216657933773305</v>
      </c>
      <c r="H44" s="115">
        <v>96358682</v>
      </c>
      <c r="I44" s="59">
        <v>1</v>
      </c>
      <c r="J44" s="128">
        <v>0</v>
      </c>
      <c r="K44" s="54">
        <v>0</v>
      </c>
      <c r="L44" s="115">
        <f>H44+J44</f>
        <v>96358682</v>
      </c>
      <c r="M44" s="53">
        <f>IF(ISBLANK(L44),"  ",IF(L81&gt;0,L44/L81,IF(L44&gt;0,1,0)))</f>
        <v>0.77935091377637244</v>
      </c>
    </row>
    <row r="45" spans="1:13" ht="15" customHeight="1" x14ac:dyDescent="0.25">
      <c r="A45" s="56" t="s">
        <v>34</v>
      </c>
      <c r="B45" s="116"/>
      <c r="C45" s="48" t="s">
        <v>4</v>
      </c>
      <c r="D45" s="124"/>
      <c r="E45" s="49" t="s">
        <v>4</v>
      </c>
      <c r="F45" s="133"/>
      <c r="G45" s="50" t="s">
        <v>4</v>
      </c>
      <c r="H45" s="116"/>
      <c r="I45" s="48" t="s">
        <v>4</v>
      </c>
      <c r="J45" s="124"/>
      <c r="K45" s="49" t="s">
        <v>4</v>
      </c>
      <c r="L45" s="133"/>
      <c r="M45" s="50" t="s">
        <v>4</v>
      </c>
    </row>
    <row r="46" spans="1:13" ht="15" customHeight="1" x14ac:dyDescent="0.2">
      <c r="A46" s="7" t="s">
        <v>35</v>
      </c>
      <c r="B46" s="142">
        <v>0</v>
      </c>
      <c r="C46" s="35">
        <v>0</v>
      </c>
      <c r="D46" s="127">
        <v>0</v>
      </c>
      <c r="E46" s="36">
        <v>0</v>
      </c>
      <c r="F46" s="132">
        <f>D46+B46</f>
        <v>0</v>
      </c>
      <c r="G46" s="37">
        <f>IF(ISBLANK(F46),"  ",IF(D81&gt;0,F46/D81,IF(F46&gt;0,1,0)))</f>
        <v>0</v>
      </c>
      <c r="H46" s="142">
        <v>0</v>
      </c>
      <c r="I46" s="35">
        <v>0</v>
      </c>
      <c r="J46" s="127">
        <v>0</v>
      </c>
      <c r="K46" s="36">
        <v>0</v>
      </c>
      <c r="L46" s="132">
        <f>J46+H46</f>
        <v>0</v>
      </c>
      <c r="M46" s="37">
        <f>IF(ISBLANK(L46),"  ",IF(J81&gt;0,L46/J81,IF(L46&gt;0,1,0)))</f>
        <v>0</v>
      </c>
    </row>
    <row r="47" spans="1:13" ht="15" customHeight="1" x14ac:dyDescent="0.2">
      <c r="A47" s="58" t="s">
        <v>36</v>
      </c>
      <c r="B47" s="114">
        <v>0</v>
      </c>
      <c r="C47" s="39">
        <v>0</v>
      </c>
      <c r="D47" s="124">
        <v>0</v>
      </c>
      <c r="E47" s="40">
        <v>0</v>
      </c>
      <c r="F47" s="133">
        <f>D47+B47</f>
        <v>0</v>
      </c>
      <c r="G47" s="41">
        <f>IF(ISBLANK(F47),"  ",IF(D81&gt;0,F47/D81,IF(F47&gt;0,1,0)))</f>
        <v>0</v>
      </c>
      <c r="H47" s="114">
        <v>0</v>
      </c>
      <c r="I47" s="39">
        <v>0</v>
      </c>
      <c r="J47" s="124">
        <v>0</v>
      </c>
      <c r="K47" s="40">
        <v>0</v>
      </c>
      <c r="L47" s="133">
        <f>J47+H47</f>
        <v>0</v>
      </c>
      <c r="M47" s="41">
        <f>IF(ISBLANK(L47),"  ",IF(J81&gt;0,L47/J81,IF(L47&gt;0,1,0)))</f>
        <v>0</v>
      </c>
    </row>
    <row r="48" spans="1:13" ht="15" customHeight="1" x14ac:dyDescent="0.2">
      <c r="A48" s="7" t="s">
        <v>37</v>
      </c>
      <c r="B48" s="114">
        <v>0</v>
      </c>
      <c r="C48" s="39">
        <v>0</v>
      </c>
      <c r="D48" s="124">
        <v>0</v>
      </c>
      <c r="E48" s="40">
        <v>0</v>
      </c>
      <c r="F48" s="133">
        <f>D48+B48</f>
        <v>0</v>
      </c>
      <c r="G48" s="41">
        <f>IF(ISBLANK(F48),"  ",IF(D81&gt;0,F48/D81,IF(F48&gt;0,1,0)))</f>
        <v>0</v>
      </c>
      <c r="H48" s="114">
        <v>0</v>
      </c>
      <c r="I48" s="39">
        <v>0</v>
      </c>
      <c r="J48" s="124">
        <v>0</v>
      </c>
      <c r="K48" s="40">
        <v>0</v>
      </c>
      <c r="L48" s="133">
        <f>J48+H48</f>
        <v>0</v>
      </c>
      <c r="M48" s="41">
        <f>IF(ISBLANK(L48),"  ",IF(J81&gt;0,L48/J81,IF(L48&gt;0,1,0)))</f>
        <v>0</v>
      </c>
    </row>
    <row r="49" spans="1:13" ht="15" customHeight="1" x14ac:dyDescent="0.2">
      <c r="A49" s="25" t="s">
        <v>38</v>
      </c>
      <c r="B49" s="114">
        <v>0</v>
      </c>
      <c r="C49" s="39">
        <v>0</v>
      </c>
      <c r="D49" s="124">
        <v>0</v>
      </c>
      <c r="E49" s="40">
        <v>0</v>
      </c>
      <c r="F49" s="133">
        <f>D49+B49</f>
        <v>0</v>
      </c>
      <c r="G49" s="41">
        <f>IF(ISBLANK(F49),"  ",IF(D81&gt;0,F49/D81,IF(F49&gt;0,1,0)))</f>
        <v>0</v>
      </c>
      <c r="H49" s="114">
        <v>0</v>
      </c>
      <c r="I49" s="39">
        <v>0</v>
      </c>
      <c r="J49" s="124">
        <v>0</v>
      </c>
      <c r="K49" s="40">
        <v>0</v>
      </c>
      <c r="L49" s="133">
        <f>J49+H49</f>
        <v>0</v>
      </c>
      <c r="M49" s="41">
        <f>IF(ISBLANK(L49),"  ",IF(J81&gt;0,L49/J81,IF(L49&gt;0,1,0)))</f>
        <v>0</v>
      </c>
    </row>
    <row r="50" spans="1:13" ht="15" customHeight="1" x14ac:dyDescent="0.2">
      <c r="A50" s="58" t="s">
        <v>39</v>
      </c>
      <c r="B50" s="114">
        <v>4660782</v>
      </c>
      <c r="C50" s="39">
        <v>1</v>
      </c>
      <c r="D50" s="124">
        <v>0</v>
      </c>
      <c r="E50" s="40">
        <v>0</v>
      </c>
      <c r="F50" s="133">
        <f>D50+B50</f>
        <v>4660782</v>
      </c>
      <c r="G50" s="41">
        <f>IF(ISBLANK(F50),"  ",IF(F81&gt;0,F50/F81,IF(F50&gt;0,1,0)))</f>
        <v>7.5135425404967204E-2</v>
      </c>
      <c r="H50" s="114">
        <v>11178365</v>
      </c>
      <c r="I50" s="39">
        <v>1</v>
      </c>
      <c r="J50" s="124">
        <v>0</v>
      </c>
      <c r="K50" s="40">
        <v>0</v>
      </c>
      <c r="L50" s="133">
        <f>J50+H50</f>
        <v>11178365</v>
      </c>
      <c r="M50" s="41">
        <f>IF(ISBLANK(L50),"  ",IF(L81&gt;0,L50/L81,IF(L50&gt;0,1,0)))</f>
        <v>9.0410835811098156E-2</v>
      </c>
    </row>
    <row r="51" spans="1:13" s="55" customFormat="1" ht="15" customHeight="1" x14ac:dyDescent="0.25">
      <c r="A51" s="56" t="s">
        <v>40</v>
      </c>
      <c r="B51" s="115">
        <v>4660782</v>
      </c>
      <c r="C51" s="59">
        <v>1</v>
      </c>
      <c r="D51" s="128">
        <v>0</v>
      </c>
      <c r="E51" s="54">
        <v>0</v>
      </c>
      <c r="F51" s="134">
        <f>F50+F49+F48+F47+F46</f>
        <v>4660782</v>
      </c>
      <c r="G51" s="53">
        <f>IF(ISBLANK(F51),"  ",IF(F81&gt;0,F51/F81,IF(F51&gt;0,1,0)))</f>
        <v>7.5135425404967204E-2</v>
      </c>
      <c r="H51" s="115">
        <v>11178365</v>
      </c>
      <c r="I51" s="59">
        <v>1</v>
      </c>
      <c r="J51" s="128">
        <v>0</v>
      </c>
      <c r="K51" s="54">
        <v>0</v>
      </c>
      <c r="L51" s="134">
        <f>L50+L49+L48+L47+L46</f>
        <v>11178365</v>
      </c>
      <c r="M51" s="53">
        <f>IF(ISBLANK(L51),"  ",IF(L81&gt;0,L51/L81,IF(L51&gt;0,1,0)))</f>
        <v>9.0410835811098156E-2</v>
      </c>
    </row>
    <row r="52" spans="1:13" s="55" customFormat="1" ht="15" customHeight="1" x14ac:dyDescent="0.25">
      <c r="A52" s="60" t="s">
        <v>82</v>
      </c>
      <c r="B52" s="144">
        <v>0</v>
      </c>
      <c r="C52" s="59">
        <v>0</v>
      </c>
      <c r="D52" s="129">
        <v>0</v>
      </c>
      <c r="E52" s="54">
        <v>0</v>
      </c>
      <c r="F52" s="135">
        <f>D52+B52</f>
        <v>0</v>
      </c>
      <c r="G52" s="53">
        <f>IF(ISBLANK(F52),"  ",IF(F81&gt;0,F52/F81,IF(F52&gt;0,1,0)))</f>
        <v>0</v>
      </c>
      <c r="H52" s="144">
        <v>0</v>
      </c>
      <c r="I52" s="59">
        <v>0</v>
      </c>
      <c r="J52" s="129">
        <v>0</v>
      </c>
      <c r="K52" s="54">
        <v>0</v>
      </c>
      <c r="L52" s="135">
        <f>J52+H52</f>
        <v>0</v>
      </c>
      <c r="M52" s="53">
        <f>IF(ISBLANK(L52),"  ",IF(L81&gt;0,L52/L81,IF(L52&gt;0,1,0)))</f>
        <v>0</v>
      </c>
    </row>
    <row r="53" spans="1:13" ht="15" customHeight="1" x14ac:dyDescent="0.25">
      <c r="A53" s="9" t="s">
        <v>42</v>
      </c>
      <c r="B53" s="119"/>
      <c r="C53" s="61" t="s">
        <v>4</v>
      </c>
      <c r="D53" s="127"/>
      <c r="E53" s="62" t="s">
        <v>4</v>
      </c>
      <c r="F53" s="132"/>
      <c r="G53" s="63" t="s">
        <v>4</v>
      </c>
      <c r="H53" s="119"/>
      <c r="I53" s="61" t="s">
        <v>4</v>
      </c>
      <c r="J53" s="127"/>
      <c r="K53" s="62" t="s">
        <v>4</v>
      </c>
      <c r="L53" s="132"/>
      <c r="M53" s="63" t="s">
        <v>4</v>
      </c>
    </row>
    <row r="54" spans="1:13" ht="15" customHeight="1" x14ac:dyDescent="0.2">
      <c r="A54" s="7" t="s">
        <v>43</v>
      </c>
      <c r="B54" s="119">
        <v>0</v>
      </c>
      <c r="C54" s="35">
        <v>0</v>
      </c>
      <c r="D54" s="127">
        <v>0</v>
      </c>
      <c r="E54" s="36">
        <v>0</v>
      </c>
      <c r="F54" s="136">
        <f t="shared" ref="F54:F59" si="10">D54+B54</f>
        <v>0</v>
      </c>
      <c r="G54" s="37">
        <f>IF(ISBLANK(F54),"  ",IF(F81&gt;0,F54/F81,IF(F54&gt;0,1,0)))</f>
        <v>0</v>
      </c>
      <c r="H54" s="119">
        <v>0</v>
      </c>
      <c r="I54" s="35">
        <v>0</v>
      </c>
      <c r="J54" s="127">
        <v>0</v>
      </c>
      <c r="K54" s="36">
        <v>0</v>
      </c>
      <c r="L54" s="136">
        <f t="shared" ref="L54:L70" si="11">J54+H54</f>
        <v>0</v>
      </c>
      <c r="M54" s="37">
        <f>IF(ISBLANK(L54),"  ",IF(L81&gt;0,L54/L81,IF(L54&gt;0,1,0)))</f>
        <v>0</v>
      </c>
    </row>
    <row r="55" spans="1:13" ht="15" customHeight="1" x14ac:dyDescent="0.2">
      <c r="A55" s="25" t="s">
        <v>44</v>
      </c>
      <c r="B55" s="116">
        <v>0</v>
      </c>
      <c r="C55" s="39">
        <v>0</v>
      </c>
      <c r="D55" s="124">
        <v>0</v>
      </c>
      <c r="E55" s="40">
        <v>0</v>
      </c>
      <c r="F55" s="137">
        <f t="shared" si="10"/>
        <v>0</v>
      </c>
      <c r="G55" s="41">
        <f>IF(ISBLANK(F55),"  ",IF(F81&gt;0,F55/F81,IF(F55&gt;0,1,0)))</f>
        <v>0</v>
      </c>
      <c r="H55" s="116">
        <v>0</v>
      </c>
      <c r="I55" s="39">
        <v>0</v>
      </c>
      <c r="J55" s="124">
        <v>0</v>
      </c>
      <c r="K55" s="40">
        <v>0</v>
      </c>
      <c r="L55" s="137">
        <f t="shared" si="11"/>
        <v>0</v>
      </c>
      <c r="M55" s="41">
        <f>IF(ISBLANK(L55),"  ",IF(L81&gt;0,L55/L81,IF(L55&gt;0,1,0)))</f>
        <v>0</v>
      </c>
    </row>
    <row r="56" spans="1:13" ht="15" customHeight="1" x14ac:dyDescent="0.2">
      <c r="A56" s="64" t="s">
        <v>45</v>
      </c>
      <c r="B56" s="145">
        <v>0</v>
      </c>
      <c r="C56" s="39">
        <v>0</v>
      </c>
      <c r="D56" s="123">
        <v>0</v>
      </c>
      <c r="E56" s="40">
        <v>0</v>
      </c>
      <c r="F56" s="138">
        <f t="shared" si="10"/>
        <v>0</v>
      </c>
      <c r="G56" s="41">
        <f>IF(ISBLANK(F56),"  ",IF(F81&gt;0,F56/F81,IF(F56&gt;0,1,0)))</f>
        <v>0</v>
      </c>
      <c r="H56" s="145">
        <v>0</v>
      </c>
      <c r="I56" s="39">
        <v>0</v>
      </c>
      <c r="J56" s="123">
        <v>0</v>
      </c>
      <c r="K56" s="40">
        <v>0</v>
      </c>
      <c r="L56" s="138">
        <f t="shared" si="11"/>
        <v>0</v>
      </c>
      <c r="M56" s="41">
        <f>IF(ISBLANK(L56),"  ",IF(L81&gt;0,L56/L81,IF(L56&gt;0,1,0)))</f>
        <v>0</v>
      </c>
    </row>
    <row r="57" spans="1:13" ht="15" customHeight="1" x14ac:dyDescent="0.2">
      <c r="A57" s="64" t="s">
        <v>46</v>
      </c>
      <c r="B57" s="145">
        <v>0</v>
      </c>
      <c r="C57" s="39">
        <v>0</v>
      </c>
      <c r="D57" s="123">
        <v>0</v>
      </c>
      <c r="E57" s="40">
        <v>0</v>
      </c>
      <c r="F57" s="138">
        <f t="shared" si="10"/>
        <v>0</v>
      </c>
      <c r="G57" s="41">
        <f>IF(ISBLANK(F57),"  ",IF(F81&gt;0,F57/F81,IF(F57&gt;0,1,0)))</f>
        <v>0</v>
      </c>
      <c r="H57" s="145">
        <v>0</v>
      </c>
      <c r="I57" s="39">
        <v>0</v>
      </c>
      <c r="J57" s="123">
        <v>0</v>
      </c>
      <c r="K57" s="40">
        <v>0</v>
      </c>
      <c r="L57" s="138">
        <f t="shared" si="11"/>
        <v>0</v>
      </c>
      <c r="M57" s="41">
        <f>IF(ISBLANK(L57),"  ",IF(L81&gt;0,L57/L81,IF(L57&gt;0,1,0)))</f>
        <v>0</v>
      </c>
    </row>
    <row r="58" spans="1:13" ht="15" customHeight="1" x14ac:dyDescent="0.2">
      <c r="A58" s="64" t="s">
        <v>47</v>
      </c>
      <c r="B58" s="145">
        <v>0</v>
      </c>
      <c r="C58" s="39">
        <v>0</v>
      </c>
      <c r="D58" s="123">
        <v>0</v>
      </c>
      <c r="E58" s="40">
        <v>0</v>
      </c>
      <c r="F58" s="138">
        <f t="shared" si="10"/>
        <v>0</v>
      </c>
      <c r="G58" s="41">
        <f>IF(ISBLANK(F58),"  ",IF(F81&gt;0,F58/F81,IF(F58&gt;0,1,0)))</f>
        <v>0</v>
      </c>
      <c r="H58" s="145">
        <v>0</v>
      </c>
      <c r="I58" s="39">
        <v>0</v>
      </c>
      <c r="J58" s="123">
        <v>0</v>
      </c>
      <c r="K58" s="40">
        <v>0</v>
      </c>
      <c r="L58" s="138">
        <f t="shared" si="11"/>
        <v>0</v>
      </c>
      <c r="M58" s="41">
        <f>IF(ISBLANK(L58),"  ",IF(L81&gt;0,L58/L81,IF(L58&gt;0,1,0)))</f>
        <v>0</v>
      </c>
    </row>
    <row r="59" spans="1:13" ht="15" customHeight="1" x14ac:dyDescent="0.2">
      <c r="A59" s="25" t="s">
        <v>48</v>
      </c>
      <c r="B59" s="116">
        <v>0</v>
      </c>
      <c r="C59" s="39">
        <v>0</v>
      </c>
      <c r="D59" s="124">
        <v>0</v>
      </c>
      <c r="E59" s="40">
        <v>0</v>
      </c>
      <c r="F59" s="137">
        <f t="shared" si="10"/>
        <v>0</v>
      </c>
      <c r="G59" s="41">
        <f>IF(ISBLANK(F59),"  ",IF(F81&gt;0,F59/F81,IF(F59&gt;0,1,0)))</f>
        <v>0</v>
      </c>
      <c r="H59" s="116">
        <v>0</v>
      </c>
      <c r="I59" s="39">
        <v>0</v>
      </c>
      <c r="J59" s="124">
        <v>0</v>
      </c>
      <c r="K59" s="40">
        <v>0</v>
      </c>
      <c r="L59" s="137">
        <f t="shared" si="11"/>
        <v>0</v>
      </c>
      <c r="M59" s="41">
        <f>IF(ISBLANK(L59),"  ",IF(L81&gt;0,L59/L81,IF(L59&gt;0,1,0)))</f>
        <v>0</v>
      </c>
    </row>
    <row r="60" spans="1:13" s="55" customFormat="1" ht="15" customHeight="1" x14ac:dyDescent="0.25">
      <c r="A60" s="60" t="s">
        <v>49</v>
      </c>
      <c r="B60" s="146">
        <v>0</v>
      </c>
      <c r="C60" s="59">
        <v>0</v>
      </c>
      <c r="D60" s="128">
        <v>0</v>
      </c>
      <c r="E60" s="54">
        <v>0</v>
      </c>
      <c r="F60" s="139">
        <f>F59+F57+F56+F55+F54+F58</f>
        <v>0</v>
      </c>
      <c r="G60" s="53">
        <f>IF(ISBLANK(F60),"  ",IF(F81&gt;0,F60/F81,IF(F60&gt;0,1,0)))</f>
        <v>0</v>
      </c>
      <c r="H60" s="146">
        <v>0</v>
      </c>
      <c r="I60" s="59">
        <v>0</v>
      </c>
      <c r="J60" s="128">
        <v>0</v>
      </c>
      <c r="K60" s="54">
        <v>0</v>
      </c>
      <c r="L60" s="137">
        <f t="shared" si="11"/>
        <v>0</v>
      </c>
      <c r="M60" s="53">
        <f>IF(ISBLANK(L60),"  ",IF(L81&gt;0,L60/L81,IF(L60&gt;0,1,0)))</f>
        <v>0</v>
      </c>
    </row>
    <row r="61" spans="1:13" ht="15" customHeight="1" x14ac:dyDescent="0.2">
      <c r="A61" s="34" t="s">
        <v>50</v>
      </c>
      <c r="B61" s="147">
        <v>0</v>
      </c>
      <c r="C61" s="39">
        <v>0</v>
      </c>
      <c r="D61" s="148">
        <v>0</v>
      </c>
      <c r="E61" s="40">
        <v>0</v>
      </c>
      <c r="F61" s="140">
        <f t="shared" ref="F61:F70" si="12">D61+B61</f>
        <v>0</v>
      </c>
      <c r="G61" s="41">
        <f>IF(ISBLANK(F61),"  ",IF(F81&gt;0,F61/F81,IF(F61&gt;0,1,0)))</f>
        <v>0</v>
      </c>
      <c r="H61" s="147">
        <v>0</v>
      </c>
      <c r="I61" s="39">
        <v>0</v>
      </c>
      <c r="J61" s="148">
        <v>0</v>
      </c>
      <c r="K61" s="40">
        <v>0</v>
      </c>
      <c r="L61" s="140">
        <f t="shared" si="11"/>
        <v>0</v>
      </c>
      <c r="M61" s="41">
        <f>IF(ISBLANK(L61),"  ",IF(L81&gt;0,L61/L81,IF(L61&gt;0,1,0)))</f>
        <v>0</v>
      </c>
    </row>
    <row r="62" spans="1:13" ht="15" customHeight="1" x14ac:dyDescent="0.2">
      <c r="A62" s="65" t="s">
        <v>51</v>
      </c>
      <c r="B62" s="114">
        <v>0</v>
      </c>
      <c r="C62" s="39">
        <v>0</v>
      </c>
      <c r="D62" s="124">
        <v>0</v>
      </c>
      <c r="E62" s="40">
        <v>0</v>
      </c>
      <c r="F62" s="133">
        <f t="shared" si="12"/>
        <v>0</v>
      </c>
      <c r="G62" s="41">
        <f>IF(ISBLANK(F62),"  ",IF(F81&gt;0,F62/F81,IF(F62&gt;0,1,0)))</f>
        <v>0</v>
      </c>
      <c r="H62" s="114">
        <v>0</v>
      </c>
      <c r="I62" s="39">
        <v>0</v>
      </c>
      <c r="J62" s="124">
        <v>0</v>
      </c>
      <c r="K62" s="40">
        <v>0</v>
      </c>
      <c r="L62" s="133">
        <f t="shared" si="11"/>
        <v>0</v>
      </c>
      <c r="M62" s="41">
        <f>IF(ISBLANK(L62),"  ",IF(L81&gt;0,L62/L81,IF(L62&gt;0,1,0)))</f>
        <v>0</v>
      </c>
    </row>
    <row r="63" spans="1:13" ht="15" customHeight="1" x14ac:dyDescent="0.2">
      <c r="A63" s="7" t="s">
        <v>52</v>
      </c>
      <c r="B63" s="114">
        <v>0</v>
      </c>
      <c r="C63" s="39">
        <v>0</v>
      </c>
      <c r="D63" s="124">
        <v>0</v>
      </c>
      <c r="E63" s="40">
        <v>0</v>
      </c>
      <c r="F63" s="133">
        <f t="shared" si="12"/>
        <v>0</v>
      </c>
      <c r="G63" s="41">
        <f>IF(ISBLANK(F63),"  ",IF(F81&gt;0,F63/F81,IF(F63&gt;0,1,0)))</f>
        <v>0</v>
      </c>
      <c r="H63" s="114">
        <v>0</v>
      </c>
      <c r="I63" s="39">
        <v>0</v>
      </c>
      <c r="J63" s="124">
        <v>0</v>
      </c>
      <c r="K63" s="40">
        <v>0</v>
      </c>
      <c r="L63" s="133">
        <f t="shared" si="11"/>
        <v>0</v>
      </c>
      <c r="M63" s="41">
        <f>IF(ISBLANK(L63),"  ",IF(L81&gt;0,L63/L81,IF(L63&gt;0,1,0)))</f>
        <v>0</v>
      </c>
    </row>
    <row r="64" spans="1:13" ht="15" customHeight="1" x14ac:dyDescent="0.2">
      <c r="A64" s="58" t="s">
        <v>53</v>
      </c>
      <c r="B64" s="114">
        <v>0</v>
      </c>
      <c r="C64" s="39">
        <v>0</v>
      </c>
      <c r="D64" s="124">
        <v>0</v>
      </c>
      <c r="E64" s="40">
        <v>0</v>
      </c>
      <c r="F64" s="133">
        <f t="shared" si="12"/>
        <v>0</v>
      </c>
      <c r="G64" s="41">
        <f>IF(ISBLANK(F64),"  ",IF(F81&gt;0,F64/F81,IF(F64&gt;0,1,0)))</f>
        <v>0</v>
      </c>
      <c r="H64" s="114">
        <v>0</v>
      </c>
      <c r="I64" s="39">
        <v>0</v>
      </c>
      <c r="J64" s="124">
        <v>0</v>
      </c>
      <c r="K64" s="40">
        <v>0</v>
      </c>
      <c r="L64" s="133">
        <f t="shared" si="11"/>
        <v>0</v>
      </c>
      <c r="M64" s="41">
        <f>IF(ISBLANK(L64),"  ",IF(L81&gt;0,L64/L81,IF(L64&gt;0,1,0)))</f>
        <v>0</v>
      </c>
    </row>
    <row r="65" spans="1:13" ht="15" customHeight="1" x14ac:dyDescent="0.2">
      <c r="A65" s="65" t="s">
        <v>54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2"/>
        <v>0</v>
      </c>
      <c r="G65" s="41">
        <f>IF(ISBLANK(F65),"  ",IF(F81&gt;0,F65/F81,IF(F65&gt;0,1,0)))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1"/>
        <v>0</v>
      </c>
      <c r="M65" s="41">
        <f>IF(ISBLANK(L65),"  ",IF(L81&gt;0,L65/L81,IF(L65&gt;0,1,0)))</f>
        <v>0</v>
      </c>
    </row>
    <row r="66" spans="1:13" ht="15" customHeight="1" x14ac:dyDescent="0.2">
      <c r="A66" s="65" t="s">
        <v>55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2"/>
        <v>0</v>
      </c>
      <c r="G66" s="41">
        <f>IF(ISBLANK(F66),"  ",IF(F81&gt;0,F66/F81,IF(F66&gt;0,1,0)))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1"/>
        <v>0</v>
      </c>
      <c r="M66" s="41">
        <f>IF(ISBLANK(L66),"  ",IF(L81&gt;0,L66/L81,IF(L66&gt;0,1,0)))</f>
        <v>0</v>
      </c>
    </row>
    <row r="67" spans="1:13" ht="15" customHeight="1" x14ac:dyDescent="0.2">
      <c r="A67" s="34" t="s">
        <v>56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2"/>
        <v>0</v>
      </c>
      <c r="G67" s="41">
        <f>IF(ISBLANK(F67),"  ",IF(F81&gt;0,F67/F81,IF(F67&gt;0,1,0)))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1"/>
        <v>0</v>
      </c>
      <c r="M67" s="41">
        <f>IF(ISBLANK(L67),"  ",IF(L81&gt;0,L67/L81,IF(L67&gt;0,1,0)))</f>
        <v>0</v>
      </c>
    </row>
    <row r="68" spans="1:13" ht="15" customHeight="1" x14ac:dyDescent="0.2">
      <c r="A68" s="34" t="s">
        <v>57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2"/>
        <v>0</v>
      </c>
      <c r="G68" s="41">
        <f>IF(ISBLANK(F68),"  ",IF(F81&gt;0,F68/F81,IF(F68&gt;0,1,0)))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1"/>
        <v>0</v>
      </c>
      <c r="M68" s="41">
        <f>IF(ISBLANK(L68),"  ",IF(L81&gt;0,L68/L81,IF(L68&gt;0,1,0)))</f>
        <v>0</v>
      </c>
    </row>
    <row r="69" spans="1:13" ht="15" customHeight="1" x14ac:dyDescent="0.2">
      <c r="A69" s="7" t="s">
        <v>58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2"/>
        <v>0</v>
      </c>
      <c r="G69" s="41">
        <f>IF(ISBLANK(F69),"  ",IF(F81&gt;0,F69/F81,IF(F69&gt;0,1,0)))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1"/>
        <v>0</v>
      </c>
      <c r="M69" s="41">
        <f>IF(ISBLANK(L69),"  ",IF(L81&gt;0,L69/L81,IF(L69&gt;0,1,0)))</f>
        <v>0</v>
      </c>
    </row>
    <row r="70" spans="1:13" ht="15" customHeight="1" x14ac:dyDescent="0.2">
      <c r="A70" s="58" t="s">
        <v>59</v>
      </c>
      <c r="B70" s="114">
        <v>1341789</v>
      </c>
      <c r="C70" s="39">
        <v>1</v>
      </c>
      <c r="D70" s="124">
        <v>0</v>
      </c>
      <c r="E70" s="40">
        <v>0</v>
      </c>
      <c r="F70" s="133">
        <f t="shared" si="12"/>
        <v>1341789</v>
      </c>
      <c r="G70" s="41">
        <f>IF(ISBLANK(F70),"  ",IF(F81&gt;0,F70/F81,IF(F70&gt;0,1,0)))</f>
        <v>2.1630680713817026E-2</v>
      </c>
      <c r="H70" s="114">
        <v>2730299</v>
      </c>
      <c r="I70" s="39">
        <v>1</v>
      </c>
      <c r="J70" s="124">
        <v>0</v>
      </c>
      <c r="K70" s="40">
        <v>0</v>
      </c>
      <c r="L70" s="133">
        <f t="shared" si="11"/>
        <v>2730299</v>
      </c>
      <c r="M70" s="41">
        <f>IF(ISBLANK(L70),"  ",IF(L81&gt;0,L70/L81,IF(L70&gt;0,1,0)))</f>
        <v>2.2082711971223475E-2</v>
      </c>
    </row>
    <row r="71" spans="1:13" ht="15" customHeight="1" x14ac:dyDescent="0.2">
      <c r="A71" s="34" t="s">
        <v>186</v>
      </c>
      <c r="B71" s="114">
        <v>16809</v>
      </c>
      <c r="C71" s="39">
        <v>1</v>
      </c>
      <c r="D71" s="124">
        <v>0</v>
      </c>
      <c r="E71" s="40">
        <v>0</v>
      </c>
      <c r="F71" s="133">
        <f t="shared" ref="F71" si="13">D71+B71</f>
        <v>16809</v>
      </c>
      <c r="G71" s="41">
        <f>IF(ISBLANK(F71),"  ",IF(F82&gt;0,F71/F82,IF(F71&gt;0,1,0)))</f>
        <v>1</v>
      </c>
      <c r="H71" s="114">
        <v>200000</v>
      </c>
      <c r="I71" s="39">
        <v>1</v>
      </c>
      <c r="J71" s="124">
        <v>0</v>
      </c>
      <c r="K71" s="40">
        <v>0</v>
      </c>
      <c r="L71" s="133">
        <f t="shared" ref="L71" si="14">J71+H71</f>
        <v>200000</v>
      </c>
      <c r="M71" s="41">
        <f>IF(ISBLANK(L71),"  ",IF(L82&gt;0,L71/L82,IF(L71&gt;0,1,0)))</f>
        <v>1</v>
      </c>
    </row>
    <row r="72" spans="1:13" s="55" customFormat="1" ht="15" customHeight="1" x14ac:dyDescent="0.25">
      <c r="A72" s="66" t="s">
        <v>60</v>
      </c>
      <c r="B72" s="115">
        <v>1358598</v>
      </c>
      <c r="C72" s="59">
        <v>1</v>
      </c>
      <c r="D72" s="128">
        <v>0</v>
      </c>
      <c r="E72" s="54">
        <v>0</v>
      </c>
      <c r="F72" s="115">
        <f>F71+F70+F69+F68+F67+F66+F65+F64+F63+F62+F61+F60</f>
        <v>1358598</v>
      </c>
      <c r="G72" s="53">
        <f>IF(ISBLANK(F72),"  ",IF(F81&gt;0,F72/F81,IF(F72&gt;0,1,0)))</f>
        <v>2.1901654847692433E-2</v>
      </c>
      <c r="H72" s="115">
        <v>2930299</v>
      </c>
      <c r="I72" s="59">
        <v>1</v>
      </c>
      <c r="J72" s="128">
        <v>0</v>
      </c>
      <c r="K72" s="54">
        <v>0</v>
      </c>
      <c r="L72" s="115">
        <f>L71+L70+L69+L68+L67+L66+L65+L64+L63+L62+L61+L60</f>
        <v>2930299</v>
      </c>
      <c r="M72" s="53">
        <f>IF(ISBLANK(L72),"  ",IF(L81&gt;0,L72/L81,IF(L72&gt;0,1,0)))</f>
        <v>2.3700315901871615E-2</v>
      </c>
    </row>
    <row r="73" spans="1:13" ht="15" customHeight="1" x14ac:dyDescent="0.25">
      <c r="A73" s="9" t="s">
        <v>61</v>
      </c>
      <c r="B73" s="116"/>
      <c r="C73" s="48" t="s">
        <v>4</v>
      </c>
      <c r="D73" s="124"/>
      <c r="E73" s="49" t="s">
        <v>10</v>
      </c>
      <c r="F73" s="133"/>
      <c r="G73" s="50" t="s">
        <v>4</v>
      </c>
      <c r="H73" s="116"/>
      <c r="I73" s="48" t="s">
        <v>4</v>
      </c>
      <c r="J73" s="124"/>
      <c r="K73" s="49" t="s">
        <v>4</v>
      </c>
      <c r="L73" s="133"/>
      <c r="M73" s="50" t="s">
        <v>4</v>
      </c>
    </row>
    <row r="74" spans="1:13" ht="15" customHeight="1" x14ac:dyDescent="0.2">
      <c r="A74" s="7" t="s">
        <v>62</v>
      </c>
      <c r="B74" s="142">
        <v>6872891</v>
      </c>
      <c r="C74" s="35">
        <v>1</v>
      </c>
      <c r="D74" s="127">
        <v>0</v>
      </c>
      <c r="E74" s="36">
        <v>0</v>
      </c>
      <c r="F74" s="132">
        <f>D74+B74</f>
        <v>6872891</v>
      </c>
      <c r="G74" s="37">
        <f>IF(ISBLANK(F74),"  ",IF(F81&gt;0,F74/F81,IF(F74&gt;0,1,0)))</f>
        <v>0.11079634040960733</v>
      </c>
      <c r="H74" s="142">
        <v>13172314</v>
      </c>
      <c r="I74" s="35">
        <v>1</v>
      </c>
      <c r="J74" s="127">
        <v>0</v>
      </c>
      <c r="K74" s="36">
        <v>0</v>
      </c>
      <c r="L74" s="132">
        <f>J74+H74</f>
        <v>13172314</v>
      </c>
      <c r="M74" s="37">
        <f>IF(ISBLANK(L74),"  ",IF(L81&gt;0,L74/L81,IF(L74&gt;0,1,0)))</f>
        <v>0.10653793451065782</v>
      </c>
    </row>
    <row r="75" spans="1:13" ht="15" customHeight="1" x14ac:dyDescent="0.2">
      <c r="A75" s="25" t="s">
        <v>63</v>
      </c>
      <c r="B75" s="114">
        <v>0</v>
      </c>
      <c r="C75" s="39">
        <v>0</v>
      </c>
      <c r="D75" s="124">
        <v>0</v>
      </c>
      <c r="E75" s="40">
        <v>0</v>
      </c>
      <c r="F75" s="133">
        <f>D75+B75</f>
        <v>0</v>
      </c>
      <c r="G75" s="41">
        <f>IF(ISBLANK(F75),"  ",IF(F81&gt;0,F75/F81,IF(F75&gt;0,1,0)))</f>
        <v>0</v>
      </c>
      <c r="H75" s="114">
        <v>0</v>
      </c>
      <c r="I75" s="39">
        <v>0</v>
      </c>
      <c r="J75" s="124">
        <v>0</v>
      </c>
      <c r="K75" s="40">
        <v>0</v>
      </c>
      <c r="L75" s="133">
        <f>J75+H75</f>
        <v>0</v>
      </c>
      <c r="M75" s="41">
        <f>IF(ISBLANK(L75),"  ",IF(L81&gt;0,L75/L81,IF(L75&gt;0,1,0)))</f>
        <v>0</v>
      </c>
    </row>
    <row r="76" spans="1:13" ht="15" customHeight="1" x14ac:dyDescent="0.25">
      <c r="A76" s="56" t="s">
        <v>64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65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",IF(F81&gt;0,F77/F81,IF(F77&gt;0,1,0)))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",IF(L81&gt;0,L77/L81,IF(L77&gt;0,1,0)))</f>
        <v>0</v>
      </c>
    </row>
    <row r="78" spans="1:13" ht="15" customHeight="1" x14ac:dyDescent="0.2">
      <c r="A78" s="25" t="s">
        <v>66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",IF(F81&gt;0,F78/F81,IF(F78&gt;0,1,0)))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",IF(L81&gt;0,L78/L81,IF(L78&gt;0,1,0)))</f>
        <v>0</v>
      </c>
    </row>
    <row r="79" spans="1:13" s="55" customFormat="1" ht="15" customHeight="1" x14ac:dyDescent="0.25">
      <c r="A79" s="56" t="s">
        <v>67</v>
      </c>
      <c r="B79" s="120">
        <v>6872891</v>
      </c>
      <c r="C79" s="59">
        <v>1</v>
      </c>
      <c r="D79" s="129">
        <v>0</v>
      </c>
      <c r="E79" s="54">
        <v>0</v>
      </c>
      <c r="F79" s="134">
        <f>F78+F77+F76+F75+F74</f>
        <v>6872891</v>
      </c>
      <c r="G79" s="53">
        <f>IF(ISBLANK(F79),"  ",IF(F81&gt;0,F79/F81,IF(F79&gt;0,1,0)))</f>
        <v>0.11079634040960733</v>
      </c>
      <c r="H79" s="120">
        <v>13172314</v>
      </c>
      <c r="I79" s="59">
        <v>1</v>
      </c>
      <c r="J79" s="129">
        <v>0</v>
      </c>
      <c r="K79" s="54">
        <v>0</v>
      </c>
      <c r="L79" s="134">
        <f>L78+L77+L76+L75+L74</f>
        <v>13172314</v>
      </c>
      <c r="M79" s="53">
        <f>IF(ISBLANK(L79),"  ",IF(L81&gt;0,L79/L81,IF(L79&gt;0,1,0)))</f>
        <v>0.10653793451065782</v>
      </c>
    </row>
    <row r="80" spans="1:13" s="55" customFormat="1" ht="15" customHeight="1" x14ac:dyDescent="0.25">
      <c r="A80" s="56" t="s">
        <v>68</v>
      </c>
      <c r="B80" s="120">
        <v>0</v>
      </c>
      <c r="C80" s="59">
        <v>0</v>
      </c>
      <c r="D80" s="129">
        <v>0</v>
      </c>
      <c r="E80" s="54">
        <v>0</v>
      </c>
      <c r="F80" s="141">
        <f>D80+B80</f>
        <v>0</v>
      </c>
      <c r="G80" s="53">
        <f>IF(ISBLANK(F80),"  ",IF(F81&gt;0,F80/F81,IF(F80&gt;0,1,0)))</f>
        <v>0</v>
      </c>
      <c r="H80" s="120">
        <v>0</v>
      </c>
      <c r="I80" s="59">
        <v>0</v>
      </c>
      <c r="J80" s="129">
        <v>0</v>
      </c>
      <c r="K80" s="54">
        <v>0</v>
      </c>
      <c r="L80" s="141">
        <f>J80+H80</f>
        <v>0</v>
      </c>
      <c r="M80" s="53">
        <f>IF(ISBLANK(L80),"  ",IF(L81&gt;0,L80/L81,IF(L80&gt;0,1,0)))</f>
        <v>0</v>
      </c>
    </row>
    <row r="81" spans="1:13" s="55" customFormat="1" ht="15" customHeight="1" thickBot="1" x14ac:dyDescent="0.3">
      <c r="A81" s="67" t="s">
        <v>69</v>
      </c>
      <c r="B81" s="121">
        <v>62031751</v>
      </c>
      <c r="C81" s="68">
        <v>1</v>
      </c>
      <c r="D81" s="121">
        <v>0</v>
      </c>
      <c r="E81" s="69">
        <v>0</v>
      </c>
      <c r="F81" s="121">
        <f>F79+F72+F51+F44+F52+F80</f>
        <v>62031751</v>
      </c>
      <c r="G81" s="70">
        <f>IF(ISBLANK(F81),"  ",IF(F81&gt;0,F81/F81,IF(F81&gt;0,1,0)))</f>
        <v>1</v>
      </c>
      <c r="H81" s="121">
        <v>123639660</v>
      </c>
      <c r="I81" s="68">
        <v>1</v>
      </c>
      <c r="J81" s="121">
        <v>0</v>
      </c>
      <c r="K81" s="69">
        <v>0</v>
      </c>
      <c r="L81" s="121">
        <f>L79+L72+L51+L44+L52+L80</f>
        <v>123639660</v>
      </c>
      <c r="M81" s="70">
        <f>IF(ISBLANK(L81),"  ",IF(L81&gt;0,L81/L81,IF(L81&gt;0,1,0)))</f>
        <v>1</v>
      </c>
    </row>
    <row r="82" spans="1:13" ht="15" thickTop="1" x14ac:dyDescent="0.2"/>
    <row r="83" spans="1:13" ht="16.5" customHeight="1" x14ac:dyDescent="0.2">
      <c r="A83" s="2" t="s">
        <v>4</v>
      </c>
    </row>
    <row r="84" spans="1:13" x14ac:dyDescent="0.2">
      <c r="A84" s="2" t="s">
        <v>70</v>
      </c>
    </row>
  </sheetData>
  <hyperlinks>
    <hyperlink ref="O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LSUAg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ULL!Print_Area</vt:lpstr>
      <vt:lpstr>ULM!Print_Area</vt:lpstr>
      <vt:lpstr>'ULS Summary'!Print_Area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2019-09-16T18:47:43Z</cp:lastPrinted>
  <dcterms:created xsi:type="dcterms:W3CDTF">2013-09-10T15:35:53Z</dcterms:created>
  <dcterms:modified xsi:type="dcterms:W3CDTF">2023-10-17T18:55:43Z</dcterms:modified>
</cp:coreProperties>
</file>