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ANCE\Budget_Analyst\Budget 2025\BOR1_BOR2_BOR3_BOR5_Summary\"/>
    </mc:Choice>
  </mc:AlternateContent>
  <xr:revisionPtr revIDLastSave="0" documentId="13_ncr:1_{D78B574F-A268-420F-9584-2001B3490D22}" xr6:coauthVersionLast="47" xr6:coauthVersionMax="47" xr10:uidLastSave="{00000000-0000-0000-0000-000000000000}"/>
  <bookViews>
    <workbookView xWindow="28680" yWindow="-120" windowWidth="29040" windowHeight="15840" xr2:uid="{E81F77C0-293B-4026-B48B-ACD888F6C212}"/>
  </bookViews>
  <sheets>
    <sheet name="Home" sheetId="63" r:id="rId1"/>
    <sheet name="HESummary" sheetId="52" r:id="rId2"/>
    <sheet name="2Year" sheetId="55" r:id="rId3"/>
    <sheet name="4Year" sheetId="54" r:id="rId4"/>
    <sheet name="2&amp;4Year" sheetId="53" r:id="rId5"/>
    <sheet name="Boards" sheetId="59" r:id="rId6"/>
    <sheet name="Specialized" sheetId="60" r:id="rId7"/>
    <sheet name="BORSummary" sheetId="61" r:id="rId8"/>
    <sheet name="BOR" sheetId="37" r:id="rId9"/>
    <sheet name="LUMCON" sheetId="36" r:id="rId10"/>
    <sheet name="LOSFA" sheetId="35" r:id="rId11"/>
    <sheet name="ULSummary" sheetId="33" r:id="rId12"/>
    <sheet name="UL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34" r:id="rId22"/>
    <sheet name="LSU Summary" sheetId="11" r:id="rId23"/>
    <sheet name="LSU" sheetId="22" r:id="rId24"/>
    <sheet name="LSUA" sheetId="21" r:id="rId25"/>
    <sheet name="LSUS" sheetId="20" r:id="rId26"/>
    <sheet name="LSUE" sheetId="19" r:id="rId27"/>
    <sheet name="LSUHSCS" sheetId="17" r:id="rId28"/>
    <sheet name="LSUHSCNO" sheetId="16" r:id="rId29"/>
    <sheet name="LSUAg" sheetId="15" r:id="rId30"/>
    <sheet name="PBRC" sheetId="14" r:id="rId31"/>
    <sheet name="SU Summary" sheetId="8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 Summary" sheetId="7" r:id="rId39"/>
    <sheet name="LCTCBoard" sheetId="38" r:id="rId40"/>
    <sheet name="Online" sheetId="39" r:id="rId41"/>
    <sheet name="AE" sheetId="64" r:id="rId42"/>
    <sheet name="RR" sheetId="65" r:id="rId43"/>
    <sheet name="BRCC" sheetId="40" r:id="rId44"/>
    <sheet name="BPCC" sheetId="41" r:id="rId45"/>
    <sheet name="Delgado" sheetId="43" r:id="rId46"/>
    <sheet name="CentLATCC" sheetId="42" r:id="rId47"/>
    <sheet name="Fletcher" sheetId="44" r:id="rId48"/>
    <sheet name="LDCC" sheetId="45" r:id="rId49"/>
    <sheet name="Northshore" sheetId="47" r:id="rId50"/>
    <sheet name="Nunez" sheetId="48" r:id="rId51"/>
    <sheet name="RPCC" sheetId="49" r:id="rId52"/>
    <sheet name="SLCC" sheetId="50" r:id="rId53"/>
    <sheet name="SOWELA" sheetId="51" r:id="rId54"/>
    <sheet name="NwLTCC" sheetId="46" r:id="rId55"/>
  </sheets>
  <externalReferences>
    <externalReference r:id="rId56"/>
  </externalReferences>
  <definedNames>
    <definedName name="_xlnm.Print_Area" localSheetId="4">'2&amp;4Year'!$A$1:$F$102</definedName>
    <definedName name="_xlnm.Print_Area" localSheetId="2">'2Year'!$A$1:$F$102</definedName>
    <definedName name="_xlnm.Print_Area" localSheetId="3">'4Year'!$A$1:$F$102</definedName>
    <definedName name="_xlnm.Print_Area" localSheetId="41">AE!$A$1:$F$103</definedName>
    <definedName name="_xlnm.Print_Area" localSheetId="5">Boards!$A$1:$F$102</definedName>
    <definedName name="_xlnm.Print_Area" localSheetId="8">BOR!$A$1:$F$102</definedName>
    <definedName name="_xlnm.Print_Area" localSheetId="7">BORSummary!$A$1:$F$102</definedName>
    <definedName name="_xlnm.Print_Area" localSheetId="44">BPCC!$A$1:$F$103</definedName>
    <definedName name="_xlnm.Print_Area" localSheetId="43">BRCC!$A$1:$F$103</definedName>
    <definedName name="_xlnm.Print_Area" localSheetId="46">CentLATCC!$A$1:$F$103</definedName>
    <definedName name="_xlnm.Print_Area" localSheetId="45">Delgado!$A$1:$F$103</definedName>
    <definedName name="_xlnm.Print_Area" localSheetId="47">Fletcher!$A$1:$F$103</definedName>
    <definedName name="_xlnm.Print_Area" localSheetId="13">Grambling!$A$1:$F$103</definedName>
    <definedName name="_xlnm.Print_Area" localSheetId="1">HESummary!$A$1:$F$102</definedName>
    <definedName name="_xlnm.Print_Area" localSheetId="14">LATech!$A$1:$F$103</definedName>
    <definedName name="_xlnm.Print_Area" localSheetId="39">LCTCBoard!$A$1:$F$103</definedName>
    <definedName name="_xlnm.Print_Area" localSheetId="38">'LCTCS Summary'!$A$1:$F$103</definedName>
    <definedName name="_xlnm.Print_Area" localSheetId="48">LDCC!$A$1:$F$103</definedName>
    <definedName name="_xlnm.Print_Area" localSheetId="10">LOSFA!$A$1:$F$102</definedName>
    <definedName name="_xlnm.Print_Area" localSheetId="23">LSU!$A$1:$F$102</definedName>
    <definedName name="_xlnm.Print_Area" localSheetId="22">'LSU Summary'!$A$1:$F$102</definedName>
    <definedName name="_xlnm.Print_Area" localSheetId="24">LSUA!$A$1:$F$102</definedName>
    <definedName name="_xlnm.Print_Area" localSheetId="29">LSUAg!$A$1:$F$102</definedName>
    <definedName name="_xlnm.Print_Area" localSheetId="26">LSUE!$A$1:$F$102</definedName>
    <definedName name="_xlnm.Print_Area" localSheetId="28">LSUHSCNO!$A$1:$F$102</definedName>
    <definedName name="_xlnm.Print_Area" localSheetId="27">LSUHSCS!$A$1:$F$102</definedName>
    <definedName name="_xlnm.Print_Area" localSheetId="25">LSUS!$A$1:$F$102</definedName>
    <definedName name="_xlnm.Print_Area" localSheetId="9">LUMCON!$A$1:$F$102</definedName>
    <definedName name="_xlnm.Print_Area" localSheetId="15">McNeese!$A$1:$F$103</definedName>
    <definedName name="_xlnm.Print_Area" localSheetId="16">Nicholls!$A$1:$F$103</definedName>
    <definedName name="_xlnm.Print_Area" localSheetId="49">Northshore!$A$1:$F$103</definedName>
    <definedName name="_xlnm.Print_Area" localSheetId="50">Nunez!$A$1:$F$103</definedName>
    <definedName name="_xlnm.Print_Area" localSheetId="54">NwLTCC!$A$1:$F$103</definedName>
    <definedName name="_xlnm.Print_Area" localSheetId="17">NwSU!$A$1:$F$103</definedName>
    <definedName name="_xlnm.Print_Area" localSheetId="40">Online!$A$1:$F$103</definedName>
    <definedName name="_xlnm.Print_Area" localSheetId="30">PBRC!$A$1:$F$102</definedName>
    <definedName name="_xlnm.Print_Area" localSheetId="51">RPCC!$A$1:$F$103</definedName>
    <definedName name="_xlnm.Print_Area" localSheetId="42">RR!$A$1:$F$103</definedName>
    <definedName name="_xlnm.Print_Area" localSheetId="52">SLCC!$A$1:$F$103</definedName>
    <definedName name="_xlnm.Print_Area" localSheetId="18">SLU!$A$1:$F$103</definedName>
    <definedName name="_xlnm.Print_Area" localSheetId="53">SOWELA!$A$1:$F$103</definedName>
    <definedName name="_xlnm.Print_Area" localSheetId="6">Specialized!$A$1:$F$102</definedName>
    <definedName name="_xlnm.Print_Area" localSheetId="31">'SU Summary'!$A$1:$F$102</definedName>
    <definedName name="_xlnm.Print_Area" localSheetId="37">SUAg!$A$1:$F$102</definedName>
    <definedName name="_xlnm.Print_Area" localSheetId="32">SUBoard!$A$1:$F$102</definedName>
    <definedName name="_xlnm.Print_Area" localSheetId="33">SUBR!$A$1:$F$102</definedName>
    <definedName name="_xlnm.Print_Area" localSheetId="36">SULaw!$A$1:$F$102</definedName>
    <definedName name="_xlnm.Print_Area" localSheetId="34">SUNO!$A$1:$F$102</definedName>
    <definedName name="_xlnm.Print_Area" localSheetId="35">SUSLA!$A$1:$F$102</definedName>
    <definedName name="_xlnm.Print_Area" localSheetId="12">ULBoard!$A$1:$F$103</definedName>
    <definedName name="_xlnm.Print_Area" localSheetId="19">ULL!$A$1:$F$103</definedName>
    <definedName name="_xlnm.Print_Area" localSheetId="20">ULM!$A$1:$F$103</definedName>
    <definedName name="_xlnm.Print_Area" localSheetId="11">ULSummary!$A$1:$F$103</definedName>
    <definedName name="_xlnm.Print_Area" localSheetId="21">UNO!$A$1:$F$103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61" l="1"/>
  <c r="F31" i="61" s="1"/>
  <c r="E32" i="61"/>
  <c r="F32" i="61" s="1"/>
  <c r="D36" i="52"/>
  <c r="C36" i="52"/>
  <c r="B36" i="52"/>
  <c r="B35" i="52"/>
  <c r="C35" i="52"/>
  <c r="D35" i="52"/>
  <c r="B34" i="52"/>
  <c r="C34" i="52"/>
  <c r="D34" i="52"/>
  <c r="D33" i="52"/>
  <c r="C33" i="52"/>
  <c r="B33" i="52"/>
  <c r="B31" i="52"/>
  <c r="C31" i="52"/>
  <c r="B32" i="52"/>
  <c r="C32" i="52"/>
  <c r="D32" i="52"/>
  <c r="D30" i="52"/>
  <c r="C30" i="52"/>
  <c r="B30" i="52"/>
  <c r="D29" i="52"/>
  <c r="C29" i="52"/>
  <c r="B31" i="7" l="1"/>
  <c r="C31" i="7"/>
  <c r="D31" i="7"/>
  <c r="E31" i="7" s="1"/>
  <c r="F31" i="7" s="1"/>
  <c r="B32" i="7"/>
  <c r="C32" i="7"/>
  <c r="D32" i="7"/>
  <c r="E32" i="7"/>
  <c r="F32" i="7"/>
  <c r="E31" i="39"/>
  <c r="F31" i="39" s="1"/>
  <c r="E32" i="39"/>
  <c r="F32" i="39"/>
  <c r="E31" i="64"/>
  <c r="F31" i="64"/>
  <c r="E32" i="64"/>
  <c r="F32" i="64"/>
  <c r="E31" i="65"/>
  <c r="F31" i="65" s="1"/>
  <c r="E32" i="65"/>
  <c r="F32" i="65"/>
  <c r="E31" i="40"/>
  <c r="F31" i="40"/>
  <c r="E32" i="40"/>
  <c r="F32" i="40"/>
  <c r="E31" i="41"/>
  <c r="F31" i="41" s="1"/>
  <c r="E32" i="41"/>
  <c r="F32" i="41"/>
  <c r="E31" i="43"/>
  <c r="F31" i="43"/>
  <c r="E32" i="43"/>
  <c r="F32" i="43"/>
  <c r="E31" i="42"/>
  <c r="F31" i="42" s="1"/>
  <c r="E32" i="42"/>
  <c r="F32" i="42"/>
  <c r="E31" i="44"/>
  <c r="F31" i="44"/>
  <c r="E32" i="44"/>
  <c r="F32" i="44"/>
  <c r="E31" i="45"/>
  <c r="F31" i="45" s="1"/>
  <c r="E32" i="45"/>
  <c r="F32" i="45"/>
  <c r="E31" i="47"/>
  <c r="F31" i="47"/>
  <c r="E32" i="47"/>
  <c r="F32" i="47"/>
  <c r="E31" i="48"/>
  <c r="F31" i="48" s="1"/>
  <c r="E32" i="48"/>
  <c r="F32" i="48"/>
  <c r="E31" i="49"/>
  <c r="F31" i="49"/>
  <c r="E32" i="49"/>
  <c r="F32" i="49"/>
  <c r="E31" i="50"/>
  <c r="F31" i="50" s="1"/>
  <c r="E32" i="50"/>
  <c r="F32" i="50"/>
  <c r="E31" i="51"/>
  <c r="F31" i="51"/>
  <c r="E32" i="51"/>
  <c r="F32" i="51"/>
  <c r="E31" i="46"/>
  <c r="F31" i="46" s="1"/>
  <c r="E32" i="46"/>
  <c r="F32" i="46"/>
  <c r="E31" i="38"/>
  <c r="F31" i="38"/>
  <c r="E32" i="38"/>
  <c r="F32" i="38"/>
  <c r="B31" i="11"/>
  <c r="C31" i="11"/>
  <c r="E31" i="11" s="1"/>
  <c r="F31" i="11" s="1"/>
  <c r="D31" i="11"/>
  <c r="B32" i="11"/>
  <c r="C32" i="11"/>
  <c r="D32" i="11"/>
  <c r="E32" i="11" s="1"/>
  <c r="F32" i="11" s="1"/>
  <c r="E31" i="21"/>
  <c r="F31" i="21"/>
  <c r="E32" i="21"/>
  <c r="F32" i="21" s="1"/>
  <c r="E31" i="20"/>
  <c r="F31" i="20"/>
  <c r="E32" i="20"/>
  <c r="F32" i="20"/>
  <c r="E31" i="19"/>
  <c r="F31" i="19"/>
  <c r="E32" i="19"/>
  <c r="F32" i="19"/>
  <c r="E31" i="17"/>
  <c r="F31" i="17"/>
  <c r="E32" i="17"/>
  <c r="F32" i="17"/>
  <c r="E31" i="16"/>
  <c r="F31" i="16"/>
  <c r="E32" i="16"/>
  <c r="F32" i="16"/>
  <c r="E31" i="15"/>
  <c r="F31" i="15"/>
  <c r="E32" i="15"/>
  <c r="F32" i="15"/>
  <c r="E31" i="14"/>
  <c r="F31" i="14"/>
  <c r="E32" i="14"/>
  <c r="F32" i="14"/>
  <c r="E31" i="22"/>
  <c r="F31" i="22"/>
  <c r="E32" i="22"/>
  <c r="F32" i="22"/>
  <c r="F31" i="33"/>
  <c r="F32" i="33"/>
  <c r="E31" i="33"/>
  <c r="E32" i="33"/>
  <c r="B31" i="33"/>
  <c r="C31" i="33"/>
  <c r="D31" i="33"/>
  <c r="B32" i="33"/>
  <c r="C32" i="33"/>
  <c r="D32" i="33"/>
  <c r="F32" i="31"/>
  <c r="F32" i="30"/>
  <c r="F32" i="29"/>
  <c r="F32" i="28"/>
  <c r="F32" i="27"/>
  <c r="F32" i="26"/>
  <c r="F32" i="25"/>
  <c r="F32" i="24"/>
  <c r="F32" i="34"/>
  <c r="F32" i="32"/>
  <c r="F31" i="31"/>
  <c r="F31" i="30"/>
  <c r="F31" i="29"/>
  <c r="F31" i="28"/>
  <c r="F31" i="27"/>
  <c r="F31" i="26"/>
  <c r="F31" i="25"/>
  <c r="F31" i="24"/>
  <c r="F31" i="34"/>
  <c r="F31" i="32"/>
  <c r="B31" i="61" l="1"/>
  <c r="C31" i="61"/>
  <c r="D31" i="61"/>
  <c r="B32" i="61"/>
  <c r="C32" i="61"/>
  <c r="D32" i="61"/>
  <c r="D32" i="54"/>
  <c r="E32" i="52"/>
  <c r="F32" i="52" s="1"/>
  <c r="D31" i="8"/>
  <c r="D32" i="8"/>
  <c r="E32" i="8"/>
  <c r="F32" i="8"/>
  <c r="B31" i="8"/>
  <c r="C31" i="8"/>
  <c r="B32" i="8"/>
  <c r="C32" i="8"/>
  <c r="D10" i="2"/>
  <c r="E31" i="3"/>
  <c r="F31" i="3" s="1"/>
  <c r="E32" i="3"/>
  <c r="F32" i="3" s="1"/>
  <c r="E32" i="2"/>
  <c r="F32" i="2" s="1"/>
  <c r="E31" i="2"/>
  <c r="F31" i="2" s="1"/>
  <c r="E32" i="1"/>
  <c r="F32" i="1" s="1"/>
  <c r="F31" i="1"/>
  <c r="E31" i="1"/>
  <c r="F32" i="4"/>
  <c r="E32" i="4"/>
  <c r="E31" i="4"/>
  <c r="F31" i="4" s="1"/>
  <c r="F32" i="5"/>
  <c r="E32" i="5"/>
  <c r="E31" i="5"/>
  <c r="F31" i="5" s="1"/>
  <c r="E31" i="6"/>
  <c r="F31" i="6" s="1"/>
  <c r="E32" i="6"/>
  <c r="F32" i="6" s="1"/>
  <c r="D10" i="34"/>
  <c r="D10" i="31"/>
  <c r="E31" i="8" l="1"/>
  <c r="F31" i="8" s="1"/>
  <c r="D31" i="52"/>
  <c r="E31" i="52" s="1"/>
  <c r="F31" i="52" s="1"/>
  <c r="B34" i="59"/>
  <c r="C34" i="59"/>
  <c r="D34" i="59"/>
  <c r="B34" i="60"/>
  <c r="C34" i="60"/>
  <c r="D34" i="60"/>
  <c r="B34" i="61"/>
  <c r="C34" i="61"/>
  <c r="D34" i="61"/>
  <c r="E34" i="61" s="1"/>
  <c r="F34" i="61" s="1"/>
  <c r="E34" i="37"/>
  <c r="F34" i="37" s="1"/>
  <c r="E34" i="36"/>
  <c r="F34" i="36" s="1"/>
  <c r="E34" i="35"/>
  <c r="F34" i="35" s="1"/>
  <c r="B34" i="33"/>
  <c r="C34" i="33"/>
  <c r="D34" i="33"/>
  <c r="D34" i="54" s="1"/>
  <c r="E34" i="32"/>
  <c r="F34" i="32" s="1"/>
  <c r="E34" i="31"/>
  <c r="F34" i="31" s="1"/>
  <c r="E34" i="30"/>
  <c r="F34" i="30" s="1"/>
  <c r="E34" i="29"/>
  <c r="F34" i="29" s="1"/>
  <c r="E34" i="28"/>
  <c r="F34" i="28" s="1"/>
  <c r="E34" i="27"/>
  <c r="F34" i="27" s="1"/>
  <c r="E34" i="26"/>
  <c r="F34" i="26" s="1"/>
  <c r="E34" i="25"/>
  <c r="F34" i="25" s="1"/>
  <c r="E34" i="24"/>
  <c r="F34" i="24" s="1"/>
  <c r="E34" i="34"/>
  <c r="F34" i="34" s="1"/>
  <c r="B34" i="11"/>
  <c r="C34" i="11"/>
  <c r="D34" i="11"/>
  <c r="E34" i="22"/>
  <c r="F34" i="22" s="1"/>
  <c r="E34" i="21"/>
  <c r="F34" i="21" s="1"/>
  <c r="E34" i="20"/>
  <c r="F34" i="20"/>
  <c r="E34" i="19"/>
  <c r="F34" i="19" s="1"/>
  <c r="E34" i="17"/>
  <c r="F34" i="17" s="1"/>
  <c r="E34" i="16"/>
  <c r="F34" i="16" s="1"/>
  <c r="E34" i="15"/>
  <c r="F34" i="15" s="1"/>
  <c r="E34" i="14"/>
  <c r="F34" i="14" s="1"/>
  <c r="B34" i="8"/>
  <c r="C34" i="8"/>
  <c r="D34" i="8"/>
  <c r="E34" i="1"/>
  <c r="F34" i="1" s="1"/>
  <c r="E34" i="2"/>
  <c r="F34" i="2" s="1"/>
  <c r="E34" i="3"/>
  <c r="F34" i="3" s="1"/>
  <c r="E34" i="4"/>
  <c r="F34" i="4" s="1"/>
  <c r="E34" i="5"/>
  <c r="F34" i="5" s="1"/>
  <c r="E34" i="6"/>
  <c r="F34" i="6" s="1"/>
  <c r="B34" i="7"/>
  <c r="C34" i="7"/>
  <c r="D34" i="7"/>
  <c r="E34" i="38"/>
  <c r="F34" i="38" s="1"/>
  <c r="E34" i="39"/>
  <c r="F34" i="39" s="1"/>
  <c r="E34" i="64"/>
  <c r="F34" i="64"/>
  <c r="E34" i="65"/>
  <c r="F34" i="65"/>
  <c r="E34" i="40"/>
  <c r="F34" i="40" s="1"/>
  <c r="E34" i="41"/>
  <c r="F34" i="41" s="1"/>
  <c r="E34" i="43"/>
  <c r="F34" i="43" s="1"/>
  <c r="E34" i="42"/>
  <c r="F34" i="42" s="1"/>
  <c r="E34" i="44"/>
  <c r="F34" i="44" s="1"/>
  <c r="E34" i="45"/>
  <c r="F34" i="45"/>
  <c r="E34" i="47"/>
  <c r="F34" i="47" s="1"/>
  <c r="E34" i="48"/>
  <c r="F34" i="48" s="1"/>
  <c r="E34" i="49"/>
  <c r="F34" i="49" s="1"/>
  <c r="E34" i="50"/>
  <c r="F34" i="50" s="1"/>
  <c r="E34" i="51"/>
  <c r="F34" i="51" s="1"/>
  <c r="E34" i="46"/>
  <c r="F34" i="46" s="1"/>
  <c r="D59" i="61"/>
  <c r="E36" i="37"/>
  <c r="F36" i="37" s="1"/>
  <c r="E36" i="36"/>
  <c r="F36" i="36" s="1"/>
  <c r="E36" i="35"/>
  <c r="F36" i="35" s="1"/>
  <c r="E36" i="32"/>
  <c r="F36" i="32" s="1"/>
  <c r="E36" i="31"/>
  <c r="F36" i="31" s="1"/>
  <c r="E36" i="30"/>
  <c r="F36" i="30" s="1"/>
  <c r="E36" i="29"/>
  <c r="F36" i="29" s="1"/>
  <c r="E36" i="28"/>
  <c r="F36" i="28" s="1"/>
  <c r="E36" i="27"/>
  <c r="F36" i="27" s="1"/>
  <c r="E36" i="26"/>
  <c r="F36" i="26"/>
  <c r="E36" i="25"/>
  <c r="F36" i="25" s="1"/>
  <c r="E36" i="24"/>
  <c r="F36" i="24" s="1"/>
  <c r="E36" i="34"/>
  <c r="F36" i="34" s="1"/>
  <c r="E36" i="22"/>
  <c r="F36" i="22" s="1"/>
  <c r="E36" i="21"/>
  <c r="F36" i="21" s="1"/>
  <c r="E36" i="20"/>
  <c r="F36" i="20" s="1"/>
  <c r="E36" i="19"/>
  <c r="F36" i="19" s="1"/>
  <c r="E36" i="17"/>
  <c r="F36" i="17" s="1"/>
  <c r="E36" i="16"/>
  <c r="F36" i="16" s="1"/>
  <c r="E36" i="15"/>
  <c r="F36" i="15" s="1"/>
  <c r="E36" i="14"/>
  <c r="F36" i="14"/>
  <c r="E36" i="1"/>
  <c r="F36" i="1" s="1"/>
  <c r="E36" i="2"/>
  <c r="F36" i="2" s="1"/>
  <c r="E36" i="3"/>
  <c r="F36" i="3" s="1"/>
  <c r="E36" i="4"/>
  <c r="F36" i="4" s="1"/>
  <c r="E36" i="5"/>
  <c r="F36" i="5" s="1"/>
  <c r="E36" i="6"/>
  <c r="F36" i="6" s="1"/>
  <c r="E36" i="38"/>
  <c r="F36" i="38" s="1"/>
  <c r="E36" i="39"/>
  <c r="F36" i="39" s="1"/>
  <c r="E36" i="64"/>
  <c r="F36" i="64" s="1"/>
  <c r="E36" i="65"/>
  <c r="F36" i="65" s="1"/>
  <c r="E36" i="40"/>
  <c r="F36" i="40" s="1"/>
  <c r="E36" i="41"/>
  <c r="F36" i="41" s="1"/>
  <c r="E36" i="43"/>
  <c r="F36" i="43" s="1"/>
  <c r="E36" i="42"/>
  <c r="F36" i="42" s="1"/>
  <c r="E36" i="44"/>
  <c r="F36" i="44" s="1"/>
  <c r="E36" i="45"/>
  <c r="F36" i="45" s="1"/>
  <c r="E36" i="47"/>
  <c r="F36" i="47" s="1"/>
  <c r="E36" i="48"/>
  <c r="F36" i="48" s="1"/>
  <c r="E36" i="49"/>
  <c r="F36" i="49" s="1"/>
  <c r="E36" i="50"/>
  <c r="F36" i="50" s="1"/>
  <c r="E36" i="51"/>
  <c r="F36" i="51" s="1"/>
  <c r="E36" i="46"/>
  <c r="F36" i="46" s="1"/>
  <c r="B36" i="59"/>
  <c r="C36" i="59"/>
  <c r="D36" i="59"/>
  <c r="B36" i="60"/>
  <c r="C36" i="60"/>
  <c r="D36" i="60"/>
  <c r="B36" i="61"/>
  <c r="C36" i="61"/>
  <c r="D36" i="61"/>
  <c r="B36" i="33"/>
  <c r="B36" i="54" s="1"/>
  <c r="C36" i="33"/>
  <c r="C36" i="54" s="1"/>
  <c r="D36" i="33"/>
  <c r="D36" i="54" s="1"/>
  <c r="B36" i="11"/>
  <c r="C36" i="11"/>
  <c r="D36" i="11"/>
  <c r="E36" i="11" s="1"/>
  <c r="F36" i="11" s="1"/>
  <c r="B36" i="8"/>
  <c r="C36" i="8"/>
  <c r="D36" i="8"/>
  <c r="B36" i="7"/>
  <c r="B36" i="55" s="1"/>
  <c r="C36" i="7"/>
  <c r="C36" i="55" s="1"/>
  <c r="D36" i="7"/>
  <c r="D36" i="55" s="1"/>
  <c r="D8" i="33"/>
  <c r="D8" i="54" s="1"/>
  <c r="D8" i="11"/>
  <c r="D42" i="8"/>
  <c r="D8" i="8"/>
  <c r="D99" i="7"/>
  <c r="D99" i="55" s="1"/>
  <c r="C99" i="7"/>
  <c r="B99" i="7"/>
  <c r="B99" i="55" s="1"/>
  <c r="D78" i="7"/>
  <c r="C78" i="7"/>
  <c r="C78" i="55" s="1"/>
  <c r="B78" i="7"/>
  <c r="B78" i="55" s="1"/>
  <c r="D8" i="7"/>
  <c r="D8" i="55" s="1"/>
  <c r="B99" i="8"/>
  <c r="B78" i="8"/>
  <c r="D30" i="61"/>
  <c r="D15" i="61"/>
  <c r="D16" i="61"/>
  <c r="D23" i="61"/>
  <c r="D24" i="61"/>
  <c r="D11" i="61"/>
  <c r="D10" i="61"/>
  <c r="D12" i="61"/>
  <c r="D13" i="61"/>
  <c r="D14" i="61"/>
  <c r="D17" i="61"/>
  <c r="D18" i="61"/>
  <c r="D19" i="61"/>
  <c r="D20" i="61"/>
  <c r="D21" i="61"/>
  <c r="D22" i="61"/>
  <c r="D25" i="61"/>
  <c r="D26" i="61"/>
  <c r="D27" i="61"/>
  <c r="D28" i="61"/>
  <c r="D29" i="61"/>
  <c r="D33" i="61"/>
  <c r="B35" i="61"/>
  <c r="C35" i="61"/>
  <c r="D8" i="61"/>
  <c r="E35" i="32"/>
  <c r="F35" i="32" s="1"/>
  <c r="E35" i="31"/>
  <c r="F35" i="31" s="1"/>
  <c r="E35" i="30"/>
  <c r="F35" i="30" s="1"/>
  <c r="E35" i="29"/>
  <c r="F35" i="29" s="1"/>
  <c r="E35" i="28"/>
  <c r="F35" i="28" s="1"/>
  <c r="E35" i="27"/>
  <c r="F35" i="27" s="1"/>
  <c r="E35" i="26"/>
  <c r="F35" i="26" s="1"/>
  <c r="E35" i="25"/>
  <c r="F35" i="25" s="1"/>
  <c r="E35" i="24"/>
  <c r="F35" i="24" s="1"/>
  <c r="E35" i="34"/>
  <c r="F35" i="34" s="1"/>
  <c r="B35" i="11"/>
  <c r="C35" i="11"/>
  <c r="E35" i="11" s="1"/>
  <c r="F35" i="11" s="1"/>
  <c r="D35" i="11"/>
  <c r="E35" i="22"/>
  <c r="F35" i="22" s="1"/>
  <c r="E35" i="21"/>
  <c r="F35" i="21" s="1"/>
  <c r="E35" i="20"/>
  <c r="F35" i="20" s="1"/>
  <c r="E35" i="19"/>
  <c r="F35" i="19" s="1"/>
  <c r="E35" i="17"/>
  <c r="F35" i="17" s="1"/>
  <c r="E35" i="16"/>
  <c r="F35" i="16" s="1"/>
  <c r="E35" i="15"/>
  <c r="F35" i="15" s="1"/>
  <c r="E35" i="14"/>
  <c r="F35" i="14" s="1"/>
  <c r="B35" i="8"/>
  <c r="C35" i="8"/>
  <c r="D35" i="8"/>
  <c r="E35" i="1"/>
  <c r="F35" i="1" s="1"/>
  <c r="E35" i="2"/>
  <c r="F35" i="2" s="1"/>
  <c r="E35" i="3"/>
  <c r="F35" i="3" s="1"/>
  <c r="E35" i="4"/>
  <c r="F35" i="4" s="1"/>
  <c r="E35" i="5"/>
  <c r="F35" i="5" s="1"/>
  <c r="E35" i="6"/>
  <c r="F35" i="6" s="1"/>
  <c r="B35" i="7"/>
  <c r="B35" i="55" s="1"/>
  <c r="C35" i="7"/>
  <c r="C35" i="55" s="1"/>
  <c r="D35" i="7"/>
  <c r="E35" i="38"/>
  <c r="F35" i="38" s="1"/>
  <c r="E35" i="39"/>
  <c r="F35" i="39"/>
  <c r="E35" i="64"/>
  <c r="F35" i="64" s="1"/>
  <c r="E35" i="65"/>
  <c r="F35" i="65" s="1"/>
  <c r="E35" i="40"/>
  <c r="F35" i="40" s="1"/>
  <c r="E35" i="41"/>
  <c r="F35" i="41" s="1"/>
  <c r="E35" i="43"/>
  <c r="F35" i="43" s="1"/>
  <c r="E35" i="42"/>
  <c r="F35" i="42" s="1"/>
  <c r="E35" i="44"/>
  <c r="F35" i="44" s="1"/>
  <c r="E35" i="45"/>
  <c r="F35" i="45" s="1"/>
  <c r="E35" i="47"/>
  <c r="F35" i="47" s="1"/>
  <c r="E35" i="48"/>
  <c r="F35" i="48" s="1"/>
  <c r="E35" i="49"/>
  <c r="F35" i="49" s="1"/>
  <c r="E35" i="50"/>
  <c r="F35" i="50" s="1"/>
  <c r="E35" i="51"/>
  <c r="F35" i="51" s="1"/>
  <c r="E35" i="46"/>
  <c r="F35" i="46" s="1"/>
  <c r="B35" i="33"/>
  <c r="B35" i="54" s="1"/>
  <c r="C35" i="33"/>
  <c r="C35" i="54" s="1"/>
  <c r="D35" i="33"/>
  <c r="E35" i="35"/>
  <c r="F35" i="35" s="1"/>
  <c r="E35" i="37"/>
  <c r="F35" i="37" s="1"/>
  <c r="B35" i="60"/>
  <c r="C35" i="60"/>
  <c r="D35" i="60"/>
  <c r="B35" i="59"/>
  <c r="C35" i="59"/>
  <c r="D35" i="59"/>
  <c r="B82" i="59"/>
  <c r="C82" i="59"/>
  <c r="D82" i="59"/>
  <c r="B83" i="59"/>
  <c r="C83" i="59"/>
  <c r="D83" i="59"/>
  <c r="B84" i="59"/>
  <c r="C84" i="59"/>
  <c r="D84" i="59"/>
  <c r="B85" i="59"/>
  <c r="C85" i="59"/>
  <c r="D85" i="59"/>
  <c r="B86" i="59"/>
  <c r="C86" i="59"/>
  <c r="D86" i="59"/>
  <c r="B87" i="59"/>
  <c r="C87" i="59"/>
  <c r="D87" i="59"/>
  <c r="B88" i="59"/>
  <c r="C88" i="59"/>
  <c r="E88" i="59" s="1"/>
  <c r="F88" i="59" s="1"/>
  <c r="D88" i="59"/>
  <c r="B89" i="59"/>
  <c r="C89" i="59"/>
  <c r="D89" i="59"/>
  <c r="B90" i="59"/>
  <c r="C90" i="59"/>
  <c r="D90" i="59"/>
  <c r="B91" i="59"/>
  <c r="C91" i="59"/>
  <c r="D91" i="59"/>
  <c r="B92" i="59"/>
  <c r="C92" i="59"/>
  <c r="D92" i="59"/>
  <c r="B93" i="59"/>
  <c r="C93" i="59"/>
  <c r="D93" i="59"/>
  <c r="B94" i="59"/>
  <c r="C94" i="59"/>
  <c r="D94" i="59"/>
  <c r="B95" i="59"/>
  <c r="C95" i="59"/>
  <c r="D95" i="59"/>
  <c r="B96" i="59"/>
  <c r="C96" i="59"/>
  <c r="D96" i="59"/>
  <c r="B97" i="59"/>
  <c r="C97" i="59"/>
  <c r="D97" i="59"/>
  <c r="B98" i="59"/>
  <c r="C98" i="59"/>
  <c r="D98" i="59"/>
  <c r="B99" i="59"/>
  <c r="C99" i="59"/>
  <c r="D99" i="59"/>
  <c r="C81" i="59"/>
  <c r="D81" i="59"/>
  <c r="B81" i="59"/>
  <c r="B66" i="59"/>
  <c r="C66" i="59"/>
  <c r="D66" i="59"/>
  <c r="B67" i="59"/>
  <c r="C67" i="59"/>
  <c r="D67" i="59"/>
  <c r="B68" i="59"/>
  <c r="C68" i="59"/>
  <c r="D68" i="59"/>
  <c r="B69" i="59"/>
  <c r="C69" i="59"/>
  <c r="D69" i="59"/>
  <c r="B70" i="59"/>
  <c r="C70" i="59"/>
  <c r="D70" i="59"/>
  <c r="B71" i="59"/>
  <c r="C71" i="59"/>
  <c r="D71" i="59"/>
  <c r="B72" i="59"/>
  <c r="C72" i="59"/>
  <c r="D72" i="59"/>
  <c r="B73" i="59"/>
  <c r="C73" i="59"/>
  <c r="D73" i="59"/>
  <c r="B74" i="59"/>
  <c r="C74" i="59"/>
  <c r="D74" i="59"/>
  <c r="B75" i="59"/>
  <c r="C75" i="59"/>
  <c r="D75" i="59"/>
  <c r="B76" i="59"/>
  <c r="C76" i="59"/>
  <c r="D76" i="59"/>
  <c r="B77" i="59"/>
  <c r="C77" i="59"/>
  <c r="D77" i="59"/>
  <c r="B78" i="59"/>
  <c r="C78" i="59"/>
  <c r="D78" i="59"/>
  <c r="C65" i="59"/>
  <c r="D65" i="59"/>
  <c r="B65" i="59"/>
  <c r="C59" i="59"/>
  <c r="D59" i="59"/>
  <c r="B59" i="59"/>
  <c r="C57" i="59"/>
  <c r="D57" i="59"/>
  <c r="B57" i="59"/>
  <c r="D55" i="59"/>
  <c r="C55" i="59"/>
  <c r="B55" i="59"/>
  <c r="C51" i="59"/>
  <c r="D51" i="59"/>
  <c r="B51" i="59"/>
  <c r="B45" i="59"/>
  <c r="C45" i="59"/>
  <c r="D45" i="59"/>
  <c r="B46" i="59"/>
  <c r="C46" i="59"/>
  <c r="D46" i="59"/>
  <c r="B47" i="59"/>
  <c r="C47" i="59"/>
  <c r="D47" i="59"/>
  <c r="B48" i="59"/>
  <c r="C48" i="59"/>
  <c r="D48" i="59"/>
  <c r="B49" i="59"/>
  <c r="C49" i="59"/>
  <c r="D49" i="59"/>
  <c r="C44" i="59"/>
  <c r="D44" i="59"/>
  <c r="B44" i="59"/>
  <c r="C42" i="59"/>
  <c r="D42" i="59"/>
  <c r="B42" i="59"/>
  <c r="C40" i="59"/>
  <c r="D40" i="59"/>
  <c r="B40" i="59"/>
  <c r="C38" i="59"/>
  <c r="D38" i="59"/>
  <c r="B3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B18" i="59"/>
  <c r="C18" i="59"/>
  <c r="D18" i="59"/>
  <c r="B19" i="59"/>
  <c r="C19" i="59"/>
  <c r="D19" i="59"/>
  <c r="B20" i="59"/>
  <c r="C20" i="59"/>
  <c r="D20" i="59"/>
  <c r="B21" i="59"/>
  <c r="C21" i="59"/>
  <c r="D21" i="59"/>
  <c r="B22" i="59"/>
  <c r="C22" i="59"/>
  <c r="D22" i="59"/>
  <c r="B23" i="59"/>
  <c r="C23" i="59"/>
  <c r="D23" i="59"/>
  <c r="B24" i="59"/>
  <c r="C24" i="59"/>
  <c r="D24" i="59"/>
  <c r="B25" i="59"/>
  <c r="C25" i="59"/>
  <c r="D25" i="59"/>
  <c r="B26" i="59"/>
  <c r="C26" i="59"/>
  <c r="D26" i="59"/>
  <c r="B27" i="59"/>
  <c r="C27" i="59"/>
  <c r="D27" i="59"/>
  <c r="B28" i="59"/>
  <c r="C28" i="59"/>
  <c r="D28" i="59"/>
  <c r="B29" i="59"/>
  <c r="C29" i="59"/>
  <c r="D29" i="59"/>
  <c r="B30" i="59"/>
  <c r="C30" i="59"/>
  <c r="D30" i="59"/>
  <c r="B33" i="59"/>
  <c r="C33" i="59"/>
  <c r="D33" i="59"/>
  <c r="D8" i="59"/>
  <c r="C8" i="59"/>
  <c r="B8" i="59"/>
  <c r="E35" i="36"/>
  <c r="F35" i="36" s="1"/>
  <c r="D35" i="61"/>
  <c r="E98" i="31"/>
  <c r="F98" i="31" s="1"/>
  <c r="E97" i="31"/>
  <c r="F97" i="31" s="1"/>
  <c r="E96" i="31"/>
  <c r="F96" i="31" s="1"/>
  <c r="E95" i="31"/>
  <c r="F95" i="31" s="1"/>
  <c r="E94" i="31"/>
  <c r="F94" i="31" s="1"/>
  <c r="E93" i="31"/>
  <c r="F93" i="31" s="1"/>
  <c r="E92" i="31"/>
  <c r="F92" i="31"/>
  <c r="E91" i="31"/>
  <c r="F91" i="31" s="1"/>
  <c r="E90" i="31"/>
  <c r="F90" i="31" s="1"/>
  <c r="E89" i="31"/>
  <c r="F89" i="31" s="1"/>
  <c r="E88" i="31"/>
  <c r="F88" i="31" s="1"/>
  <c r="E87" i="31"/>
  <c r="F87" i="31" s="1"/>
  <c r="E86" i="31"/>
  <c r="F86" i="31" s="1"/>
  <c r="E85" i="31"/>
  <c r="F85" i="31" s="1"/>
  <c r="E83" i="31"/>
  <c r="F83" i="31" s="1"/>
  <c r="E82" i="31"/>
  <c r="F82" i="31" s="1"/>
  <c r="E81" i="31"/>
  <c r="F81" i="31" s="1"/>
  <c r="E77" i="31"/>
  <c r="F77" i="31" s="1"/>
  <c r="E76" i="31"/>
  <c r="F76" i="31" s="1"/>
  <c r="E75" i="31"/>
  <c r="F75" i="31" s="1"/>
  <c r="E74" i="31"/>
  <c r="F74" i="31" s="1"/>
  <c r="E72" i="31"/>
  <c r="F72" i="31" s="1"/>
  <c r="E71" i="31"/>
  <c r="F71" i="31" s="1"/>
  <c r="E70" i="31"/>
  <c r="F70" i="31" s="1"/>
  <c r="E69" i="31"/>
  <c r="F69" i="31" s="1"/>
  <c r="E68" i="31"/>
  <c r="F68" i="31" s="1"/>
  <c r="E67" i="31"/>
  <c r="F67" i="31" s="1"/>
  <c r="E66" i="31"/>
  <c r="F66" i="31" s="1"/>
  <c r="E65" i="31"/>
  <c r="F65" i="31" s="1"/>
  <c r="E59" i="31"/>
  <c r="F59" i="31" s="1"/>
  <c r="E57" i="31"/>
  <c r="F57" i="31" s="1"/>
  <c r="E55" i="31"/>
  <c r="F55" i="31" s="1"/>
  <c r="E53" i="31"/>
  <c r="F53" i="31" s="1"/>
  <c r="E51" i="31"/>
  <c r="F51" i="31" s="1"/>
  <c r="E49" i="31"/>
  <c r="F49" i="31" s="1"/>
  <c r="E48" i="31"/>
  <c r="F48" i="31" s="1"/>
  <c r="E47" i="31"/>
  <c r="F47" i="31" s="1"/>
  <c r="E46" i="31"/>
  <c r="F46" i="31" s="1"/>
  <c r="E45" i="31"/>
  <c r="F45" i="31" s="1"/>
  <c r="E44" i="31"/>
  <c r="F44" i="31" s="1"/>
  <c r="F41" i="31"/>
  <c r="E40" i="31"/>
  <c r="F40" i="31" s="1"/>
  <c r="E38" i="31"/>
  <c r="F38" i="31" s="1"/>
  <c r="E33" i="31"/>
  <c r="F33" i="31" s="1"/>
  <c r="E30" i="31"/>
  <c r="F30" i="31" s="1"/>
  <c r="E29" i="31"/>
  <c r="F29" i="31" s="1"/>
  <c r="E28" i="31"/>
  <c r="F28" i="31" s="1"/>
  <c r="E27" i="31"/>
  <c r="F27" i="31" s="1"/>
  <c r="E26" i="31"/>
  <c r="F26" i="31" s="1"/>
  <c r="E25" i="31"/>
  <c r="F25" i="31" s="1"/>
  <c r="E24" i="31"/>
  <c r="F24" i="31" s="1"/>
  <c r="E23" i="31"/>
  <c r="F23" i="31" s="1"/>
  <c r="E22" i="31"/>
  <c r="F22" i="31" s="1"/>
  <c r="E21" i="31"/>
  <c r="F21" i="31" s="1"/>
  <c r="E20" i="31"/>
  <c r="F20" i="31" s="1"/>
  <c r="E19" i="31"/>
  <c r="F19" i="31" s="1"/>
  <c r="E18" i="31"/>
  <c r="F18" i="31" s="1"/>
  <c r="E17" i="31"/>
  <c r="F17" i="31" s="1"/>
  <c r="E16" i="31"/>
  <c r="F16" i="31" s="1"/>
  <c r="E15" i="31"/>
  <c r="F15" i="31" s="1"/>
  <c r="E14" i="31"/>
  <c r="F14" i="31" s="1"/>
  <c r="E13" i="31"/>
  <c r="F13" i="31" s="1"/>
  <c r="E12" i="31"/>
  <c r="F12" i="31" s="1"/>
  <c r="E11" i="31"/>
  <c r="F11" i="31" s="1"/>
  <c r="E10" i="31"/>
  <c r="F10" i="31" s="1"/>
  <c r="E9" i="31"/>
  <c r="F9" i="31" s="1"/>
  <c r="E8" i="31"/>
  <c r="F8" i="31" s="1"/>
  <c r="E84" i="31"/>
  <c r="F84" i="31" s="1"/>
  <c r="E78" i="31"/>
  <c r="F78" i="31" s="1"/>
  <c r="E61" i="31"/>
  <c r="F61" i="31"/>
  <c r="E99" i="31"/>
  <c r="F99" i="31" s="1"/>
  <c r="E73" i="31"/>
  <c r="F73" i="31" s="1"/>
  <c r="E42" i="31"/>
  <c r="F42" i="31" s="1"/>
  <c r="E40" i="37"/>
  <c r="E40" i="36"/>
  <c r="F40" i="36" s="1"/>
  <c r="E40" i="35"/>
  <c r="F40" i="35" s="1"/>
  <c r="E40" i="1"/>
  <c r="F40" i="1" s="1"/>
  <c r="E40" i="2"/>
  <c r="E40" i="3"/>
  <c r="F40" i="3" s="1"/>
  <c r="E40" i="4"/>
  <c r="E40" i="5"/>
  <c r="F40" i="5" s="1"/>
  <c r="E40" i="6"/>
  <c r="E38" i="37"/>
  <c r="F38" i="37" s="1"/>
  <c r="E38" i="36"/>
  <c r="F38" i="36" s="1"/>
  <c r="E38" i="35"/>
  <c r="F38" i="35" s="1"/>
  <c r="E38" i="1"/>
  <c r="F38" i="1" s="1"/>
  <c r="E38" i="2"/>
  <c r="E38" i="3"/>
  <c r="F38" i="3" s="1"/>
  <c r="E38" i="4"/>
  <c r="F38" i="4" s="1"/>
  <c r="E38" i="5"/>
  <c r="F38" i="5" s="1"/>
  <c r="E38" i="6"/>
  <c r="F38" i="6" s="1"/>
  <c r="E99" i="37"/>
  <c r="F99" i="37" s="1"/>
  <c r="E99" i="36"/>
  <c r="E99" i="35"/>
  <c r="F99" i="35" s="1"/>
  <c r="E99" i="1"/>
  <c r="E99" i="2"/>
  <c r="F99" i="2" s="1"/>
  <c r="E99" i="3"/>
  <c r="E99" i="4"/>
  <c r="E99" i="5"/>
  <c r="F99" i="5" s="1"/>
  <c r="E99" i="6"/>
  <c r="E83" i="37"/>
  <c r="F83" i="37" s="1"/>
  <c r="E84" i="37"/>
  <c r="F84" i="37" s="1"/>
  <c r="E85" i="37"/>
  <c r="F85" i="37" s="1"/>
  <c r="E86" i="37"/>
  <c r="F86" i="37" s="1"/>
  <c r="E87" i="37"/>
  <c r="F87" i="37" s="1"/>
  <c r="E88" i="37"/>
  <c r="F88" i="37" s="1"/>
  <c r="E89" i="37"/>
  <c r="F89" i="37" s="1"/>
  <c r="E90" i="37"/>
  <c r="F90" i="37" s="1"/>
  <c r="E91" i="37"/>
  <c r="F91" i="37" s="1"/>
  <c r="E92" i="37"/>
  <c r="F92" i="37" s="1"/>
  <c r="E93" i="37"/>
  <c r="F93" i="37" s="1"/>
  <c r="E94" i="37"/>
  <c r="F94" i="37" s="1"/>
  <c r="E95" i="37"/>
  <c r="E96" i="37"/>
  <c r="E97" i="37"/>
  <c r="F97" i="37" s="1"/>
  <c r="E98" i="37"/>
  <c r="F98" i="37" s="1"/>
  <c r="E83" i="36"/>
  <c r="F83" i="36" s="1"/>
  <c r="E84" i="36"/>
  <c r="F84" i="36" s="1"/>
  <c r="E85" i="36"/>
  <c r="F85" i="36" s="1"/>
  <c r="E86" i="36"/>
  <c r="E87" i="36"/>
  <c r="E88" i="36"/>
  <c r="F88" i="36" s="1"/>
  <c r="E89" i="36"/>
  <c r="F89" i="36" s="1"/>
  <c r="E90" i="36"/>
  <c r="F90" i="36" s="1"/>
  <c r="E91" i="36"/>
  <c r="E92" i="36"/>
  <c r="F92" i="36" s="1"/>
  <c r="E93" i="36"/>
  <c r="F93" i="36" s="1"/>
  <c r="E94" i="36"/>
  <c r="F94" i="36" s="1"/>
  <c r="E95" i="36"/>
  <c r="F95" i="36" s="1"/>
  <c r="E96" i="36"/>
  <c r="E97" i="36"/>
  <c r="F97" i="36" s="1"/>
  <c r="E98" i="36"/>
  <c r="E83" i="35"/>
  <c r="E84" i="35"/>
  <c r="F84" i="35" s="1"/>
  <c r="E85" i="35"/>
  <c r="E86" i="35"/>
  <c r="E87" i="35"/>
  <c r="E88" i="35"/>
  <c r="E89" i="35"/>
  <c r="F89" i="35" s="1"/>
  <c r="E90" i="35"/>
  <c r="F90" i="35" s="1"/>
  <c r="E91" i="35"/>
  <c r="F91" i="35" s="1"/>
  <c r="E92" i="35"/>
  <c r="F92" i="35" s="1"/>
  <c r="E93" i="35"/>
  <c r="E94" i="35"/>
  <c r="F94" i="35" s="1"/>
  <c r="E95" i="35"/>
  <c r="E96" i="35"/>
  <c r="E97" i="35"/>
  <c r="E98" i="35"/>
  <c r="E83" i="1"/>
  <c r="E84" i="1"/>
  <c r="F84" i="1" s="1"/>
  <c r="E85" i="1"/>
  <c r="F85" i="1" s="1"/>
  <c r="E86" i="1"/>
  <c r="F86" i="1" s="1"/>
  <c r="E87" i="1"/>
  <c r="F87" i="1" s="1"/>
  <c r="E88" i="1"/>
  <c r="E89" i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E97" i="1"/>
  <c r="E98" i="1"/>
  <c r="E83" i="2"/>
  <c r="E84" i="2"/>
  <c r="E85" i="2"/>
  <c r="F85" i="2" s="1"/>
  <c r="E86" i="2"/>
  <c r="F86" i="2" s="1"/>
  <c r="E87" i="2"/>
  <c r="E88" i="2"/>
  <c r="F88" i="2" s="1"/>
  <c r="E89" i="2"/>
  <c r="F89" i="2" s="1"/>
  <c r="E90" i="2"/>
  <c r="F90" i="2" s="1"/>
  <c r="E91" i="2"/>
  <c r="F91" i="2" s="1"/>
  <c r="E92" i="2"/>
  <c r="E93" i="2"/>
  <c r="F93" i="2" s="1"/>
  <c r="E94" i="2"/>
  <c r="E95" i="2"/>
  <c r="F95" i="2" s="1"/>
  <c r="E96" i="2"/>
  <c r="E97" i="2"/>
  <c r="E98" i="2"/>
  <c r="F98" i="2" s="1"/>
  <c r="E83" i="3"/>
  <c r="F83" i="3" s="1"/>
  <c r="E84" i="3"/>
  <c r="F84" i="3" s="1"/>
  <c r="E85" i="3"/>
  <c r="F85" i="3" s="1"/>
  <c r="E86" i="3"/>
  <c r="F86" i="3" s="1"/>
  <c r="E87" i="3"/>
  <c r="E88" i="3"/>
  <c r="E89" i="3"/>
  <c r="F89" i="3" s="1"/>
  <c r="E90" i="3"/>
  <c r="E91" i="3"/>
  <c r="F91" i="3" s="1"/>
  <c r="E92" i="3"/>
  <c r="E93" i="3"/>
  <c r="E94" i="3"/>
  <c r="F94" i="3" s="1"/>
  <c r="E95" i="3"/>
  <c r="F95" i="3" s="1"/>
  <c r="E96" i="3"/>
  <c r="F96" i="3" s="1"/>
  <c r="E97" i="3"/>
  <c r="F97" i="3" s="1"/>
  <c r="E98" i="3"/>
  <c r="E83" i="4"/>
  <c r="E84" i="4"/>
  <c r="F84" i="4" s="1"/>
  <c r="E85" i="4"/>
  <c r="E86" i="4"/>
  <c r="E87" i="4"/>
  <c r="E88" i="4"/>
  <c r="E89" i="4"/>
  <c r="E90" i="4"/>
  <c r="F90" i="4" s="1"/>
  <c r="E91" i="4"/>
  <c r="E92" i="4"/>
  <c r="F92" i="4" s="1"/>
  <c r="E93" i="4"/>
  <c r="E94" i="4"/>
  <c r="E95" i="4"/>
  <c r="E96" i="4"/>
  <c r="E97" i="4"/>
  <c r="E98" i="4"/>
  <c r="E83" i="5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 s="1"/>
  <c r="E90" i="5"/>
  <c r="E91" i="5"/>
  <c r="F91" i="5" s="1"/>
  <c r="E92" i="5"/>
  <c r="F92" i="5" s="1"/>
  <c r="E93" i="5"/>
  <c r="E94" i="5"/>
  <c r="F94" i="5" s="1"/>
  <c r="E95" i="5"/>
  <c r="F95" i="5" s="1"/>
  <c r="E96" i="5"/>
  <c r="E97" i="5"/>
  <c r="F97" i="5" s="1"/>
  <c r="E98" i="5"/>
  <c r="E83" i="6"/>
  <c r="F83" i="6" s="1"/>
  <c r="E84" i="6"/>
  <c r="F84" i="6" s="1"/>
  <c r="E85" i="6"/>
  <c r="F85" i="6" s="1"/>
  <c r="E86" i="6"/>
  <c r="F86" i="6" s="1"/>
  <c r="E87" i="6"/>
  <c r="F87" i="6" s="1"/>
  <c r="E88" i="6"/>
  <c r="E89" i="6"/>
  <c r="E90" i="6"/>
  <c r="E91" i="6"/>
  <c r="E92" i="6"/>
  <c r="E93" i="6"/>
  <c r="F93" i="6" s="1"/>
  <c r="E94" i="6"/>
  <c r="F94" i="6" s="1"/>
  <c r="E95" i="6"/>
  <c r="F95" i="6" s="1"/>
  <c r="E96" i="6"/>
  <c r="E97" i="6"/>
  <c r="F97" i="6" s="1"/>
  <c r="E98" i="6"/>
  <c r="E82" i="37"/>
  <c r="F82" i="37" s="1"/>
  <c r="E82" i="36"/>
  <c r="F82" i="36" s="1"/>
  <c r="E82" i="35"/>
  <c r="E82" i="1"/>
  <c r="E82" i="2"/>
  <c r="E82" i="3"/>
  <c r="F82" i="3" s="1"/>
  <c r="E82" i="4"/>
  <c r="E82" i="5"/>
  <c r="F82" i="5" s="1"/>
  <c r="E82" i="6"/>
  <c r="F82" i="6" s="1"/>
  <c r="E81" i="37"/>
  <c r="F81" i="37" s="1"/>
  <c r="E81" i="36"/>
  <c r="F81" i="36" s="1"/>
  <c r="E81" i="35"/>
  <c r="E81" i="1"/>
  <c r="E81" i="2"/>
  <c r="F81" i="2" s="1"/>
  <c r="E81" i="3"/>
  <c r="F81" i="3" s="1"/>
  <c r="E81" i="4"/>
  <c r="F81" i="4" s="1"/>
  <c r="E81" i="5"/>
  <c r="E81" i="6"/>
  <c r="E67" i="37"/>
  <c r="F67" i="37" s="1"/>
  <c r="E68" i="37"/>
  <c r="F68" i="37" s="1"/>
  <c r="E69" i="37"/>
  <c r="F69" i="37" s="1"/>
  <c r="E70" i="37"/>
  <c r="E71" i="37"/>
  <c r="E72" i="37"/>
  <c r="F72" i="37" s="1"/>
  <c r="E73" i="37"/>
  <c r="F73" i="37" s="1"/>
  <c r="E74" i="37"/>
  <c r="F74" i="37" s="1"/>
  <c r="E75" i="37"/>
  <c r="E76" i="37"/>
  <c r="F76" i="37" s="1"/>
  <c r="E77" i="37"/>
  <c r="E78" i="37"/>
  <c r="F78" i="37" s="1"/>
  <c r="E67" i="36"/>
  <c r="F67" i="36" s="1"/>
  <c r="E68" i="36"/>
  <c r="F68" i="36" s="1"/>
  <c r="E69" i="36"/>
  <c r="F69" i="36" s="1"/>
  <c r="E70" i="36"/>
  <c r="F70" i="36" s="1"/>
  <c r="E71" i="36"/>
  <c r="F71" i="36" s="1"/>
  <c r="E72" i="36"/>
  <c r="F72" i="36" s="1"/>
  <c r="E73" i="36"/>
  <c r="E74" i="36"/>
  <c r="E75" i="36"/>
  <c r="E76" i="36"/>
  <c r="F76" i="36" s="1"/>
  <c r="E77" i="36"/>
  <c r="E78" i="36"/>
  <c r="E67" i="35"/>
  <c r="F67" i="35" s="1"/>
  <c r="E68" i="35"/>
  <c r="F68" i="35" s="1"/>
  <c r="E69" i="35"/>
  <c r="F69" i="35" s="1"/>
  <c r="E70" i="35"/>
  <c r="E71" i="35"/>
  <c r="F71" i="35" s="1"/>
  <c r="E72" i="35"/>
  <c r="E73" i="35"/>
  <c r="E74" i="35"/>
  <c r="F74" i="35" s="1"/>
  <c r="E75" i="35"/>
  <c r="E76" i="35"/>
  <c r="F76" i="35" s="1"/>
  <c r="E77" i="35"/>
  <c r="E78" i="35"/>
  <c r="F78" i="35" s="1"/>
  <c r="E67" i="1"/>
  <c r="F67" i="1" s="1"/>
  <c r="E68" i="1"/>
  <c r="F68" i="1" s="1"/>
  <c r="E69" i="1"/>
  <c r="F69" i="1" s="1"/>
  <c r="E70" i="1"/>
  <c r="F70" i="1" s="1"/>
  <c r="E71" i="1"/>
  <c r="F71" i="1" s="1"/>
  <c r="E72" i="1"/>
  <c r="E73" i="1"/>
  <c r="F73" i="1" s="1"/>
  <c r="E74" i="1"/>
  <c r="E75" i="1"/>
  <c r="F75" i="1" s="1"/>
  <c r="E76" i="1"/>
  <c r="F76" i="1" s="1"/>
  <c r="E77" i="1"/>
  <c r="E78" i="1"/>
  <c r="E67" i="2"/>
  <c r="F67" i="2" s="1"/>
  <c r="E68" i="2"/>
  <c r="F68" i="2" s="1"/>
  <c r="E69" i="2"/>
  <c r="F69" i="2" s="1"/>
  <c r="E70" i="2"/>
  <c r="F70" i="2" s="1"/>
  <c r="E71" i="2"/>
  <c r="E72" i="2"/>
  <c r="F72" i="2" s="1"/>
  <c r="E73" i="2"/>
  <c r="E74" i="2"/>
  <c r="E75" i="2"/>
  <c r="F75" i="2" s="1"/>
  <c r="E76" i="2"/>
  <c r="F76" i="2" s="1"/>
  <c r="E77" i="2"/>
  <c r="F77" i="2" s="1"/>
  <c r="E78" i="2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E74" i="3"/>
  <c r="F74" i="3" s="1"/>
  <c r="E75" i="3"/>
  <c r="F75" i="3" s="1"/>
  <c r="E76" i="3"/>
  <c r="E77" i="3"/>
  <c r="F77" i="3" s="1"/>
  <c r="E78" i="3"/>
  <c r="F78" i="3" s="1"/>
  <c r="E67" i="4"/>
  <c r="F67" i="4" s="1"/>
  <c r="E68" i="4"/>
  <c r="F68" i="4" s="1"/>
  <c r="E69" i="4"/>
  <c r="F69" i="4" s="1"/>
  <c r="E70" i="4"/>
  <c r="F70" i="4" s="1"/>
  <c r="E71" i="4"/>
  <c r="E72" i="4"/>
  <c r="F72" i="4" s="1"/>
  <c r="E73" i="4"/>
  <c r="E74" i="4"/>
  <c r="F74" i="4" s="1"/>
  <c r="E75" i="4"/>
  <c r="F75" i="4" s="1"/>
  <c r="E76" i="4"/>
  <c r="E77" i="4"/>
  <c r="E78" i="4"/>
  <c r="E67" i="5"/>
  <c r="F67" i="5" s="1"/>
  <c r="E68" i="5"/>
  <c r="E69" i="5"/>
  <c r="F69" i="5" s="1"/>
  <c r="E70" i="5"/>
  <c r="E71" i="5"/>
  <c r="F71" i="5" s="1"/>
  <c r="E72" i="5"/>
  <c r="F72" i="5" s="1"/>
  <c r="E73" i="5"/>
  <c r="F73" i="5" s="1"/>
  <c r="E74" i="5"/>
  <c r="F74" i="5" s="1"/>
  <c r="E75" i="5"/>
  <c r="F75" i="5" s="1"/>
  <c r="E76" i="5"/>
  <c r="E77" i="5"/>
  <c r="E78" i="5"/>
  <c r="E67" i="6"/>
  <c r="F67" i="6" s="1"/>
  <c r="E68" i="6"/>
  <c r="E69" i="6"/>
  <c r="F69" i="6" s="1"/>
  <c r="E70" i="6"/>
  <c r="F70" i="6" s="1"/>
  <c r="E71" i="6"/>
  <c r="E72" i="6"/>
  <c r="F72" i="6" s="1"/>
  <c r="E73" i="6"/>
  <c r="E74" i="6"/>
  <c r="E75" i="6"/>
  <c r="F75" i="6" s="1"/>
  <c r="E76" i="6"/>
  <c r="F76" i="6" s="1"/>
  <c r="E77" i="6"/>
  <c r="F77" i="6" s="1"/>
  <c r="E78" i="6"/>
  <c r="F78" i="6" s="1"/>
  <c r="E66" i="37"/>
  <c r="F66" i="37" s="1"/>
  <c r="E66" i="36"/>
  <c r="F66" i="36" s="1"/>
  <c r="E66" i="35"/>
  <c r="E66" i="1"/>
  <c r="F66" i="1" s="1"/>
  <c r="E66" i="2"/>
  <c r="F66" i="2" s="1"/>
  <c r="E66" i="3"/>
  <c r="F66" i="3" s="1"/>
  <c r="E66" i="4"/>
  <c r="E66" i="5"/>
  <c r="E66" i="6"/>
  <c r="E65" i="37"/>
  <c r="E65" i="36"/>
  <c r="E65" i="35"/>
  <c r="F65" i="35" s="1"/>
  <c r="E65" i="1"/>
  <c r="F65" i="1" s="1"/>
  <c r="E65" i="2"/>
  <c r="F65" i="2" s="1"/>
  <c r="E65" i="3"/>
  <c r="F65" i="3" s="1"/>
  <c r="E65" i="4"/>
  <c r="F65" i="4" s="1"/>
  <c r="E65" i="5"/>
  <c r="E65" i="6"/>
  <c r="E61" i="37"/>
  <c r="F61" i="37" s="1"/>
  <c r="E61" i="36"/>
  <c r="F61" i="36" s="1"/>
  <c r="E61" i="35"/>
  <c r="E61" i="1"/>
  <c r="E61" i="2"/>
  <c r="F61" i="2" s="1"/>
  <c r="E61" i="3"/>
  <c r="F61" i="3" s="1"/>
  <c r="E61" i="4"/>
  <c r="F61" i="4" s="1"/>
  <c r="E61" i="5"/>
  <c r="F61" i="5" s="1"/>
  <c r="E61" i="6"/>
  <c r="F61" i="6" s="1"/>
  <c r="E59" i="37"/>
  <c r="F59" i="37" s="1"/>
  <c r="E59" i="36"/>
  <c r="F59" i="36" s="1"/>
  <c r="E59" i="35"/>
  <c r="E59" i="1"/>
  <c r="F59" i="1" s="1"/>
  <c r="E59" i="2"/>
  <c r="E59" i="3"/>
  <c r="F59" i="3" s="1"/>
  <c r="E59" i="4"/>
  <c r="E59" i="5"/>
  <c r="F59" i="5" s="1"/>
  <c r="E59" i="6"/>
  <c r="F59" i="6" s="1"/>
  <c r="E57" i="37"/>
  <c r="F57" i="37" s="1"/>
  <c r="E57" i="36"/>
  <c r="F57" i="36" s="1"/>
  <c r="E57" i="35"/>
  <c r="E57" i="1"/>
  <c r="F57" i="1" s="1"/>
  <c r="E57" i="2"/>
  <c r="F57" i="2" s="1"/>
  <c r="E57" i="3"/>
  <c r="F57" i="3" s="1"/>
  <c r="E57" i="4"/>
  <c r="E57" i="5"/>
  <c r="F57" i="5" s="1"/>
  <c r="E57" i="6"/>
  <c r="E55" i="37"/>
  <c r="F55" i="37" s="1"/>
  <c r="E55" i="36"/>
  <c r="F55" i="36" s="1"/>
  <c r="E55" i="35"/>
  <c r="E55" i="1"/>
  <c r="F55" i="1" s="1"/>
  <c r="E55" i="2"/>
  <c r="E55" i="3"/>
  <c r="F55" i="3" s="1"/>
  <c r="E55" i="4"/>
  <c r="F55" i="4" s="1"/>
  <c r="E55" i="5"/>
  <c r="E55" i="6"/>
  <c r="F55" i="6" s="1"/>
  <c r="E53" i="37"/>
  <c r="E53" i="36"/>
  <c r="F53" i="36" s="1"/>
  <c r="E53" i="35"/>
  <c r="E53" i="1"/>
  <c r="E53" i="2"/>
  <c r="E53" i="3"/>
  <c r="F53" i="3" s="1"/>
  <c r="E53" i="4"/>
  <c r="F53" i="4" s="1"/>
  <c r="E53" i="5"/>
  <c r="F53" i="5" s="1"/>
  <c r="E53" i="6"/>
  <c r="F53" i="6" s="1"/>
  <c r="E51" i="37"/>
  <c r="E51" i="36"/>
  <c r="F51" i="36" s="1"/>
  <c r="E51" i="35"/>
  <c r="F51" i="35" s="1"/>
  <c r="E51" i="1"/>
  <c r="F51" i="1" s="1"/>
  <c r="E51" i="2"/>
  <c r="E51" i="3"/>
  <c r="F51" i="3" s="1"/>
  <c r="E51" i="4"/>
  <c r="E51" i="5"/>
  <c r="F51" i="5" s="1"/>
  <c r="E51" i="6"/>
  <c r="E46" i="37"/>
  <c r="F46" i="37" s="1"/>
  <c r="E47" i="37"/>
  <c r="F47" i="37" s="1"/>
  <c r="E48" i="37"/>
  <c r="F48" i="37" s="1"/>
  <c r="E49" i="37"/>
  <c r="E46" i="36"/>
  <c r="F46" i="36" s="1"/>
  <c r="E47" i="36"/>
  <c r="F47" i="36" s="1"/>
  <c r="E48" i="36"/>
  <c r="E49" i="36"/>
  <c r="F49" i="36" s="1"/>
  <c r="E46" i="35"/>
  <c r="E47" i="35"/>
  <c r="E48" i="35"/>
  <c r="F48" i="35" s="1"/>
  <c r="E49" i="35"/>
  <c r="F49" i="35" s="1"/>
  <c r="E46" i="1"/>
  <c r="F46" i="1" s="1"/>
  <c r="E47" i="1"/>
  <c r="F47" i="1" s="1"/>
  <c r="E48" i="1"/>
  <c r="E49" i="1"/>
  <c r="F49" i="1" s="1"/>
  <c r="E46" i="2"/>
  <c r="E47" i="2"/>
  <c r="E48" i="2"/>
  <c r="E49" i="2"/>
  <c r="E46" i="3"/>
  <c r="E47" i="3"/>
  <c r="E48" i="3"/>
  <c r="E49" i="3"/>
  <c r="F49" i="3" s="1"/>
  <c r="E46" i="4"/>
  <c r="F46" i="4" s="1"/>
  <c r="E47" i="4"/>
  <c r="F47" i="4" s="1"/>
  <c r="E48" i="4"/>
  <c r="E49" i="4"/>
  <c r="F49" i="4" s="1"/>
  <c r="E46" i="5"/>
  <c r="E47" i="5"/>
  <c r="F47" i="5" s="1"/>
  <c r="E48" i="5"/>
  <c r="E49" i="5"/>
  <c r="E46" i="6"/>
  <c r="E47" i="6"/>
  <c r="E48" i="6"/>
  <c r="F48" i="6" s="1"/>
  <c r="E49" i="6"/>
  <c r="F49" i="6" s="1"/>
  <c r="E45" i="37"/>
  <c r="F45" i="37" s="1"/>
  <c r="E45" i="36"/>
  <c r="F45" i="36" s="1"/>
  <c r="E45" i="35"/>
  <c r="E45" i="1"/>
  <c r="F45" i="1" s="1"/>
  <c r="E45" i="2"/>
  <c r="E45" i="3"/>
  <c r="E45" i="4"/>
  <c r="E45" i="5"/>
  <c r="E45" i="6"/>
  <c r="F45" i="6" s="1"/>
  <c r="E44" i="37"/>
  <c r="E44" i="36"/>
  <c r="E44" i="35"/>
  <c r="F44" i="35" s="1"/>
  <c r="E44" i="1"/>
  <c r="E44" i="2"/>
  <c r="F44" i="2" s="1"/>
  <c r="E44" i="3"/>
  <c r="F44" i="3" s="1"/>
  <c r="E44" i="4"/>
  <c r="F44" i="4" s="1"/>
  <c r="E44" i="5"/>
  <c r="E44" i="6"/>
  <c r="E42" i="37"/>
  <c r="F42" i="37" s="1"/>
  <c r="E42" i="36"/>
  <c r="E42" i="35"/>
  <c r="F42" i="35" s="1"/>
  <c r="E42" i="1"/>
  <c r="E42" i="2"/>
  <c r="F42" i="2" s="1"/>
  <c r="E42" i="3"/>
  <c r="F42" i="3" s="1"/>
  <c r="E42" i="4"/>
  <c r="F42" i="4" s="1"/>
  <c r="E42" i="5"/>
  <c r="F42" i="5" s="1"/>
  <c r="E42" i="6"/>
  <c r="F42" i="6" s="1"/>
  <c r="E10" i="37"/>
  <c r="F10" i="37" s="1"/>
  <c r="E11" i="37"/>
  <c r="F11" i="37" s="1"/>
  <c r="E12" i="37"/>
  <c r="F12" i="37" s="1"/>
  <c r="E13" i="37"/>
  <c r="F13" i="37" s="1"/>
  <c r="E14" i="37"/>
  <c r="F14" i="37" s="1"/>
  <c r="E15" i="37"/>
  <c r="F15" i="37" s="1"/>
  <c r="E16" i="37"/>
  <c r="F16" i="37" s="1"/>
  <c r="E17" i="37"/>
  <c r="E18" i="37"/>
  <c r="F18" i="37" s="1"/>
  <c r="E19" i="37"/>
  <c r="F19" i="37" s="1"/>
  <c r="E20" i="37"/>
  <c r="E21" i="37"/>
  <c r="E22" i="37"/>
  <c r="F22" i="37" s="1"/>
  <c r="E23" i="37"/>
  <c r="F23" i="37" s="1"/>
  <c r="E24" i="37"/>
  <c r="F24" i="37" s="1"/>
  <c r="E25" i="37"/>
  <c r="E26" i="37"/>
  <c r="F26" i="37" s="1"/>
  <c r="E27" i="37"/>
  <c r="F27" i="37" s="1"/>
  <c r="E28" i="37"/>
  <c r="F28" i="37" s="1"/>
  <c r="E29" i="37"/>
  <c r="F29" i="37" s="1"/>
  <c r="E30" i="37"/>
  <c r="F30" i="37" s="1"/>
  <c r="E33" i="37"/>
  <c r="F33" i="37" s="1"/>
  <c r="E10" i="36"/>
  <c r="E11" i="36"/>
  <c r="F11" i="36" s="1"/>
  <c r="E12" i="36"/>
  <c r="F12" i="36" s="1"/>
  <c r="E13" i="36"/>
  <c r="F13" i="36" s="1"/>
  <c r="E14" i="36"/>
  <c r="F14" i="36" s="1"/>
  <c r="E15" i="36"/>
  <c r="E16" i="36"/>
  <c r="F16" i="36" s="1"/>
  <c r="E17" i="36"/>
  <c r="E18" i="36"/>
  <c r="E19" i="36"/>
  <c r="E20" i="36"/>
  <c r="E21" i="36"/>
  <c r="F21" i="36" s="1"/>
  <c r="E22" i="36"/>
  <c r="F22" i="36" s="1"/>
  <c r="E23" i="36"/>
  <c r="F23" i="36" s="1"/>
  <c r="E24" i="36"/>
  <c r="F24" i="36" s="1"/>
  <c r="E25" i="36"/>
  <c r="F25" i="36" s="1"/>
  <c r="E26" i="36"/>
  <c r="F26" i="36" s="1"/>
  <c r="E27" i="36"/>
  <c r="E28" i="36"/>
  <c r="F28" i="36" s="1"/>
  <c r="E29" i="36"/>
  <c r="E30" i="36"/>
  <c r="E33" i="36"/>
  <c r="E10" i="35"/>
  <c r="F10" i="35" s="1"/>
  <c r="E11" i="35"/>
  <c r="E12" i="35"/>
  <c r="E13" i="35"/>
  <c r="E14" i="35"/>
  <c r="F14" i="35" s="1"/>
  <c r="E15" i="35"/>
  <c r="F15" i="35" s="1"/>
  <c r="E16" i="35"/>
  <c r="F16" i="35" s="1"/>
  <c r="E17" i="35"/>
  <c r="F17" i="35" s="1"/>
  <c r="E18" i="35"/>
  <c r="F18" i="35" s="1"/>
  <c r="E19" i="35"/>
  <c r="E20" i="35"/>
  <c r="E21" i="35"/>
  <c r="E22" i="35"/>
  <c r="E23" i="35"/>
  <c r="E24" i="35"/>
  <c r="E25" i="35"/>
  <c r="F25" i="35" s="1"/>
  <c r="E26" i="35"/>
  <c r="F26" i="35" s="1"/>
  <c r="E27" i="35"/>
  <c r="F27" i="35" s="1"/>
  <c r="E28" i="35"/>
  <c r="F28" i="35" s="1"/>
  <c r="E29" i="35"/>
  <c r="E30" i="35"/>
  <c r="E33" i="35"/>
  <c r="E10" i="1"/>
  <c r="F10" i="1" s="1"/>
  <c r="E11" i="1"/>
  <c r="F11" i="1" s="1"/>
  <c r="E12" i="1"/>
  <c r="E13" i="1"/>
  <c r="F13" i="1" s="1"/>
  <c r="E14" i="1"/>
  <c r="E15" i="1"/>
  <c r="F15" i="1" s="1"/>
  <c r="E16" i="1"/>
  <c r="F16" i="1" s="1"/>
  <c r="E17" i="1"/>
  <c r="E18" i="1"/>
  <c r="E19" i="1"/>
  <c r="F19" i="1" s="1"/>
  <c r="E20" i="1"/>
  <c r="F20" i="1" s="1"/>
  <c r="E21" i="1"/>
  <c r="F21" i="1" s="1"/>
  <c r="E22" i="1"/>
  <c r="F22" i="1" s="1"/>
  <c r="E23" i="1"/>
  <c r="E24" i="1"/>
  <c r="F24" i="1" s="1"/>
  <c r="E25" i="1"/>
  <c r="E26" i="1"/>
  <c r="E27" i="1"/>
  <c r="F27" i="1" s="1"/>
  <c r="E28" i="1"/>
  <c r="E29" i="1"/>
  <c r="F29" i="1" s="1"/>
  <c r="E30" i="1"/>
  <c r="E33" i="1"/>
  <c r="F33" i="1" s="1"/>
  <c r="E10" i="2"/>
  <c r="F10" i="2" s="1"/>
  <c r="E11" i="2"/>
  <c r="F11" i="2" s="1"/>
  <c r="E12" i="2"/>
  <c r="F12" i="2" s="1"/>
  <c r="E13" i="2"/>
  <c r="F13" i="2" s="1"/>
  <c r="E14" i="2"/>
  <c r="F14" i="2" s="1"/>
  <c r="E15" i="2"/>
  <c r="E16" i="2"/>
  <c r="E17" i="2"/>
  <c r="E18" i="2"/>
  <c r="E19" i="2"/>
  <c r="E20" i="2"/>
  <c r="E21" i="2"/>
  <c r="F21" i="2" s="1"/>
  <c r="E22" i="2"/>
  <c r="F22" i="2" s="1"/>
  <c r="E23" i="2"/>
  <c r="F23" i="2" s="1"/>
  <c r="E24" i="2"/>
  <c r="F24" i="2" s="1"/>
  <c r="E25" i="2"/>
  <c r="E26" i="2"/>
  <c r="F26" i="2" s="1"/>
  <c r="E27" i="2"/>
  <c r="E28" i="2"/>
  <c r="E29" i="2"/>
  <c r="F29" i="2" s="1"/>
  <c r="E30" i="2"/>
  <c r="F30" i="2" s="1"/>
  <c r="E33" i="2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E19" i="3"/>
  <c r="E20" i="3"/>
  <c r="E21" i="3"/>
  <c r="E22" i="3"/>
  <c r="E23" i="3"/>
  <c r="F23" i="3" s="1"/>
  <c r="E24" i="3"/>
  <c r="F24" i="3" s="1"/>
  <c r="E25" i="3"/>
  <c r="F25" i="3" s="1"/>
  <c r="E26" i="3"/>
  <c r="F26" i="3" s="1"/>
  <c r="E27" i="3"/>
  <c r="E28" i="3"/>
  <c r="F28" i="3" s="1"/>
  <c r="E29" i="3"/>
  <c r="E30" i="3"/>
  <c r="E33" i="3"/>
  <c r="E10" i="4"/>
  <c r="F10" i="4" s="1"/>
  <c r="E11" i="4"/>
  <c r="E12" i="4"/>
  <c r="F12" i="4" s="1"/>
  <c r="E13" i="4"/>
  <c r="F13" i="4" s="1"/>
  <c r="E14" i="4"/>
  <c r="F14" i="4" s="1"/>
  <c r="E15" i="4"/>
  <c r="F15" i="4" s="1"/>
  <c r="E16" i="4"/>
  <c r="F16" i="4" s="1"/>
  <c r="E17" i="4"/>
  <c r="E18" i="4"/>
  <c r="F18" i="4" s="1"/>
  <c r="E19" i="4"/>
  <c r="F19" i="4" s="1"/>
  <c r="E20" i="4"/>
  <c r="F20" i="4" s="1"/>
  <c r="E21" i="4"/>
  <c r="F21" i="4" s="1"/>
  <c r="E22" i="4"/>
  <c r="E23" i="4"/>
  <c r="E24" i="4"/>
  <c r="E25" i="4"/>
  <c r="E26" i="4"/>
  <c r="E27" i="4"/>
  <c r="E28" i="4"/>
  <c r="F28" i="4" s="1"/>
  <c r="E29" i="4"/>
  <c r="E30" i="4"/>
  <c r="F30" i="4" s="1"/>
  <c r="E33" i="4"/>
  <c r="E10" i="5"/>
  <c r="F10" i="5" s="1"/>
  <c r="E11" i="5"/>
  <c r="F11" i="5" s="1"/>
  <c r="E12" i="5"/>
  <c r="F12" i="5" s="1"/>
  <c r="E13" i="5"/>
  <c r="F13" i="5" s="1"/>
  <c r="E14" i="5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E23" i="5"/>
  <c r="E24" i="5"/>
  <c r="E25" i="5"/>
  <c r="E26" i="5"/>
  <c r="E27" i="5"/>
  <c r="F27" i="5" s="1"/>
  <c r="E28" i="5"/>
  <c r="F28" i="5" s="1"/>
  <c r="E29" i="5"/>
  <c r="F29" i="5" s="1"/>
  <c r="E30" i="5"/>
  <c r="F30" i="5" s="1"/>
  <c r="E33" i="5"/>
  <c r="E10" i="6"/>
  <c r="E11" i="6"/>
  <c r="E12" i="6"/>
  <c r="E13" i="6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E24" i="6"/>
  <c r="F24" i="6" s="1"/>
  <c r="E25" i="6"/>
  <c r="E26" i="6"/>
  <c r="E27" i="6"/>
  <c r="E28" i="6"/>
  <c r="E29" i="6"/>
  <c r="F29" i="6" s="1"/>
  <c r="E30" i="6"/>
  <c r="F30" i="6" s="1"/>
  <c r="E33" i="6"/>
  <c r="F33" i="6" s="1"/>
  <c r="E9" i="37"/>
  <c r="F9" i="37" s="1"/>
  <c r="E9" i="36"/>
  <c r="E9" i="35"/>
  <c r="F9" i="35" s="1"/>
  <c r="E9" i="1"/>
  <c r="E9" i="2"/>
  <c r="F9" i="2" s="1"/>
  <c r="E9" i="3"/>
  <c r="F9" i="3" s="1"/>
  <c r="E9" i="4"/>
  <c r="F9" i="4" s="1"/>
  <c r="E9" i="5"/>
  <c r="E9" i="6"/>
  <c r="F9" i="6" s="1"/>
  <c r="E8" i="37"/>
  <c r="F8" i="37" s="1"/>
  <c r="E8" i="36"/>
  <c r="E8" i="35"/>
  <c r="E8" i="1"/>
  <c r="F8" i="1" s="1"/>
  <c r="E8" i="2"/>
  <c r="F8" i="2" s="1"/>
  <c r="E8" i="3"/>
  <c r="F8" i="3" s="1"/>
  <c r="E8" i="4"/>
  <c r="E8" i="5"/>
  <c r="E8" i="6"/>
  <c r="B98" i="11"/>
  <c r="C98" i="11"/>
  <c r="D98" i="11"/>
  <c r="B82" i="11"/>
  <c r="C82" i="11"/>
  <c r="D82" i="11"/>
  <c r="B83" i="11"/>
  <c r="C83" i="11"/>
  <c r="D83" i="11"/>
  <c r="B85" i="11"/>
  <c r="C85" i="11"/>
  <c r="D85" i="11"/>
  <c r="B86" i="11"/>
  <c r="C86" i="11"/>
  <c r="D86" i="11"/>
  <c r="B87" i="11"/>
  <c r="C87" i="11"/>
  <c r="D87" i="11"/>
  <c r="B89" i="11"/>
  <c r="C89" i="11"/>
  <c r="D89" i="11"/>
  <c r="B90" i="11"/>
  <c r="C90" i="11"/>
  <c r="D90" i="11"/>
  <c r="B91" i="11"/>
  <c r="C91" i="11"/>
  <c r="D91" i="11"/>
  <c r="B92" i="11"/>
  <c r="C92" i="11"/>
  <c r="D92" i="11"/>
  <c r="B94" i="11"/>
  <c r="C94" i="11"/>
  <c r="D94" i="11"/>
  <c r="B95" i="11"/>
  <c r="C95" i="11"/>
  <c r="D95" i="11"/>
  <c r="B96" i="11"/>
  <c r="C96" i="11"/>
  <c r="D96" i="11"/>
  <c r="C81" i="11"/>
  <c r="D81" i="11"/>
  <c r="B81" i="11"/>
  <c r="B66" i="11"/>
  <c r="C66" i="11"/>
  <c r="D66" i="11"/>
  <c r="B67" i="11"/>
  <c r="C67" i="11"/>
  <c r="D67" i="11"/>
  <c r="B68" i="11"/>
  <c r="C68" i="11"/>
  <c r="D68" i="11"/>
  <c r="B69" i="11"/>
  <c r="C69" i="11"/>
  <c r="D69" i="11"/>
  <c r="B70" i="11"/>
  <c r="C70" i="11"/>
  <c r="D70" i="11"/>
  <c r="B71" i="11"/>
  <c r="C71" i="11"/>
  <c r="D71" i="11"/>
  <c r="B72" i="11"/>
  <c r="C72" i="11"/>
  <c r="D72" i="11"/>
  <c r="C73" i="11"/>
  <c r="D73" i="11"/>
  <c r="B74" i="11"/>
  <c r="C74" i="11"/>
  <c r="D74" i="11"/>
  <c r="B75" i="11"/>
  <c r="C75" i="11"/>
  <c r="D75" i="11"/>
  <c r="B76" i="11"/>
  <c r="C76" i="11"/>
  <c r="D76" i="11"/>
  <c r="B77" i="11"/>
  <c r="C77" i="11"/>
  <c r="D77" i="11"/>
  <c r="C65" i="11"/>
  <c r="D65" i="11"/>
  <c r="B65" i="11"/>
  <c r="C59" i="11"/>
  <c r="D59" i="11"/>
  <c r="B59" i="11"/>
  <c r="C57" i="11"/>
  <c r="D57" i="11"/>
  <c r="B57" i="11"/>
  <c r="C55" i="11"/>
  <c r="D55" i="11"/>
  <c r="B55" i="11"/>
  <c r="C53" i="11"/>
  <c r="D53" i="11"/>
  <c r="B53" i="11"/>
  <c r="C51" i="11"/>
  <c r="D51" i="11"/>
  <c r="B51" i="11"/>
  <c r="B45" i="11"/>
  <c r="C45" i="11"/>
  <c r="D45" i="11"/>
  <c r="B46" i="11"/>
  <c r="C46" i="11"/>
  <c r="D46" i="11"/>
  <c r="B47" i="11"/>
  <c r="C47" i="11"/>
  <c r="D47" i="11"/>
  <c r="B48" i="11"/>
  <c r="C48" i="11"/>
  <c r="D48" i="11"/>
  <c r="B49" i="11"/>
  <c r="C49" i="11"/>
  <c r="D49" i="11"/>
  <c r="C44" i="11"/>
  <c r="D44" i="11"/>
  <c r="B44" i="11"/>
  <c r="C40" i="11"/>
  <c r="C40" i="52" s="1"/>
  <c r="D40" i="11"/>
  <c r="D40" i="52" s="1"/>
  <c r="B40" i="11"/>
  <c r="B40" i="52" s="1"/>
  <c r="C38" i="11"/>
  <c r="C38" i="52" s="1"/>
  <c r="D38" i="11"/>
  <c r="D38" i="52" s="1"/>
  <c r="B38" i="11"/>
  <c r="B38" i="52" s="1"/>
  <c r="B10" i="11"/>
  <c r="C10" i="11"/>
  <c r="D10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B25" i="11"/>
  <c r="C25" i="11"/>
  <c r="D25" i="11"/>
  <c r="B26" i="11"/>
  <c r="C26" i="11"/>
  <c r="D26" i="11"/>
  <c r="B27" i="11"/>
  <c r="C27" i="11"/>
  <c r="D27" i="11"/>
  <c r="B28" i="11"/>
  <c r="C28" i="11"/>
  <c r="D28" i="11"/>
  <c r="B29" i="11"/>
  <c r="B29" i="52" s="1"/>
  <c r="C29" i="11"/>
  <c r="D29" i="11"/>
  <c r="B30" i="11"/>
  <c r="C30" i="11"/>
  <c r="D30" i="11"/>
  <c r="B33" i="11"/>
  <c r="C33" i="11"/>
  <c r="D33" i="11"/>
  <c r="C9" i="11"/>
  <c r="D9" i="11"/>
  <c r="B9" i="11"/>
  <c r="C8" i="11"/>
  <c r="B8" i="11"/>
  <c r="E99" i="39"/>
  <c r="E99" i="64"/>
  <c r="F99" i="64" s="1"/>
  <c r="E99" i="65"/>
  <c r="E99" i="40"/>
  <c r="E99" i="41"/>
  <c r="E99" i="43"/>
  <c r="E99" i="42"/>
  <c r="E99" i="44"/>
  <c r="E99" i="45"/>
  <c r="F99" i="45" s="1"/>
  <c r="E99" i="47"/>
  <c r="E99" i="48"/>
  <c r="E99" i="50"/>
  <c r="F99" i="50" s="1"/>
  <c r="E99" i="51"/>
  <c r="E99" i="46"/>
  <c r="F99" i="46" s="1"/>
  <c r="E99" i="38"/>
  <c r="E83" i="39"/>
  <c r="E84" i="39"/>
  <c r="E85" i="39"/>
  <c r="E86" i="39"/>
  <c r="E87" i="39"/>
  <c r="E88" i="39"/>
  <c r="E89" i="39"/>
  <c r="E90" i="39"/>
  <c r="E91" i="39"/>
  <c r="E92" i="39"/>
  <c r="E93" i="39"/>
  <c r="F93" i="39" s="1"/>
  <c r="E94" i="39"/>
  <c r="E95" i="39"/>
  <c r="E96" i="39"/>
  <c r="E97" i="39"/>
  <c r="E98" i="39"/>
  <c r="E83" i="64"/>
  <c r="E84" i="64"/>
  <c r="E85" i="64"/>
  <c r="F85" i="64" s="1"/>
  <c r="E86" i="64"/>
  <c r="E87" i="64"/>
  <c r="E88" i="64"/>
  <c r="E89" i="64"/>
  <c r="F89" i="64" s="1"/>
  <c r="E90" i="64"/>
  <c r="E91" i="64"/>
  <c r="E92" i="64"/>
  <c r="E93" i="64"/>
  <c r="F93" i="64" s="1"/>
  <c r="E94" i="64"/>
  <c r="E95" i="64"/>
  <c r="F95" i="64" s="1"/>
  <c r="E96" i="64"/>
  <c r="E97" i="64"/>
  <c r="E98" i="64"/>
  <c r="E83" i="65"/>
  <c r="E84" i="65"/>
  <c r="E85" i="65"/>
  <c r="F85" i="65" s="1"/>
  <c r="E86" i="65"/>
  <c r="E87" i="65"/>
  <c r="F87" i="65" s="1"/>
  <c r="E88" i="65"/>
  <c r="E89" i="65"/>
  <c r="F89" i="65" s="1"/>
  <c r="E90" i="65"/>
  <c r="E91" i="65"/>
  <c r="E92" i="65"/>
  <c r="E93" i="65"/>
  <c r="E94" i="65"/>
  <c r="E95" i="65"/>
  <c r="F95" i="65" s="1"/>
  <c r="E96" i="65"/>
  <c r="E97" i="65"/>
  <c r="F97" i="65" s="1"/>
  <c r="E98" i="65"/>
  <c r="E83" i="40"/>
  <c r="E84" i="40"/>
  <c r="E85" i="40"/>
  <c r="E86" i="40"/>
  <c r="E87" i="40"/>
  <c r="E88" i="40"/>
  <c r="F88" i="40" s="1"/>
  <c r="E89" i="40"/>
  <c r="E90" i="40"/>
  <c r="E91" i="40"/>
  <c r="E92" i="40"/>
  <c r="E93" i="40"/>
  <c r="F93" i="40" s="1"/>
  <c r="E94" i="40"/>
  <c r="E95" i="40"/>
  <c r="E96" i="40"/>
  <c r="F96" i="40" s="1"/>
  <c r="E97" i="40"/>
  <c r="F97" i="40" s="1"/>
  <c r="E98" i="40"/>
  <c r="E83" i="41"/>
  <c r="E84" i="41"/>
  <c r="F84" i="41" s="1"/>
  <c r="E85" i="41"/>
  <c r="E86" i="41"/>
  <c r="E87" i="41"/>
  <c r="E88" i="41"/>
  <c r="E89" i="41"/>
  <c r="F89" i="41" s="1"/>
  <c r="E90" i="41"/>
  <c r="E91" i="41"/>
  <c r="E92" i="41"/>
  <c r="F92" i="41" s="1"/>
  <c r="E93" i="41"/>
  <c r="E94" i="41"/>
  <c r="E95" i="41"/>
  <c r="E96" i="41"/>
  <c r="E97" i="41"/>
  <c r="F97" i="41" s="1"/>
  <c r="E98" i="41"/>
  <c r="E83" i="43"/>
  <c r="F83" i="43" s="1"/>
  <c r="E84" i="43"/>
  <c r="F84" i="43" s="1"/>
  <c r="E85" i="43"/>
  <c r="F85" i="43" s="1"/>
  <c r="E86" i="43"/>
  <c r="E87" i="43"/>
  <c r="E88" i="43"/>
  <c r="E89" i="43"/>
  <c r="E90" i="43"/>
  <c r="E91" i="43"/>
  <c r="F91" i="43" s="1"/>
  <c r="E92" i="43"/>
  <c r="E93" i="43"/>
  <c r="E94" i="43"/>
  <c r="E95" i="43"/>
  <c r="E96" i="43"/>
  <c r="E97" i="43"/>
  <c r="F97" i="43" s="1"/>
  <c r="E98" i="43"/>
  <c r="E83" i="42"/>
  <c r="F83" i="42" s="1"/>
  <c r="E84" i="42"/>
  <c r="E85" i="42"/>
  <c r="E86" i="42"/>
  <c r="E87" i="42"/>
  <c r="E88" i="42"/>
  <c r="E89" i="42"/>
  <c r="E90" i="42"/>
  <c r="E91" i="42"/>
  <c r="F91" i="42" s="1"/>
  <c r="E92" i="42"/>
  <c r="E93" i="42"/>
  <c r="F93" i="42" s="1"/>
  <c r="E94" i="42"/>
  <c r="E95" i="42"/>
  <c r="E96" i="42"/>
  <c r="E97" i="42"/>
  <c r="E98" i="42"/>
  <c r="E83" i="44"/>
  <c r="E84" i="44"/>
  <c r="F84" i="44" s="1"/>
  <c r="E85" i="44"/>
  <c r="E86" i="44"/>
  <c r="E87" i="44"/>
  <c r="F87" i="44" s="1"/>
  <c r="E88" i="44"/>
  <c r="E89" i="44"/>
  <c r="F89" i="44" s="1"/>
  <c r="E90" i="44"/>
  <c r="E91" i="44"/>
  <c r="E92" i="44"/>
  <c r="F92" i="44" s="1"/>
  <c r="E93" i="44"/>
  <c r="E94" i="44"/>
  <c r="E95" i="44"/>
  <c r="F95" i="44" s="1"/>
  <c r="E96" i="44"/>
  <c r="E97" i="44"/>
  <c r="E98" i="44"/>
  <c r="E83" i="45"/>
  <c r="E84" i="45"/>
  <c r="F84" i="45" s="1"/>
  <c r="E85" i="45"/>
  <c r="F85" i="45" s="1"/>
  <c r="E86" i="45"/>
  <c r="E87" i="45"/>
  <c r="E88" i="45"/>
  <c r="E89" i="45"/>
  <c r="F89" i="45" s="1"/>
  <c r="E90" i="45"/>
  <c r="F90" i="45" s="1"/>
  <c r="E91" i="45"/>
  <c r="E92" i="45"/>
  <c r="F92" i="45" s="1"/>
  <c r="E93" i="45"/>
  <c r="F93" i="45" s="1"/>
  <c r="E94" i="45"/>
  <c r="E95" i="45"/>
  <c r="E96" i="45"/>
  <c r="E97" i="45"/>
  <c r="F97" i="45" s="1"/>
  <c r="E98" i="45"/>
  <c r="F98" i="45" s="1"/>
  <c r="E83" i="47"/>
  <c r="E84" i="47"/>
  <c r="F84" i="47" s="1"/>
  <c r="E85" i="47"/>
  <c r="E86" i="47"/>
  <c r="E87" i="47"/>
  <c r="F87" i="47" s="1"/>
  <c r="E88" i="47"/>
  <c r="F88" i="47" s="1"/>
  <c r="E89" i="47"/>
  <c r="E90" i="47"/>
  <c r="E91" i="47"/>
  <c r="E92" i="47"/>
  <c r="E93" i="47"/>
  <c r="F93" i="47" s="1"/>
  <c r="E94" i="47"/>
  <c r="F94" i="47" s="1"/>
  <c r="E95" i="47"/>
  <c r="F95" i="47" s="1"/>
  <c r="E96" i="47"/>
  <c r="F96" i="47" s="1"/>
  <c r="E97" i="47"/>
  <c r="E98" i="47"/>
  <c r="E83" i="48"/>
  <c r="E84" i="48"/>
  <c r="F84" i="48" s="1"/>
  <c r="E85" i="48"/>
  <c r="F85" i="48" s="1"/>
  <c r="E86" i="48"/>
  <c r="E87" i="48"/>
  <c r="E88" i="48"/>
  <c r="E89" i="48"/>
  <c r="F89" i="48" s="1"/>
  <c r="E90" i="48"/>
  <c r="E91" i="48"/>
  <c r="E92" i="48"/>
  <c r="F92" i="48" s="1"/>
  <c r="E93" i="48"/>
  <c r="F93" i="48" s="1"/>
  <c r="E94" i="48"/>
  <c r="E95" i="48"/>
  <c r="E96" i="48"/>
  <c r="E97" i="48"/>
  <c r="E98" i="48"/>
  <c r="E83" i="49"/>
  <c r="E84" i="49"/>
  <c r="F84" i="49" s="1"/>
  <c r="E85" i="49"/>
  <c r="E86" i="49"/>
  <c r="E87" i="49"/>
  <c r="F87" i="49" s="1"/>
  <c r="E88" i="49"/>
  <c r="F88" i="49" s="1"/>
  <c r="E89" i="49"/>
  <c r="E90" i="49"/>
  <c r="E91" i="49"/>
  <c r="E92" i="49"/>
  <c r="E94" i="49"/>
  <c r="E95" i="49"/>
  <c r="E96" i="49"/>
  <c r="F96" i="49" s="1"/>
  <c r="E97" i="49"/>
  <c r="F97" i="49" s="1"/>
  <c r="E98" i="49"/>
  <c r="F98" i="49" s="1"/>
  <c r="E83" i="50"/>
  <c r="E84" i="50"/>
  <c r="E85" i="50"/>
  <c r="E86" i="50"/>
  <c r="E87" i="50"/>
  <c r="E88" i="50"/>
  <c r="F88" i="50" s="1"/>
  <c r="E89" i="50"/>
  <c r="F89" i="50" s="1"/>
  <c r="E90" i="50"/>
  <c r="E91" i="50"/>
  <c r="E92" i="50"/>
  <c r="E93" i="50"/>
  <c r="E94" i="50"/>
  <c r="E95" i="50"/>
  <c r="E96" i="50"/>
  <c r="E97" i="50"/>
  <c r="F97" i="50" s="1"/>
  <c r="E98" i="50"/>
  <c r="E83" i="51"/>
  <c r="E84" i="51"/>
  <c r="E85" i="51"/>
  <c r="E86" i="51"/>
  <c r="E87" i="51"/>
  <c r="E88" i="51"/>
  <c r="E89" i="51"/>
  <c r="E90" i="51"/>
  <c r="F90" i="51" s="1"/>
  <c r="E91" i="51"/>
  <c r="E92" i="51"/>
  <c r="F92" i="51" s="1"/>
  <c r="E93" i="51"/>
  <c r="E94" i="51"/>
  <c r="E95" i="51"/>
  <c r="E96" i="51"/>
  <c r="E97" i="51"/>
  <c r="E98" i="51"/>
  <c r="E83" i="46"/>
  <c r="E84" i="46"/>
  <c r="E85" i="46"/>
  <c r="F85" i="46" s="1"/>
  <c r="E86" i="46"/>
  <c r="F86" i="46" s="1"/>
  <c r="E87" i="46"/>
  <c r="F87" i="46" s="1"/>
  <c r="E88" i="46"/>
  <c r="F88" i="46" s="1"/>
  <c r="E89" i="46"/>
  <c r="E90" i="46"/>
  <c r="F90" i="46" s="1"/>
  <c r="E91" i="46"/>
  <c r="E92" i="46"/>
  <c r="F92" i="46" s="1"/>
  <c r="E93" i="46"/>
  <c r="F93" i="46" s="1"/>
  <c r="E94" i="46"/>
  <c r="E95" i="46"/>
  <c r="F95" i="46" s="1"/>
  <c r="E96" i="46"/>
  <c r="F96" i="46" s="1"/>
  <c r="E97" i="46"/>
  <c r="E98" i="46"/>
  <c r="F98" i="46" s="1"/>
  <c r="E83" i="38"/>
  <c r="E84" i="38"/>
  <c r="E85" i="38"/>
  <c r="E86" i="38"/>
  <c r="E87" i="38"/>
  <c r="E88" i="38"/>
  <c r="F88" i="38" s="1"/>
  <c r="E89" i="38"/>
  <c r="F89" i="38" s="1"/>
  <c r="E90" i="38"/>
  <c r="E91" i="38"/>
  <c r="E92" i="38"/>
  <c r="E93" i="38"/>
  <c r="E94" i="38"/>
  <c r="F94" i="38" s="1"/>
  <c r="E95" i="38"/>
  <c r="E96" i="38"/>
  <c r="F96" i="38" s="1"/>
  <c r="E97" i="38"/>
  <c r="F97" i="38" s="1"/>
  <c r="E98" i="38"/>
  <c r="E82" i="39"/>
  <c r="E82" i="64"/>
  <c r="E82" i="65"/>
  <c r="E82" i="40"/>
  <c r="E82" i="41"/>
  <c r="E82" i="43"/>
  <c r="E82" i="42"/>
  <c r="E82" i="44"/>
  <c r="F82" i="44" s="1"/>
  <c r="E82" i="45"/>
  <c r="F82" i="45" s="1"/>
  <c r="E82" i="47"/>
  <c r="E82" i="48"/>
  <c r="F82" i="48" s="1"/>
  <c r="E82" i="49"/>
  <c r="E82" i="50"/>
  <c r="E82" i="51"/>
  <c r="E82" i="46"/>
  <c r="E82" i="38"/>
  <c r="E81" i="39"/>
  <c r="E81" i="64"/>
  <c r="E81" i="65"/>
  <c r="E81" i="40"/>
  <c r="F81" i="40" s="1"/>
  <c r="E81" i="41"/>
  <c r="E81" i="43"/>
  <c r="E81" i="42"/>
  <c r="E81" i="44"/>
  <c r="E81" i="45"/>
  <c r="F81" i="45" s="1"/>
  <c r="E81" i="47"/>
  <c r="E81" i="48"/>
  <c r="E81" i="49"/>
  <c r="E81" i="50"/>
  <c r="E81" i="51"/>
  <c r="E81" i="46"/>
  <c r="E81" i="38"/>
  <c r="F81" i="38" s="1"/>
  <c r="E66" i="39"/>
  <c r="E67" i="39"/>
  <c r="E68" i="39"/>
  <c r="E69" i="39"/>
  <c r="E70" i="39"/>
  <c r="E71" i="39"/>
  <c r="E72" i="39"/>
  <c r="E73" i="39"/>
  <c r="E74" i="39"/>
  <c r="E75" i="39"/>
  <c r="E76" i="39"/>
  <c r="E77" i="39"/>
  <c r="F77" i="39" s="1"/>
  <c r="E78" i="39"/>
  <c r="E66" i="64"/>
  <c r="F66" i="64" s="1"/>
  <c r="E67" i="64"/>
  <c r="E68" i="64"/>
  <c r="E69" i="64"/>
  <c r="E70" i="64"/>
  <c r="E71" i="64"/>
  <c r="E72" i="64"/>
  <c r="F72" i="64" s="1"/>
  <c r="E73" i="64"/>
  <c r="E74" i="64"/>
  <c r="F74" i="64" s="1"/>
  <c r="E75" i="64"/>
  <c r="E76" i="64"/>
  <c r="F76" i="64" s="1"/>
  <c r="E77" i="64"/>
  <c r="E78" i="64"/>
  <c r="E66" i="65"/>
  <c r="E67" i="65"/>
  <c r="E68" i="65"/>
  <c r="E69" i="65"/>
  <c r="F69" i="65" s="1"/>
  <c r="E70" i="65"/>
  <c r="E71" i="65"/>
  <c r="F71" i="65" s="1"/>
  <c r="E72" i="65"/>
  <c r="E73" i="65"/>
  <c r="E74" i="65"/>
  <c r="E75" i="65"/>
  <c r="F75" i="65" s="1"/>
  <c r="E76" i="65"/>
  <c r="E77" i="65"/>
  <c r="F77" i="65" s="1"/>
  <c r="E78" i="65"/>
  <c r="E66" i="40"/>
  <c r="F66" i="40" s="1"/>
  <c r="E67" i="40"/>
  <c r="E68" i="40"/>
  <c r="E69" i="40"/>
  <c r="E70" i="40"/>
  <c r="E71" i="40"/>
  <c r="E72" i="40"/>
  <c r="E73" i="40"/>
  <c r="E74" i="40"/>
  <c r="F74" i="40" s="1"/>
  <c r="E75" i="40"/>
  <c r="E76" i="40"/>
  <c r="E77" i="40"/>
  <c r="E78" i="40"/>
  <c r="E66" i="41"/>
  <c r="E67" i="41"/>
  <c r="E68" i="41"/>
  <c r="F68" i="41" s="1"/>
  <c r="E69" i="41"/>
  <c r="F69" i="41" s="1"/>
  <c r="E70" i="41"/>
  <c r="E71" i="41"/>
  <c r="E72" i="41"/>
  <c r="F72" i="41" s="1"/>
  <c r="E73" i="41"/>
  <c r="F73" i="41" s="1"/>
  <c r="E74" i="41"/>
  <c r="E75" i="41"/>
  <c r="E76" i="41"/>
  <c r="F76" i="41" s="1"/>
  <c r="E77" i="41"/>
  <c r="F77" i="41" s="1"/>
  <c r="E78" i="41"/>
  <c r="E66" i="43"/>
  <c r="F66" i="43" s="1"/>
  <c r="E67" i="43"/>
  <c r="E68" i="43"/>
  <c r="E69" i="43"/>
  <c r="E70" i="43"/>
  <c r="E71" i="43"/>
  <c r="E72" i="43"/>
  <c r="F72" i="43" s="1"/>
  <c r="E73" i="43"/>
  <c r="E74" i="43"/>
  <c r="F74" i="43" s="1"/>
  <c r="E75" i="43"/>
  <c r="F75" i="43" s="1"/>
  <c r="E76" i="43"/>
  <c r="E77" i="43"/>
  <c r="E78" i="43"/>
  <c r="E66" i="42"/>
  <c r="E67" i="42"/>
  <c r="E68" i="42"/>
  <c r="E69" i="42"/>
  <c r="F69" i="42" s="1"/>
  <c r="E70" i="42"/>
  <c r="E71" i="42"/>
  <c r="F71" i="42" s="1"/>
  <c r="E72" i="42"/>
  <c r="E73" i="42"/>
  <c r="E74" i="42"/>
  <c r="E75" i="42"/>
  <c r="E76" i="42"/>
  <c r="E77" i="42"/>
  <c r="F77" i="42" s="1"/>
  <c r="E78" i="42"/>
  <c r="E66" i="44"/>
  <c r="E67" i="44"/>
  <c r="E68" i="44"/>
  <c r="E69" i="44"/>
  <c r="E70" i="44"/>
  <c r="F70" i="44" s="1"/>
  <c r="E71" i="44"/>
  <c r="E72" i="44"/>
  <c r="F72" i="44" s="1"/>
  <c r="E73" i="44"/>
  <c r="F73" i="44" s="1"/>
  <c r="E74" i="44"/>
  <c r="E75" i="44"/>
  <c r="E76" i="44"/>
  <c r="E77" i="44"/>
  <c r="E78" i="44"/>
  <c r="E66" i="45"/>
  <c r="F66" i="45" s="1"/>
  <c r="E67" i="45"/>
  <c r="F67" i="45" s="1"/>
  <c r="E68" i="45"/>
  <c r="F68" i="45" s="1"/>
  <c r="E69" i="45"/>
  <c r="F69" i="45" s="1"/>
  <c r="E70" i="45"/>
  <c r="E71" i="45"/>
  <c r="E72" i="45"/>
  <c r="E73" i="45"/>
  <c r="F73" i="45" s="1"/>
  <c r="E74" i="45"/>
  <c r="F74" i="45" s="1"/>
  <c r="E75" i="45"/>
  <c r="F75" i="45" s="1"/>
  <c r="E76" i="45"/>
  <c r="F76" i="45" s="1"/>
  <c r="E77" i="45"/>
  <c r="F77" i="45" s="1"/>
  <c r="E78" i="45"/>
  <c r="E66" i="47"/>
  <c r="F66" i="47" s="1"/>
  <c r="E67" i="47"/>
  <c r="F67" i="47" s="1"/>
  <c r="E68" i="47"/>
  <c r="F68" i="47" s="1"/>
  <c r="E69" i="47"/>
  <c r="E70" i="47"/>
  <c r="F70" i="47" s="1"/>
  <c r="E71" i="47"/>
  <c r="F71" i="47" s="1"/>
  <c r="E72" i="47"/>
  <c r="E73" i="47"/>
  <c r="F73" i="47" s="1"/>
  <c r="E74" i="47"/>
  <c r="F74" i="47" s="1"/>
  <c r="E75" i="47"/>
  <c r="F75" i="47" s="1"/>
  <c r="E76" i="47"/>
  <c r="E77" i="47"/>
  <c r="E78" i="47"/>
  <c r="F78" i="47" s="1"/>
  <c r="E66" i="48"/>
  <c r="F66" i="48" s="1"/>
  <c r="E67" i="48"/>
  <c r="F67" i="48" s="1"/>
  <c r="E68" i="48"/>
  <c r="E69" i="48"/>
  <c r="E70" i="48"/>
  <c r="E71" i="48"/>
  <c r="E72" i="48"/>
  <c r="E73" i="48"/>
  <c r="F73" i="48" s="1"/>
  <c r="E74" i="48"/>
  <c r="F74" i="48" s="1"/>
  <c r="E75" i="48"/>
  <c r="F75" i="48" s="1"/>
  <c r="E76" i="48"/>
  <c r="E77" i="48"/>
  <c r="F77" i="48" s="1"/>
  <c r="E78" i="48"/>
  <c r="F78" i="48" s="1"/>
  <c r="E66" i="49"/>
  <c r="F66" i="49" s="1"/>
  <c r="E67" i="49"/>
  <c r="E68" i="49"/>
  <c r="F68" i="49" s="1"/>
  <c r="E69" i="49"/>
  <c r="F69" i="49" s="1"/>
  <c r="E70" i="49"/>
  <c r="E71" i="49"/>
  <c r="E72" i="49"/>
  <c r="F72" i="49" s="1"/>
  <c r="E73" i="49"/>
  <c r="F73" i="49" s="1"/>
  <c r="E74" i="49"/>
  <c r="E75" i="49"/>
  <c r="E76" i="49"/>
  <c r="F76" i="49" s="1"/>
  <c r="E77" i="49"/>
  <c r="F77" i="49" s="1"/>
  <c r="E78" i="49"/>
  <c r="F78" i="49" s="1"/>
  <c r="E66" i="50"/>
  <c r="E67" i="50"/>
  <c r="F67" i="50" s="1"/>
  <c r="E68" i="50"/>
  <c r="F68" i="50" s="1"/>
  <c r="E69" i="50"/>
  <c r="E70" i="50"/>
  <c r="E71" i="50"/>
  <c r="E72" i="50"/>
  <c r="E73" i="50"/>
  <c r="E74" i="50"/>
  <c r="E75" i="50"/>
  <c r="F75" i="50" s="1"/>
  <c r="E76" i="50"/>
  <c r="F76" i="50" s="1"/>
  <c r="E77" i="50"/>
  <c r="F77" i="50" s="1"/>
  <c r="E78" i="50"/>
  <c r="E66" i="51"/>
  <c r="F66" i="51" s="1"/>
  <c r="E67" i="51"/>
  <c r="E68" i="51"/>
  <c r="E69" i="51"/>
  <c r="E70" i="51"/>
  <c r="E71" i="51"/>
  <c r="E72" i="51"/>
  <c r="E73" i="51"/>
  <c r="E74" i="51"/>
  <c r="F74" i="51" s="1"/>
  <c r="E75" i="51"/>
  <c r="E76" i="51"/>
  <c r="F76" i="51" s="1"/>
  <c r="E77" i="51"/>
  <c r="E78" i="51"/>
  <c r="E66" i="46"/>
  <c r="E67" i="46"/>
  <c r="F67" i="46" s="1"/>
  <c r="E68" i="46"/>
  <c r="E69" i="46"/>
  <c r="F69" i="46" s="1"/>
  <c r="E70" i="46"/>
  <c r="F70" i="46" s="1"/>
  <c r="E71" i="46"/>
  <c r="E72" i="46"/>
  <c r="F72" i="46" s="1"/>
  <c r="E73" i="46"/>
  <c r="F73" i="46" s="1"/>
  <c r="E74" i="46"/>
  <c r="F74" i="46" s="1"/>
  <c r="E75" i="46"/>
  <c r="F75" i="46" s="1"/>
  <c r="E76" i="46"/>
  <c r="E77" i="46"/>
  <c r="F77" i="46" s="1"/>
  <c r="E78" i="46"/>
  <c r="F78" i="46" s="1"/>
  <c r="E66" i="38"/>
  <c r="E67" i="38"/>
  <c r="E68" i="38"/>
  <c r="F68" i="38" s="1"/>
  <c r="E69" i="38"/>
  <c r="F69" i="38" s="1"/>
  <c r="E70" i="38"/>
  <c r="E71" i="38"/>
  <c r="E72" i="38"/>
  <c r="F72" i="38" s="1"/>
  <c r="E73" i="38"/>
  <c r="F73" i="38" s="1"/>
  <c r="E74" i="38"/>
  <c r="F74" i="38" s="1"/>
  <c r="E75" i="38"/>
  <c r="E76" i="38"/>
  <c r="F76" i="38" s="1"/>
  <c r="E77" i="38"/>
  <c r="F77" i="38" s="1"/>
  <c r="E78" i="38"/>
  <c r="E65" i="39"/>
  <c r="E65" i="64"/>
  <c r="F65" i="64" s="1"/>
  <c r="E65" i="65"/>
  <c r="E65" i="40"/>
  <c r="E65" i="41"/>
  <c r="E65" i="43"/>
  <c r="F65" i="43" s="1"/>
  <c r="E65" i="42"/>
  <c r="E65" i="44"/>
  <c r="F65" i="44" s="1"/>
  <c r="E65" i="45"/>
  <c r="F65" i="45" s="1"/>
  <c r="E65" i="47"/>
  <c r="E65" i="48"/>
  <c r="F65" i="48" s="1"/>
  <c r="E65" i="49"/>
  <c r="E65" i="50"/>
  <c r="E65" i="51"/>
  <c r="E65" i="46"/>
  <c r="E65" i="38"/>
  <c r="E61" i="39"/>
  <c r="E61" i="64"/>
  <c r="F61" i="64" s="1"/>
  <c r="E61" i="65"/>
  <c r="F61" i="65" s="1"/>
  <c r="E61" i="40"/>
  <c r="F61" i="40" s="1"/>
  <c r="E61" i="41"/>
  <c r="E61" i="43"/>
  <c r="E61" i="42"/>
  <c r="E61" i="47"/>
  <c r="E61" i="48"/>
  <c r="E61" i="49"/>
  <c r="F61" i="49" s="1"/>
  <c r="E61" i="50"/>
  <c r="E61" i="51"/>
  <c r="E61" i="46"/>
  <c r="F61" i="46" s="1"/>
  <c r="E61" i="38"/>
  <c r="E59" i="39"/>
  <c r="F59" i="39" s="1"/>
  <c r="E59" i="64"/>
  <c r="F59" i="64" s="1"/>
  <c r="E59" i="65"/>
  <c r="E59" i="40"/>
  <c r="F59" i="40" s="1"/>
  <c r="E59" i="41"/>
  <c r="F59" i="41" s="1"/>
  <c r="E59" i="43"/>
  <c r="E59" i="42"/>
  <c r="E59" i="44"/>
  <c r="F59" i="44" s="1"/>
  <c r="E59" i="45"/>
  <c r="E59" i="47"/>
  <c r="E59" i="48"/>
  <c r="E59" i="49"/>
  <c r="F59" i="49" s="1"/>
  <c r="E59" i="50"/>
  <c r="F59" i="50" s="1"/>
  <c r="E59" i="51"/>
  <c r="F59" i="51" s="1"/>
  <c r="E59" i="46"/>
  <c r="F59" i="46" s="1"/>
  <c r="E59" i="38"/>
  <c r="E57" i="39"/>
  <c r="E57" i="64"/>
  <c r="E57" i="65"/>
  <c r="E57" i="40"/>
  <c r="F57" i="40" s="1"/>
  <c r="E57" i="41"/>
  <c r="F57" i="41" s="1"/>
  <c r="E57" i="43"/>
  <c r="E57" i="42"/>
  <c r="E57" i="44"/>
  <c r="F57" i="44" s="1"/>
  <c r="E57" i="45"/>
  <c r="F57" i="45" s="1"/>
  <c r="E57" i="47"/>
  <c r="F57" i="47" s="1"/>
  <c r="E57" i="48"/>
  <c r="E57" i="49"/>
  <c r="F57" i="49" s="1"/>
  <c r="E57" i="50"/>
  <c r="E57" i="51"/>
  <c r="E57" i="46"/>
  <c r="F57" i="46" s="1"/>
  <c r="E57" i="38"/>
  <c r="E55" i="39"/>
  <c r="E55" i="64"/>
  <c r="E55" i="65"/>
  <c r="F55" i="65" s="1"/>
  <c r="E55" i="40"/>
  <c r="F55" i="40" s="1"/>
  <c r="E55" i="41"/>
  <c r="F55" i="41" s="1"/>
  <c r="E55" i="43"/>
  <c r="F55" i="43" s="1"/>
  <c r="E55" i="42"/>
  <c r="E55" i="44"/>
  <c r="F55" i="44" s="1"/>
  <c r="E55" i="45"/>
  <c r="E55" i="47"/>
  <c r="E55" i="48"/>
  <c r="E55" i="49"/>
  <c r="F55" i="49" s="1"/>
  <c r="E55" i="50"/>
  <c r="E55" i="51"/>
  <c r="E55" i="46"/>
  <c r="F55" i="46" s="1"/>
  <c r="E55" i="38"/>
  <c r="F55" i="38" s="1"/>
  <c r="E53" i="39"/>
  <c r="F53" i="39" s="1"/>
  <c r="E53" i="64"/>
  <c r="F53" i="64" s="1"/>
  <c r="E53" i="65"/>
  <c r="E53" i="40"/>
  <c r="F53" i="40" s="1"/>
  <c r="E53" i="41"/>
  <c r="F53" i="41" s="1"/>
  <c r="E53" i="43"/>
  <c r="E53" i="42"/>
  <c r="E53" i="44"/>
  <c r="F53" i="44" s="1"/>
  <c r="E53" i="45"/>
  <c r="E53" i="47"/>
  <c r="E53" i="48"/>
  <c r="E53" i="49"/>
  <c r="F53" i="49" s="1"/>
  <c r="E53" i="50"/>
  <c r="F53" i="50" s="1"/>
  <c r="E53" i="51"/>
  <c r="E53" i="46"/>
  <c r="F53" i="46" s="1"/>
  <c r="E53" i="38"/>
  <c r="F53" i="38" s="1"/>
  <c r="E51" i="39"/>
  <c r="E51" i="64"/>
  <c r="E51" i="65"/>
  <c r="E51" i="40"/>
  <c r="F51" i="40" s="1"/>
  <c r="E51" i="41"/>
  <c r="F51" i="41" s="1"/>
  <c r="E51" i="43"/>
  <c r="E51" i="42"/>
  <c r="E51" i="44"/>
  <c r="F51" i="44" s="1"/>
  <c r="E51" i="45"/>
  <c r="F51" i="45" s="1"/>
  <c r="E51" i="47"/>
  <c r="F51" i="47" s="1"/>
  <c r="E51" i="48"/>
  <c r="E51" i="49"/>
  <c r="F51" i="49" s="1"/>
  <c r="E51" i="50"/>
  <c r="E51" i="51"/>
  <c r="E51" i="46"/>
  <c r="F51" i="46" s="1"/>
  <c r="E51" i="38"/>
  <c r="F51" i="38" s="1"/>
  <c r="E45" i="39"/>
  <c r="E46" i="39"/>
  <c r="E47" i="39"/>
  <c r="E48" i="39"/>
  <c r="E49" i="39"/>
  <c r="F49" i="39" s="1"/>
  <c r="E45" i="64"/>
  <c r="F45" i="64" s="1"/>
  <c r="E46" i="64"/>
  <c r="E47" i="64"/>
  <c r="F47" i="64" s="1"/>
  <c r="E48" i="64"/>
  <c r="E49" i="64"/>
  <c r="E45" i="65"/>
  <c r="E46" i="65"/>
  <c r="F46" i="65" s="1"/>
  <c r="E47" i="65"/>
  <c r="F47" i="65" s="1"/>
  <c r="E48" i="65"/>
  <c r="E49" i="65"/>
  <c r="E45" i="40"/>
  <c r="F45" i="40" s="1"/>
  <c r="E46" i="40"/>
  <c r="F46" i="40" s="1"/>
  <c r="E47" i="40"/>
  <c r="F47" i="40" s="1"/>
  <c r="E48" i="40"/>
  <c r="E49" i="40"/>
  <c r="F49" i="40" s="1"/>
  <c r="E45" i="41"/>
  <c r="F45" i="41" s="1"/>
  <c r="E46" i="41"/>
  <c r="E47" i="41"/>
  <c r="E48" i="41"/>
  <c r="E49" i="41"/>
  <c r="F49" i="41" s="1"/>
  <c r="E45" i="43"/>
  <c r="E46" i="43"/>
  <c r="E47" i="43"/>
  <c r="F47" i="43" s="1"/>
  <c r="E48" i="43"/>
  <c r="F48" i="43" s="1"/>
  <c r="E49" i="43"/>
  <c r="F49" i="43" s="1"/>
  <c r="E45" i="42"/>
  <c r="E46" i="42"/>
  <c r="E47" i="42"/>
  <c r="E48" i="42"/>
  <c r="E49" i="42"/>
  <c r="E45" i="44"/>
  <c r="F45" i="44" s="1"/>
  <c r="E46" i="44"/>
  <c r="F46" i="44" s="1"/>
  <c r="E47" i="44"/>
  <c r="E48" i="44"/>
  <c r="E49" i="44"/>
  <c r="F49" i="44" s="1"/>
  <c r="E45" i="45"/>
  <c r="E46" i="45"/>
  <c r="F46" i="45" s="1"/>
  <c r="E47" i="45"/>
  <c r="F47" i="45" s="1"/>
  <c r="E48" i="45"/>
  <c r="F48" i="45" s="1"/>
  <c r="E49" i="45"/>
  <c r="F49" i="45" s="1"/>
  <c r="E45" i="47"/>
  <c r="E46" i="47"/>
  <c r="E47" i="47"/>
  <c r="F47" i="47" s="1"/>
  <c r="E48" i="47"/>
  <c r="E49" i="47"/>
  <c r="E45" i="48"/>
  <c r="E46" i="48"/>
  <c r="F46" i="48" s="1"/>
  <c r="E47" i="48"/>
  <c r="F47" i="48" s="1"/>
  <c r="E48" i="48"/>
  <c r="F48" i="48" s="1"/>
  <c r="E49" i="48"/>
  <c r="E45" i="49"/>
  <c r="E46" i="49"/>
  <c r="F46" i="49" s="1"/>
  <c r="E47" i="49"/>
  <c r="E48" i="49"/>
  <c r="E49" i="49"/>
  <c r="F49" i="49" s="1"/>
  <c r="E45" i="50"/>
  <c r="F45" i="50" s="1"/>
  <c r="E46" i="50"/>
  <c r="E47" i="50"/>
  <c r="E48" i="50"/>
  <c r="F48" i="50" s="1"/>
  <c r="E49" i="50"/>
  <c r="F49" i="50" s="1"/>
  <c r="E45" i="51"/>
  <c r="F45" i="51" s="1"/>
  <c r="E46" i="51"/>
  <c r="E47" i="51"/>
  <c r="E48" i="51"/>
  <c r="E49" i="51"/>
  <c r="E45" i="46"/>
  <c r="F45" i="46" s="1"/>
  <c r="E46" i="46"/>
  <c r="F46" i="46" s="1"/>
  <c r="E47" i="46"/>
  <c r="E48" i="46"/>
  <c r="E49" i="46"/>
  <c r="E45" i="38"/>
  <c r="F45" i="38" s="1"/>
  <c r="E46" i="38"/>
  <c r="F46" i="38" s="1"/>
  <c r="E47" i="38"/>
  <c r="F47" i="38" s="1"/>
  <c r="E48" i="38"/>
  <c r="E49" i="38"/>
  <c r="F49" i="38" s="1"/>
  <c r="E44" i="39"/>
  <c r="E44" i="64"/>
  <c r="E44" i="65"/>
  <c r="E44" i="40"/>
  <c r="F44" i="40" s="1"/>
  <c r="E44" i="41"/>
  <c r="F44" i="41" s="1"/>
  <c r="E44" i="43"/>
  <c r="E44" i="42"/>
  <c r="E44" i="44"/>
  <c r="F44" i="44" s="1"/>
  <c r="E44" i="45"/>
  <c r="F44" i="45" s="1"/>
  <c r="E44" i="47"/>
  <c r="F44" i="47" s="1"/>
  <c r="E44" i="48"/>
  <c r="E44" i="49"/>
  <c r="F44" i="49" s="1"/>
  <c r="E44" i="50"/>
  <c r="F44" i="50" s="1"/>
  <c r="E44" i="51"/>
  <c r="E44" i="46"/>
  <c r="F44" i="46" s="1"/>
  <c r="E44" i="38"/>
  <c r="F44" i="38" s="1"/>
  <c r="E42" i="39"/>
  <c r="E42" i="64"/>
  <c r="E42" i="65"/>
  <c r="E42" i="40"/>
  <c r="F42" i="40" s="1"/>
  <c r="E42" i="41"/>
  <c r="F42" i="41" s="1"/>
  <c r="E42" i="43"/>
  <c r="F42" i="43" s="1"/>
  <c r="E42" i="42"/>
  <c r="E42" i="45"/>
  <c r="E42" i="47"/>
  <c r="F42" i="47" s="1"/>
  <c r="E42" i="48"/>
  <c r="F42" i="48" s="1"/>
  <c r="E42" i="49"/>
  <c r="E42" i="50"/>
  <c r="F42" i="50" s="1"/>
  <c r="E42" i="51"/>
  <c r="F42" i="51" s="1"/>
  <c r="E42" i="46"/>
  <c r="E42" i="38"/>
  <c r="E40" i="39"/>
  <c r="F40" i="39" s="1"/>
  <c r="E40" i="64"/>
  <c r="F40" i="64" s="1"/>
  <c r="E40" i="65"/>
  <c r="F40" i="65" s="1"/>
  <c r="E40" i="40"/>
  <c r="E40" i="41"/>
  <c r="F40" i="41" s="1"/>
  <c r="E40" i="43"/>
  <c r="F40" i="43" s="1"/>
  <c r="E40" i="42"/>
  <c r="E40" i="44"/>
  <c r="E40" i="45"/>
  <c r="E40" i="47"/>
  <c r="F40" i="47" s="1"/>
  <c r="E40" i="48"/>
  <c r="F40" i="48" s="1"/>
  <c r="E40" i="49"/>
  <c r="E40" i="50"/>
  <c r="F40" i="50" s="1"/>
  <c r="E40" i="51"/>
  <c r="F40" i="51" s="1"/>
  <c r="E40" i="46"/>
  <c r="F40" i="46" s="1"/>
  <c r="E40" i="38"/>
  <c r="E38" i="39"/>
  <c r="E38" i="64"/>
  <c r="E38" i="65"/>
  <c r="F38" i="65" s="1"/>
  <c r="E38" i="40"/>
  <c r="E38" i="41"/>
  <c r="F38" i="41" s="1"/>
  <c r="E38" i="43"/>
  <c r="F38" i="43" s="1"/>
  <c r="E38" i="42"/>
  <c r="E38" i="44"/>
  <c r="F38" i="44" s="1"/>
  <c r="E38" i="45"/>
  <c r="F38" i="45" s="1"/>
  <c r="E38" i="47"/>
  <c r="F38" i="47" s="1"/>
  <c r="E38" i="48"/>
  <c r="F38" i="48" s="1"/>
  <c r="E38" i="49"/>
  <c r="E38" i="50"/>
  <c r="F38" i="50" s="1"/>
  <c r="E38" i="51"/>
  <c r="F38" i="51" s="1"/>
  <c r="E38" i="46"/>
  <c r="E38" i="38"/>
  <c r="E10" i="39"/>
  <c r="E11" i="39"/>
  <c r="F11" i="39" s="1"/>
  <c r="E12" i="39"/>
  <c r="E13" i="39"/>
  <c r="E14" i="39"/>
  <c r="F14" i="39" s="1"/>
  <c r="E15" i="39"/>
  <c r="F15" i="39" s="1"/>
  <c r="E16" i="39"/>
  <c r="F16" i="39" s="1"/>
  <c r="E17" i="39"/>
  <c r="E18" i="39"/>
  <c r="E19" i="39"/>
  <c r="F19" i="39" s="1"/>
  <c r="E20" i="39"/>
  <c r="E21" i="39"/>
  <c r="E22" i="39"/>
  <c r="F22" i="39" s="1"/>
  <c r="E23" i="39"/>
  <c r="F23" i="39" s="1"/>
  <c r="E24" i="39"/>
  <c r="E25" i="39"/>
  <c r="E26" i="39"/>
  <c r="F26" i="39" s="1"/>
  <c r="E27" i="39"/>
  <c r="F27" i="39" s="1"/>
  <c r="E28" i="39"/>
  <c r="F28" i="39" s="1"/>
  <c r="E29" i="39"/>
  <c r="E30" i="39"/>
  <c r="E33" i="39"/>
  <c r="F33" i="39" s="1"/>
  <c r="E10" i="64"/>
  <c r="F10" i="64" s="1"/>
  <c r="E11" i="64"/>
  <c r="E12" i="64"/>
  <c r="F12" i="64" s="1"/>
  <c r="E13" i="64"/>
  <c r="E14" i="64"/>
  <c r="E15" i="64"/>
  <c r="E16" i="64"/>
  <c r="F16" i="64" s="1"/>
  <c r="E17" i="64"/>
  <c r="F17" i="64" s="1"/>
  <c r="E18" i="64"/>
  <c r="F18" i="64" s="1"/>
  <c r="E19" i="64"/>
  <c r="F19" i="64" s="1"/>
  <c r="E20" i="64"/>
  <c r="E21" i="64"/>
  <c r="E22" i="64"/>
  <c r="E23" i="64"/>
  <c r="E24" i="64"/>
  <c r="E25" i="64"/>
  <c r="F25" i="64" s="1"/>
  <c r="E26" i="64"/>
  <c r="F26" i="64" s="1"/>
  <c r="E27" i="64"/>
  <c r="E28" i="64"/>
  <c r="F28" i="64" s="1"/>
  <c r="E29" i="64"/>
  <c r="F29" i="64" s="1"/>
  <c r="E30" i="64"/>
  <c r="F30" i="64" s="1"/>
  <c r="E33" i="64"/>
  <c r="F33" i="64" s="1"/>
  <c r="E10" i="65"/>
  <c r="F10" i="65" s="1"/>
  <c r="E11" i="65"/>
  <c r="F11" i="65" s="1"/>
  <c r="E12" i="65"/>
  <c r="E13" i="65"/>
  <c r="E14" i="65"/>
  <c r="E15" i="65"/>
  <c r="E16" i="65"/>
  <c r="F16" i="65" s="1"/>
  <c r="E17" i="65"/>
  <c r="E18" i="65"/>
  <c r="F18" i="65" s="1"/>
  <c r="E19" i="65"/>
  <c r="F19" i="65" s="1"/>
  <c r="E20" i="65"/>
  <c r="F20" i="65" s="1"/>
  <c r="E21" i="65"/>
  <c r="E22" i="65"/>
  <c r="F22" i="65" s="1"/>
  <c r="E23" i="65"/>
  <c r="E24" i="65"/>
  <c r="F24" i="65" s="1"/>
  <c r="E25" i="65"/>
  <c r="E26" i="65"/>
  <c r="F26" i="65" s="1"/>
  <c r="E27" i="65"/>
  <c r="E28" i="65"/>
  <c r="E29" i="65"/>
  <c r="E30" i="65"/>
  <c r="F30" i="65" s="1"/>
  <c r="E33" i="65"/>
  <c r="F33" i="65" s="1"/>
  <c r="E10" i="40"/>
  <c r="F10" i="40" s="1"/>
  <c r="E11" i="40"/>
  <c r="E12" i="40"/>
  <c r="F12" i="40" s="1"/>
  <c r="E13" i="40"/>
  <c r="F13" i="40" s="1"/>
  <c r="E14" i="40"/>
  <c r="E15" i="40"/>
  <c r="E16" i="40"/>
  <c r="E17" i="40"/>
  <c r="F17" i="40" s="1"/>
  <c r="E18" i="40"/>
  <c r="F18" i="40" s="1"/>
  <c r="E19" i="40"/>
  <c r="E20" i="40"/>
  <c r="F20" i="40" s="1"/>
  <c r="E21" i="40"/>
  <c r="F21" i="40" s="1"/>
  <c r="E22" i="40"/>
  <c r="F22" i="40" s="1"/>
  <c r="E23" i="40"/>
  <c r="E24" i="40"/>
  <c r="E25" i="40"/>
  <c r="F25" i="40" s="1"/>
  <c r="E26" i="40"/>
  <c r="F26" i="40" s="1"/>
  <c r="E27" i="40"/>
  <c r="E28" i="40"/>
  <c r="F28" i="40" s="1"/>
  <c r="E29" i="40"/>
  <c r="F29" i="40" s="1"/>
  <c r="E30" i="40"/>
  <c r="E33" i="40"/>
  <c r="F33" i="40" s="1"/>
  <c r="E10" i="41"/>
  <c r="F10" i="41" s="1"/>
  <c r="E11" i="41"/>
  <c r="F11" i="41" s="1"/>
  <c r="E12" i="41"/>
  <c r="F12" i="41" s="1"/>
  <c r="E13" i="41"/>
  <c r="E14" i="41"/>
  <c r="F14" i="41" s="1"/>
  <c r="E15" i="41"/>
  <c r="F15" i="41" s="1"/>
  <c r="E16" i="41"/>
  <c r="E17" i="41"/>
  <c r="F17" i="41" s="1"/>
  <c r="E18" i="41"/>
  <c r="E19" i="41"/>
  <c r="E20" i="41"/>
  <c r="E21" i="41"/>
  <c r="E22" i="41"/>
  <c r="F22" i="41" s="1"/>
  <c r="E23" i="41"/>
  <c r="F23" i="41" s="1"/>
  <c r="E24" i="41"/>
  <c r="F24" i="41" s="1"/>
  <c r="E25" i="41"/>
  <c r="F25" i="41" s="1"/>
  <c r="E26" i="41"/>
  <c r="E27" i="41"/>
  <c r="E28" i="41"/>
  <c r="E29" i="41"/>
  <c r="E30" i="41"/>
  <c r="F30" i="41" s="1"/>
  <c r="E33" i="41"/>
  <c r="F33" i="41" s="1"/>
  <c r="E10" i="43"/>
  <c r="E11" i="43"/>
  <c r="F11" i="43" s="1"/>
  <c r="E12" i="43"/>
  <c r="F12" i="43" s="1"/>
  <c r="E13" i="43"/>
  <c r="F13" i="43" s="1"/>
  <c r="E14" i="43"/>
  <c r="F14" i="43" s="1"/>
  <c r="E15" i="43"/>
  <c r="F15" i="43" s="1"/>
  <c r="E16" i="43"/>
  <c r="F16" i="43" s="1"/>
  <c r="E17" i="43"/>
  <c r="F17" i="43" s="1"/>
  <c r="E18" i="43"/>
  <c r="E19" i="43"/>
  <c r="E20" i="43"/>
  <c r="E21" i="43"/>
  <c r="F21" i="43" s="1"/>
  <c r="E22" i="43"/>
  <c r="E23" i="43"/>
  <c r="F23" i="43" s="1"/>
  <c r="E24" i="43"/>
  <c r="F24" i="43" s="1"/>
  <c r="E25" i="43"/>
  <c r="F25" i="43" s="1"/>
  <c r="E26" i="43"/>
  <c r="F26" i="43" s="1"/>
  <c r="E27" i="43"/>
  <c r="E28" i="43"/>
  <c r="E29" i="43"/>
  <c r="F29" i="43" s="1"/>
  <c r="E30" i="43"/>
  <c r="E33" i="43"/>
  <c r="E10" i="42"/>
  <c r="F10" i="42" s="1"/>
  <c r="E11" i="42"/>
  <c r="F11" i="42" s="1"/>
  <c r="E12" i="42"/>
  <c r="E13" i="42"/>
  <c r="E14" i="42"/>
  <c r="F14" i="42" s="1"/>
  <c r="E15" i="42"/>
  <c r="F15" i="42" s="1"/>
  <c r="E16" i="42"/>
  <c r="E17" i="42"/>
  <c r="E18" i="42"/>
  <c r="F18" i="42" s="1"/>
  <c r="E19" i="42"/>
  <c r="F19" i="42" s="1"/>
  <c r="E20" i="42"/>
  <c r="E21" i="42"/>
  <c r="E22" i="42"/>
  <c r="E23" i="42"/>
  <c r="F23" i="42" s="1"/>
  <c r="E24" i="42"/>
  <c r="E25" i="42"/>
  <c r="E26" i="42"/>
  <c r="F26" i="42" s="1"/>
  <c r="E27" i="42"/>
  <c r="F27" i="42" s="1"/>
  <c r="E28" i="42"/>
  <c r="E29" i="42"/>
  <c r="E30" i="42"/>
  <c r="E33" i="42"/>
  <c r="E11" i="44"/>
  <c r="E12" i="44"/>
  <c r="E13" i="44"/>
  <c r="F13" i="44" s="1"/>
  <c r="E14" i="44"/>
  <c r="F14" i="44" s="1"/>
  <c r="E15" i="44"/>
  <c r="E16" i="44"/>
  <c r="F16" i="44" s="1"/>
  <c r="E17" i="44"/>
  <c r="F17" i="44" s="1"/>
  <c r="E18" i="44"/>
  <c r="F18" i="44" s="1"/>
  <c r="E19" i="44"/>
  <c r="F19" i="44" s="1"/>
  <c r="E20" i="44"/>
  <c r="E21" i="44"/>
  <c r="F21" i="44" s="1"/>
  <c r="E22" i="44"/>
  <c r="F22" i="44" s="1"/>
  <c r="E23" i="44"/>
  <c r="E24" i="44"/>
  <c r="E25" i="44"/>
  <c r="F25" i="44" s="1"/>
  <c r="E26" i="44"/>
  <c r="E27" i="44"/>
  <c r="E28" i="44"/>
  <c r="F28" i="44" s="1"/>
  <c r="E29" i="44"/>
  <c r="F29" i="44" s="1"/>
  <c r="E30" i="44"/>
  <c r="F30" i="44" s="1"/>
  <c r="E33" i="44"/>
  <c r="F33" i="44" s="1"/>
  <c r="E10" i="45"/>
  <c r="E11" i="45"/>
  <c r="E12" i="45"/>
  <c r="E13" i="45"/>
  <c r="F13" i="45" s="1"/>
  <c r="E14" i="45"/>
  <c r="F14" i="45" s="1"/>
  <c r="E15" i="45"/>
  <c r="F15" i="45" s="1"/>
  <c r="E16" i="45"/>
  <c r="F16" i="45" s="1"/>
  <c r="E17" i="45"/>
  <c r="F17" i="45" s="1"/>
  <c r="E18" i="45"/>
  <c r="E19" i="45"/>
  <c r="E20" i="45"/>
  <c r="F20" i="45" s="1"/>
  <c r="E21" i="45"/>
  <c r="F21" i="45" s="1"/>
  <c r="E22" i="45"/>
  <c r="F22" i="45" s="1"/>
  <c r="E23" i="45"/>
  <c r="F23" i="45" s="1"/>
  <c r="E24" i="45"/>
  <c r="F24" i="45" s="1"/>
  <c r="E25" i="45"/>
  <c r="F25" i="45" s="1"/>
  <c r="E26" i="45"/>
  <c r="E27" i="45"/>
  <c r="E28" i="45"/>
  <c r="F28" i="45" s="1"/>
  <c r="E29" i="45"/>
  <c r="F29" i="45" s="1"/>
  <c r="E30" i="45"/>
  <c r="F30" i="45" s="1"/>
  <c r="E33" i="45"/>
  <c r="F33" i="45" s="1"/>
  <c r="E10" i="47"/>
  <c r="F10" i="47" s="1"/>
  <c r="E11" i="47"/>
  <c r="F11" i="47" s="1"/>
  <c r="E12" i="47"/>
  <c r="F12" i="47" s="1"/>
  <c r="E13" i="47"/>
  <c r="F13" i="47" s="1"/>
  <c r="E14" i="47"/>
  <c r="F14" i="47" s="1"/>
  <c r="E15" i="47"/>
  <c r="E16" i="47"/>
  <c r="E17" i="47"/>
  <c r="F17" i="47" s="1"/>
  <c r="E18" i="47"/>
  <c r="F18" i="47" s="1"/>
  <c r="E19" i="47"/>
  <c r="E20" i="47"/>
  <c r="F20" i="47" s="1"/>
  <c r="E21" i="47"/>
  <c r="E22" i="47"/>
  <c r="F22" i="47" s="1"/>
  <c r="E23" i="47"/>
  <c r="F23" i="47" s="1"/>
  <c r="E24" i="47"/>
  <c r="E25" i="47"/>
  <c r="F25" i="47" s="1"/>
  <c r="E26" i="47"/>
  <c r="F26" i="47" s="1"/>
  <c r="E27" i="47"/>
  <c r="E28" i="47"/>
  <c r="F28" i="47" s="1"/>
  <c r="E29" i="47"/>
  <c r="F29" i="47" s="1"/>
  <c r="E30" i="47"/>
  <c r="E33" i="47"/>
  <c r="E10" i="48"/>
  <c r="F10" i="48" s="1"/>
  <c r="E11" i="48"/>
  <c r="F11" i="48" s="1"/>
  <c r="E12" i="48"/>
  <c r="F12" i="48" s="1"/>
  <c r="E13" i="48"/>
  <c r="F13" i="48" s="1"/>
  <c r="E14" i="48"/>
  <c r="E15" i="48"/>
  <c r="E16" i="48"/>
  <c r="E17" i="48"/>
  <c r="F17" i="48" s="1"/>
  <c r="E18" i="48"/>
  <c r="E19" i="48"/>
  <c r="F19" i="48" s="1"/>
  <c r="E20" i="48"/>
  <c r="F20" i="48" s="1"/>
  <c r="E21" i="48"/>
  <c r="F21" i="48" s="1"/>
  <c r="E22" i="48"/>
  <c r="E23" i="48"/>
  <c r="F23" i="48" s="1"/>
  <c r="E24" i="48"/>
  <c r="F24" i="48" s="1"/>
  <c r="E25" i="48"/>
  <c r="F25" i="48" s="1"/>
  <c r="E26" i="48"/>
  <c r="E27" i="48"/>
  <c r="E28" i="48"/>
  <c r="F28" i="48" s="1"/>
  <c r="E29" i="48"/>
  <c r="F29" i="48" s="1"/>
  <c r="E30" i="48"/>
  <c r="F30" i="48" s="1"/>
  <c r="E33" i="48"/>
  <c r="E10" i="49"/>
  <c r="F10" i="49" s="1"/>
  <c r="E11" i="49"/>
  <c r="E12" i="49"/>
  <c r="F12" i="49" s="1"/>
  <c r="E13" i="49"/>
  <c r="F13" i="49" s="1"/>
  <c r="E14" i="49"/>
  <c r="F14" i="49" s="1"/>
  <c r="E15" i="49"/>
  <c r="F15" i="49" s="1"/>
  <c r="E16" i="49"/>
  <c r="E17" i="49"/>
  <c r="F17" i="49" s="1"/>
  <c r="E18" i="49"/>
  <c r="F18" i="49" s="1"/>
  <c r="E19" i="49"/>
  <c r="E20" i="49"/>
  <c r="E21" i="49"/>
  <c r="F21" i="49" s="1"/>
  <c r="E22" i="49"/>
  <c r="F22" i="49" s="1"/>
  <c r="E23" i="49"/>
  <c r="E24" i="49"/>
  <c r="E25" i="49"/>
  <c r="F25" i="49" s="1"/>
  <c r="E26" i="49"/>
  <c r="F26" i="49" s="1"/>
  <c r="E27" i="49"/>
  <c r="F27" i="49" s="1"/>
  <c r="E28" i="49"/>
  <c r="F28" i="49" s="1"/>
  <c r="E29" i="49"/>
  <c r="F29" i="49" s="1"/>
  <c r="E30" i="49"/>
  <c r="F30" i="49" s="1"/>
  <c r="E33" i="49"/>
  <c r="E10" i="50"/>
  <c r="E11" i="50"/>
  <c r="F11" i="50" s="1"/>
  <c r="E12" i="50"/>
  <c r="F12" i="50" s="1"/>
  <c r="E13" i="50"/>
  <c r="E14" i="50"/>
  <c r="E15" i="50"/>
  <c r="E16" i="50"/>
  <c r="F16" i="50" s="1"/>
  <c r="E17" i="50"/>
  <c r="F17" i="50" s="1"/>
  <c r="E18" i="50"/>
  <c r="F18" i="50" s="1"/>
  <c r="E19" i="50"/>
  <c r="F19" i="50" s="1"/>
  <c r="E20" i="50"/>
  <c r="F20" i="50" s="1"/>
  <c r="E21" i="50"/>
  <c r="E22" i="50"/>
  <c r="E23" i="50"/>
  <c r="F23" i="50" s="1"/>
  <c r="E24" i="50"/>
  <c r="F24" i="50" s="1"/>
  <c r="E25" i="50"/>
  <c r="E26" i="50"/>
  <c r="E27" i="50"/>
  <c r="F27" i="50" s="1"/>
  <c r="E28" i="50"/>
  <c r="F28" i="50" s="1"/>
  <c r="E29" i="50"/>
  <c r="F29" i="50" s="1"/>
  <c r="E30" i="50"/>
  <c r="E33" i="50"/>
  <c r="F33" i="50" s="1"/>
  <c r="E10" i="51"/>
  <c r="E11" i="51"/>
  <c r="E12" i="51"/>
  <c r="E13" i="51"/>
  <c r="E14" i="51"/>
  <c r="E15" i="51"/>
  <c r="E16" i="51"/>
  <c r="E17" i="51"/>
  <c r="F17" i="51" s="1"/>
  <c r="E18" i="51"/>
  <c r="F18" i="51" s="1"/>
  <c r="E19" i="51"/>
  <c r="F19" i="51" s="1"/>
  <c r="E20" i="51"/>
  <c r="F20" i="51" s="1"/>
  <c r="E21" i="51"/>
  <c r="E22" i="51"/>
  <c r="E23" i="51"/>
  <c r="E24" i="51"/>
  <c r="E25" i="51"/>
  <c r="F25" i="51" s="1"/>
  <c r="E26" i="51"/>
  <c r="F26" i="51" s="1"/>
  <c r="E27" i="51"/>
  <c r="E28" i="51"/>
  <c r="E29" i="51"/>
  <c r="E30" i="51"/>
  <c r="E33" i="51"/>
  <c r="F33" i="51" s="1"/>
  <c r="E10" i="46"/>
  <c r="E11" i="46"/>
  <c r="F11" i="46" s="1"/>
  <c r="E12" i="46"/>
  <c r="E13" i="46"/>
  <c r="F13" i="46" s="1"/>
  <c r="E14" i="46"/>
  <c r="F14" i="46" s="1"/>
  <c r="E15" i="46"/>
  <c r="F15" i="46" s="1"/>
  <c r="E16" i="46"/>
  <c r="E17" i="46"/>
  <c r="F17" i="46" s="1"/>
  <c r="E18" i="46"/>
  <c r="E19" i="46"/>
  <c r="F19" i="46" s="1"/>
  <c r="E20" i="46"/>
  <c r="F20" i="46" s="1"/>
  <c r="E21" i="46"/>
  <c r="F21" i="46" s="1"/>
  <c r="E22" i="46"/>
  <c r="F22" i="46" s="1"/>
  <c r="E23" i="46"/>
  <c r="F23" i="46" s="1"/>
  <c r="E24" i="46"/>
  <c r="E25" i="46"/>
  <c r="F25" i="46" s="1"/>
  <c r="E26" i="46"/>
  <c r="E27" i="46"/>
  <c r="F27" i="46" s="1"/>
  <c r="E28" i="46"/>
  <c r="F28" i="46" s="1"/>
  <c r="E29" i="46"/>
  <c r="F29" i="46" s="1"/>
  <c r="E30" i="46"/>
  <c r="F30" i="46" s="1"/>
  <c r="E33" i="46"/>
  <c r="F33" i="46" s="1"/>
  <c r="E10" i="38"/>
  <c r="F10" i="38" s="1"/>
  <c r="E11" i="38"/>
  <c r="F11" i="38" s="1"/>
  <c r="E12" i="38"/>
  <c r="E13" i="38"/>
  <c r="F13" i="38" s="1"/>
  <c r="E14" i="38"/>
  <c r="E15" i="38"/>
  <c r="F15" i="38" s="1"/>
  <c r="E16" i="38"/>
  <c r="E17" i="38"/>
  <c r="E18" i="38"/>
  <c r="F18" i="38" s="1"/>
  <c r="E19" i="38"/>
  <c r="E20" i="38"/>
  <c r="F20" i="38" s="1"/>
  <c r="E21" i="38"/>
  <c r="F21" i="38" s="1"/>
  <c r="E22" i="38"/>
  <c r="F22" i="38" s="1"/>
  <c r="E23" i="38"/>
  <c r="F23" i="38" s="1"/>
  <c r="E24" i="38"/>
  <c r="E25" i="38"/>
  <c r="F25" i="38" s="1"/>
  <c r="E26" i="38"/>
  <c r="E27" i="38"/>
  <c r="E28" i="38"/>
  <c r="E29" i="38"/>
  <c r="F29" i="38" s="1"/>
  <c r="E30" i="38"/>
  <c r="F30" i="38" s="1"/>
  <c r="E33" i="38"/>
  <c r="F33" i="38" s="1"/>
  <c r="E9" i="39"/>
  <c r="E9" i="64"/>
  <c r="F9" i="64" s="1"/>
  <c r="E9" i="65"/>
  <c r="F9" i="65" s="1"/>
  <c r="E9" i="40"/>
  <c r="F9" i="40" s="1"/>
  <c r="E9" i="41"/>
  <c r="E9" i="43"/>
  <c r="F9" i="43" s="1"/>
  <c r="E9" i="42"/>
  <c r="F9" i="42" s="1"/>
  <c r="E9" i="44"/>
  <c r="E9" i="45"/>
  <c r="E9" i="47"/>
  <c r="F9" i="47" s="1"/>
  <c r="E9" i="48"/>
  <c r="F9" i="48" s="1"/>
  <c r="E9" i="49"/>
  <c r="E9" i="50"/>
  <c r="F9" i="50" s="1"/>
  <c r="E9" i="51"/>
  <c r="F9" i="51" s="1"/>
  <c r="E9" i="46"/>
  <c r="F9" i="46" s="1"/>
  <c r="E9" i="38"/>
  <c r="F9" i="38" s="1"/>
  <c r="E8" i="39"/>
  <c r="E8" i="64"/>
  <c r="F8" i="64" s="1"/>
  <c r="E8" i="65"/>
  <c r="E8" i="40"/>
  <c r="F8" i="40" s="1"/>
  <c r="E8" i="41"/>
  <c r="E8" i="43"/>
  <c r="F8" i="43" s="1"/>
  <c r="E8" i="42"/>
  <c r="F8" i="42" s="1"/>
  <c r="E8" i="44"/>
  <c r="E8" i="45"/>
  <c r="F8" i="45" s="1"/>
  <c r="E8" i="47"/>
  <c r="F8" i="47" s="1"/>
  <c r="E8" i="48"/>
  <c r="F8" i="48" s="1"/>
  <c r="E8" i="49"/>
  <c r="F8" i="49" s="1"/>
  <c r="E8" i="50"/>
  <c r="F8" i="50" s="1"/>
  <c r="E8" i="51"/>
  <c r="F8" i="51" s="1"/>
  <c r="E8" i="46"/>
  <c r="F8" i="46" s="1"/>
  <c r="E8" i="38"/>
  <c r="B82" i="7"/>
  <c r="B82" i="55" s="1"/>
  <c r="C82" i="7"/>
  <c r="C82" i="55" s="1"/>
  <c r="D82" i="7"/>
  <c r="B83" i="7"/>
  <c r="B83" i="55" s="1"/>
  <c r="C83" i="7"/>
  <c r="C83" i="55" s="1"/>
  <c r="D83" i="7"/>
  <c r="D83" i="55" s="1"/>
  <c r="B84" i="7"/>
  <c r="C84" i="7"/>
  <c r="C84" i="55" s="1"/>
  <c r="D84" i="7"/>
  <c r="D84" i="55" s="1"/>
  <c r="B85" i="7"/>
  <c r="B85" i="55" s="1"/>
  <c r="C85" i="7"/>
  <c r="D85" i="7"/>
  <c r="D85" i="55" s="1"/>
  <c r="B86" i="7"/>
  <c r="B86" i="55" s="1"/>
  <c r="C86" i="7"/>
  <c r="C86" i="55" s="1"/>
  <c r="D86" i="7"/>
  <c r="B87" i="7"/>
  <c r="B87" i="55" s="1"/>
  <c r="C87" i="7"/>
  <c r="C87" i="55" s="1"/>
  <c r="D87" i="7"/>
  <c r="B88" i="7"/>
  <c r="B88" i="55" s="1"/>
  <c r="C88" i="7"/>
  <c r="C88" i="55" s="1"/>
  <c r="D88" i="7"/>
  <c r="D88" i="55" s="1"/>
  <c r="B89" i="7"/>
  <c r="B89" i="55" s="1"/>
  <c r="C89" i="7"/>
  <c r="C89" i="55" s="1"/>
  <c r="D89" i="7"/>
  <c r="D89" i="55" s="1"/>
  <c r="B90" i="7"/>
  <c r="B90" i="55" s="1"/>
  <c r="C90" i="7"/>
  <c r="C90" i="55" s="1"/>
  <c r="D90" i="7"/>
  <c r="B91" i="7"/>
  <c r="B91" i="55" s="1"/>
  <c r="C91" i="7"/>
  <c r="C91" i="55" s="1"/>
  <c r="D91" i="7"/>
  <c r="D91" i="55" s="1"/>
  <c r="B92" i="7"/>
  <c r="B92" i="55" s="1"/>
  <c r="C92" i="7"/>
  <c r="D92" i="7"/>
  <c r="D92" i="55" s="1"/>
  <c r="D93" i="7"/>
  <c r="D93" i="55" s="1"/>
  <c r="B94" i="7"/>
  <c r="B94" i="55" s="1"/>
  <c r="C94" i="7"/>
  <c r="D94" i="7"/>
  <c r="D94" i="55" s="1"/>
  <c r="B95" i="7"/>
  <c r="B95" i="55" s="1"/>
  <c r="C95" i="7"/>
  <c r="C95" i="55" s="1"/>
  <c r="D95" i="7"/>
  <c r="B96" i="7"/>
  <c r="C96" i="7"/>
  <c r="C96" i="55" s="1"/>
  <c r="D96" i="7"/>
  <c r="D96" i="55" s="1"/>
  <c r="B97" i="7"/>
  <c r="B97" i="55" s="1"/>
  <c r="C97" i="7"/>
  <c r="D97" i="7"/>
  <c r="D97" i="55" s="1"/>
  <c r="B98" i="7"/>
  <c r="B98" i="55" s="1"/>
  <c r="C98" i="7"/>
  <c r="C98" i="55" s="1"/>
  <c r="D98" i="7"/>
  <c r="C81" i="7"/>
  <c r="D81" i="7"/>
  <c r="B81" i="7"/>
  <c r="B81" i="55" s="1"/>
  <c r="B66" i="7"/>
  <c r="B66" i="55" s="1"/>
  <c r="C66" i="7"/>
  <c r="C66" i="55" s="1"/>
  <c r="D66" i="7"/>
  <c r="D66" i="55" s="1"/>
  <c r="B67" i="7"/>
  <c r="B67" i="55" s="1"/>
  <c r="C67" i="7"/>
  <c r="C67" i="55" s="1"/>
  <c r="D67" i="7"/>
  <c r="D67" i="55" s="1"/>
  <c r="B68" i="7"/>
  <c r="C68" i="7"/>
  <c r="C68" i="55" s="1"/>
  <c r="D68" i="7"/>
  <c r="B69" i="7"/>
  <c r="B69" i="55" s="1"/>
  <c r="C69" i="7"/>
  <c r="C69" i="55" s="1"/>
  <c r="D69" i="7"/>
  <c r="D69" i="55" s="1"/>
  <c r="B70" i="7"/>
  <c r="B70" i="55" s="1"/>
  <c r="C70" i="7"/>
  <c r="D70" i="7"/>
  <c r="D70" i="55" s="1"/>
  <c r="B71" i="7"/>
  <c r="C71" i="7"/>
  <c r="D71" i="7"/>
  <c r="D71" i="55" s="1"/>
  <c r="B72" i="7"/>
  <c r="B72" i="55" s="1"/>
  <c r="C72" i="7"/>
  <c r="C72" i="55" s="1"/>
  <c r="D72" i="7"/>
  <c r="D72" i="55" s="1"/>
  <c r="B73" i="7"/>
  <c r="B73" i="55" s="1"/>
  <c r="C73" i="7"/>
  <c r="C73" i="55" s="1"/>
  <c r="D73" i="7"/>
  <c r="D73" i="55" s="1"/>
  <c r="B74" i="7"/>
  <c r="B74" i="55" s="1"/>
  <c r="C74" i="7"/>
  <c r="C74" i="55" s="1"/>
  <c r="D74" i="7"/>
  <c r="D74" i="55" s="1"/>
  <c r="B75" i="7"/>
  <c r="B75" i="55" s="1"/>
  <c r="C75" i="7"/>
  <c r="D75" i="7"/>
  <c r="B76" i="7"/>
  <c r="B76" i="55" s="1"/>
  <c r="C76" i="7"/>
  <c r="C76" i="55" s="1"/>
  <c r="D76" i="7"/>
  <c r="D76" i="55" s="1"/>
  <c r="B77" i="7"/>
  <c r="B77" i="55" s="1"/>
  <c r="C77" i="7"/>
  <c r="C77" i="55" s="1"/>
  <c r="D77" i="7"/>
  <c r="D77" i="55" s="1"/>
  <c r="C65" i="7"/>
  <c r="D65" i="7"/>
  <c r="D65" i="55" s="1"/>
  <c r="B65" i="7"/>
  <c r="B65" i="55" s="1"/>
  <c r="C59" i="7"/>
  <c r="C59" i="55" s="1"/>
  <c r="D59" i="7"/>
  <c r="D59" i="55" s="1"/>
  <c r="B59" i="7"/>
  <c r="C57" i="7"/>
  <c r="C57" i="55" s="1"/>
  <c r="D57" i="7"/>
  <c r="D57" i="55" s="1"/>
  <c r="B57" i="7"/>
  <c r="B57" i="55" s="1"/>
  <c r="C55" i="7"/>
  <c r="D55" i="7"/>
  <c r="D55" i="55" s="1"/>
  <c r="B55" i="7"/>
  <c r="B55" i="55" s="1"/>
  <c r="C53" i="7"/>
  <c r="C53" i="55" s="1"/>
  <c r="D53" i="7"/>
  <c r="D53" i="55" s="1"/>
  <c r="B53" i="7"/>
  <c r="B53" i="55" s="1"/>
  <c r="C51" i="7"/>
  <c r="C51" i="55" s="1"/>
  <c r="D51" i="7"/>
  <c r="D51" i="55" s="1"/>
  <c r="B51" i="7"/>
  <c r="B51" i="55" s="1"/>
  <c r="C45" i="7"/>
  <c r="D45" i="7"/>
  <c r="D45" i="55" s="1"/>
  <c r="C46" i="7"/>
  <c r="C46" i="55" s="1"/>
  <c r="D46" i="7"/>
  <c r="D46" i="55" s="1"/>
  <c r="C47" i="7"/>
  <c r="C47" i="55" s="1"/>
  <c r="D47" i="7"/>
  <c r="D47" i="55" s="1"/>
  <c r="C48" i="7"/>
  <c r="C48" i="55" s="1"/>
  <c r="D48" i="7"/>
  <c r="D48" i="55" s="1"/>
  <c r="C49" i="7"/>
  <c r="C49" i="55" s="1"/>
  <c r="D49" i="7"/>
  <c r="D49" i="55" s="1"/>
  <c r="B46" i="7"/>
  <c r="B46" i="55" s="1"/>
  <c r="B47" i="7"/>
  <c r="B47" i="55" s="1"/>
  <c r="B48" i="7"/>
  <c r="B48" i="55" s="1"/>
  <c r="B45" i="7"/>
  <c r="B45" i="55" s="1"/>
  <c r="C44" i="7"/>
  <c r="C44" i="55" s="1"/>
  <c r="D44" i="7"/>
  <c r="B44" i="7"/>
  <c r="B44" i="55" s="1"/>
  <c r="C40" i="7"/>
  <c r="C40" i="55" s="1"/>
  <c r="D40" i="7"/>
  <c r="D40" i="55" s="1"/>
  <c r="B40" i="7"/>
  <c r="B40" i="55" s="1"/>
  <c r="C38" i="7"/>
  <c r="C38" i="55" s="1"/>
  <c r="D38" i="7"/>
  <c r="D38" i="55" s="1"/>
  <c r="B38" i="7"/>
  <c r="B38" i="55" s="1"/>
  <c r="B11" i="7"/>
  <c r="B11" i="55" s="1"/>
  <c r="C11" i="7"/>
  <c r="C11" i="55" s="1"/>
  <c r="D11" i="7"/>
  <c r="D11" i="55" s="1"/>
  <c r="B12" i="7"/>
  <c r="B12" i="55" s="1"/>
  <c r="C12" i="7"/>
  <c r="C12" i="55" s="1"/>
  <c r="D12" i="7"/>
  <c r="D12" i="55" s="1"/>
  <c r="B13" i="7"/>
  <c r="B13" i="55" s="1"/>
  <c r="C13" i="7"/>
  <c r="C13" i="55" s="1"/>
  <c r="D13" i="7"/>
  <c r="D13" i="55" s="1"/>
  <c r="B14" i="7"/>
  <c r="B14" i="55" s="1"/>
  <c r="C14" i="7"/>
  <c r="C14" i="55" s="1"/>
  <c r="D14" i="7"/>
  <c r="D14" i="55" s="1"/>
  <c r="B15" i="7"/>
  <c r="B15" i="55" s="1"/>
  <c r="C15" i="7"/>
  <c r="C15" i="55" s="1"/>
  <c r="D15" i="7"/>
  <c r="D15" i="55" s="1"/>
  <c r="B16" i="7"/>
  <c r="B16" i="55" s="1"/>
  <c r="C16" i="7"/>
  <c r="C16" i="55" s="1"/>
  <c r="D16" i="7"/>
  <c r="D16" i="55" s="1"/>
  <c r="B17" i="7"/>
  <c r="B17" i="55" s="1"/>
  <c r="C17" i="7"/>
  <c r="C17" i="55" s="1"/>
  <c r="D17" i="7"/>
  <c r="D17" i="55" s="1"/>
  <c r="B18" i="7"/>
  <c r="C18" i="7"/>
  <c r="C18" i="55" s="1"/>
  <c r="D18" i="7"/>
  <c r="D18" i="55" s="1"/>
  <c r="B19" i="7"/>
  <c r="B19" i="55" s="1"/>
  <c r="C19" i="7"/>
  <c r="C19" i="55" s="1"/>
  <c r="D19" i="7"/>
  <c r="D19" i="55" s="1"/>
  <c r="B20" i="7"/>
  <c r="B20" i="55" s="1"/>
  <c r="C20" i="7"/>
  <c r="C20" i="55" s="1"/>
  <c r="D20" i="7"/>
  <c r="D20" i="55" s="1"/>
  <c r="B21" i="7"/>
  <c r="B21" i="55" s="1"/>
  <c r="C21" i="7"/>
  <c r="C21" i="55" s="1"/>
  <c r="D21" i="7"/>
  <c r="D21" i="55" s="1"/>
  <c r="B22" i="7"/>
  <c r="B22" i="55" s="1"/>
  <c r="C22" i="7"/>
  <c r="C22" i="55" s="1"/>
  <c r="D22" i="7"/>
  <c r="D22" i="55" s="1"/>
  <c r="B23" i="7"/>
  <c r="B23" i="55" s="1"/>
  <c r="C23" i="7"/>
  <c r="C23" i="55" s="1"/>
  <c r="D23" i="7"/>
  <c r="D23" i="55" s="1"/>
  <c r="B24" i="7"/>
  <c r="B24" i="55" s="1"/>
  <c r="C24" i="7"/>
  <c r="C24" i="55" s="1"/>
  <c r="D24" i="7"/>
  <c r="D24" i="55" s="1"/>
  <c r="B25" i="7"/>
  <c r="B25" i="55" s="1"/>
  <c r="C25" i="7"/>
  <c r="C25" i="55" s="1"/>
  <c r="D25" i="7"/>
  <c r="D25" i="55" s="1"/>
  <c r="B26" i="7"/>
  <c r="B26" i="55" s="1"/>
  <c r="C26" i="7"/>
  <c r="C26" i="55" s="1"/>
  <c r="D26" i="7"/>
  <c r="D26" i="55" s="1"/>
  <c r="B27" i="7"/>
  <c r="B27" i="55" s="1"/>
  <c r="C27" i="7"/>
  <c r="C27" i="55" s="1"/>
  <c r="D27" i="7"/>
  <c r="D27" i="55" s="1"/>
  <c r="B28" i="7"/>
  <c r="B28" i="55" s="1"/>
  <c r="C28" i="7"/>
  <c r="C28" i="55" s="1"/>
  <c r="D28" i="7"/>
  <c r="B29" i="7"/>
  <c r="B29" i="55" s="1"/>
  <c r="C29" i="7"/>
  <c r="C29" i="55" s="1"/>
  <c r="D29" i="7"/>
  <c r="D29" i="55" s="1"/>
  <c r="B30" i="7"/>
  <c r="B30" i="55" s="1"/>
  <c r="C30" i="7"/>
  <c r="C30" i="55" s="1"/>
  <c r="D30" i="7"/>
  <c r="B33" i="7"/>
  <c r="C33" i="7"/>
  <c r="D33" i="7"/>
  <c r="D31" i="55" s="1"/>
  <c r="C9" i="7"/>
  <c r="C9" i="55" s="1"/>
  <c r="D9" i="7"/>
  <c r="D9" i="55" s="1"/>
  <c r="B9" i="7"/>
  <c r="B9" i="55" s="1"/>
  <c r="C8" i="7"/>
  <c r="C8" i="55" s="1"/>
  <c r="B8" i="7"/>
  <c r="B8" i="55" s="1"/>
  <c r="B93" i="7"/>
  <c r="B93" i="55" s="1"/>
  <c r="E61" i="45"/>
  <c r="F61" i="45" s="1"/>
  <c r="B49" i="7"/>
  <c r="B49" i="55" s="1"/>
  <c r="C10" i="7"/>
  <c r="C10" i="55" s="1"/>
  <c r="B10" i="7"/>
  <c r="B10" i="55" s="1"/>
  <c r="E99" i="49"/>
  <c r="F99" i="49" s="1"/>
  <c r="E93" i="49"/>
  <c r="F93" i="49" s="1"/>
  <c r="C93" i="7"/>
  <c r="C93" i="55" s="1"/>
  <c r="E10" i="44"/>
  <c r="F10" i="44" s="1"/>
  <c r="D10" i="7"/>
  <c r="E42" i="44"/>
  <c r="F42" i="44" s="1"/>
  <c r="D42" i="7"/>
  <c r="D42" i="55" s="1"/>
  <c r="B42" i="7"/>
  <c r="B42" i="55" s="1"/>
  <c r="C42" i="7"/>
  <c r="C42" i="55" s="1"/>
  <c r="E10" i="14"/>
  <c r="F10" i="14" s="1"/>
  <c r="E99" i="20"/>
  <c r="E99" i="15"/>
  <c r="E97" i="19"/>
  <c r="F97" i="19" s="1"/>
  <c r="E97" i="17"/>
  <c r="F97" i="17" s="1"/>
  <c r="E97" i="14"/>
  <c r="E97" i="22"/>
  <c r="F97" i="22" s="1"/>
  <c r="E93" i="21"/>
  <c r="F93" i="21" s="1"/>
  <c r="E93" i="17"/>
  <c r="F93" i="17" s="1"/>
  <c r="E93" i="16"/>
  <c r="F93" i="16" s="1"/>
  <c r="E93" i="15"/>
  <c r="E93" i="22"/>
  <c r="F93" i="22" s="1"/>
  <c r="E88" i="20"/>
  <c r="E88" i="19"/>
  <c r="E88" i="17"/>
  <c r="F88" i="17" s="1"/>
  <c r="E88" i="16"/>
  <c r="F88" i="16" s="1"/>
  <c r="E88" i="15"/>
  <c r="F88" i="15" s="1"/>
  <c r="E88" i="14"/>
  <c r="F88" i="14" s="1"/>
  <c r="E88" i="22"/>
  <c r="F88" i="22" s="1"/>
  <c r="E84" i="20"/>
  <c r="F84" i="20" s="1"/>
  <c r="E84" i="15"/>
  <c r="E78" i="19"/>
  <c r="E78" i="20"/>
  <c r="F78" i="20" s="1"/>
  <c r="E78" i="14"/>
  <c r="F78" i="14" s="1"/>
  <c r="E78" i="22"/>
  <c r="F78" i="22" s="1"/>
  <c r="E73" i="19"/>
  <c r="E73" i="16"/>
  <c r="F73" i="16" s="1"/>
  <c r="E73" i="17"/>
  <c r="F73" i="17" s="1"/>
  <c r="E73" i="15"/>
  <c r="F73" i="15" s="1"/>
  <c r="E73" i="22"/>
  <c r="F73" i="22" s="1"/>
  <c r="B73" i="11"/>
  <c r="E99" i="21"/>
  <c r="F99" i="21" s="1"/>
  <c r="E99" i="19"/>
  <c r="F99" i="19" s="1"/>
  <c r="E99" i="17"/>
  <c r="E99" i="16"/>
  <c r="F99" i="16" s="1"/>
  <c r="E99" i="14"/>
  <c r="E99" i="22"/>
  <c r="E83" i="21"/>
  <c r="E84" i="21"/>
  <c r="F84" i="21" s="1"/>
  <c r="E85" i="21"/>
  <c r="F85" i="21" s="1"/>
  <c r="E86" i="21"/>
  <c r="F86" i="21" s="1"/>
  <c r="E87" i="21"/>
  <c r="F87" i="21" s="1"/>
  <c r="E88" i="21"/>
  <c r="E89" i="21"/>
  <c r="E90" i="21"/>
  <c r="E91" i="21"/>
  <c r="F91" i="21" s="1"/>
  <c r="E92" i="21"/>
  <c r="E94" i="21"/>
  <c r="F94" i="21" s="1"/>
  <c r="E95" i="21"/>
  <c r="F95" i="21" s="1"/>
  <c r="E96" i="21"/>
  <c r="F96" i="21" s="1"/>
  <c r="E97" i="21"/>
  <c r="F97" i="21" s="1"/>
  <c r="E98" i="21"/>
  <c r="F98" i="21" s="1"/>
  <c r="E83" i="20"/>
  <c r="F83" i="20" s="1"/>
  <c r="E85" i="20"/>
  <c r="F85" i="20" s="1"/>
  <c r="E86" i="20"/>
  <c r="F86" i="20" s="1"/>
  <c r="E87" i="20"/>
  <c r="F87" i="20" s="1"/>
  <c r="E89" i="20"/>
  <c r="F89" i="20" s="1"/>
  <c r="E90" i="20"/>
  <c r="E91" i="20"/>
  <c r="E92" i="20"/>
  <c r="E93" i="20"/>
  <c r="E94" i="20"/>
  <c r="E95" i="20"/>
  <c r="F95" i="20" s="1"/>
  <c r="E96" i="20"/>
  <c r="F96" i="20" s="1"/>
  <c r="E97" i="20"/>
  <c r="F97" i="20" s="1"/>
  <c r="E98" i="20"/>
  <c r="F98" i="20" s="1"/>
  <c r="E83" i="19"/>
  <c r="E84" i="19"/>
  <c r="F84" i="19" s="1"/>
  <c r="E85" i="19"/>
  <c r="E86" i="19"/>
  <c r="E87" i="19"/>
  <c r="F87" i="19" s="1"/>
  <c r="E89" i="19"/>
  <c r="F89" i="19" s="1"/>
  <c r="E90" i="19"/>
  <c r="F90" i="19" s="1"/>
  <c r="E91" i="19"/>
  <c r="E92" i="19"/>
  <c r="F92" i="19" s="1"/>
  <c r="E93" i="19"/>
  <c r="F93" i="19" s="1"/>
  <c r="E94" i="19"/>
  <c r="E95" i="19"/>
  <c r="F95" i="19" s="1"/>
  <c r="E96" i="19"/>
  <c r="F96" i="19" s="1"/>
  <c r="E98" i="19"/>
  <c r="F98" i="19" s="1"/>
  <c r="E83" i="17"/>
  <c r="F83" i="17" s="1"/>
  <c r="E84" i="17"/>
  <c r="E85" i="17"/>
  <c r="E86" i="17"/>
  <c r="E87" i="17"/>
  <c r="E89" i="17"/>
  <c r="F89" i="17" s="1"/>
  <c r="E90" i="17"/>
  <c r="F90" i="17" s="1"/>
  <c r="E91" i="17"/>
  <c r="F91" i="17" s="1"/>
  <c r="E92" i="17"/>
  <c r="F92" i="17" s="1"/>
  <c r="E94" i="17"/>
  <c r="E95" i="17"/>
  <c r="F95" i="17" s="1"/>
  <c r="E96" i="17"/>
  <c r="E98" i="17"/>
  <c r="E83" i="16"/>
  <c r="F83" i="16" s="1"/>
  <c r="E84" i="16"/>
  <c r="F84" i="16" s="1"/>
  <c r="E85" i="16"/>
  <c r="F85" i="16" s="1"/>
  <c r="E86" i="16"/>
  <c r="F86" i="16" s="1"/>
  <c r="E87" i="16"/>
  <c r="F87" i="16" s="1"/>
  <c r="E89" i="16"/>
  <c r="F89" i="16" s="1"/>
  <c r="E90" i="16"/>
  <c r="F90" i="16" s="1"/>
  <c r="E91" i="16"/>
  <c r="F91" i="16" s="1"/>
  <c r="E92" i="16"/>
  <c r="F92" i="16" s="1"/>
  <c r="E94" i="16"/>
  <c r="F94" i="16" s="1"/>
  <c r="E95" i="16"/>
  <c r="F95" i="16" s="1"/>
  <c r="E96" i="16"/>
  <c r="F96" i="16" s="1"/>
  <c r="E97" i="16"/>
  <c r="E98" i="16"/>
  <c r="F98" i="16" s="1"/>
  <c r="E83" i="15"/>
  <c r="F83" i="15" s="1"/>
  <c r="E85" i="15"/>
  <c r="E86" i="15"/>
  <c r="F86" i="15" s="1"/>
  <c r="E87" i="15"/>
  <c r="F87" i="15" s="1"/>
  <c r="E89" i="15"/>
  <c r="F89" i="15" s="1"/>
  <c r="E90" i="15"/>
  <c r="F90" i="15" s="1"/>
  <c r="E91" i="15"/>
  <c r="F91" i="15" s="1"/>
  <c r="E92" i="15"/>
  <c r="E94" i="15"/>
  <c r="F94" i="15" s="1"/>
  <c r="E95" i="15"/>
  <c r="E96" i="15"/>
  <c r="F96" i="15" s="1"/>
  <c r="E97" i="15"/>
  <c r="F97" i="15" s="1"/>
  <c r="E98" i="15"/>
  <c r="F98" i="15" s="1"/>
  <c r="E83" i="14"/>
  <c r="F83" i="14" s="1"/>
  <c r="E84" i="14"/>
  <c r="F84" i="14" s="1"/>
  <c r="E85" i="14"/>
  <c r="F85" i="14" s="1"/>
  <c r="E86" i="14"/>
  <c r="E87" i="14"/>
  <c r="F87" i="14" s="1"/>
  <c r="E89" i="14"/>
  <c r="F89" i="14" s="1"/>
  <c r="E90" i="14"/>
  <c r="F90" i="14" s="1"/>
  <c r="E91" i="14"/>
  <c r="F91" i="14" s="1"/>
  <c r="E92" i="14"/>
  <c r="F92" i="14" s="1"/>
  <c r="E93" i="14"/>
  <c r="F93" i="14" s="1"/>
  <c r="E94" i="14"/>
  <c r="F94" i="14" s="1"/>
  <c r="E95" i="14"/>
  <c r="E96" i="14"/>
  <c r="E98" i="14"/>
  <c r="E83" i="22"/>
  <c r="F83" i="22" s="1"/>
  <c r="E84" i="22"/>
  <c r="F84" i="22" s="1"/>
  <c r="E85" i="22"/>
  <c r="F85" i="22" s="1"/>
  <c r="E86" i="22"/>
  <c r="F86" i="22" s="1"/>
  <c r="E87" i="22"/>
  <c r="E89" i="22"/>
  <c r="F89" i="22" s="1"/>
  <c r="E90" i="22"/>
  <c r="E91" i="22"/>
  <c r="F91" i="22" s="1"/>
  <c r="E92" i="22"/>
  <c r="E94" i="22"/>
  <c r="F94" i="22" s="1"/>
  <c r="E95" i="22"/>
  <c r="F95" i="22" s="1"/>
  <c r="E96" i="22"/>
  <c r="F96" i="22" s="1"/>
  <c r="E98" i="22"/>
  <c r="F98" i="22" s="1"/>
  <c r="E82" i="21"/>
  <c r="F82" i="21" s="1"/>
  <c r="E82" i="20"/>
  <c r="F82" i="20" s="1"/>
  <c r="E82" i="19"/>
  <c r="F82" i="19" s="1"/>
  <c r="E82" i="17"/>
  <c r="F82" i="17" s="1"/>
  <c r="E82" i="16"/>
  <c r="F82" i="16" s="1"/>
  <c r="E82" i="15"/>
  <c r="F82" i="15" s="1"/>
  <c r="E82" i="14"/>
  <c r="F82" i="14" s="1"/>
  <c r="E82" i="22"/>
  <c r="E81" i="21"/>
  <c r="E81" i="20"/>
  <c r="E81" i="19"/>
  <c r="E81" i="17"/>
  <c r="F81" i="17" s="1"/>
  <c r="E81" i="16"/>
  <c r="F81" i="16" s="1"/>
  <c r="E81" i="15"/>
  <c r="F81" i="15" s="1"/>
  <c r="E81" i="14"/>
  <c r="F81" i="14" s="1"/>
  <c r="E81" i="22"/>
  <c r="E67" i="21"/>
  <c r="E68" i="21"/>
  <c r="E69" i="21"/>
  <c r="F69" i="21" s="1"/>
  <c r="E70" i="21"/>
  <c r="F70" i="21" s="1"/>
  <c r="E71" i="21"/>
  <c r="F71" i="21" s="1"/>
  <c r="E72" i="21"/>
  <c r="F72" i="21" s="1"/>
  <c r="E74" i="21"/>
  <c r="F74" i="21" s="1"/>
  <c r="E75" i="21"/>
  <c r="F75" i="21" s="1"/>
  <c r="E76" i="21"/>
  <c r="F76" i="21" s="1"/>
  <c r="E77" i="21"/>
  <c r="E67" i="20"/>
  <c r="F67" i="20" s="1"/>
  <c r="E68" i="20"/>
  <c r="F68" i="20" s="1"/>
  <c r="E69" i="20"/>
  <c r="F69" i="20" s="1"/>
  <c r="E70" i="20"/>
  <c r="F70" i="20" s="1"/>
  <c r="E71" i="20"/>
  <c r="E72" i="20"/>
  <c r="E74" i="20"/>
  <c r="E75" i="20"/>
  <c r="E76" i="20"/>
  <c r="E77" i="20"/>
  <c r="F77" i="20" s="1"/>
  <c r="E67" i="19"/>
  <c r="F67" i="19" s="1"/>
  <c r="E68" i="19"/>
  <c r="F68" i="19" s="1"/>
  <c r="E69" i="19"/>
  <c r="F69" i="19" s="1"/>
  <c r="E70" i="19"/>
  <c r="E71" i="19"/>
  <c r="F71" i="19" s="1"/>
  <c r="E72" i="19"/>
  <c r="E74" i="19"/>
  <c r="E75" i="19"/>
  <c r="E76" i="19"/>
  <c r="F76" i="19" s="1"/>
  <c r="E77" i="19"/>
  <c r="F77" i="19" s="1"/>
  <c r="E67" i="17"/>
  <c r="E68" i="17"/>
  <c r="F68" i="17" s="1"/>
  <c r="E69" i="17"/>
  <c r="E70" i="17"/>
  <c r="F70" i="17" s="1"/>
  <c r="E71" i="17"/>
  <c r="F71" i="17" s="1"/>
  <c r="E72" i="17"/>
  <c r="F72" i="17" s="1"/>
  <c r="E74" i="17"/>
  <c r="F74" i="17" s="1"/>
  <c r="E75" i="17"/>
  <c r="F75" i="17" s="1"/>
  <c r="E76" i="17"/>
  <c r="E77" i="17"/>
  <c r="F77" i="17" s="1"/>
  <c r="E78" i="17"/>
  <c r="E67" i="16"/>
  <c r="F67" i="16" s="1"/>
  <c r="E68" i="16"/>
  <c r="F68" i="16" s="1"/>
  <c r="E69" i="16"/>
  <c r="F69" i="16" s="1"/>
  <c r="E70" i="16"/>
  <c r="E71" i="16"/>
  <c r="F71" i="16" s="1"/>
  <c r="E72" i="16"/>
  <c r="F72" i="16" s="1"/>
  <c r="E74" i="16"/>
  <c r="F74" i="16" s="1"/>
  <c r="E75" i="16"/>
  <c r="F75" i="16" s="1"/>
  <c r="E76" i="16"/>
  <c r="F76" i="16" s="1"/>
  <c r="E77" i="16"/>
  <c r="F77" i="16" s="1"/>
  <c r="E78" i="16"/>
  <c r="F78" i="16" s="1"/>
  <c r="E67" i="15"/>
  <c r="F67" i="15" s="1"/>
  <c r="E68" i="15"/>
  <c r="E69" i="15"/>
  <c r="E70" i="15"/>
  <c r="E71" i="15"/>
  <c r="F71" i="15" s="1"/>
  <c r="E72" i="15"/>
  <c r="F72" i="15" s="1"/>
  <c r="E74" i="15"/>
  <c r="F74" i="15" s="1"/>
  <c r="E75" i="15"/>
  <c r="F75" i="15" s="1"/>
  <c r="E76" i="15"/>
  <c r="F76" i="15" s="1"/>
  <c r="E77" i="15"/>
  <c r="F77" i="15" s="1"/>
  <c r="E78" i="15"/>
  <c r="F78" i="15" s="1"/>
  <c r="E67" i="14"/>
  <c r="F67" i="14" s="1"/>
  <c r="E68" i="14"/>
  <c r="E69" i="14"/>
  <c r="E70" i="14"/>
  <c r="E71" i="14"/>
  <c r="E72" i="14"/>
  <c r="F72" i="14" s="1"/>
  <c r="E73" i="14"/>
  <c r="F73" i="14" s="1"/>
  <c r="E74" i="14"/>
  <c r="F74" i="14" s="1"/>
  <c r="E75" i="14"/>
  <c r="F75" i="14" s="1"/>
  <c r="E76" i="14"/>
  <c r="F76" i="14" s="1"/>
  <c r="E77" i="14"/>
  <c r="E67" i="22"/>
  <c r="E68" i="22"/>
  <c r="E69" i="22"/>
  <c r="F69" i="22" s="1"/>
  <c r="E70" i="22"/>
  <c r="F70" i="22" s="1"/>
  <c r="E71" i="22"/>
  <c r="E72" i="22"/>
  <c r="F72" i="22" s="1"/>
  <c r="E74" i="22"/>
  <c r="F74" i="22" s="1"/>
  <c r="E75" i="22"/>
  <c r="F75" i="22" s="1"/>
  <c r="E76" i="22"/>
  <c r="F76" i="22" s="1"/>
  <c r="E77" i="22"/>
  <c r="F77" i="22" s="1"/>
  <c r="E66" i="21"/>
  <c r="F66" i="21" s="1"/>
  <c r="E66" i="20"/>
  <c r="F66" i="20" s="1"/>
  <c r="E66" i="19"/>
  <c r="F66" i="19" s="1"/>
  <c r="E66" i="17"/>
  <c r="F66" i="17" s="1"/>
  <c r="E66" i="16"/>
  <c r="F66" i="16" s="1"/>
  <c r="E66" i="15"/>
  <c r="E66" i="14"/>
  <c r="E66" i="22"/>
  <c r="F66" i="22" s="1"/>
  <c r="E65" i="21"/>
  <c r="F65" i="21" s="1"/>
  <c r="E65" i="20"/>
  <c r="F65" i="20" s="1"/>
  <c r="E65" i="19"/>
  <c r="F65" i="19" s="1"/>
  <c r="E65" i="17"/>
  <c r="F65" i="17" s="1"/>
  <c r="E65" i="16"/>
  <c r="F65" i="16" s="1"/>
  <c r="E65" i="15"/>
  <c r="E65" i="14"/>
  <c r="E65" i="22"/>
  <c r="F65" i="22" s="1"/>
  <c r="E59" i="21"/>
  <c r="F59" i="21" s="1"/>
  <c r="E59" i="20"/>
  <c r="F59" i="20" s="1"/>
  <c r="E59" i="19"/>
  <c r="E59" i="17"/>
  <c r="F59" i="17" s="1"/>
  <c r="E59" i="16"/>
  <c r="F59" i="16" s="1"/>
  <c r="E59" i="15"/>
  <c r="F59" i="15" s="1"/>
  <c r="E59" i="14"/>
  <c r="F59" i="14" s="1"/>
  <c r="E59" i="22"/>
  <c r="F59" i="22" s="1"/>
  <c r="E57" i="21"/>
  <c r="F57" i="21" s="1"/>
  <c r="E57" i="20"/>
  <c r="F57" i="20" s="1"/>
  <c r="E57" i="19"/>
  <c r="E57" i="17"/>
  <c r="F57" i="17" s="1"/>
  <c r="E57" i="16"/>
  <c r="F57" i="16" s="1"/>
  <c r="E57" i="15"/>
  <c r="E57" i="14"/>
  <c r="E57" i="22"/>
  <c r="F57" i="22" s="1"/>
  <c r="E55" i="21"/>
  <c r="F55" i="21" s="1"/>
  <c r="E55" i="20"/>
  <c r="F55" i="20" s="1"/>
  <c r="E55" i="19"/>
  <c r="F55" i="19" s="1"/>
  <c r="E55" i="17"/>
  <c r="F55" i="17" s="1"/>
  <c r="E55" i="16"/>
  <c r="F55" i="16" s="1"/>
  <c r="E55" i="15"/>
  <c r="E55" i="14"/>
  <c r="E55" i="22"/>
  <c r="F55" i="22" s="1"/>
  <c r="E53" i="21"/>
  <c r="F53" i="21" s="1"/>
  <c r="E53" i="20"/>
  <c r="F53" i="20" s="1"/>
  <c r="E53" i="19"/>
  <c r="F53" i="19" s="1"/>
  <c r="E53" i="17"/>
  <c r="F53" i="17" s="1"/>
  <c r="E53" i="16"/>
  <c r="F53" i="16" s="1"/>
  <c r="E53" i="15"/>
  <c r="F53" i="15" s="1"/>
  <c r="E53" i="14"/>
  <c r="F53" i="14" s="1"/>
  <c r="E53" i="22"/>
  <c r="F53" i="22" s="1"/>
  <c r="E51" i="21"/>
  <c r="F51" i="21" s="1"/>
  <c r="E51" i="20"/>
  <c r="F51" i="20" s="1"/>
  <c r="E51" i="19"/>
  <c r="F51" i="19" s="1"/>
  <c r="E51" i="17"/>
  <c r="F51" i="17" s="1"/>
  <c r="E51" i="16"/>
  <c r="F51" i="16" s="1"/>
  <c r="E51" i="15"/>
  <c r="E51" i="14"/>
  <c r="E51" i="22"/>
  <c r="F51" i="22" s="1"/>
  <c r="E46" i="21"/>
  <c r="F46" i="21" s="1"/>
  <c r="E47" i="21"/>
  <c r="F47" i="21" s="1"/>
  <c r="E48" i="21"/>
  <c r="F48" i="21" s="1"/>
  <c r="E49" i="21"/>
  <c r="F49" i="21" s="1"/>
  <c r="E46" i="20"/>
  <c r="F46" i="20" s="1"/>
  <c r="E47" i="20"/>
  <c r="E48" i="20"/>
  <c r="E49" i="20"/>
  <c r="F49" i="20" s="1"/>
  <c r="E46" i="19"/>
  <c r="F46" i="19" s="1"/>
  <c r="E47" i="19"/>
  <c r="F47" i="19" s="1"/>
  <c r="E48" i="19"/>
  <c r="F48" i="19" s="1"/>
  <c r="E49" i="19"/>
  <c r="E46" i="17"/>
  <c r="F46" i="17" s="1"/>
  <c r="E47" i="17"/>
  <c r="E48" i="17"/>
  <c r="F48" i="17" s="1"/>
  <c r="E49" i="17"/>
  <c r="F49" i="17" s="1"/>
  <c r="E46" i="16"/>
  <c r="F46" i="16" s="1"/>
  <c r="E47" i="16"/>
  <c r="F47" i="16" s="1"/>
  <c r="E48" i="16"/>
  <c r="F48" i="16" s="1"/>
  <c r="E49" i="16"/>
  <c r="F49" i="16" s="1"/>
  <c r="E46" i="15"/>
  <c r="F46" i="15" s="1"/>
  <c r="E47" i="15"/>
  <c r="E48" i="15"/>
  <c r="F48" i="15" s="1"/>
  <c r="E49" i="15"/>
  <c r="F49" i="15" s="1"/>
  <c r="E46" i="14"/>
  <c r="F46" i="14" s="1"/>
  <c r="E47" i="14"/>
  <c r="F47" i="14" s="1"/>
  <c r="E48" i="14"/>
  <c r="F48" i="14" s="1"/>
  <c r="E49" i="14"/>
  <c r="F49" i="14" s="1"/>
  <c r="E46" i="22"/>
  <c r="F46" i="22" s="1"/>
  <c r="E47" i="22"/>
  <c r="E48" i="22"/>
  <c r="F48" i="22" s="1"/>
  <c r="E49" i="22"/>
  <c r="F49" i="22" s="1"/>
  <c r="E45" i="21"/>
  <c r="F45" i="21" s="1"/>
  <c r="E45" i="20"/>
  <c r="F45" i="20" s="1"/>
  <c r="E45" i="19"/>
  <c r="E45" i="17"/>
  <c r="F45" i="17" s="1"/>
  <c r="E45" i="16"/>
  <c r="F45" i="16" s="1"/>
  <c r="E45" i="15"/>
  <c r="F45" i="15" s="1"/>
  <c r="E45" i="14"/>
  <c r="F45" i="14" s="1"/>
  <c r="E45" i="22"/>
  <c r="E44" i="21"/>
  <c r="F44" i="21" s="1"/>
  <c r="E44" i="20"/>
  <c r="F44" i="20" s="1"/>
  <c r="E44" i="19"/>
  <c r="E44" i="17"/>
  <c r="E44" i="16"/>
  <c r="F44" i="16" s="1"/>
  <c r="E44" i="15"/>
  <c r="E44" i="14"/>
  <c r="E44" i="22"/>
  <c r="F44" i="22" s="1"/>
  <c r="E40" i="21"/>
  <c r="F40" i="21" s="1"/>
  <c r="E40" i="20"/>
  <c r="F40" i="20" s="1"/>
  <c r="E40" i="19"/>
  <c r="F40" i="19" s="1"/>
  <c r="E40" i="17"/>
  <c r="F40" i="17" s="1"/>
  <c r="E40" i="16"/>
  <c r="F40" i="16" s="1"/>
  <c r="E40" i="15"/>
  <c r="E40" i="14"/>
  <c r="E40" i="22"/>
  <c r="F40" i="22" s="1"/>
  <c r="E38" i="21"/>
  <c r="F38" i="21" s="1"/>
  <c r="E38" i="20"/>
  <c r="F38" i="20" s="1"/>
  <c r="E38" i="19"/>
  <c r="F38" i="19" s="1"/>
  <c r="E38" i="17"/>
  <c r="F38" i="17" s="1"/>
  <c r="E38" i="16"/>
  <c r="F38" i="16" s="1"/>
  <c r="E38" i="15"/>
  <c r="F38" i="15" s="1"/>
  <c r="E38" i="14"/>
  <c r="F38" i="14" s="1"/>
  <c r="E38" i="22"/>
  <c r="F38" i="22" s="1"/>
  <c r="E10" i="21"/>
  <c r="F10" i="21" s="1"/>
  <c r="E11" i="21"/>
  <c r="F11" i="21" s="1"/>
  <c r="E12" i="21"/>
  <c r="F12" i="21" s="1"/>
  <c r="E13" i="21"/>
  <c r="E14" i="21"/>
  <c r="E15" i="21"/>
  <c r="E16" i="21"/>
  <c r="E17" i="21"/>
  <c r="F17" i="21" s="1"/>
  <c r="E18" i="21"/>
  <c r="F18" i="21" s="1"/>
  <c r="E19" i="21"/>
  <c r="F19" i="21" s="1"/>
  <c r="E20" i="21"/>
  <c r="F20" i="21" s="1"/>
  <c r="E21" i="21"/>
  <c r="E22" i="21"/>
  <c r="E23" i="21"/>
  <c r="E24" i="2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3" i="21"/>
  <c r="F33" i="21" s="1"/>
  <c r="E11" i="20"/>
  <c r="E12" i="20"/>
  <c r="F12" i="20" s="1"/>
  <c r="E13" i="20"/>
  <c r="F13" i="20" s="1"/>
  <c r="E14" i="20"/>
  <c r="F14" i="20" s="1"/>
  <c r="E15" i="20"/>
  <c r="F15" i="20" s="1"/>
  <c r="E16" i="20"/>
  <c r="E17" i="20"/>
  <c r="E18" i="20"/>
  <c r="E19" i="20"/>
  <c r="E20" i="20"/>
  <c r="F20" i="20" s="1"/>
  <c r="E21" i="20"/>
  <c r="F21" i="20" s="1"/>
  <c r="E22" i="20"/>
  <c r="F22" i="20" s="1"/>
  <c r="E23" i="20"/>
  <c r="F23" i="20" s="1"/>
  <c r="E24" i="20"/>
  <c r="E25" i="20"/>
  <c r="E26" i="20"/>
  <c r="E27" i="20"/>
  <c r="E28" i="20"/>
  <c r="F28" i="20" s="1"/>
  <c r="E29" i="20"/>
  <c r="F29" i="20" s="1"/>
  <c r="E30" i="20"/>
  <c r="F30" i="20" s="1"/>
  <c r="E33" i="20"/>
  <c r="F33" i="20" s="1"/>
  <c r="E11" i="19"/>
  <c r="F11" i="19" s="1"/>
  <c r="E12" i="19"/>
  <c r="F12" i="19" s="1"/>
  <c r="E13" i="19"/>
  <c r="E14" i="19"/>
  <c r="F14" i="19" s="1"/>
  <c r="E15" i="19"/>
  <c r="F15" i="19" s="1"/>
  <c r="E16" i="19"/>
  <c r="F16" i="19" s="1"/>
  <c r="E17" i="19"/>
  <c r="F17" i="19" s="1"/>
  <c r="E18" i="19"/>
  <c r="F18" i="19" s="1"/>
  <c r="E19" i="19"/>
  <c r="E20" i="19"/>
  <c r="E21" i="19"/>
  <c r="E22" i="19"/>
  <c r="E23" i="19"/>
  <c r="F23" i="19" s="1"/>
  <c r="E24" i="19"/>
  <c r="F24" i="19" s="1"/>
  <c r="E25" i="19"/>
  <c r="F25" i="19" s="1"/>
  <c r="E26" i="19"/>
  <c r="F26" i="19" s="1"/>
  <c r="E27" i="19"/>
  <c r="E28" i="19"/>
  <c r="F28" i="19" s="1"/>
  <c r="E29" i="19"/>
  <c r="E30" i="19"/>
  <c r="E33" i="19"/>
  <c r="F33" i="19" s="1"/>
  <c r="E10" i="17"/>
  <c r="F10" i="17" s="1"/>
  <c r="E11" i="17"/>
  <c r="F11" i="17" s="1"/>
  <c r="E12" i="17"/>
  <c r="F12" i="17" s="1"/>
  <c r="E13" i="17"/>
  <c r="F13" i="17" s="1"/>
  <c r="E14" i="17"/>
  <c r="E15" i="17"/>
  <c r="F15" i="17" s="1"/>
  <c r="E16" i="17"/>
  <c r="F16" i="17" s="1"/>
  <c r="E17" i="17"/>
  <c r="F17" i="17" s="1"/>
  <c r="E18" i="17"/>
  <c r="F18" i="17" s="1"/>
  <c r="E19" i="17"/>
  <c r="F19" i="17" s="1"/>
  <c r="E20" i="17"/>
  <c r="F20" i="17" s="1"/>
  <c r="E21" i="17"/>
  <c r="E22" i="17"/>
  <c r="E23" i="17"/>
  <c r="E24" i="17"/>
  <c r="E25" i="17"/>
  <c r="F25" i="17" s="1"/>
  <c r="E26" i="17"/>
  <c r="F26" i="17" s="1"/>
  <c r="E27" i="17"/>
  <c r="F27" i="17" s="1"/>
  <c r="E28" i="17"/>
  <c r="F28" i="17" s="1"/>
  <c r="E29" i="17"/>
  <c r="F29" i="17" s="1"/>
  <c r="E30" i="17"/>
  <c r="F30" i="17" s="1"/>
  <c r="E33" i="17"/>
  <c r="E10" i="16"/>
  <c r="E11" i="16"/>
  <c r="E12" i="16"/>
  <c r="F12" i="16" s="1"/>
  <c r="E13" i="16"/>
  <c r="F13" i="16" s="1"/>
  <c r="E14" i="16"/>
  <c r="F14" i="16" s="1"/>
  <c r="E15" i="16"/>
  <c r="E16" i="16"/>
  <c r="E17" i="16"/>
  <c r="F17" i="16" s="1"/>
  <c r="E18" i="16"/>
  <c r="F18" i="16" s="1"/>
  <c r="E19" i="16"/>
  <c r="F19" i="16" s="1"/>
  <c r="E20" i="16"/>
  <c r="F20" i="16" s="1"/>
  <c r="E21" i="16"/>
  <c r="F21" i="16" s="1"/>
  <c r="E22" i="16"/>
  <c r="E23" i="16"/>
  <c r="E24" i="16"/>
  <c r="E25" i="16"/>
  <c r="F25" i="16" s="1"/>
  <c r="E26" i="16"/>
  <c r="E27" i="16"/>
  <c r="E28" i="16"/>
  <c r="F28" i="16" s="1"/>
  <c r="E29" i="16"/>
  <c r="F29" i="16" s="1"/>
  <c r="E30" i="16"/>
  <c r="F30" i="16" s="1"/>
  <c r="E33" i="16"/>
  <c r="E11" i="15"/>
  <c r="F11" i="15" s="1"/>
  <c r="E12" i="15"/>
  <c r="E13" i="15"/>
  <c r="E14" i="15"/>
  <c r="F14" i="15" s="1"/>
  <c r="E15" i="15"/>
  <c r="F15" i="15" s="1"/>
  <c r="E16" i="15"/>
  <c r="F16" i="15" s="1"/>
  <c r="E17" i="15"/>
  <c r="F17" i="15" s="1"/>
  <c r="E18" i="15"/>
  <c r="E19" i="15"/>
  <c r="F19" i="15" s="1"/>
  <c r="E20" i="15"/>
  <c r="F20" i="15" s="1"/>
  <c r="E21" i="15"/>
  <c r="F21" i="15" s="1"/>
  <c r="E22" i="15"/>
  <c r="F22" i="15" s="1"/>
  <c r="E23" i="15"/>
  <c r="F23" i="15" s="1"/>
  <c r="E24" i="15"/>
  <c r="F24" i="15" s="1"/>
  <c r="E25" i="15"/>
  <c r="F25" i="15" s="1"/>
  <c r="E26" i="15"/>
  <c r="E27" i="15"/>
  <c r="E28" i="15"/>
  <c r="E29" i="15"/>
  <c r="E30" i="15"/>
  <c r="F30" i="15" s="1"/>
  <c r="E33" i="15"/>
  <c r="F33" i="15" s="1"/>
  <c r="E11" i="14"/>
  <c r="F11" i="14" s="1"/>
  <c r="E12" i="14"/>
  <c r="F12" i="14" s="1"/>
  <c r="E13" i="14"/>
  <c r="F13" i="14" s="1"/>
  <c r="E14" i="14"/>
  <c r="E15" i="14"/>
  <c r="E16" i="14"/>
  <c r="E17" i="14"/>
  <c r="E18" i="14"/>
  <c r="F18" i="14" s="1"/>
  <c r="E19" i="14"/>
  <c r="F19" i="14" s="1"/>
  <c r="E20" i="14"/>
  <c r="F20" i="14" s="1"/>
  <c r="E21" i="14"/>
  <c r="F21" i="14" s="1"/>
  <c r="E22" i="14"/>
  <c r="F22" i="14" s="1"/>
  <c r="E23" i="14"/>
  <c r="F23" i="14" s="1"/>
  <c r="E24" i="14"/>
  <c r="F24" i="14" s="1"/>
  <c r="E25" i="14"/>
  <c r="F25" i="14" s="1"/>
  <c r="E26" i="14"/>
  <c r="F26" i="14" s="1"/>
  <c r="E27" i="14"/>
  <c r="F27" i="14" s="1"/>
  <c r="E28" i="14"/>
  <c r="E29" i="14"/>
  <c r="E30" i="14"/>
  <c r="E33" i="14"/>
  <c r="E11" i="22"/>
  <c r="E12" i="22"/>
  <c r="F12" i="22" s="1"/>
  <c r="E13" i="22"/>
  <c r="F13" i="22" s="1"/>
  <c r="E14" i="22"/>
  <c r="F14" i="22" s="1"/>
  <c r="E15" i="22"/>
  <c r="F15" i="22" s="1"/>
  <c r="E16" i="22"/>
  <c r="F16" i="22" s="1"/>
  <c r="E17" i="22"/>
  <c r="F17" i="22" s="1"/>
  <c r="E18" i="22"/>
  <c r="E19" i="22"/>
  <c r="E20" i="22"/>
  <c r="F20" i="22" s="1"/>
  <c r="E21" i="22"/>
  <c r="F21" i="22" s="1"/>
  <c r="E22" i="22"/>
  <c r="F22" i="22" s="1"/>
  <c r="E23" i="22"/>
  <c r="F23" i="22" s="1"/>
  <c r="E24" i="22"/>
  <c r="F24" i="22" s="1"/>
  <c r="E25" i="22"/>
  <c r="F25" i="22" s="1"/>
  <c r="E26" i="22"/>
  <c r="F26" i="22" s="1"/>
  <c r="E27" i="22"/>
  <c r="F27" i="22" s="1"/>
  <c r="E28" i="22"/>
  <c r="F28" i="22" s="1"/>
  <c r="E29" i="22"/>
  <c r="F29" i="22" s="1"/>
  <c r="E30" i="22"/>
  <c r="F30" i="22" s="1"/>
  <c r="E33" i="22"/>
  <c r="E9" i="21"/>
  <c r="E9" i="20"/>
  <c r="E9" i="19"/>
  <c r="E9" i="17"/>
  <c r="F9" i="17" s="1"/>
  <c r="E9" i="16"/>
  <c r="F9" i="16" s="1"/>
  <c r="E9" i="15"/>
  <c r="F9" i="15" s="1"/>
  <c r="E9" i="14"/>
  <c r="F9" i="14" s="1"/>
  <c r="E9" i="22"/>
  <c r="F9" i="22" s="1"/>
  <c r="E8" i="21"/>
  <c r="E8" i="20"/>
  <c r="F8" i="20" s="1"/>
  <c r="E8" i="19"/>
  <c r="E8" i="17"/>
  <c r="E8" i="16"/>
  <c r="F8" i="16" s="1"/>
  <c r="E8" i="15"/>
  <c r="F8" i="15" s="1"/>
  <c r="E8" i="14"/>
  <c r="F8" i="14" s="1"/>
  <c r="E8" i="22"/>
  <c r="F8" i="22" s="1"/>
  <c r="E61" i="44"/>
  <c r="E42" i="14"/>
  <c r="F42" i="14" s="1"/>
  <c r="E42" i="15"/>
  <c r="F42" i="15" s="1"/>
  <c r="E61" i="15"/>
  <c r="F61" i="15" s="1"/>
  <c r="E10" i="15"/>
  <c r="F10" i="15" s="1"/>
  <c r="E42" i="16"/>
  <c r="F42" i="16" s="1"/>
  <c r="E61" i="16"/>
  <c r="F61" i="16" s="1"/>
  <c r="E61" i="17"/>
  <c r="F61" i="17" s="1"/>
  <c r="E42" i="17"/>
  <c r="F42" i="17" s="1"/>
  <c r="E42" i="21"/>
  <c r="E61" i="19"/>
  <c r="E42" i="19"/>
  <c r="E61" i="20"/>
  <c r="F61" i="20" s="1"/>
  <c r="E42" i="20"/>
  <c r="F42" i="20" s="1"/>
  <c r="E10" i="20"/>
  <c r="F10" i="20" s="1"/>
  <c r="E10" i="22"/>
  <c r="F10" i="22" s="1"/>
  <c r="E10" i="19"/>
  <c r="E42" i="22"/>
  <c r="F42" i="22" s="1"/>
  <c r="E61" i="14"/>
  <c r="E61" i="22"/>
  <c r="F61" i="22" s="1"/>
  <c r="E61" i="21"/>
  <c r="F61" i="21" s="1"/>
  <c r="E78" i="21"/>
  <c r="F78" i="21" s="1"/>
  <c r="E73" i="20"/>
  <c r="F73" i="20" s="1"/>
  <c r="E73" i="21"/>
  <c r="F73" i="21" s="1"/>
  <c r="E99" i="30"/>
  <c r="F99" i="30" s="1"/>
  <c r="E99" i="29"/>
  <c r="F99" i="29" s="1"/>
  <c r="E99" i="28"/>
  <c r="E99" i="27"/>
  <c r="E99" i="26"/>
  <c r="F99" i="26" s="1"/>
  <c r="E99" i="25"/>
  <c r="F99" i="25" s="1"/>
  <c r="E99" i="24"/>
  <c r="F99" i="24" s="1"/>
  <c r="E99" i="34"/>
  <c r="E99" i="32"/>
  <c r="E83" i="30"/>
  <c r="E84" i="30"/>
  <c r="F84" i="30" s="1"/>
  <c r="E85" i="30"/>
  <c r="E86" i="30"/>
  <c r="E87" i="30"/>
  <c r="F87" i="30" s="1"/>
  <c r="E88" i="30"/>
  <c r="F88" i="30" s="1"/>
  <c r="E89" i="30"/>
  <c r="E90" i="30"/>
  <c r="F90" i="30" s="1"/>
  <c r="E91" i="30"/>
  <c r="E92" i="30"/>
  <c r="E93" i="30"/>
  <c r="E94" i="30"/>
  <c r="E95" i="30"/>
  <c r="E96" i="30"/>
  <c r="F96" i="30" s="1"/>
  <c r="E97" i="30"/>
  <c r="E98" i="30"/>
  <c r="F98" i="30" s="1"/>
  <c r="E83" i="29"/>
  <c r="E84" i="29"/>
  <c r="F84" i="29" s="1"/>
  <c r="E85" i="29"/>
  <c r="E86" i="29"/>
  <c r="F86" i="29" s="1"/>
  <c r="E87" i="29"/>
  <c r="E88" i="29"/>
  <c r="F88" i="29" s="1"/>
  <c r="E89" i="29"/>
  <c r="E90" i="29"/>
  <c r="E91" i="29"/>
  <c r="E92" i="29"/>
  <c r="E93" i="29"/>
  <c r="E94" i="29"/>
  <c r="E95" i="29"/>
  <c r="E96" i="29"/>
  <c r="F96" i="29" s="1"/>
  <c r="E97" i="29"/>
  <c r="E98" i="29"/>
  <c r="F98" i="29" s="1"/>
  <c r="E83" i="28"/>
  <c r="E84" i="28"/>
  <c r="E85" i="28"/>
  <c r="E86" i="28"/>
  <c r="E87" i="28"/>
  <c r="E88" i="28"/>
  <c r="F88" i="28" s="1"/>
  <c r="E89" i="28"/>
  <c r="F89" i="28" s="1"/>
  <c r="E90" i="28"/>
  <c r="F90" i="28" s="1"/>
  <c r="E91" i="28"/>
  <c r="F91" i="28" s="1"/>
  <c r="E92" i="28"/>
  <c r="F92" i="28" s="1"/>
  <c r="E93" i="28"/>
  <c r="E94" i="28"/>
  <c r="F94" i="28" s="1"/>
  <c r="E95" i="28"/>
  <c r="E96" i="28"/>
  <c r="F96" i="28" s="1"/>
  <c r="E97" i="28"/>
  <c r="F97" i="28" s="1"/>
  <c r="E98" i="28"/>
  <c r="F98" i="28" s="1"/>
  <c r="E83" i="27"/>
  <c r="E84" i="27"/>
  <c r="F84" i="27" s="1"/>
  <c r="E85" i="27"/>
  <c r="E86" i="27"/>
  <c r="F86" i="27" s="1"/>
  <c r="E87" i="27"/>
  <c r="E88" i="27"/>
  <c r="F88" i="27" s="1"/>
  <c r="E89" i="27"/>
  <c r="E90" i="27"/>
  <c r="F90" i="27" s="1"/>
  <c r="E91" i="27"/>
  <c r="E92" i="27"/>
  <c r="F92" i="27" s="1"/>
  <c r="E93" i="27"/>
  <c r="E94" i="27"/>
  <c r="E95" i="27"/>
  <c r="E96" i="27"/>
  <c r="F96" i="27" s="1"/>
  <c r="E97" i="27"/>
  <c r="F97" i="27" s="1"/>
  <c r="E98" i="27"/>
  <c r="F98" i="27" s="1"/>
  <c r="E83" i="26"/>
  <c r="F83" i="26" s="1"/>
  <c r="E84" i="26"/>
  <c r="E85" i="26"/>
  <c r="F85" i="26" s="1"/>
  <c r="E86" i="26"/>
  <c r="F86" i="26" s="1"/>
  <c r="E87" i="26"/>
  <c r="E88" i="26"/>
  <c r="F88" i="26" s="1"/>
  <c r="E89" i="26"/>
  <c r="E90" i="26"/>
  <c r="E91" i="26"/>
  <c r="E92" i="26"/>
  <c r="E93" i="26"/>
  <c r="E94" i="26"/>
  <c r="E95" i="26"/>
  <c r="F95" i="26" s="1"/>
  <c r="E96" i="26"/>
  <c r="F96" i="26" s="1"/>
  <c r="E97" i="26"/>
  <c r="E98" i="26"/>
  <c r="F98" i="26" s="1"/>
  <c r="E83" i="25"/>
  <c r="E84" i="25"/>
  <c r="E85" i="25"/>
  <c r="E86" i="25"/>
  <c r="E87" i="25"/>
  <c r="F87" i="25" s="1"/>
  <c r="E88" i="25"/>
  <c r="F88" i="25" s="1"/>
  <c r="E89" i="25"/>
  <c r="E90" i="25"/>
  <c r="F90" i="25" s="1"/>
  <c r="E91" i="25"/>
  <c r="E92" i="25"/>
  <c r="E93" i="25"/>
  <c r="E94" i="25"/>
  <c r="F94" i="25" s="1"/>
  <c r="E95" i="25"/>
  <c r="F95" i="25" s="1"/>
  <c r="E96" i="25"/>
  <c r="F96" i="25" s="1"/>
  <c r="E97" i="25"/>
  <c r="E98" i="25"/>
  <c r="E83" i="24"/>
  <c r="E84" i="24"/>
  <c r="E85" i="24"/>
  <c r="E86" i="24"/>
  <c r="F86" i="24" s="1"/>
  <c r="E87" i="24"/>
  <c r="F87" i="24" s="1"/>
  <c r="E88" i="24"/>
  <c r="F88" i="24" s="1"/>
  <c r="E89" i="24"/>
  <c r="E90" i="24"/>
  <c r="E91" i="24"/>
  <c r="E92" i="24"/>
  <c r="E93" i="24"/>
  <c r="E94" i="24"/>
  <c r="E95" i="24"/>
  <c r="E96" i="24"/>
  <c r="F96" i="24" s="1"/>
  <c r="E97" i="24"/>
  <c r="E98" i="24"/>
  <c r="F98" i="24" s="1"/>
  <c r="E83" i="34"/>
  <c r="F83" i="34" s="1"/>
  <c r="E84" i="34"/>
  <c r="F84" i="34" s="1"/>
  <c r="E85" i="34"/>
  <c r="E86" i="34"/>
  <c r="F86" i="34" s="1"/>
  <c r="E87" i="34"/>
  <c r="E88" i="34"/>
  <c r="F88" i="34" s="1"/>
  <c r="E89" i="34"/>
  <c r="E90" i="34"/>
  <c r="F90" i="34" s="1"/>
  <c r="E91" i="34"/>
  <c r="E92" i="34"/>
  <c r="F92" i="34" s="1"/>
  <c r="E93" i="34"/>
  <c r="E94" i="34"/>
  <c r="F94" i="34" s="1"/>
  <c r="E95" i="34"/>
  <c r="F95" i="34" s="1"/>
  <c r="E96" i="34"/>
  <c r="F96" i="34" s="1"/>
  <c r="E97" i="34"/>
  <c r="E98" i="34"/>
  <c r="F98" i="34" s="1"/>
  <c r="E83" i="32"/>
  <c r="E84" i="32"/>
  <c r="E85" i="32"/>
  <c r="F85" i="32" s="1"/>
  <c r="E86" i="32"/>
  <c r="F86" i="32" s="1"/>
  <c r="E87" i="32"/>
  <c r="F87" i="32" s="1"/>
  <c r="E88" i="32"/>
  <c r="F88" i="32" s="1"/>
  <c r="E89" i="32"/>
  <c r="E90" i="32"/>
  <c r="F90" i="32" s="1"/>
  <c r="E91" i="32"/>
  <c r="F91" i="32" s="1"/>
  <c r="E92" i="32"/>
  <c r="F92" i="32" s="1"/>
  <c r="E93" i="32"/>
  <c r="E94" i="32"/>
  <c r="F94" i="32" s="1"/>
  <c r="E95" i="32"/>
  <c r="E96" i="32"/>
  <c r="F96" i="32" s="1"/>
  <c r="E97" i="32"/>
  <c r="F97" i="32" s="1"/>
  <c r="E98" i="32"/>
  <c r="F98" i="32" s="1"/>
  <c r="E82" i="30"/>
  <c r="E82" i="29"/>
  <c r="F82" i="29" s="1"/>
  <c r="E82" i="28"/>
  <c r="E82" i="27"/>
  <c r="F82" i="27" s="1"/>
  <c r="E82" i="26"/>
  <c r="E82" i="25"/>
  <c r="F82" i="25" s="1"/>
  <c r="E82" i="24"/>
  <c r="E82" i="34"/>
  <c r="F82" i="34" s="1"/>
  <c r="E82" i="32"/>
  <c r="E81" i="30"/>
  <c r="E81" i="29"/>
  <c r="E81" i="28"/>
  <c r="E81" i="27"/>
  <c r="E81" i="26"/>
  <c r="F81" i="26" s="1"/>
  <c r="E81" i="25"/>
  <c r="E81" i="24"/>
  <c r="F81" i="24" s="1"/>
  <c r="E81" i="34"/>
  <c r="E81" i="32"/>
  <c r="F81" i="32" s="1"/>
  <c r="E67" i="30"/>
  <c r="E68" i="30"/>
  <c r="F68" i="30" s="1"/>
  <c r="E69" i="30"/>
  <c r="E70" i="30"/>
  <c r="F70" i="30" s="1"/>
  <c r="E71" i="30"/>
  <c r="E72" i="30"/>
  <c r="F72" i="30" s="1"/>
  <c r="E73" i="30"/>
  <c r="E74" i="30"/>
  <c r="E75" i="30"/>
  <c r="E76" i="30"/>
  <c r="F76" i="30" s="1"/>
  <c r="E77" i="30"/>
  <c r="F77" i="30" s="1"/>
  <c r="E78" i="30"/>
  <c r="F78" i="30" s="1"/>
  <c r="E67" i="29"/>
  <c r="E68" i="29"/>
  <c r="F68" i="29" s="1"/>
  <c r="E69" i="29"/>
  <c r="E70" i="29"/>
  <c r="F70" i="29" s="1"/>
  <c r="E71" i="29"/>
  <c r="E72" i="29"/>
  <c r="E73" i="29"/>
  <c r="E74" i="29"/>
  <c r="F74" i="29" s="1"/>
  <c r="E75" i="29"/>
  <c r="E76" i="29"/>
  <c r="F76" i="29" s="1"/>
  <c r="E77" i="29"/>
  <c r="F77" i="29" s="1"/>
  <c r="E78" i="29"/>
  <c r="F78" i="29" s="1"/>
  <c r="E67" i="28"/>
  <c r="E68" i="28"/>
  <c r="F68" i="28" s="1"/>
  <c r="E69" i="28"/>
  <c r="E70" i="28"/>
  <c r="F70" i="28" s="1"/>
  <c r="E71" i="28"/>
  <c r="E72" i="28"/>
  <c r="F72" i="28" s="1"/>
  <c r="E73" i="28"/>
  <c r="E74" i="28"/>
  <c r="F74" i="28" s="1"/>
  <c r="E75" i="28"/>
  <c r="E76" i="28"/>
  <c r="F76" i="28" s="1"/>
  <c r="E77" i="28"/>
  <c r="F77" i="28" s="1"/>
  <c r="E78" i="28"/>
  <c r="F78" i="28" s="1"/>
  <c r="E67" i="27"/>
  <c r="F67" i="27" s="1"/>
  <c r="E68" i="27"/>
  <c r="F68" i="27" s="1"/>
  <c r="E69" i="27"/>
  <c r="E70" i="27"/>
  <c r="E71" i="27"/>
  <c r="E72" i="27"/>
  <c r="E73" i="27"/>
  <c r="E74" i="27"/>
  <c r="F74" i="27" s="1"/>
  <c r="E75" i="27"/>
  <c r="E76" i="27"/>
  <c r="F76" i="27" s="1"/>
  <c r="E77" i="27"/>
  <c r="F77" i="27" s="1"/>
  <c r="E78" i="27"/>
  <c r="F78" i="27" s="1"/>
  <c r="E67" i="26"/>
  <c r="F67" i="26" s="1"/>
  <c r="E68" i="26"/>
  <c r="E69" i="26"/>
  <c r="E70" i="26"/>
  <c r="F70" i="26" s="1"/>
  <c r="E71" i="26"/>
  <c r="E72" i="26"/>
  <c r="F72" i="26" s="1"/>
  <c r="E73" i="26"/>
  <c r="E74" i="26"/>
  <c r="E75" i="26"/>
  <c r="F75" i="26" s="1"/>
  <c r="E76" i="26"/>
  <c r="F76" i="26" s="1"/>
  <c r="E77" i="26"/>
  <c r="F77" i="26" s="1"/>
  <c r="E78" i="26"/>
  <c r="F78" i="26" s="1"/>
  <c r="E67" i="25"/>
  <c r="E68" i="25"/>
  <c r="F68" i="25" s="1"/>
  <c r="E69" i="25"/>
  <c r="E70" i="25"/>
  <c r="E71" i="25"/>
  <c r="E72" i="25"/>
  <c r="E73" i="25"/>
  <c r="F73" i="25" s="1"/>
  <c r="E74" i="25"/>
  <c r="F74" i="25" s="1"/>
  <c r="E75" i="25"/>
  <c r="E76" i="25"/>
  <c r="F76" i="25" s="1"/>
  <c r="E77" i="25"/>
  <c r="E78" i="25"/>
  <c r="E67" i="24"/>
  <c r="E68" i="24"/>
  <c r="F68" i="24" s="1"/>
  <c r="E69" i="24"/>
  <c r="E70" i="24"/>
  <c r="F70" i="24" s="1"/>
  <c r="E71" i="24"/>
  <c r="E72" i="24"/>
  <c r="F72" i="24" s="1"/>
  <c r="E73" i="24"/>
  <c r="E74" i="24"/>
  <c r="E75" i="24"/>
  <c r="E76" i="24"/>
  <c r="E77" i="24"/>
  <c r="E78" i="24"/>
  <c r="F78" i="24" s="1"/>
  <c r="E67" i="34"/>
  <c r="E68" i="34"/>
  <c r="F68" i="34" s="1"/>
  <c r="E69" i="34"/>
  <c r="E70" i="34"/>
  <c r="E71" i="34"/>
  <c r="E72" i="34"/>
  <c r="E73" i="34"/>
  <c r="E74" i="34"/>
  <c r="F74" i="34" s="1"/>
  <c r="E75" i="34"/>
  <c r="E76" i="34"/>
  <c r="F76" i="34" s="1"/>
  <c r="E77" i="34"/>
  <c r="E78" i="34"/>
  <c r="F78" i="34" s="1"/>
  <c r="E67" i="32"/>
  <c r="F67" i="32" s="1"/>
  <c r="E68" i="32"/>
  <c r="F68" i="32" s="1"/>
  <c r="E69" i="32"/>
  <c r="F69" i="32" s="1"/>
  <c r="E70" i="32"/>
  <c r="F70" i="32" s="1"/>
  <c r="E71" i="32"/>
  <c r="F71" i="32" s="1"/>
  <c r="E72" i="32"/>
  <c r="F72" i="32" s="1"/>
  <c r="E73" i="32"/>
  <c r="E74" i="32"/>
  <c r="E75" i="32"/>
  <c r="E76" i="32"/>
  <c r="F76" i="32" s="1"/>
  <c r="E77" i="32"/>
  <c r="F77" i="32" s="1"/>
  <c r="E78" i="32"/>
  <c r="F78" i="32" s="1"/>
  <c r="E66" i="30"/>
  <c r="E66" i="29"/>
  <c r="F66" i="29" s="1"/>
  <c r="E66" i="28"/>
  <c r="E66" i="27"/>
  <c r="F66" i="27" s="1"/>
  <c r="E66" i="26"/>
  <c r="F66" i="26" s="1"/>
  <c r="E66" i="25"/>
  <c r="E66" i="24"/>
  <c r="E66" i="34"/>
  <c r="F66" i="34" s="1"/>
  <c r="E66" i="32"/>
  <c r="F66" i="32" s="1"/>
  <c r="E65" i="30"/>
  <c r="F65" i="30" s="1"/>
  <c r="E65" i="29"/>
  <c r="F65" i="29" s="1"/>
  <c r="E65" i="28"/>
  <c r="F65" i="28" s="1"/>
  <c r="E65" i="27"/>
  <c r="E65" i="26"/>
  <c r="F65" i="26" s="1"/>
  <c r="E65" i="25"/>
  <c r="F65" i="25" s="1"/>
  <c r="E65" i="24"/>
  <c r="F65" i="24" s="1"/>
  <c r="E65" i="34"/>
  <c r="E65" i="32"/>
  <c r="F65" i="32" s="1"/>
  <c r="E61" i="30"/>
  <c r="E61" i="29"/>
  <c r="E61" i="28"/>
  <c r="E61" i="27"/>
  <c r="F61" i="27" s="1"/>
  <c r="E61" i="26"/>
  <c r="F61" i="26" s="1"/>
  <c r="E61" i="25"/>
  <c r="F61" i="25" s="1"/>
  <c r="E61" i="24"/>
  <c r="E61" i="34"/>
  <c r="F61" i="34" s="1"/>
  <c r="E61" i="32"/>
  <c r="E59" i="30"/>
  <c r="E59" i="29"/>
  <c r="E59" i="28"/>
  <c r="E59" i="27"/>
  <c r="E59" i="26"/>
  <c r="F59" i="26" s="1"/>
  <c r="E59" i="25"/>
  <c r="E59" i="24"/>
  <c r="F59" i="24" s="1"/>
  <c r="E59" i="34"/>
  <c r="E59" i="32"/>
  <c r="F59" i="32" s="1"/>
  <c r="E57" i="30"/>
  <c r="E57" i="29"/>
  <c r="F57" i="29" s="1"/>
  <c r="E57" i="28"/>
  <c r="E57" i="27"/>
  <c r="F57" i="27" s="1"/>
  <c r="E57" i="26"/>
  <c r="E57" i="25"/>
  <c r="F57" i="25" s="1"/>
  <c r="E57" i="24"/>
  <c r="E57" i="34"/>
  <c r="F57" i="34" s="1"/>
  <c r="E57" i="32"/>
  <c r="F57" i="32" s="1"/>
  <c r="E55" i="30"/>
  <c r="F55" i="30" s="1"/>
  <c r="E55" i="29"/>
  <c r="F55" i="29" s="1"/>
  <c r="E55" i="28"/>
  <c r="E55" i="27"/>
  <c r="F55" i="27" s="1"/>
  <c r="E55" i="26"/>
  <c r="F55" i="26" s="1"/>
  <c r="E55" i="25"/>
  <c r="E55" i="24"/>
  <c r="E55" i="34"/>
  <c r="E55" i="32"/>
  <c r="F55" i="32" s="1"/>
  <c r="E53" i="30"/>
  <c r="E53" i="29"/>
  <c r="F53" i="29" s="1"/>
  <c r="E53" i="28"/>
  <c r="E53" i="27"/>
  <c r="F53" i="27" s="1"/>
  <c r="E53" i="26"/>
  <c r="F53" i="26" s="1"/>
  <c r="E53" i="25"/>
  <c r="F53" i="25" s="1"/>
  <c r="E53" i="24"/>
  <c r="E53" i="34"/>
  <c r="F53" i="34" s="1"/>
  <c r="E53" i="32"/>
  <c r="E51" i="30"/>
  <c r="F51" i="30" s="1"/>
  <c r="E51" i="29"/>
  <c r="E51" i="28"/>
  <c r="F51" i="28" s="1"/>
  <c r="E51" i="27"/>
  <c r="E51" i="26"/>
  <c r="E51" i="25"/>
  <c r="E51" i="24"/>
  <c r="F51" i="24" s="1"/>
  <c r="E51" i="34"/>
  <c r="F51" i="34" s="1"/>
  <c r="E51" i="32"/>
  <c r="F51" i="32" s="1"/>
  <c r="E45" i="30"/>
  <c r="E46" i="30"/>
  <c r="F46" i="30" s="1"/>
  <c r="E47" i="30"/>
  <c r="F47" i="30" s="1"/>
  <c r="E48" i="30"/>
  <c r="F48" i="30" s="1"/>
  <c r="E49" i="30"/>
  <c r="E45" i="29"/>
  <c r="E46" i="29"/>
  <c r="E47" i="29"/>
  <c r="F47" i="29" s="1"/>
  <c r="E48" i="29"/>
  <c r="E49" i="29"/>
  <c r="F49" i="29" s="1"/>
  <c r="E45" i="28"/>
  <c r="F45" i="28" s="1"/>
  <c r="E46" i="28"/>
  <c r="F46" i="28" s="1"/>
  <c r="E47" i="28"/>
  <c r="E48" i="28"/>
  <c r="F48" i="28" s="1"/>
  <c r="E49" i="28"/>
  <c r="E45" i="27"/>
  <c r="F45" i="27" s="1"/>
  <c r="E46" i="27"/>
  <c r="E47" i="27"/>
  <c r="F47" i="27" s="1"/>
  <c r="E48" i="27"/>
  <c r="E49" i="27"/>
  <c r="F49" i="27" s="1"/>
  <c r="E45" i="26"/>
  <c r="E46" i="26"/>
  <c r="E47" i="26"/>
  <c r="E48" i="26"/>
  <c r="F48" i="26" s="1"/>
  <c r="E49" i="26"/>
  <c r="E45" i="25"/>
  <c r="E46" i="25"/>
  <c r="E47" i="25"/>
  <c r="E48" i="25"/>
  <c r="E49" i="25"/>
  <c r="E45" i="24"/>
  <c r="E46" i="24"/>
  <c r="F46" i="24" s="1"/>
  <c r="E47" i="24"/>
  <c r="E48" i="24"/>
  <c r="F48" i="24" s="1"/>
  <c r="E49" i="24"/>
  <c r="F49" i="24" s="1"/>
  <c r="E45" i="34"/>
  <c r="F45" i="34" s="1"/>
  <c r="E46" i="34"/>
  <c r="E47" i="34"/>
  <c r="F47" i="34" s="1"/>
  <c r="E48" i="34"/>
  <c r="E49" i="34"/>
  <c r="F49" i="34" s="1"/>
  <c r="E45" i="32"/>
  <c r="F45" i="32" s="1"/>
  <c r="E46" i="32"/>
  <c r="F46" i="32" s="1"/>
  <c r="E47" i="32"/>
  <c r="E48" i="32"/>
  <c r="E49" i="32"/>
  <c r="F49" i="32" s="1"/>
  <c r="E44" i="30"/>
  <c r="F44" i="30" s="1"/>
  <c r="E44" i="29"/>
  <c r="F44" i="29" s="1"/>
  <c r="E44" i="28"/>
  <c r="F44" i="28" s="1"/>
  <c r="E44" i="27"/>
  <c r="F44" i="27" s="1"/>
  <c r="E44" i="26"/>
  <c r="F44" i="26" s="1"/>
  <c r="E44" i="25"/>
  <c r="E44" i="24"/>
  <c r="E44" i="34"/>
  <c r="E44" i="32"/>
  <c r="F44" i="32" s="1"/>
  <c r="E42" i="30"/>
  <c r="E42" i="29"/>
  <c r="F42" i="29" s="1"/>
  <c r="E42" i="28"/>
  <c r="F42" i="28" s="1"/>
  <c r="E42" i="27"/>
  <c r="F42" i="27" s="1"/>
  <c r="E42" i="26"/>
  <c r="F42" i="26" s="1"/>
  <c r="E42" i="25"/>
  <c r="F42" i="25" s="1"/>
  <c r="E42" i="24"/>
  <c r="E42" i="34"/>
  <c r="F42" i="34" s="1"/>
  <c r="E42" i="32"/>
  <c r="F42" i="32" s="1"/>
  <c r="E40" i="30"/>
  <c r="F40" i="30" s="1"/>
  <c r="E40" i="29"/>
  <c r="E40" i="28"/>
  <c r="F40" i="28" s="1"/>
  <c r="E40" i="27"/>
  <c r="E40" i="26"/>
  <c r="E40" i="25"/>
  <c r="E40" i="24"/>
  <c r="F40" i="24" s="1"/>
  <c r="E40" i="34"/>
  <c r="F40" i="34" s="1"/>
  <c r="E40" i="32"/>
  <c r="F40" i="32" s="1"/>
  <c r="E38" i="30"/>
  <c r="E38" i="29"/>
  <c r="F38" i="29" s="1"/>
  <c r="E38" i="28"/>
  <c r="E38" i="27"/>
  <c r="F38" i="27" s="1"/>
  <c r="E38" i="26"/>
  <c r="F38" i="26" s="1"/>
  <c r="E38" i="25"/>
  <c r="E38" i="24"/>
  <c r="E38" i="34"/>
  <c r="F38" i="34" s="1"/>
  <c r="E38" i="32"/>
  <c r="F38" i="32" s="1"/>
  <c r="E9" i="30"/>
  <c r="F9" i="30" s="1"/>
  <c r="E10" i="30"/>
  <c r="F10" i="30" s="1"/>
  <c r="E11" i="30"/>
  <c r="F11" i="30" s="1"/>
  <c r="E12" i="30"/>
  <c r="E13" i="30"/>
  <c r="F13" i="30" s="1"/>
  <c r="E14" i="30"/>
  <c r="E15" i="30"/>
  <c r="F15" i="30" s="1"/>
  <c r="E16" i="30"/>
  <c r="E17" i="30"/>
  <c r="F17" i="30" s="1"/>
  <c r="E18" i="30"/>
  <c r="F18" i="30" s="1"/>
  <c r="E19" i="30"/>
  <c r="F19" i="30" s="1"/>
  <c r="E20" i="30"/>
  <c r="E21" i="30"/>
  <c r="F21" i="30" s="1"/>
  <c r="E22" i="30"/>
  <c r="F22" i="30" s="1"/>
  <c r="E23" i="30"/>
  <c r="F23" i="30" s="1"/>
  <c r="E24" i="30"/>
  <c r="E25" i="30"/>
  <c r="F25" i="30" s="1"/>
  <c r="E26" i="30"/>
  <c r="F26" i="30" s="1"/>
  <c r="E27" i="30"/>
  <c r="F27" i="30" s="1"/>
  <c r="E28" i="30"/>
  <c r="E29" i="30"/>
  <c r="E30" i="30"/>
  <c r="E33" i="30"/>
  <c r="F33" i="30" s="1"/>
  <c r="E9" i="29"/>
  <c r="E10" i="29"/>
  <c r="F10" i="29" s="1"/>
  <c r="E11" i="29"/>
  <c r="F11" i="29" s="1"/>
  <c r="E12" i="29"/>
  <c r="F12" i="29" s="1"/>
  <c r="E13" i="29"/>
  <c r="E14" i="29"/>
  <c r="F14" i="29" s="1"/>
  <c r="E15" i="29"/>
  <c r="E16" i="29"/>
  <c r="F16" i="29" s="1"/>
  <c r="E17" i="29"/>
  <c r="E18" i="29"/>
  <c r="F18" i="29" s="1"/>
  <c r="E19" i="29"/>
  <c r="E20" i="29"/>
  <c r="F20" i="29" s="1"/>
  <c r="E21" i="29"/>
  <c r="E22" i="29"/>
  <c r="F22" i="29" s="1"/>
  <c r="E23" i="29"/>
  <c r="F23" i="29" s="1"/>
  <c r="E24" i="29"/>
  <c r="F24" i="29" s="1"/>
  <c r="E25" i="29"/>
  <c r="E26" i="29"/>
  <c r="F26" i="29" s="1"/>
  <c r="E27" i="29"/>
  <c r="E28" i="29"/>
  <c r="F28" i="29" s="1"/>
  <c r="E29" i="29"/>
  <c r="E30" i="29"/>
  <c r="E33" i="29"/>
  <c r="E9" i="28"/>
  <c r="F9" i="28" s="1"/>
  <c r="E10" i="28"/>
  <c r="F10" i="28" s="1"/>
  <c r="E11" i="28"/>
  <c r="F11" i="28" s="1"/>
  <c r="E12" i="28"/>
  <c r="F12" i="28" s="1"/>
  <c r="E13" i="28"/>
  <c r="F13" i="28" s="1"/>
  <c r="E14" i="28"/>
  <c r="E15" i="28"/>
  <c r="E16" i="28"/>
  <c r="E17" i="28"/>
  <c r="F17" i="28" s="1"/>
  <c r="E18" i="28"/>
  <c r="E19" i="28"/>
  <c r="F19" i="28" s="1"/>
  <c r="E20" i="28"/>
  <c r="E21" i="28"/>
  <c r="F21" i="28" s="1"/>
  <c r="E22" i="28"/>
  <c r="E23" i="28"/>
  <c r="F23" i="28" s="1"/>
  <c r="E24" i="28"/>
  <c r="F24" i="28" s="1"/>
  <c r="E25" i="28"/>
  <c r="F25" i="28" s="1"/>
  <c r="E26" i="28"/>
  <c r="F26" i="28" s="1"/>
  <c r="E27" i="28"/>
  <c r="F27" i="28" s="1"/>
  <c r="E28" i="28"/>
  <c r="E29" i="28"/>
  <c r="F29" i="28" s="1"/>
  <c r="E30" i="28"/>
  <c r="E33" i="28"/>
  <c r="F33" i="28" s="1"/>
  <c r="E9" i="27"/>
  <c r="E10" i="27"/>
  <c r="F10" i="27" s="1"/>
  <c r="E11" i="27"/>
  <c r="E12" i="27"/>
  <c r="F12" i="27" s="1"/>
  <c r="E13" i="27"/>
  <c r="F13" i="27" s="1"/>
  <c r="E14" i="27"/>
  <c r="F14" i="27" s="1"/>
  <c r="E15" i="27"/>
  <c r="E16" i="27"/>
  <c r="F16" i="27" s="1"/>
  <c r="E17" i="27"/>
  <c r="E18" i="27"/>
  <c r="F18" i="27" s="1"/>
  <c r="E19" i="27"/>
  <c r="F19" i="27" s="1"/>
  <c r="E20" i="27"/>
  <c r="F20" i="27" s="1"/>
  <c r="E21" i="27"/>
  <c r="E22" i="27"/>
  <c r="E23" i="27"/>
  <c r="E24" i="27"/>
  <c r="F24" i="27" s="1"/>
  <c r="E25" i="27"/>
  <c r="F25" i="27" s="1"/>
  <c r="E26" i="27"/>
  <c r="F26" i="27" s="1"/>
  <c r="E27" i="27"/>
  <c r="E28" i="27"/>
  <c r="F28" i="27" s="1"/>
  <c r="E29" i="27"/>
  <c r="E30" i="27"/>
  <c r="E33" i="27"/>
  <c r="E9" i="26"/>
  <c r="E10" i="26"/>
  <c r="E11" i="26"/>
  <c r="F11" i="26" s="1"/>
  <c r="E12" i="26"/>
  <c r="E13" i="26"/>
  <c r="F13" i="26" s="1"/>
  <c r="E14" i="26"/>
  <c r="F14" i="26" s="1"/>
  <c r="E15" i="26"/>
  <c r="E16" i="26"/>
  <c r="F16" i="26" s="1"/>
  <c r="E17" i="26"/>
  <c r="F17" i="26" s="1"/>
  <c r="E18" i="26"/>
  <c r="E19" i="26"/>
  <c r="F19" i="26" s="1"/>
  <c r="E20" i="26"/>
  <c r="E21" i="26"/>
  <c r="F21" i="26" s="1"/>
  <c r="E22" i="26"/>
  <c r="E23" i="26"/>
  <c r="E24" i="26"/>
  <c r="F24" i="26" s="1"/>
  <c r="E25" i="26"/>
  <c r="F25" i="26" s="1"/>
  <c r="E26" i="26"/>
  <c r="F26" i="26" s="1"/>
  <c r="E27" i="26"/>
  <c r="E28" i="26"/>
  <c r="E29" i="26"/>
  <c r="F29" i="26" s="1"/>
  <c r="E30" i="26"/>
  <c r="E33" i="26"/>
  <c r="F33" i="26" s="1"/>
  <c r="E9" i="25"/>
  <c r="E10" i="25"/>
  <c r="E11" i="25"/>
  <c r="F11" i="25" s="1"/>
  <c r="E12" i="25"/>
  <c r="F12" i="25" s="1"/>
  <c r="E13" i="25"/>
  <c r="E14" i="25"/>
  <c r="F14" i="25" s="1"/>
  <c r="E15" i="25"/>
  <c r="F15" i="25" s="1"/>
  <c r="E16" i="25"/>
  <c r="F16" i="25" s="1"/>
  <c r="E17" i="25"/>
  <c r="E18" i="25"/>
  <c r="F18" i="25" s="1"/>
  <c r="E19" i="25"/>
  <c r="F19" i="25" s="1"/>
  <c r="E20" i="25"/>
  <c r="F20" i="25" s="1"/>
  <c r="E21" i="25"/>
  <c r="E22" i="25"/>
  <c r="F22" i="25" s="1"/>
  <c r="E23" i="25"/>
  <c r="E24" i="25"/>
  <c r="E25" i="25"/>
  <c r="E26" i="25"/>
  <c r="E27" i="25"/>
  <c r="F27" i="25" s="1"/>
  <c r="E28" i="25"/>
  <c r="F28" i="25" s="1"/>
  <c r="E29" i="25"/>
  <c r="E30" i="25"/>
  <c r="F30" i="25" s="1"/>
  <c r="E33" i="25"/>
  <c r="E9" i="24"/>
  <c r="E10" i="24"/>
  <c r="E11" i="24"/>
  <c r="E12" i="24"/>
  <c r="E13" i="24"/>
  <c r="F13" i="24" s="1"/>
  <c r="E14" i="24"/>
  <c r="E15" i="24"/>
  <c r="F15" i="24" s="1"/>
  <c r="E16" i="24"/>
  <c r="F16" i="24" s="1"/>
  <c r="E17" i="24"/>
  <c r="F17" i="24" s="1"/>
  <c r="E18" i="24"/>
  <c r="E19" i="24"/>
  <c r="F19" i="24" s="1"/>
  <c r="E20" i="24"/>
  <c r="E21" i="24"/>
  <c r="F21" i="24" s="1"/>
  <c r="E22" i="24"/>
  <c r="E23" i="24"/>
  <c r="F23" i="24" s="1"/>
  <c r="E24" i="24"/>
  <c r="E25" i="24"/>
  <c r="E26" i="24"/>
  <c r="E27" i="24"/>
  <c r="F27" i="24" s="1"/>
  <c r="E28" i="24"/>
  <c r="F28" i="24" s="1"/>
  <c r="E29" i="24"/>
  <c r="F29" i="24" s="1"/>
  <c r="E30" i="24"/>
  <c r="F30" i="24" s="1"/>
  <c r="E33" i="24"/>
  <c r="F33" i="24" s="1"/>
  <c r="E9" i="34"/>
  <c r="E10" i="34"/>
  <c r="F10" i="34" s="1"/>
  <c r="E11" i="34"/>
  <c r="E12" i="34"/>
  <c r="F12" i="34" s="1"/>
  <c r="E13" i="34"/>
  <c r="E14" i="34"/>
  <c r="F14" i="34" s="1"/>
  <c r="E15" i="34"/>
  <c r="E16" i="34"/>
  <c r="F16" i="34" s="1"/>
  <c r="E17" i="34"/>
  <c r="F17" i="34" s="1"/>
  <c r="E18" i="34"/>
  <c r="F18" i="34" s="1"/>
  <c r="E19" i="34"/>
  <c r="E20" i="34"/>
  <c r="F20" i="34" s="1"/>
  <c r="E21" i="34"/>
  <c r="E22" i="34"/>
  <c r="F22" i="34" s="1"/>
  <c r="E23" i="34"/>
  <c r="E24" i="34"/>
  <c r="F24" i="34" s="1"/>
  <c r="E25" i="34"/>
  <c r="E26" i="34"/>
  <c r="E27" i="34"/>
  <c r="E28" i="34"/>
  <c r="F28" i="34" s="1"/>
  <c r="E29" i="34"/>
  <c r="F29" i="34" s="1"/>
  <c r="E30" i="34"/>
  <c r="F30" i="34" s="1"/>
  <c r="E33" i="34"/>
  <c r="E9" i="32"/>
  <c r="F9" i="32" s="1"/>
  <c r="E10" i="32"/>
  <c r="E11" i="32"/>
  <c r="E12" i="32"/>
  <c r="F12" i="32" s="1"/>
  <c r="E13" i="32"/>
  <c r="F13" i="32" s="1"/>
  <c r="E14" i="32"/>
  <c r="F14" i="32" s="1"/>
  <c r="E15" i="32"/>
  <c r="F15" i="32" s="1"/>
  <c r="E16" i="32"/>
  <c r="F16" i="32" s="1"/>
  <c r="E17" i="32"/>
  <c r="F17" i="32" s="1"/>
  <c r="E18" i="32"/>
  <c r="E19" i="32"/>
  <c r="F19" i="32" s="1"/>
  <c r="E20" i="32"/>
  <c r="E21" i="32"/>
  <c r="F21" i="32" s="1"/>
  <c r="E22" i="32"/>
  <c r="F22" i="32" s="1"/>
  <c r="E23" i="32"/>
  <c r="F23" i="32" s="1"/>
  <c r="E24" i="32"/>
  <c r="F24" i="32" s="1"/>
  <c r="E25" i="32"/>
  <c r="E26" i="32"/>
  <c r="E27" i="32"/>
  <c r="E28" i="32"/>
  <c r="F28" i="32" s="1"/>
  <c r="E29" i="32"/>
  <c r="F29" i="32" s="1"/>
  <c r="E30" i="32"/>
  <c r="F30" i="32" s="1"/>
  <c r="E33" i="32"/>
  <c r="F33" i="32" s="1"/>
  <c r="E8" i="30"/>
  <c r="E8" i="29"/>
  <c r="F8" i="29" s="1"/>
  <c r="E8" i="28"/>
  <c r="E8" i="27"/>
  <c r="F8" i="27" s="1"/>
  <c r="E8" i="26"/>
  <c r="F8" i="26" s="1"/>
  <c r="E8" i="25"/>
  <c r="E8" i="24"/>
  <c r="E8" i="34"/>
  <c r="F8" i="34" s="1"/>
  <c r="E8" i="32"/>
  <c r="F8" i="32" s="1"/>
  <c r="D9" i="61"/>
  <c r="D38" i="61"/>
  <c r="D40" i="61"/>
  <c r="D53" i="59"/>
  <c r="D8" i="60"/>
  <c r="D9" i="60"/>
  <c r="D10" i="60"/>
  <c r="D11" i="60"/>
  <c r="D12" i="60"/>
  <c r="D13" i="60"/>
  <c r="D14" i="60"/>
  <c r="D15" i="60"/>
  <c r="D16" i="60"/>
  <c r="D17" i="60"/>
  <c r="D18" i="60"/>
  <c r="D19" i="60"/>
  <c r="D20" i="60"/>
  <c r="D21" i="60"/>
  <c r="D22" i="60"/>
  <c r="D23" i="60"/>
  <c r="D24" i="60"/>
  <c r="D25" i="60"/>
  <c r="D26" i="60"/>
  <c r="D27" i="60"/>
  <c r="D28" i="60"/>
  <c r="D29" i="60"/>
  <c r="D30" i="60"/>
  <c r="D33" i="60"/>
  <c r="D38" i="60"/>
  <c r="D40" i="60"/>
  <c r="D44" i="60"/>
  <c r="D45" i="60"/>
  <c r="D46" i="60"/>
  <c r="D47" i="60"/>
  <c r="D48" i="60"/>
  <c r="D49" i="60"/>
  <c r="D51" i="60"/>
  <c r="D53" i="60"/>
  <c r="D55" i="60"/>
  <c r="D57" i="60"/>
  <c r="D59" i="60"/>
  <c r="D65" i="60"/>
  <c r="D66" i="60"/>
  <c r="D67" i="60"/>
  <c r="D68" i="60"/>
  <c r="D69" i="60"/>
  <c r="D70" i="60"/>
  <c r="D71" i="60"/>
  <c r="D72" i="60"/>
  <c r="D74" i="60"/>
  <c r="D75" i="60"/>
  <c r="D76" i="60"/>
  <c r="D77" i="60"/>
  <c r="D81" i="60"/>
  <c r="D82" i="60"/>
  <c r="D83" i="60"/>
  <c r="D85" i="60"/>
  <c r="D86" i="60"/>
  <c r="D87" i="60"/>
  <c r="D89" i="60"/>
  <c r="D90" i="60"/>
  <c r="D91" i="60"/>
  <c r="D92" i="60"/>
  <c r="D94" i="60"/>
  <c r="D95" i="60"/>
  <c r="D96" i="60"/>
  <c r="D98" i="60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3" i="8"/>
  <c r="D38" i="8"/>
  <c r="D40" i="8"/>
  <c r="D44" i="8"/>
  <c r="D45" i="8"/>
  <c r="D46" i="8"/>
  <c r="D47" i="8"/>
  <c r="D48" i="8"/>
  <c r="D49" i="8"/>
  <c r="D51" i="8"/>
  <c r="D53" i="8"/>
  <c r="D55" i="8"/>
  <c r="D57" i="8"/>
  <c r="D59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9" i="33"/>
  <c r="D10" i="33"/>
  <c r="D10" i="54" s="1"/>
  <c r="D11" i="33"/>
  <c r="D11" i="54" s="1"/>
  <c r="D12" i="33"/>
  <c r="D12" i="54" s="1"/>
  <c r="D13" i="33"/>
  <c r="D13" i="54" s="1"/>
  <c r="D14" i="33"/>
  <c r="D14" i="54" s="1"/>
  <c r="D15" i="33"/>
  <c r="D15" i="54" s="1"/>
  <c r="D16" i="33"/>
  <c r="D16" i="54" s="1"/>
  <c r="D17" i="33"/>
  <c r="D18" i="33"/>
  <c r="D18" i="54" s="1"/>
  <c r="D19" i="33"/>
  <c r="D19" i="54" s="1"/>
  <c r="D20" i="33"/>
  <c r="D20" i="54" s="1"/>
  <c r="D21" i="33"/>
  <c r="D22" i="33"/>
  <c r="D22" i="54" s="1"/>
  <c r="D23" i="33"/>
  <c r="D23" i="54" s="1"/>
  <c r="D24" i="33"/>
  <c r="D24" i="54" s="1"/>
  <c r="D25" i="33"/>
  <c r="D25" i="54" s="1"/>
  <c r="D26" i="33"/>
  <c r="D27" i="33"/>
  <c r="D27" i="54" s="1"/>
  <c r="D28" i="33"/>
  <c r="D28" i="54" s="1"/>
  <c r="D29" i="33"/>
  <c r="D29" i="54" s="1"/>
  <c r="D30" i="33"/>
  <c r="D30" i="54" s="1"/>
  <c r="D33" i="33"/>
  <c r="D38" i="33"/>
  <c r="D38" i="54" s="1"/>
  <c r="D40" i="33"/>
  <c r="D40" i="54" s="1"/>
  <c r="D44" i="33"/>
  <c r="D44" i="54" s="1"/>
  <c r="D45" i="33"/>
  <c r="D45" i="54" s="1"/>
  <c r="D46" i="33"/>
  <c r="D46" i="54" s="1"/>
  <c r="D47" i="33"/>
  <c r="D47" i="54" s="1"/>
  <c r="D48" i="33"/>
  <c r="D48" i="54" s="1"/>
  <c r="D51" i="33"/>
  <c r="D51" i="54" s="1"/>
  <c r="D53" i="33"/>
  <c r="D53" i="54" s="1"/>
  <c r="D55" i="33"/>
  <c r="D55" i="54" s="1"/>
  <c r="D57" i="33"/>
  <c r="D57" i="54" s="1"/>
  <c r="D59" i="33"/>
  <c r="D65" i="33"/>
  <c r="D65" i="54" s="1"/>
  <c r="D66" i="33"/>
  <c r="D67" i="33"/>
  <c r="D67" i="54" s="1"/>
  <c r="D68" i="33"/>
  <c r="D68" i="54" s="1"/>
  <c r="D69" i="33"/>
  <c r="D69" i="54" s="1"/>
  <c r="D70" i="33"/>
  <c r="D70" i="54" s="1"/>
  <c r="D71" i="33"/>
  <c r="D72" i="33"/>
  <c r="D72" i="54" s="1"/>
  <c r="D74" i="33"/>
  <c r="D74" i="54" s="1"/>
  <c r="D75" i="33"/>
  <c r="D75" i="54" s="1"/>
  <c r="D76" i="33"/>
  <c r="D76" i="54" s="1"/>
  <c r="D77" i="33"/>
  <c r="D77" i="54" s="1"/>
  <c r="D81" i="33"/>
  <c r="D81" i="54" s="1"/>
  <c r="D82" i="33"/>
  <c r="D83" i="33"/>
  <c r="D85" i="33"/>
  <c r="D86" i="33"/>
  <c r="D86" i="54" s="1"/>
  <c r="D87" i="33"/>
  <c r="D87" i="54" s="1"/>
  <c r="D89" i="33"/>
  <c r="D89" i="54" s="1"/>
  <c r="D90" i="33"/>
  <c r="D90" i="54" s="1"/>
  <c r="D91" i="33"/>
  <c r="D91" i="54" s="1"/>
  <c r="D92" i="33"/>
  <c r="D92" i="54" s="1"/>
  <c r="D94" i="33"/>
  <c r="D95" i="33"/>
  <c r="D96" i="33"/>
  <c r="D96" i="54" s="1"/>
  <c r="D98" i="33"/>
  <c r="D44" i="61"/>
  <c r="D45" i="61"/>
  <c r="D46" i="61"/>
  <c r="D47" i="61"/>
  <c r="D48" i="61"/>
  <c r="D49" i="61"/>
  <c r="D51" i="61"/>
  <c r="D53" i="61"/>
  <c r="D55" i="61"/>
  <c r="D57" i="61"/>
  <c r="D65" i="61"/>
  <c r="D66" i="61"/>
  <c r="D67" i="61"/>
  <c r="D68" i="61"/>
  <c r="D69" i="61"/>
  <c r="D70" i="61"/>
  <c r="D71" i="61"/>
  <c r="D72" i="61"/>
  <c r="D74" i="61"/>
  <c r="D75" i="61"/>
  <c r="D76" i="61"/>
  <c r="D77" i="61"/>
  <c r="D81" i="61"/>
  <c r="D82" i="61"/>
  <c r="D83" i="61"/>
  <c r="D85" i="61"/>
  <c r="D86" i="61"/>
  <c r="D87" i="61"/>
  <c r="D89" i="61"/>
  <c r="D90" i="61"/>
  <c r="D91" i="61"/>
  <c r="D92" i="61"/>
  <c r="D94" i="61"/>
  <c r="D95" i="61"/>
  <c r="D96" i="61"/>
  <c r="D98" i="61"/>
  <c r="D71" i="54"/>
  <c r="D94" i="54"/>
  <c r="D83" i="54"/>
  <c r="F99" i="65"/>
  <c r="F98" i="65"/>
  <c r="F96" i="65"/>
  <c r="F94" i="65"/>
  <c r="F93" i="65"/>
  <c r="F92" i="65"/>
  <c r="F91" i="65"/>
  <c r="F90" i="65"/>
  <c r="F88" i="65"/>
  <c r="F86" i="65"/>
  <c r="F84" i="65"/>
  <c r="F83" i="65"/>
  <c r="F82" i="65"/>
  <c r="F81" i="65"/>
  <c r="F78" i="65"/>
  <c r="F76" i="65"/>
  <c r="F74" i="65"/>
  <c r="F73" i="65"/>
  <c r="F72" i="65"/>
  <c r="F70" i="65"/>
  <c r="F68" i="65"/>
  <c r="F67" i="65"/>
  <c r="F66" i="65"/>
  <c r="F65" i="65"/>
  <c r="F59" i="65"/>
  <c r="F57" i="65"/>
  <c r="F53" i="65"/>
  <c r="F51" i="65"/>
  <c r="F49" i="65"/>
  <c r="F48" i="65"/>
  <c r="F45" i="65"/>
  <c r="F44" i="65"/>
  <c r="F42" i="65"/>
  <c r="F41" i="65"/>
  <c r="F29" i="65"/>
  <c r="F28" i="65"/>
  <c r="F27" i="65"/>
  <c r="F25" i="65"/>
  <c r="F23" i="65"/>
  <c r="F21" i="65"/>
  <c r="F17" i="65"/>
  <c r="F15" i="65"/>
  <c r="F14" i="65"/>
  <c r="F13" i="65"/>
  <c r="F12" i="65"/>
  <c r="F8" i="65"/>
  <c r="F98" i="64"/>
  <c r="F97" i="64"/>
  <c r="F96" i="64"/>
  <c r="F94" i="64"/>
  <c r="F92" i="64"/>
  <c r="F91" i="64"/>
  <c r="F90" i="64"/>
  <c r="F88" i="64"/>
  <c r="F87" i="64"/>
  <c r="F86" i="64"/>
  <c r="F84" i="64"/>
  <c r="F83" i="64"/>
  <c r="F82" i="64"/>
  <c r="F81" i="64"/>
  <c r="F78" i="64"/>
  <c r="F77" i="64"/>
  <c r="F75" i="64"/>
  <c r="F73" i="64"/>
  <c r="F71" i="64"/>
  <c r="F70" i="64"/>
  <c r="F69" i="64"/>
  <c r="F68" i="64"/>
  <c r="F67" i="64"/>
  <c r="F57" i="64"/>
  <c r="F55" i="64"/>
  <c r="F51" i="64"/>
  <c r="F49" i="64"/>
  <c r="F48" i="64"/>
  <c r="F46" i="64"/>
  <c r="F44" i="64"/>
  <c r="F42" i="64"/>
  <c r="F41" i="64"/>
  <c r="F38" i="64"/>
  <c r="F27" i="64"/>
  <c r="F24" i="64"/>
  <c r="F23" i="64"/>
  <c r="F22" i="64"/>
  <c r="F21" i="64"/>
  <c r="F20" i="64"/>
  <c r="F15" i="64"/>
  <c r="F14" i="64"/>
  <c r="F13" i="64"/>
  <c r="F11" i="64"/>
  <c r="F33" i="36"/>
  <c r="F33" i="35"/>
  <c r="F33" i="29"/>
  <c r="F33" i="27"/>
  <c r="F33" i="25"/>
  <c r="F33" i="34"/>
  <c r="F33" i="22"/>
  <c r="F33" i="17"/>
  <c r="F33" i="16"/>
  <c r="F33" i="14"/>
  <c r="F33" i="2"/>
  <c r="F33" i="3"/>
  <c r="F33" i="4"/>
  <c r="F33" i="5"/>
  <c r="F33" i="43"/>
  <c r="F33" i="42"/>
  <c r="F33" i="47"/>
  <c r="F33" i="48"/>
  <c r="F33" i="49"/>
  <c r="B33" i="60"/>
  <c r="C33" i="60"/>
  <c r="B33" i="61"/>
  <c r="C33" i="61"/>
  <c r="B33" i="33"/>
  <c r="C33" i="33"/>
  <c r="B33" i="8"/>
  <c r="C33" i="8"/>
  <c r="F30" i="36"/>
  <c r="F30" i="35"/>
  <c r="F30" i="30"/>
  <c r="F30" i="29"/>
  <c r="F30" i="28"/>
  <c r="F30" i="27"/>
  <c r="F30" i="26"/>
  <c r="F30" i="19"/>
  <c r="F30" i="14"/>
  <c r="F30" i="1"/>
  <c r="F30" i="3"/>
  <c r="F30" i="39"/>
  <c r="F30" i="40"/>
  <c r="F30" i="43"/>
  <c r="F30" i="42"/>
  <c r="F30" i="47"/>
  <c r="F30" i="50"/>
  <c r="F30" i="51"/>
  <c r="B30" i="60"/>
  <c r="C30" i="60"/>
  <c r="B30" i="61"/>
  <c r="C30" i="61"/>
  <c r="B30" i="33"/>
  <c r="B30" i="54" s="1"/>
  <c r="C30" i="33"/>
  <c r="C30" i="54" s="1"/>
  <c r="B30" i="8"/>
  <c r="C30" i="8"/>
  <c r="E30" i="8" s="1"/>
  <c r="F30" i="8" s="1"/>
  <c r="F99" i="27"/>
  <c r="F95" i="27"/>
  <c r="F94" i="27"/>
  <c r="F93" i="27"/>
  <c r="F91" i="27"/>
  <c r="F89" i="27"/>
  <c r="F87" i="27"/>
  <c r="F85" i="27"/>
  <c r="F83" i="27"/>
  <c r="F81" i="27"/>
  <c r="F75" i="27"/>
  <c r="F73" i="27"/>
  <c r="F72" i="27"/>
  <c r="F71" i="27"/>
  <c r="F70" i="27"/>
  <c r="F69" i="27"/>
  <c r="F65" i="27"/>
  <c r="F59" i="27"/>
  <c r="F51" i="27"/>
  <c r="F48" i="27"/>
  <c r="F46" i="27"/>
  <c r="F41" i="27"/>
  <c r="F40" i="27"/>
  <c r="F29" i="27"/>
  <c r="F27" i="27"/>
  <c r="F23" i="27"/>
  <c r="F22" i="27"/>
  <c r="F21" i="27"/>
  <c r="F17" i="27"/>
  <c r="F15" i="27"/>
  <c r="F11" i="27"/>
  <c r="F9" i="27"/>
  <c r="F99" i="28"/>
  <c r="F95" i="28"/>
  <c r="F93" i="28"/>
  <c r="F87" i="28"/>
  <c r="F86" i="28"/>
  <c r="F85" i="28"/>
  <c r="F84" i="28"/>
  <c r="F83" i="28"/>
  <c r="F82" i="28"/>
  <c r="F81" i="28"/>
  <c r="F75" i="28"/>
  <c r="F73" i="28"/>
  <c r="F71" i="28"/>
  <c r="F69" i="28"/>
  <c r="F67" i="28"/>
  <c r="F66" i="28"/>
  <c r="F61" i="28"/>
  <c r="F59" i="28"/>
  <c r="F57" i="28"/>
  <c r="F55" i="28"/>
  <c r="F53" i="28"/>
  <c r="F49" i="28"/>
  <c r="F47" i="28"/>
  <c r="F41" i="28"/>
  <c r="F38" i="28"/>
  <c r="F28" i="28"/>
  <c r="F22" i="28"/>
  <c r="F20" i="28"/>
  <c r="F18" i="28"/>
  <c r="F16" i="28"/>
  <c r="F15" i="28"/>
  <c r="F14" i="28"/>
  <c r="F8" i="28"/>
  <c r="F99" i="14"/>
  <c r="F98" i="14"/>
  <c r="F97" i="14"/>
  <c r="F96" i="14"/>
  <c r="F95" i="14"/>
  <c r="F86" i="14"/>
  <c r="F77" i="14"/>
  <c r="F71" i="14"/>
  <c r="F70" i="14"/>
  <c r="F69" i="14"/>
  <c r="F68" i="14"/>
  <c r="F66" i="14"/>
  <c r="F65" i="14"/>
  <c r="F61" i="14"/>
  <c r="F57" i="14"/>
  <c r="F55" i="14"/>
  <c r="F51" i="14"/>
  <c r="F44" i="14"/>
  <c r="F41" i="14"/>
  <c r="F40" i="14"/>
  <c r="F29" i="14"/>
  <c r="F28" i="14"/>
  <c r="F17" i="14"/>
  <c r="F16" i="14"/>
  <c r="F15" i="14"/>
  <c r="F14" i="14"/>
  <c r="F99" i="15"/>
  <c r="F95" i="15"/>
  <c r="F93" i="15"/>
  <c r="F92" i="15"/>
  <c r="F85" i="15"/>
  <c r="F84" i="15"/>
  <c r="F70" i="15"/>
  <c r="F69" i="15"/>
  <c r="F68" i="15"/>
  <c r="F66" i="15"/>
  <c r="F65" i="15"/>
  <c r="F57" i="15"/>
  <c r="F55" i="15"/>
  <c r="F51" i="15"/>
  <c r="F47" i="15"/>
  <c r="F44" i="15"/>
  <c r="F41" i="15"/>
  <c r="F40" i="15"/>
  <c r="F29" i="15"/>
  <c r="F28" i="15"/>
  <c r="F27" i="15"/>
  <c r="F26" i="15"/>
  <c r="F18" i="15"/>
  <c r="F13" i="15"/>
  <c r="F12" i="15"/>
  <c r="F97" i="16"/>
  <c r="F70" i="16"/>
  <c r="F41" i="16"/>
  <c r="F27" i="16"/>
  <c r="F26" i="16"/>
  <c r="F24" i="16"/>
  <c r="F23" i="16"/>
  <c r="F22" i="16"/>
  <c r="F16" i="16"/>
  <c r="F15" i="16"/>
  <c r="F11" i="16"/>
  <c r="F10" i="16"/>
  <c r="F99" i="17"/>
  <c r="F98" i="17"/>
  <c r="F96" i="17"/>
  <c r="F94" i="17"/>
  <c r="F87" i="17"/>
  <c r="F86" i="17"/>
  <c r="F85" i="17"/>
  <c r="F84" i="17"/>
  <c r="F78" i="17"/>
  <c r="F76" i="17"/>
  <c r="F69" i="17"/>
  <c r="F67" i="17"/>
  <c r="F47" i="17"/>
  <c r="F44" i="17"/>
  <c r="F41" i="17"/>
  <c r="F24" i="17"/>
  <c r="F23" i="17"/>
  <c r="F22" i="17"/>
  <c r="F21" i="17"/>
  <c r="F14" i="17"/>
  <c r="F8" i="17"/>
  <c r="F94" i="19"/>
  <c r="F91" i="19"/>
  <c r="F88" i="19"/>
  <c r="F86" i="19"/>
  <c r="F85" i="19"/>
  <c r="F83" i="19"/>
  <c r="F81" i="19"/>
  <c r="F78" i="19"/>
  <c r="F75" i="19"/>
  <c r="F74" i="19"/>
  <c r="F73" i="19"/>
  <c r="F72" i="19"/>
  <c r="F70" i="19"/>
  <c r="F61" i="19"/>
  <c r="F59" i="19"/>
  <c r="F57" i="19"/>
  <c r="F49" i="19"/>
  <c r="F45" i="19"/>
  <c r="F44" i="19"/>
  <c r="F42" i="19"/>
  <c r="F41" i="19"/>
  <c r="F29" i="19"/>
  <c r="F27" i="19"/>
  <c r="F22" i="19"/>
  <c r="F21" i="19"/>
  <c r="F20" i="19"/>
  <c r="F19" i="19"/>
  <c r="F13" i="19"/>
  <c r="F10" i="19"/>
  <c r="F9" i="19"/>
  <c r="F8" i="19"/>
  <c r="F99" i="20"/>
  <c r="F94" i="20"/>
  <c r="F93" i="20"/>
  <c r="F92" i="20"/>
  <c r="F91" i="20"/>
  <c r="F90" i="20"/>
  <c r="F88" i="20"/>
  <c r="F81" i="20"/>
  <c r="F76" i="20"/>
  <c r="F75" i="20"/>
  <c r="F74" i="20"/>
  <c r="F72" i="20"/>
  <c r="F71" i="20"/>
  <c r="F48" i="20"/>
  <c r="F47" i="20"/>
  <c r="F41" i="20"/>
  <c r="F27" i="20"/>
  <c r="F26" i="20"/>
  <c r="F25" i="20"/>
  <c r="F24" i="20"/>
  <c r="F19" i="20"/>
  <c r="F18" i="20"/>
  <c r="F17" i="20"/>
  <c r="F16" i="20"/>
  <c r="F11" i="20"/>
  <c r="F9" i="20"/>
  <c r="F92" i="21"/>
  <c r="F90" i="21"/>
  <c r="F89" i="21"/>
  <c r="F88" i="21"/>
  <c r="F83" i="21"/>
  <c r="F81" i="21"/>
  <c r="F77" i="21"/>
  <c r="F68" i="21"/>
  <c r="F67" i="21"/>
  <c r="F42" i="21"/>
  <c r="F41" i="21"/>
  <c r="F24" i="21"/>
  <c r="F23" i="21"/>
  <c r="F22" i="21"/>
  <c r="F21" i="21"/>
  <c r="F16" i="21"/>
  <c r="F15" i="21"/>
  <c r="F14" i="21"/>
  <c r="F13" i="21"/>
  <c r="F9" i="21"/>
  <c r="F8" i="21"/>
  <c r="F99" i="22"/>
  <c r="F92" i="22"/>
  <c r="F90" i="22"/>
  <c r="F87" i="22"/>
  <c r="F82" i="22"/>
  <c r="F81" i="22"/>
  <c r="F71" i="22"/>
  <c r="F68" i="22"/>
  <c r="F67" i="22"/>
  <c r="F47" i="22"/>
  <c r="F45" i="22"/>
  <c r="F41" i="22"/>
  <c r="F19" i="22"/>
  <c r="F18" i="22"/>
  <c r="F11" i="22"/>
  <c r="F99" i="3"/>
  <c r="F98" i="3"/>
  <c r="F93" i="3"/>
  <c r="F92" i="3"/>
  <c r="F90" i="3"/>
  <c r="F88" i="3"/>
  <c r="F87" i="3"/>
  <c r="F76" i="3"/>
  <c r="F73" i="3"/>
  <c r="F48" i="3"/>
  <c r="F47" i="3"/>
  <c r="F46" i="3"/>
  <c r="F45" i="3"/>
  <c r="F41" i="3"/>
  <c r="F29" i="3"/>
  <c r="F27" i="3"/>
  <c r="F22" i="3"/>
  <c r="F21" i="3"/>
  <c r="F20" i="3"/>
  <c r="F19" i="3"/>
  <c r="F18" i="3"/>
  <c r="F98" i="6"/>
  <c r="F96" i="6"/>
  <c r="F90" i="6"/>
  <c r="F89" i="6"/>
  <c r="F81" i="6"/>
  <c r="F71" i="6"/>
  <c r="F68" i="6"/>
  <c r="F66" i="6"/>
  <c r="F51" i="6"/>
  <c r="F47" i="6"/>
  <c r="F46" i="6"/>
  <c r="F41" i="6"/>
  <c r="F40" i="6"/>
  <c r="F28" i="6"/>
  <c r="F26" i="6"/>
  <c r="F25" i="6"/>
  <c r="F23" i="6"/>
  <c r="F12" i="6"/>
  <c r="F8" i="6"/>
  <c r="F57" i="6"/>
  <c r="F65" i="6"/>
  <c r="F92" i="6"/>
  <c r="F11" i="6"/>
  <c r="F13" i="6"/>
  <c r="F27" i="6"/>
  <c r="F91" i="6"/>
  <c r="F10" i="6"/>
  <c r="F88" i="6"/>
  <c r="F74" i="6"/>
  <c r="F44" i="6"/>
  <c r="F73" i="6"/>
  <c r="F99" i="6"/>
  <c r="F98" i="5"/>
  <c r="F77" i="5"/>
  <c r="F70" i="5"/>
  <c r="F66" i="5"/>
  <c r="F65" i="5"/>
  <c r="F46" i="5"/>
  <c r="F45" i="5"/>
  <c r="F41" i="5"/>
  <c r="F24" i="5"/>
  <c r="F23" i="5"/>
  <c r="F22" i="5"/>
  <c r="F14" i="5"/>
  <c r="F8" i="5"/>
  <c r="F25" i="5"/>
  <c r="F68" i="5"/>
  <c r="F81" i="5"/>
  <c r="F96" i="5"/>
  <c r="F48" i="5"/>
  <c r="F83" i="5"/>
  <c r="F93" i="5"/>
  <c r="F90" i="5"/>
  <c r="F9" i="5"/>
  <c r="F26" i="5"/>
  <c r="F44" i="5"/>
  <c r="F76" i="5"/>
  <c r="F55" i="5"/>
  <c r="F78" i="5"/>
  <c r="F49" i="5"/>
  <c r="F98" i="4"/>
  <c r="F96" i="4"/>
  <c r="F87" i="4"/>
  <c r="F83" i="4"/>
  <c r="F71" i="4"/>
  <c r="F66" i="4"/>
  <c r="F59" i="4"/>
  <c r="F51" i="4"/>
  <c r="F41" i="4"/>
  <c r="F40" i="4"/>
  <c r="F25" i="4"/>
  <c r="F24" i="4"/>
  <c r="F22" i="4"/>
  <c r="F8" i="4"/>
  <c r="F23" i="4"/>
  <c r="F29" i="4"/>
  <c r="F57" i="4"/>
  <c r="F11" i="4"/>
  <c r="F17" i="4"/>
  <c r="F26" i="4"/>
  <c r="F27" i="4"/>
  <c r="F45" i="4"/>
  <c r="F89" i="4"/>
  <c r="F48" i="4"/>
  <c r="F77" i="4"/>
  <c r="F85" i="4"/>
  <c r="F91" i="4"/>
  <c r="F93" i="4"/>
  <c r="F88" i="4"/>
  <c r="F97" i="4"/>
  <c r="F76" i="4"/>
  <c r="F82" i="4"/>
  <c r="F86" i="4"/>
  <c r="F94" i="4"/>
  <c r="F95" i="4"/>
  <c r="F99" i="4"/>
  <c r="F78" i="4"/>
  <c r="F73" i="4"/>
  <c r="F96" i="2"/>
  <c r="F92" i="2"/>
  <c r="F87" i="2"/>
  <c r="F83" i="2"/>
  <c r="F74" i="2"/>
  <c r="F71" i="2"/>
  <c r="F59" i="2"/>
  <c r="F51" i="2"/>
  <c r="F46" i="2"/>
  <c r="F41" i="2"/>
  <c r="F40" i="2"/>
  <c r="F38" i="2"/>
  <c r="F28" i="2"/>
  <c r="F27" i="2"/>
  <c r="F20" i="2"/>
  <c r="F16" i="2"/>
  <c r="F15" i="2"/>
  <c r="F18" i="2"/>
  <c r="F47" i="2"/>
  <c r="F17" i="2"/>
  <c r="F25" i="2"/>
  <c r="F45" i="2"/>
  <c r="F19" i="2"/>
  <c r="F48" i="2"/>
  <c r="F82" i="2"/>
  <c r="F73" i="2"/>
  <c r="F97" i="2"/>
  <c r="F49" i="2"/>
  <c r="F53" i="2"/>
  <c r="F94" i="2"/>
  <c r="F55" i="2"/>
  <c r="F78" i="2"/>
  <c r="F84" i="2"/>
  <c r="F98" i="1"/>
  <c r="F96" i="1"/>
  <c r="F89" i="1"/>
  <c r="F88" i="1"/>
  <c r="F83" i="1"/>
  <c r="F77" i="1"/>
  <c r="F74" i="1"/>
  <c r="F72" i="1"/>
  <c r="F48" i="1"/>
  <c r="F44" i="1"/>
  <c r="F41" i="1"/>
  <c r="F25" i="1"/>
  <c r="F23" i="1"/>
  <c r="F17" i="1"/>
  <c r="F14" i="1"/>
  <c r="F12" i="1"/>
  <c r="F26" i="1"/>
  <c r="F53" i="1"/>
  <c r="F82" i="1"/>
  <c r="F28" i="1"/>
  <c r="F81" i="1"/>
  <c r="F9" i="1"/>
  <c r="F18" i="1"/>
  <c r="F97" i="1"/>
  <c r="F42" i="1"/>
  <c r="F61" i="1"/>
  <c r="F78" i="1"/>
  <c r="F99" i="1"/>
  <c r="F98" i="51"/>
  <c r="F96" i="51"/>
  <c r="F95" i="51"/>
  <c r="F91" i="51"/>
  <c r="F89" i="51"/>
  <c r="F93" i="51"/>
  <c r="F87" i="51"/>
  <c r="F86" i="51"/>
  <c r="F85" i="51"/>
  <c r="F88" i="51"/>
  <c r="F83" i="51"/>
  <c r="F82" i="51"/>
  <c r="F81" i="51"/>
  <c r="F75" i="51"/>
  <c r="F72" i="51"/>
  <c r="F71" i="51"/>
  <c r="F70" i="51"/>
  <c r="F69" i="51"/>
  <c r="F68" i="51"/>
  <c r="F67" i="51"/>
  <c r="F65" i="51"/>
  <c r="F57" i="51"/>
  <c r="F55" i="51"/>
  <c r="F53" i="51"/>
  <c r="F51" i="51"/>
  <c r="F48" i="51"/>
  <c r="F47" i="51"/>
  <c r="F46" i="51"/>
  <c r="F49" i="51"/>
  <c r="F41" i="51"/>
  <c r="F29" i="51"/>
  <c r="F28" i="51"/>
  <c r="F27" i="51"/>
  <c r="F24" i="51"/>
  <c r="F23" i="51"/>
  <c r="F22" i="51"/>
  <c r="F21" i="51"/>
  <c r="F16" i="51"/>
  <c r="F15" i="51"/>
  <c r="F14" i="51"/>
  <c r="F13" i="51"/>
  <c r="F12" i="51"/>
  <c r="F11" i="51"/>
  <c r="F98" i="50"/>
  <c r="F96" i="50"/>
  <c r="F95" i="50"/>
  <c r="F92" i="50"/>
  <c r="F91" i="50"/>
  <c r="F90" i="50"/>
  <c r="F87" i="50"/>
  <c r="F86" i="50"/>
  <c r="F85" i="50"/>
  <c r="F83" i="50"/>
  <c r="F82" i="50"/>
  <c r="F81" i="50"/>
  <c r="F84" i="50"/>
  <c r="F74" i="50"/>
  <c r="F72" i="50"/>
  <c r="F71" i="50"/>
  <c r="F70" i="50"/>
  <c r="F69" i="50"/>
  <c r="F66" i="50"/>
  <c r="F65" i="50"/>
  <c r="F57" i="50"/>
  <c r="F51" i="50"/>
  <c r="F47" i="50"/>
  <c r="F46" i="50"/>
  <c r="F41" i="50"/>
  <c r="F26" i="50"/>
  <c r="F25" i="50"/>
  <c r="F22" i="50"/>
  <c r="F21" i="50"/>
  <c r="F15" i="50"/>
  <c r="F14" i="50"/>
  <c r="F13" i="50"/>
  <c r="F95" i="49"/>
  <c r="F92" i="49"/>
  <c r="F91" i="49"/>
  <c r="F90" i="49"/>
  <c r="F89" i="49"/>
  <c r="F86" i="49"/>
  <c r="F85" i="49"/>
  <c r="F83" i="49"/>
  <c r="F82" i="49"/>
  <c r="F81" i="49"/>
  <c r="F75" i="49"/>
  <c r="F74" i="49"/>
  <c r="F71" i="49"/>
  <c r="F70" i="49"/>
  <c r="F67" i="49"/>
  <c r="F65" i="49"/>
  <c r="F48" i="49"/>
  <c r="F47" i="49"/>
  <c r="F45" i="49"/>
  <c r="F41" i="49"/>
  <c r="F40" i="49"/>
  <c r="F38" i="49"/>
  <c r="F24" i="49"/>
  <c r="F23" i="49"/>
  <c r="F20" i="49"/>
  <c r="F19" i="49"/>
  <c r="F16" i="49"/>
  <c r="F11" i="49"/>
  <c r="F9" i="49"/>
  <c r="F91" i="46"/>
  <c r="F89" i="46"/>
  <c r="F83" i="46"/>
  <c r="F82" i="46"/>
  <c r="F81" i="46"/>
  <c r="F71" i="46"/>
  <c r="F68" i="46"/>
  <c r="F66" i="46"/>
  <c r="F65" i="46"/>
  <c r="F48" i="46"/>
  <c r="F47" i="46"/>
  <c r="F41" i="46"/>
  <c r="F38" i="46"/>
  <c r="F26" i="46"/>
  <c r="F24" i="46"/>
  <c r="F18" i="46"/>
  <c r="F16" i="46"/>
  <c r="F12" i="46"/>
  <c r="F98" i="47"/>
  <c r="F92" i="47"/>
  <c r="F91" i="47"/>
  <c r="F90" i="47"/>
  <c r="F89" i="47"/>
  <c r="F86" i="47"/>
  <c r="F85" i="47"/>
  <c r="F83" i="47"/>
  <c r="F82" i="47"/>
  <c r="F81" i="47"/>
  <c r="F77" i="47"/>
  <c r="F72" i="47"/>
  <c r="F69" i="47"/>
  <c r="F65" i="47"/>
  <c r="F59" i="47"/>
  <c r="F55" i="47"/>
  <c r="F53" i="47"/>
  <c r="F48" i="47"/>
  <c r="F46" i="47"/>
  <c r="F45" i="47"/>
  <c r="F49" i="47"/>
  <c r="F41" i="47"/>
  <c r="F27" i="47"/>
  <c r="F24" i="47"/>
  <c r="F21" i="47"/>
  <c r="F19" i="47"/>
  <c r="F16" i="47"/>
  <c r="F15" i="47"/>
  <c r="F98" i="48"/>
  <c r="F96" i="48"/>
  <c r="F95" i="48"/>
  <c r="F91" i="48"/>
  <c r="F90" i="48"/>
  <c r="F87" i="48"/>
  <c r="F86" i="48"/>
  <c r="F88" i="48"/>
  <c r="F83" i="48"/>
  <c r="F81" i="48"/>
  <c r="F76" i="48"/>
  <c r="F72" i="48"/>
  <c r="F71" i="48"/>
  <c r="F70" i="48"/>
  <c r="F69" i="48"/>
  <c r="F68" i="48"/>
  <c r="F59" i="48"/>
  <c r="F57" i="48"/>
  <c r="F55" i="48"/>
  <c r="F53" i="48"/>
  <c r="F51" i="48"/>
  <c r="F45" i="48"/>
  <c r="F41" i="48"/>
  <c r="F27" i="48"/>
  <c r="F26" i="48"/>
  <c r="F22" i="48"/>
  <c r="F18" i="48"/>
  <c r="F16" i="48"/>
  <c r="F15" i="48"/>
  <c r="F14" i="48"/>
  <c r="F96" i="45"/>
  <c r="F95" i="45"/>
  <c r="F91" i="45"/>
  <c r="F87" i="45"/>
  <c r="F86" i="45"/>
  <c r="F83" i="45"/>
  <c r="F72" i="45"/>
  <c r="F71" i="45"/>
  <c r="F70" i="45"/>
  <c r="F59" i="45"/>
  <c r="F55" i="45"/>
  <c r="F53" i="45"/>
  <c r="F45" i="45"/>
  <c r="F41" i="45"/>
  <c r="F40" i="45"/>
  <c r="F27" i="45"/>
  <c r="F26" i="45"/>
  <c r="F19" i="45"/>
  <c r="F18" i="45"/>
  <c r="F12" i="45"/>
  <c r="F11" i="45"/>
  <c r="F9" i="45"/>
  <c r="F84" i="51"/>
  <c r="F97" i="51"/>
  <c r="F10" i="51"/>
  <c r="F61" i="51"/>
  <c r="F73" i="51"/>
  <c r="F94" i="51"/>
  <c r="F44" i="51"/>
  <c r="F77" i="51"/>
  <c r="F93" i="50"/>
  <c r="F10" i="50"/>
  <c r="F73" i="50"/>
  <c r="F94" i="50"/>
  <c r="F78" i="50"/>
  <c r="F55" i="50"/>
  <c r="F94" i="49"/>
  <c r="F97" i="46"/>
  <c r="F49" i="46"/>
  <c r="F84" i="46"/>
  <c r="F76" i="46"/>
  <c r="F94" i="46"/>
  <c r="F97" i="47"/>
  <c r="F76" i="47"/>
  <c r="F97" i="48"/>
  <c r="F49" i="48"/>
  <c r="F94" i="48"/>
  <c r="F44" i="48"/>
  <c r="F78" i="45"/>
  <c r="F88" i="45"/>
  <c r="F94" i="45"/>
  <c r="F98" i="39"/>
  <c r="F96" i="39"/>
  <c r="F95" i="39"/>
  <c r="F92" i="39"/>
  <c r="F91" i="39"/>
  <c r="F90" i="39"/>
  <c r="F89" i="39"/>
  <c r="F87" i="39"/>
  <c r="F86" i="39"/>
  <c r="F85" i="39"/>
  <c r="F88" i="39"/>
  <c r="F83" i="39"/>
  <c r="F82" i="39"/>
  <c r="F81" i="39"/>
  <c r="F76" i="39"/>
  <c r="F75" i="39"/>
  <c r="F74" i="39"/>
  <c r="F72" i="39"/>
  <c r="F71" i="39"/>
  <c r="F70" i="39"/>
  <c r="F69" i="39"/>
  <c r="F68" i="39"/>
  <c r="F67" i="39"/>
  <c r="F66" i="39"/>
  <c r="F65" i="39"/>
  <c r="F57" i="39"/>
  <c r="F55" i="39"/>
  <c r="F51" i="39"/>
  <c r="F48" i="39"/>
  <c r="F47" i="39"/>
  <c r="F46" i="39"/>
  <c r="F45" i="39"/>
  <c r="F41" i="39"/>
  <c r="F38" i="39"/>
  <c r="F29" i="39"/>
  <c r="F25" i="39"/>
  <c r="F24" i="39"/>
  <c r="F21" i="39"/>
  <c r="F20" i="39"/>
  <c r="F18" i="39"/>
  <c r="F17" i="39"/>
  <c r="F13" i="39"/>
  <c r="F12" i="39"/>
  <c r="F9" i="39"/>
  <c r="F8" i="39"/>
  <c r="F98" i="44"/>
  <c r="F96" i="44"/>
  <c r="F91" i="44"/>
  <c r="F90" i="44"/>
  <c r="F86" i="44"/>
  <c r="F85" i="44"/>
  <c r="F83" i="44"/>
  <c r="F81" i="44"/>
  <c r="F77" i="44"/>
  <c r="F75" i="44"/>
  <c r="F74" i="44"/>
  <c r="F71" i="44"/>
  <c r="F69" i="44"/>
  <c r="F68" i="44"/>
  <c r="F67" i="44"/>
  <c r="F66" i="44"/>
  <c r="F48" i="44"/>
  <c r="F47" i="44"/>
  <c r="F41" i="44"/>
  <c r="F40" i="44"/>
  <c r="F27" i="44"/>
  <c r="F26" i="44"/>
  <c r="F24" i="44"/>
  <c r="F23" i="44"/>
  <c r="F20" i="44"/>
  <c r="F15" i="44"/>
  <c r="F12" i="44"/>
  <c r="F11" i="44"/>
  <c r="F9" i="44"/>
  <c r="F8" i="44"/>
  <c r="F98" i="43"/>
  <c r="F96" i="43"/>
  <c r="F95" i="43"/>
  <c r="F92" i="43"/>
  <c r="F90" i="43"/>
  <c r="F89" i="43"/>
  <c r="F87" i="43"/>
  <c r="F86" i="43"/>
  <c r="F82" i="43"/>
  <c r="F81" i="43"/>
  <c r="F76" i="43"/>
  <c r="F71" i="43"/>
  <c r="F70" i="43"/>
  <c r="F69" i="43"/>
  <c r="F68" i="43"/>
  <c r="F67" i="43"/>
  <c r="F59" i="43"/>
  <c r="F57" i="43"/>
  <c r="F53" i="43"/>
  <c r="F51" i="43"/>
  <c r="F46" i="43"/>
  <c r="F45" i="43"/>
  <c r="F41" i="43"/>
  <c r="F28" i="43"/>
  <c r="F27" i="43"/>
  <c r="F22" i="43"/>
  <c r="F20" i="43"/>
  <c r="F19" i="43"/>
  <c r="F18" i="43"/>
  <c r="F98" i="42"/>
  <c r="F96" i="42"/>
  <c r="F95" i="42"/>
  <c r="F92" i="42"/>
  <c r="F90" i="42"/>
  <c r="F89" i="42"/>
  <c r="F87" i="42"/>
  <c r="F86" i="42"/>
  <c r="F85" i="42"/>
  <c r="F82" i="42"/>
  <c r="F81" i="42"/>
  <c r="F84" i="42"/>
  <c r="F76" i="42"/>
  <c r="F75" i="42"/>
  <c r="F74" i="42"/>
  <c r="F72" i="42"/>
  <c r="F70" i="42"/>
  <c r="F68" i="42"/>
  <c r="F67" i="42"/>
  <c r="F66" i="42"/>
  <c r="F65" i="42"/>
  <c r="F59" i="42"/>
  <c r="F57" i="42"/>
  <c r="F55" i="42"/>
  <c r="F51" i="42"/>
  <c r="F48" i="42"/>
  <c r="F47" i="42"/>
  <c r="F46" i="42"/>
  <c r="F45" i="42"/>
  <c r="F41" i="42"/>
  <c r="F40" i="42"/>
  <c r="F38" i="42"/>
  <c r="F29" i="42"/>
  <c r="F28" i="42"/>
  <c r="F25" i="42"/>
  <c r="F24" i="42"/>
  <c r="F22" i="42"/>
  <c r="F21" i="42"/>
  <c r="F20" i="42"/>
  <c r="F17" i="42"/>
  <c r="F16" i="42"/>
  <c r="F13" i="42"/>
  <c r="F12" i="42"/>
  <c r="F98" i="38"/>
  <c r="F95" i="38"/>
  <c r="F92" i="38"/>
  <c r="F91" i="38"/>
  <c r="F90" i="38"/>
  <c r="F93" i="38"/>
  <c r="F87" i="38"/>
  <c r="F86" i="38"/>
  <c r="F85" i="38"/>
  <c r="F83" i="38"/>
  <c r="F82" i="38"/>
  <c r="F75" i="38"/>
  <c r="F71" i="38"/>
  <c r="F70" i="38"/>
  <c r="F67" i="38"/>
  <c r="F66" i="38"/>
  <c r="F65" i="38"/>
  <c r="F59" i="38"/>
  <c r="F57" i="38"/>
  <c r="F48" i="38"/>
  <c r="F41" i="38"/>
  <c r="F38" i="38"/>
  <c r="F28" i="38"/>
  <c r="F27" i="38"/>
  <c r="F26" i="38"/>
  <c r="F24" i="38"/>
  <c r="F19" i="38"/>
  <c r="F17" i="38"/>
  <c r="F16" i="38"/>
  <c r="F14" i="38"/>
  <c r="F12" i="38"/>
  <c r="F8" i="38"/>
  <c r="F98" i="40"/>
  <c r="F95" i="40"/>
  <c r="F92" i="40"/>
  <c r="F91" i="40"/>
  <c r="F90" i="40"/>
  <c r="F89" i="40"/>
  <c r="F87" i="40"/>
  <c r="F86" i="40"/>
  <c r="F85" i="40"/>
  <c r="F83" i="40"/>
  <c r="F82" i="40"/>
  <c r="F84" i="40"/>
  <c r="F76" i="40"/>
  <c r="F75" i="40"/>
  <c r="F72" i="40"/>
  <c r="F71" i="40"/>
  <c r="F70" i="40"/>
  <c r="F69" i="40"/>
  <c r="F68" i="40"/>
  <c r="F67" i="40"/>
  <c r="F65" i="40"/>
  <c r="F48" i="40"/>
  <c r="F41" i="40"/>
  <c r="F38" i="40"/>
  <c r="F27" i="40"/>
  <c r="F24" i="40"/>
  <c r="F23" i="40"/>
  <c r="F19" i="40"/>
  <c r="F16" i="40"/>
  <c r="F15" i="40"/>
  <c r="F14" i="40"/>
  <c r="F11" i="40"/>
  <c r="F98" i="41"/>
  <c r="F96" i="41"/>
  <c r="F95" i="41"/>
  <c r="F91" i="41"/>
  <c r="F90" i="41"/>
  <c r="F93" i="41"/>
  <c r="F87" i="41"/>
  <c r="F86" i="41"/>
  <c r="F85" i="41"/>
  <c r="F88" i="41"/>
  <c r="F83" i="41"/>
  <c r="F82" i="41"/>
  <c r="F81" i="41"/>
  <c r="F75" i="41"/>
  <c r="F74" i="41"/>
  <c r="F71" i="41"/>
  <c r="F70" i="41"/>
  <c r="F67" i="41"/>
  <c r="F66" i="41"/>
  <c r="F65" i="41"/>
  <c r="F48" i="41"/>
  <c r="F47" i="41"/>
  <c r="F46" i="41"/>
  <c r="F41" i="41"/>
  <c r="F29" i="41"/>
  <c r="F28" i="41"/>
  <c r="F27" i="41"/>
  <c r="F26" i="41"/>
  <c r="F21" i="41"/>
  <c r="F20" i="41"/>
  <c r="F19" i="41"/>
  <c r="F18" i="41"/>
  <c r="F16" i="41"/>
  <c r="F13" i="41"/>
  <c r="F9" i="41"/>
  <c r="F8" i="41"/>
  <c r="F99" i="51"/>
  <c r="F78" i="51"/>
  <c r="F61" i="50"/>
  <c r="F10" i="46"/>
  <c r="F99" i="47"/>
  <c r="F99" i="48"/>
  <c r="F10" i="45"/>
  <c r="F97" i="39"/>
  <c r="F10" i="39"/>
  <c r="F42" i="39"/>
  <c r="F84" i="39"/>
  <c r="F61" i="39"/>
  <c r="F73" i="39"/>
  <c r="F94" i="39"/>
  <c r="F44" i="39"/>
  <c r="F78" i="44"/>
  <c r="F93" i="44"/>
  <c r="F88" i="44"/>
  <c r="F97" i="44"/>
  <c r="F99" i="44"/>
  <c r="F76" i="44"/>
  <c r="F94" i="44"/>
  <c r="F93" i="43"/>
  <c r="F78" i="43"/>
  <c r="F88" i="43"/>
  <c r="F99" i="43"/>
  <c r="F73" i="43"/>
  <c r="F94" i="43"/>
  <c r="F44" i="43"/>
  <c r="F77" i="43"/>
  <c r="F88" i="42"/>
  <c r="F97" i="42"/>
  <c r="F99" i="42"/>
  <c r="F49" i="42"/>
  <c r="F53" i="42"/>
  <c r="F94" i="42"/>
  <c r="F44" i="42"/>
  <c r="F84" i="38"/>
  <c r="F40" i="38"/>
  <c r="F73" i="40"/>
  <c r="F94" i="40"/>
  <c r="F77" i="40"/>
  <c r="F40" i="40"/>
  <c r="F94" i="41"/>
  <c r="F98" i="35"/>
  <c r="F97" i="35"/>
  <c r="F96" i="35"/>
  <c r="F95" i="35"/>
  <c r="F93" i="35"/>
  <c r="F88" i="35"/>
  <c r="F87" i="35"/>
  <c r="F86" i="35"/>
  <c r="F85" i="35"/>
  <c r="F83" i="35"/>
  <c r="F82" i="35"/>
  <c r="F81" i="35"/>
  <c r="F77" i="35"/>
  <c r="F75" i="35"/>
  <c r="F73" i="35"/>
  <c r="F72" i="35"/>
  <c r="F70" i="35"/>
  <c r="F66" i="35"/>
  <c r="F61" i="35"/>
  <c r="F59" i="35"/>
  <c r="F57" i="35"/>
  <c r="F55" i="35"/>
  <c r="F53" i="35"/>
  <c r="F47" i="35"/>
  <c r="F46" i="35"/>
  <c r="F45" i="35"/>
  <c r="F41" i="35"/>
  <c r="F29" i="35"/>
  <c r="F24" i="35"/>
  <c r="F23" i="35"/>
  <c r="F22" i="35"/>
  <c r="F21" i="35"/>
  <c r="F20" i="35"/>
  <c r="F19" i="35"/>
  <c r="F13" i="35"/>
  <c r="F12" i="35"/>
  <c r="F11" i="35"/>
  <c r="F8" i="35"/>
  <c r="E1" i="2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21" i="8"/>
  <c r="C21" i="8"/>
  <c r="B22" i="8"/>
  <c r="C22" i="8"/>
  <c r="B23" i="8"/>
  <c r="C23" i="8"/>
  <c r="B24" i="8"/>
  <c r="C24" i="8"/>
  <c r="B25" i="8"/>
  <c r="C25" i="8"/>
  <c r="B26" i="8"/>
  <c r="C26" i="8"/>
  <c r="B27" i="8"/>
  <c r="C27" i="8"/>
  <c r="B28" i="8"/>
  <c r="C28" i="8"/>
  <c r="B29" i="8"/>
  <c r="C29" i="8"/>
  <c r="B38" i="8"/>
  <c r="C38" i="8"/>
  <c r="B40" i="8"/>
  <c r="C40" i="8"/>
  <c r="B42" i="8"/>
  <c r="B61" i="8" s="1"/>
  <c r="C42" i="8"/>
  <c r="B44" i="8"/>
  <c r="C44" i="8"/>
  <c r="B45" i="8"/>
  <c r="C45" i="8"/>
  <c r="B46" i="8"/>
  <c r="C46" i="8"/>
  <c r="B47" i="8"/>
  <c r="C47" i="8"/>
  <c r="B48" i="8"/>
  <c r="C48" i="8"/>
  <c r="B49" i="8"/>
  <c r="C49" i="8"/>
  <c r="B51" i="8"/>
  <c r="C51" i="8"/>
  <c r="B53" i="8"/>
  <c r="C53" i="8"/>
  <c r="B55" i="8"/>
  <c r="C55" i="8"/>
  <c r="B57" i="8"/>
  <c r="C57" i="8"/>
  <c r="B59" i="8"/>
  <c r="C59" i="8"/>
  <c r="B65" i="8"/>
  <c r="C65" i="8"/>
  <c r="B66" i="8"/>
  <c r="C66" i="8"/>
  <c r="B67" i="8"/>
  <c r="C67" i="8"/>
  <c r="B68" i="8"/>
  <c r="C68" i="8"/>
  <c r="B69" i="8"/>
  <c r="C69" i="8"/>
  <c r="B70" i="8"/>
  <c r="C70" i="8"/>
  <c r="B71" i="8"/>
  <c r="C71" i="8"/>
  <c r="B72" i="8"/>
  <c r="C72" i="8"/>
  <c r="B73" i="8"/>
  <c r="C73" i="8"/>
  <c r="B74" i="8"/>
  <c r="C74" i="8"/>
  <c r="B75" i="8"/>
  <c r="C75" i="8"/>
  <c r="B76" i="8"/>
  <c r="C76" i="8"/>
  <c r="B77" i="8"/>
  <c r="C77" i="8"/>
  <c r="C78" i="8"/>
  <c r="B81" i="8"/>
  <c r="C81" i="8"/>
  <c r="B82" i="8"/>
  <c r="C82" i="8"/>
  <c r="B83" i="8"/>
  <c r="C83" i="8"/>
  <c r="B84" i="8"/>
  <c r="C84" i="8"/>
  <c r="B85" i="8"/>
  <c r="C85" i="8"/>
  <c r="B86" i="8"/>
  <c r="C86" i="8"/>
  <c r="B87" i="8"/>
  <c r="C87" i="8"/>
  <c r="B88" i="8"/>
  <c r="C88" i="8"/>
  <c r="B89" i="8"/>
  <c r="C89" i="8"/>
  <c r="B90" i="8"/>
  <c r="C90" i="8"/>
  <c r="B91" i="8"/>
  <c r="C91" i="8"/>
  <c r="B92" i="8"/>
  <c r="C92" i="8"/>
  <c r="B93" i="8"/>
  <c r="C93" i="8"/>
  <c r="B94" i="8"/>
  <c r="C94" i="8"/>
  <c r="B95" i="8"/>
  <c r="C95" i="8"/>
  <c r="B96" i="8"/>
  <c r="C96" i="8"/>
  <c r="B97" i="8"/>
  <c r="C97" i="8"/>
  <c r="B98" i="8"/>
  <c r="C98" i="8"/>
  <c r="C99" i="8"/>
  <c r="F9" i="34"/>
  <c r="F11" i="34"/>
  <c r="F13" i="34"/>
  <c r="F15" i="34"/>
  <c r="F19" i="34"/>
  <c r="F21" i="34"/>
  <c r="F23" i="34"/>
  <c r="F25" i="34"/>
  <c r="F26" i="34"/>
  <c r="F27" i="34"/>
  <c r="F41" i="34"/>
  <c r="F44" i="34"/>
  <c r="F46" i="34"/>
  <c r="F48" i="34"/>
  <c r="F55" i="34"/>
  <c r="F59" i="34"/>
  <c r="F65" i="34"/>
  <c r="F67" i="34"/>
  <c r="F69" i="34"/>
  <c r="F70" i="34"/>
  <c r="F71" i="34"/>
  <c r="F72" i="34"/>
  <c r="F73" i="34"/>
  <c r="F75" i="34"/>
  <c r="F77" i="34"/>
  <c r="F81" i="34"/>
  <c r="F85" i="34"/>
  <c r="F87" i="34"/>
  <c r="F89" i="34"/>
  <c r="F91" i="34"/>
  <c r="F93" i="34"/>
  <c r="F97" i="34"/>
  <c r="F99" i="34"/>
  <c r="F8" i="24"/>
  <c r="F9" i="24"/>
  <c r="F10" i="24"/>
  <c r="F11" i="24"/>
  <c r="F12" i="24"/>
  <c r="F14" i="24"/>
  <c r="F18" i="24"/>
  <c r="F20" i="24"/>
  <c r="F22" i="24"/>
  <c r="F24" i="24"/>
  <c r="F25" i="24"/>
  <c r="F26" i="24"/>
  <c r="F38" i="24"/>
  <c r="F41" i="24"/>
  <c r="F42" i="24"/>
  <c r="F44" i="24"/>
  <c r="F45" i="24"/>
  <c r="F47" i="24"/>
  <c r="F53" i="24"/>
  <c r="F55" i="24"/>
  <c r="F57" i="24"/>
  <c r="F61" i="24"/>
  <c r="F66" i="24"/>
  <c r="F67" i="24"/>
  <c r="F69" i="24"/>
  <c r="F71" i="24"/>
  <c r="F73" i="24"/>
  <c r="F74" i="24"/>
  <c r="F75" i="24"/>
  <c r="F76" i="24"/>
  <c r="F77" i="24"/>
  <c r="F82" i="24"/>
  <c r="F83" i="24"/>
  <c r="F84" i="24"/>
  <c r="F85" i="24"/>
  <c r="F89" i="24"/>
  <c r="F90" i="24"/>
  <c r="F91" i="24"/>
  <c r="F92" i="24"/>
  <c r="F93" i="24"/>
  <c r="F94" i="24"/>
  <c r="F95" i="24"/>
  <c r="F97" i="24"/>
  <c r="F8" i="25"/>
  <c r="F9" i="25"/>
  <c r="F10" i="25"/>
  <c r="F13" i="25"/>
  <c r="F17" i="25"/>
  <c r="F21" i="25"/>
  <c r="F23" i="25"/>
  <c r="F24" i="25"/>
  <c r="F25" i="25"/>
  <c r="F26" i="25"/>
  <c r="F29" i="25"/>
  <c r="F38" i="25"/>
  <c r="F40" i="25"/>
  <c r="F41" i="25"/>
  <c r="F44" i="25"/>
  <c r="F45" i="25"/>
  <c r="F46" i="25"/>
  <c r="F47" i="25"/>
  <c r="F48" i="25"/>
  <c r="F49" i="25"/>
  <c r="F51" i="25"/>
  <c r="F55" i="25"/>
  <c r="F59" i="25"/>
  <c r="F66" i="25"/>
  <c r="F67" i="25"/>
  <c r="F69" i="25"/>
  <c r="F70" i="25"/>
  <c r="F71" i="25"/>
  <c r="F72" i="25"/>
  <c r="F75" i="25"/>
  <c r="F77" i="25"/>
  <c r="F78" i="25"/>
  <c r="F81" i="25"/>
  <c r="F83" i="25"/>
  <c r="F84" i="25"/>
  <c r="F85" i="25"/>
  <c r="F86" i="25"/>
  <c r="F89" i="25"/>
  <c r="F91" i="25"/>
  <c r="F92" i="25"/>
  <c r="F93" i="25"/>
  <c r="F97" i="25"/>
  <c r="F98" i="25"/>
  <c r="F9" i="26"/>
  <c r="F10" i="26"/>
  <c r="F12" i="26"/>
  <c r="F15" i="26"/>
  <c r="F18" i="26"/>
  <c r="F20" i="26"/>
  <c r="F22" i="26"/>
  <c r="F23" i="26"/>
  <c r="F27" i="26"/>
  <c r="F28" i="26"/>
  <c r="F40" i="26"/>
  <c r="F41" i="26"/>
  <c r="F45" i="26"/>
  <c r="F46" i="26"/>
  <c r="F47" i="26"/>
  <c r="F49" i="26"/>
  <c r="F51" i="26"/>
  <c r="F57" i="26"/>
  <c r="F68" i="26"/>
  <c r="F69" i="26"/>
  <c r="F71" i="26"/>
  <c r="F73" i="26"/>
  <c r="F74" i="26"/>
  <c r="F82" i="26"/>
  <c r="F84" i="26"/>
  <c r="F87" i="26"/>
  <c r="F89" i="26"/>
  <c r="F90" i="26"/>
  <c r="F91" i="26"/>
  <c r="F92" i="26"/>
  <c r="F93" i="26"/>
  <c r="F94" i="26"/>
  <c r="F97" i="26"/>
  <c r="F9" i="29"/>
  <c r="F13" i="29"/>
  <c r="F15" i="29"/>
  <c r="F17" i="29"/>
  <c r="F19" i="29"/>
  <c r="F21" i="29"/>
  <c r="F25" i="29"/>
  <c r="F27" i="29"/>
  <c r="F29" i="29"/>
  <c r="F40" i="29"/>
  <c r="F41" i="29"/>
  <c r="F45" i="29"/>
  <c r="F46" i="29"/>
  <c r="F48" i="29"/>
  <c r="F51" i="29"/>
  <c r="F59" i="29"/>
  <c r="F61" i="29"/>
  <c r="F67" i="29"/>
  <c r="F69" i="29"/>
  <c r="F71" i="29"/>
  <c r="F72" i="29"/>
  <c r="F73" i="29"/>
  <c r="F75" i="29"/>
  <c r="F81" i="29"/>
  <c r="F83" i="29"/>
  <c r="F85" i="29"/>
  <c r="F87" i="29"/>
  <c r="F89" i="29"/>
  <c r="F90" i="29"/>
  <c r="F91" i="29"/>
  <c r="F92" i="29"/>
  <c r="F93" i="29"/>
  <c r="F94" i="29"/>
  <c r="F95" i="29"/>
  <c r="F97" i="29"/>
  <c r="F8" i="30"/>
  <c r="F12" i="30"/>
  <c r="F14" i="30"/>
  <c r="F16" i="30"/>
  <c r="F20" i="30"/>
  <c r="F24" i="30"/>
  <c r="F28" i="30"/>
  <c r="F29" i="30"/>
  <c r="F38" i="30"/>
  <c r="F41" i="30"/>
  <c r="F42" i="30"/>
  <c r="F45" i="30"/>
  <c r="F49" i="30"/>
  <c r="F53" i="30"/>
  <c r="F57" i="30"/>
  <c r="F59" i="30"/>
  <c r="F61" i="30"/>
  <c r="F66" i="30"/>
  <c r="F67" i="30"/>
  <c r="F69" i="30"/>
  <c r="F71" i="30"/>
  <c r="F73" i="30"/>
  <c r="F74" i="30"/>
  <c r="F75" i="30"/>
  <c r="F81" i="30"/>
  <c r="F82" i="30"/>
  <c r="F83" i="30"/>
  <c r="F85" i="30"/>
  <c r="F86" i="30"/>
  <c r="F89" i="30"/>
  <c r="F91" i="30"/>
  <c r="F92" i="30"/>
  <c r="F93" i="30"/>
  <c r="F94" i="30"/>
  <c r="F95" i="30"/>
  <c r="F97" i="30"/>
  <c r="F10" i="32"/>
  <c r="F11" i="32"/>
  <c r="F18" i="32"/>
  <c r="F20" i="32"/>
  <c r="F25" i="32"/>
  <c r="F26" i="32"/>
  <c r="F27" i="32"/>
  <c r="F41" i="32"/>
  <c r="F47" i="32"/>
  <c r="F48" i="32"/>
  <c r="F53" i="32"/>
  <c r="F61" i="32"/>
  <c r="F73" i="32"/>
  <c r="F74" i="32"/>
  <c r="F75" i="32"/>
  <c r="F82" i="32"/>
  <c r="F83" i="32"/>
  <c r="F84" i="32"/>
  <c r="F89" i="32"/>
  <c r="F93" i="32"/>
  <c r="F95" i="32"/>
  <c r="F99" i="32"/>
  <c r="B8" i="33"/>
  <c r="B8" i="54" s="1"/>
  <c r="C8" i="33"/>
  <c r="C8" i="54" s="1"/>
  <c r="B9" i="33"/>
  <c r="B9" i="54" s="1"/>
  <c r="C9" i="33"/>
  <c r="B10" i="33"/>
  <c r="B10" i="54" s="1"/>
  <c r="C10" i="33"/>
  <c r="C10" i="54" s="1"/>
  <c r="B11" i="33"/>
  <c r="B11" i="54" s="1"/>
  <c r="C11" i="33"/>
  <c r="B12" i="33"/>
  <c r="B12" i="54" s="1"/>
  <c r="C12" i="33"/>
  <c r="C12" i="54" s="1"/>
  <c r="B13" i="33"/>
  <c r="B13" i="54" s="1"/>
  <c r="C13" i="33"/>
  <c r="C13" i="54" s="1"/>
  <c r="B14" i="33"/>
  <c r="B14" i="54" s="1"/>
  <c r="C14" i="33"/>
  <c r="C14" i="54" s="1"/>
  <c r="B15" i="33"/>
  <c r="B15" i="54" s="1"/>
  <c r="C15" i="33"/>
  <c r="C15" i="54" s="1"/>
  <c r="B16" i="33"/>
  <c r="B16" i="54" s="1"/>
  <c r="C16" i="33"/>
  <c r="C16" i="54" s="1"/>
  <c r="B17" i="33"/>
  <c r="B17" i="54" s="1"/>
  <c r="C17" i="33"/>
  <c r="B18" i="33"/>
  <c r="B18" i="54" s="1"/>
  <c r="C18" i="33"/>
  <c r="E18" i="33" s="1"/>
  <c r="F18" i="33" s="1"/>
  <c r="B19" i="33"/>
  <c r="B19" i="54" s="1"/>
  <c r="C19" i="33"/>
  <c r="C19" i="54" s="1"/>
  <c r="B20" i="33"/>
  <c r="B20" i="54" s="1"/>
  <c r="C20" i="33"/>
  <c r="B21" i="33"/>
  <c r="B21" i="54" s="1"/>
  <c r="C21" i="33"/>
  <c r="C21" i="54" s="1"/>
  <c r="B22" i="33"/>
  <c r="B22" i="54" s="1"/>
  <c r="C22" i="33"/>
  <c r="B23" i="33"/>
  <c r="B23" i="54" s="1"/>
  <c r="C23" i="33"/>
  <c r="C23" i="54" s="1"/>
  <c r="B24" i="33"/>
  <c r="B24" i="54" s="1"/>
  <c r="C24" i="33"/>
  <c r="C24" i="54" s="1"/>
  <c r="B25" i="33"/>
  <c r="B25" i="54" s="1"/>
  <c r="C25" i="33"/>
  <c r="B26" i="33"/>
  <c r="B26" i="54" s="1"/>
  <c r="C26" i="33"/>
  <c r="C26" i="54" s="1"/>
  <c r="B27" i="33"/>
  <c r="B27" i="54" s="1"/>
  <c r="C27" i="33"/>
  <c r="C27" i="54" s="1"/>
  <c r="B28" i="33"/>
  <c r="B28" i="54" s="1"/>
  <c r="C28" i="33"/>
  <c r="C28" i="54" s="1"/>
  <c r="B29" i="33"/>
  <c r="B29" i="54" s="1"/>
  <c r="C29" i="33"/>
  <c r="B38" i="33"/>
  <c r="C38" i="33"/>
  <c r="B40" i="33"/>
  <c r="B40" i="54" s="1"/>
  <c r="C40" i="33"/>
  <c r="C40" i="54" s="1"/>
  <c r="B44" i="33"/>
  <c r="B44" i="54" s="1"/>
  <c r="C44" i="33"/>
  <c r="B45" i="33"/>
  <c r="C45" i="33"/>
  <c r="B46" i="33"/>
  <c r="B46" i="54" s="1"/>
  <c r="C46" i="33"/>
  <c r="B47" i="33"/>
  <c r="B47" i="54" s="1"/>
  <c r="C47" i="33"/>
  <c r="C47" i="54" s="1"/>
  <c r="B48" i="33"/>
  <c r="B48" i="54" s="1"/>
  <c r="C48" i="33"/>
  <c r="B51" i="33"/>
  <c r="B51" i="54" s="1"/>
  <c r="C51" i="33"/>
  <c r="C51" i="54" s="1"/>
  <c r="B53" i="33"/>
  <c r="C53" i="33"/>
  <c r="C53" i="54" s="1"/>
  <c r="B55" i="33"/>
  <c r="B55" i="54" s="1"/>
  <c r="C55" i="33"/>
  <c r="C55" i="54" s="1"/>
  <c r="B57" i="33"/>
  <c r="B57" i="54" s="1"/>
  <c r="C57" i="33"/>
  <c r="E57" i="33" s="1"/>
  <c r="F57" i="33" s="1"/>
  <c r="B59" i="33"/>
  <c r="B59" i="54" s="1"/>
  <c r="C59" i="33"/>
  <c r="C59" i="54" s="1"/>
  <c r="B65" i="33"/>
  <c r="B65" i="54" s="1"/>
  <c r="C65" i="33"/>
  <c r="B66" i="33"/>
  <c r="B66" i="54" s="1"/>
  <c r="C66" i="33"/>
  <c r="B67" i="33"/>
  <c r="B67" i="54" s="1"/>
  <c r="C67" i="33"/>
  <c r="C67" i="54" s="1"/>
  <c r="B68" i="33"/>
  <c r="B68" i="54" s="1"/>
  <c r="C68" i="33"/>
  <c r="B69" i="33"/>
  <c r="B69" i="54" s="1"/>
  <c r="C69" i="33"/>
  <c r="B70" i="33"/>
  <c r="B70" i="54" s="1"/>
  <c r="C70" i="33"/>
  <c r="B71" i="33"/>
  <c r="B71" i="54" s="1"/>
  <c r="C71" i="33"/>
  <c r="B72" i="33"/>
  <c r="B72" i="54" s="1"/>
  <c r="C72" i="33"/>
  <c r="B73" i="33"/>
  <c r="B73" i="54" s="1"/>
  <c r="B74" i="33"/>
  <c r="B74" i="54" s="1"/>
  <c r="C74" i="33"/>
  <c r="B75" i="33"/>
  <c r="B75" i="54" s="1"/>
  <c r="C75" i="33"/>
  <c r="C75" i="54" s="1"/>
  <c r="B76" i="33"/>
  <c r="B76" i="54" s="1"/>
  <c r="C76" i="33"/>
  <c r="C76" i="54" s="1"/>
  <c r="B77" i="33"/>
  <c r="B77" i="54" s="1"/>
  <c r="C77" i="33"/>
  <c r="C77" i="54" s="1"/>
  <c r="B78" i="33"/>
  <c r="B78" i="54" s="1"/>
  <c r="B81" i="33"/>
  <c r="B81" i="54" s="1"/>
  <c r="C81" i="33"/>
  <c r="C81" i="54" s="1"/>
  <c r="B82" i="33"/>
  <c r="B82" i="54" s="1"/>
  <c r="C82" i="33"/>
  <c r="C82" i="54" s="1"/>
  <c r="B83" i="33"/>
  <c r="B83" i="54" s="1"/>
  <c r="C83" i="33"/>
  <c r="C83" i="54" s="1"/>
  <c r="B84" i="33"/>
  <c r="B84" i="54" s="1"/>
  <c r="B85" i="33"/>
  <c r="B85" i="54" s="1"/>
  <c r="C85" i="33"/>
  <c r="C85" i="54" s="1"/>
  <c r="B86" i="33"/>
  <c r="B86" i="54" s="1"/>
  <c r="C86" i="33"/>
  <c r="C86" i="54" s="1"/>
  <c r="B87" i="33"/>
  <c r="B87" i="54" s="1"/>
  <c r="C87" i="33"/>
  <c r="B88" i="33"/>
  <c r="B88" i="54" s="1"/>
  <c r="B89" i="33"/>
  <c r="B89" i="54" s="1"/>
  <c r="C89" i="33"/>
  <c r="B90" i="33"/>
  <c r="B90" i="54" s="1"/>
  <c r="C90" i="33"/>
  <c r="C90" i="54" s="1"/>
  <c r="B91" i="33"/>
  <c r="B91" i="54" s="1"/>
  <c r="C91" i="33"/>
  <c r="C91" i="54" s="1"/>
  <c r="B92" i="33"/>
  <c r="B92" i="54" s="1"/>
  <c r="C92" i="33"/>
  <c r="C92" i="54" s="1"/>
  <c r="B93" i="33"/>
  <c r="B93" i="54" s="1"/>
  <c r="B94" i="33"/>
  <c r="B94" i="54" s="1"/>
  <c r="C94" i="33"/>
  <c r="C94" i="54" s="1"/>
  <c r="B95" i="33"/>
  <c r="B95" i="54" s="1"/>
  <c r="C95" i="33"/>
  <c r="C95" i="54" s="1"/>
  <c r="B96" i="33"/>
  <c r="B96" i="54" s="1"/>
  <c r="C96" i="33"/>
  <c r="B97" i="33"/>
  <c r="B97" i="54" s="1"/>
  <c r="B98" i="33"/>
  <c r="B98" i="54" s="1"/>
  <c r="C98" i="33"/>
  <c r="C98" i="54" s="1"/>
  <c r="B99" i="33"/>
  <c r="B99" i="54" s="1"/>
  <c r="F8" i="36"/>
  <c r="F9" i="36"/>
  <c r="F10" i="36"/>
  <c r="F15" i="36"/>
  <c r="F17" i="36"/>
  <c r="F18" i="36"/>
  <c r="F19" i="36"/>
  <c r="F20" i="36"/>
  <c r="F27" i="36"/>
  <c r="F29" i="36"/>
  <c r="F41" i="36"/>
  <c r="F42" i="36"/>
  <c r="F44" i="36"/>
  <c r="F48" i="36"/>
  <c r="F65" i="36"/>
  <c r="F73" i="36"/>
  <c r="F74" i="36"/>
  <c r="F75" i="36"/>
  <c r="F77" i="36"/>
  <c r="F78" i="36"/>
  <c r="F86" i="36"/>
  <c r="F87" i="36"/>
  <c r="F91" i="36"/>
  <c r="F96" i="36"/>
  <c r="F98" i="36"/>
  <c r="F99" i="36"/>
  <c r="F17" i="37"/>
  <c r="F20" i="37"/>
  <c r="F21" i="37"/>
  <c r="F25" i="37"/>
  <c r="F40" i="37"/>
  <c r="F41" i="37"/>
  <c r="F44" i="37"/>
  <c r="F49" i="37"/>
  <c r="F51" i="37"/>
  <c r="F53" i="37"/>
  <c r="F65" i="37"/>
  <c r="F70" i="37"/>
  <c r="F71" i="37"/>
  <c r="F75" i="37"/>
  <c r="F77" i="37"/>
  <c r="F95" i="37"/>
  <c r="F96" i="37"/>
  <c r="B8" i="61"/>
  <c r="C8" i="61"/>
  <c r="B9" i="61"/>
  <c r="C9" i="61"/>
  <c r="B10" i="61"/>
  <c r="C10" i="61"/>
  <c r="B11" i="61"/>
  <c r="C11" i="61"/>
  <c r="B12" i="61"/>
  <c r="C12" i="61"/>
  <c r="B13" i="61"/>
  <c r="C13" i="61"/>
  <c r="B14" i="61"/>
  <c r="C14" i="61"/>
  <c r="B15" i="61"/>
  <c r="C15" i="61"/>
  <c r="B16" i="61"/>
  <c r="C16" i="61"/>
  <c r="B17" i="61"/>
  <c r="C17" i="61"/>
  <c r="B18" i="61"/>
  <c r="C18" i="61"/>
  <c r="B19" i="61"/>
  <c r="C19" i="61"/>
  <c r="B20" i="61"/>
  <c r="C20" i="61"/>
  <c r="B21" i="61"/>
  <c r="C21" i="61"/>
  <c r="B22" i="61"/>
  <c r="C22" i="61"/>
  <c r="B23" i="61"/>
  <c r="C23" i="61"/>
  <c r="B24" i="61"/>
  <c r="C24" i="61"/>
  <c r="B25" i="61"/>
  <c r="C25" i="61"/>
  <c r="B26" i="61"/>
  <c r="C26" i="61"/>
  <c r="E26" i="61" s="1"/>
  <c r="F26" i="61" s="1"/>
  <c r="B27" i="61"/>
  <c r="C27" i="61"/>
  <c r="B28" i="61"/>
  <c r="C28" i="61"/>
  <c r="B29" i="61"/>
  <c r="C29" i="61"/>
  <c r="B38" i="61"/>
  <c r="C38" i="61"/>
  <c r="B40" i="61"/>
  <c r="C40" i="61"/>
  <c r="B44" i="61"/>
  <c r="C44" i="61"/>
  <c r="B45" i="61"/>
  <c r="C45" i="61"/>
  <c r="B46" i="61"/>
  <c r="C46" i="61"/>
  <c r="B47" i="61"/>
  <c r="C47" i="61"/>
  <c r="B48" i="61"/>
  <c r="C48" i="61"/>
  <c r="B49" i="61"/>
  <c r="C49" i="61"/>
  <c r="E49" i="61" s="1"/>
  <c r="F49" i="61" s="1"/>
  <c r="B51" i="61"/>
  <c r="C51" i="61"/>
  <c r="B53" i="61"/>
  <c r="C53" i="61"/>
  <c r="B55" i="61"/>
  <c r="C55" i="61"/>
  <c r="B57" i="61"/>
  <c r="C57" i="61"/>
  <c r="B59" i="61"/>
  <c r="C59" i="61"/>
  <c r="B65" i="61"/>
  <c r="C65" i="61"/>
  <c r="B66" i="61"/>
  <c r="C66" i="61"/>
  <c r="B67" i="61"/>
  <c r="C67" i="61"/>
  <c r="B68" i="61"/>
  <c r="C68" i="61"/>
  <c r="B69" i="61"/>
  <c r="C69" i="61"/>
  <c r="B70" i="61"/>
  <c r="C70" i="61"/>
  <c r="B71" i="61"/>
  <c r="C71" i="61"/>
  <c r="B72" i="61"/>
  <c r="C72" i="61"/>
  <c r="B74" i="61"/>
  <c r="C74" i="61"/>
  <c r="B75" i="61"/>
  <c r="C75" i="61"/>
  <c r="B76" i="61"/>
  <c r="C76" i="61"/>
  <c r="B77" i="61"/>
  <c r="C77" i="61"/>
  <c r="E77" i="61" s="1"/>
  <c r="F77" i="61" s="1"/>
  <c r="B81" i="61"/>
  <c r="C81" i="61"/>
  <c r="B82" i="61"/>
  <c r="C82" i="61"/>
  <c r="B83" i="61"/>
  <c r="C83" i="61"/>
  <c r="B85" i="61"/>
  <c r="C85" i="61"/>
  <c r="B86" i="61"/>
  <c r="C86" i="61"/>
  <c r="B87" i="61"/>
  <c r="C87" i="61"/>
  <c r="B89" i="61"/>
  <c r="C89" i="61"/>
  <c r="B90" i="61"/>
  <c r="C90" i="61"/>
  <c r="E90" i="61" s="1"/>
  <c r="F90" i="61" s="1"/>
  <c r="B91" i="61"/>
  <c r="C91" i="61"/>
  <c r="B92" i="61"/>
  <c r="C92" i="61"/>
  <c r="B94" i="61"/>
  <c r="C94" i="61"/>
  <c r="B95" i="61"/>
  <c r="C95" i="61"/>
  <c r="B96" i="61"/>
  <c r="C96" i="61"/>
  <c r="B98" i="61"/>
  <c r="C98" i="61"/>
  <c r="B8" i="60"/>
  <c r="C8" i="60"/>
  <c r="B9" i="60"/>
  <c r="C9" i="60"/>
  <c r="B10" i="60"/>
  <c r="C10" i="60"/>
  <c r="B11" i="60"/>
  <c r="C11" i="60"/>
  <c r="B12" i="60"/>
  <c r="C12" i="60"/>
  <c r="B13" i="60"/>
  <c r="C13" i="60"/>
  <c r="B14" i="60"/>
  <c r="C14" i="60"/>
  <c r="B15" i="60"/>
  <c r="C15" i="60"/>
  <c r="B16" i="60"/>
  <c r="C16" i="60"/>
  <c r="B17" i="60"/>
  <c r="C17" i="60"/>
  <c r="B18" i="60"/>
  <c r="C18" i="60"/>
  <c r="B19" i="60"/>
  <c r="C19" i="60"/>
  <c r="B20" i="60"/>
  <c r="C20" i="60"/>
  <c r="B21" i="60"/>
  <c r="C21" i="60"/>
  <c r="B22" i="60"/>
  <c r="C22" i="60"/>
  <c r="B23" i="60"/>
  <c r="C23" i="60"/>
  <c r="B24" i="60"/>
  <c r="C24" i="60"/>
  <c r="B25" i="60"/>
  <c r="C25" i="60"/>
  <c r="B26" i="60"/>
  <c r="C26" i="60"/>
  <c r="B27" i="60"/>
  <c r="C27" i="60"/>
  <c r="B28" i="60"/>
  <c r="C28" i="60"/>
  <c r="B29" i="60"/>
  <c r="C29" i="60"/>
  <c r="B38" i="60"/>
  <c r="C38" i="60"/>
  <c r="B40" i="60"/>
  <c r="C40" i="60"/>
  <c r="B44" i="60"/>
  <c r="C44" i="60"/>
  <c r="B45" i="60"/>
  <c r="C45" i="60"/>
  <c r="B46" i="60"/>
  <c r="C46" i="60"/>
  <c r="B47" i="60"/>
  <c r="C47" i="60"/>
  <c r="B48" i="60"/>
  <c r="C48" i="60"/>
  <c r="E48" i="60" s="1"/>
  <c r="F48" i="60" s="1"/>
  <c r="B49" i="60"/>
  <c r="C49" i="60"/>
  <c r="B51" i="60"/>
  <c r="C51" i="60"/>
  <c r="B53" i="60"/>
  <c r="C53" i="60"/>
  <c r="B55" i="60"/>
  <c r="C55" i="60"/>
  <c r="B57" i="60"/>
  <c r="C57" i="60"/>
  <c r="B59" i="60"/>
  <c r="C59" i="60"/>
  <c r="B65" i="60"/>
  <c r="C65" i="60"/>
  <c r="B66" i="60"/>
  <c r="C66" i="60"/>
  <c r="B67" i="60"/>
  <c r="C67" i="60"/>
  <c r="B68" i="60"/>
  <c r="C68" i="60"/>
  <c r="B69" i="60"/>
  <c r="C69" i="60"/>
  <c r="B70" i="60"/>
  <c r="C70" i="60"/>
  <c r="B71" i="60"/>
  <c r="C71" i="60"/>
  <c r="B72" i="60"/>
  <c r="C72" i="60"/>
  <c r="B74" i="60"/>
  <c r="C74" i="60"/>
  <c r="B75" i="60"/>
  <c r="C75" i="60"/>
  <c r="B76" i="60"/>
  <c r="C76" i="60"/>
  <c r="B77" i="60"/>
  <c r="C77" i="60"/>
  <c r="B81" i="60"/>
  <c r="C81" i="60"/>
  <c r="B82" i="60"/>
  <c r="C82" i="60"/>
  <c r="E82" i="60" s="1"/>
  <c r="F82" i="60" s="1"/>
  <c r="B83" i="60"/>
  <c r="C83" i="60"/>
  <c r="B85" i="60"/>
  <c r="C85" i="60"/>
  <c r="B86" i="60"/>
  <c r="C86" i="60"/>
  <c r="B87" i="60"/>
  <c r="C87" i="60"/>
  <c r="B89" i="60"/>
  <c r="C89" i="60"/>
  <c r="B90" i="60"/>
  <c r="C90" i="60"/>
  <c r="B91" i="60"/>
  <c r="C91" i="60"/>
  <c r="B92" i="60"/>
  <c r="C92" i="60"/>
  <c r="B94" i="60"/>
  <c r="C94" i="60"/>
  <c r="B95" i="60"/>
  <c r="C95" i="60"/>
  <c r="B96" i="60"/>
  <c r="C96" i="60"/>
  <c r="B98" i="60"/>
  <c r="C98" i="60"/>
  <c r="B53" i="59"/>
  <c r="C53" i="59"/>
  <c r="C9" i="54"/>
  <c r="F42" i="49"/>
  <c r="F42" i="46"/>
  <c r="F61" i="47"/>
  <c r="F61" i="48"/>
  <c r="F42" i="45"/>
  <c r="F99" i="39"/>
  <c r="F78" i="39"/>
  <c r="F10" i="43"/>
  <c r="F73" i="42"/>
  <c r="F78" i="42"/>
  <c r="F78" i="38"/>
  <c r="F99" i="38"/>
  <c r="F99" i="40"/>
  <c r="F78" i="40"/>
  <c r="F99" i="41"/>
  <c r="C17" i="54"/>
  <c r="C29" i="54"/>
  <c r="F61" i="44"/>
  <c r="F61" i="43"/>
  <c r="F42" i="42"/>
  <c r="F61" i="42"/>
  <c r="F42" i="38"/>
  <c r="F61" i="38"/>
  <c r="F61" i="41"/>
  <c r="F78" i="41"/>
  <c r="E66" i="8" l="1"/>
  <c r="F66" i="8" s="1"/>
  <c r="E96" i="11"/>
  <c r="F96" i="11" s="1"/>
  <c r="E23" i="61"/>
  <c r="F23" i="61" s="1"/>
  <c r="B34" i="55"/>
  <c r="B32" i="55"/>
  <c r="C33" i="55"/>
  <c r="C31" i="55"/>
  <c r="E31" i="55" s="1"/>
  <c r="F31" i="55" s="1"/>
  <c r="B33" i="55"/>
  <c r="B33" i="53" s="1"/>
  <c r="B31" i="55"/>
  <c r="E25" i="59"/>
  <c r="F25" i="59" s="1"/>
  <c r="D34" i="55"/>
  <c r="D32" i="55"/>
  <c r="C34" i="55"/>
  <c r="C32" i="55"/>
  <c r="E40" i="11"/>
  <c r="F40" i="11" s="1"/>
  <c r="C34" i="54"/>
  <c r="C34" i="53" s="1"/>
  <c r="C32" i="54"/>
  <c r="B34" i="54"/>
  <c r="B32" i="54"/>
  <c r="B32" i="53" s="1"/>
  <c r="D33" i="54"/>
  <c r="D31" i="54"/>
  <c r="C33" i="54"/>
  <c r="C33" i="53" s="1"/>
  <c r="C31" i="54"/>
  <c r="C31" i="53" s="1"/>
  <c r="B33" i="54"/>
  <c r="B31" i="54"/>
  <c r="B31" i="53" s="1"/>
  <c r="E89" i="61"/>
  <c r="F89" i="61" s="1"/>
  <c r="D97" i="61"/>
  <c r="E96" i="61"/>
  <c r="F96" i="61" s="1"/>
  <c r="E74" i="61"/>
  <c r="F74" i="61" s="1"/>
  <c r="E11" i="60"/>
  <c r="F11" i="60" s="1"/>
  <c r="E17" i="59"/>
  <c r="F17" i="59" s="1"/>
  <c r="E92" i="8"/>
  <c r="F92" i="8" s="1"/>
  <c r="E22" i="8"/>
  <c r="F22" i="8" s="1"/>
  <c r="E71" i="61"/>
  <c r="F71" i="61" s="1"/>
  <c r="E48" i="61"/>
  <c r="F48" i="61" s="1"/>
  <c r="E81" i="61"/>
  <c r="F81" i="61" s="1"/>
  <c r="E76" i="61"/>
  <c r="F76" i="61" s="1"/>
  <c r="E92" i="61"/>
  <c r="F92" i="61" s="1"/>
  <c r="E36" i="61"/>
  <c r="F36" i="61" s="1"/>
  <c r="E25" i="61"/>
  <c r="F25" i="61" s="1"/>
  <c r="E55" i="61"/>
  <c r="F55" i="61" s="1"/>
  <c r="E51" i="61"/>
  <c r="F51" i="61" s="1"/>
  <c r="D93" i="61"/>
  <c r="E94" i="61"/>
  <c r="F94" i="61" s="1"/>
  <c r="E47" i="61"/>
  <c r="F47" i="61" s="1"/>
  <c r="E40" i="61"/>
  <c r="F40" i="61" s="1"/>
  <c r="E69" i="61"/>
  <c r="F69" i="61" s="1"/>
  <c r="E91" i="61"/>
  <c r="F91" i="61" s="1"/>
  <c r="E27" i="61"/>
  <c r="F27" i="61" s="1"/>
  <c r="E24" i="61"/>
  <c r="F24" i="61" s="1"/>
  <c r="E12" i="61"/>
  <c r="F12" i="61" s="1"/>
  <c r="E13" i="61"/>
  <c r="F13" i="61" s="1"/>
  <c r="E29" i="61"/>
  <c r="F29" i="61" s="1"/>
  <c r="E11" i="61"/>
  <c r="F11" i="61" s="1"/>
  <c r="E28" i="61"/>
  <c r="F28" i="61" s="1"/>
  <c r="E10" i="61"/>
  <c r="F10" i="61" s="1"/>
  <c r="E70" i="61"/>
  <c r="F70" i="61" s="1"/>
  <c r="E59" i="61"/>
  <c r="F59" i="61" s="1"/>
  <c r="B93" i="61"/>
  <c r="E68" i="61"/>
  <c r="F68" i="61" s="1"/>
  <c r="E87" i="61"/>
  <c r="F87" i="61" s="1"/>
  <c r="B97" i="61"/>
  <c r="E21" i="61"/>
  <c r="F21" i="61" s="1"/>
  <c r="E22" i="61"/>
  <c r="F22" i="61" s="1"/>
  <c r="E14" i="61"/>
  <c r="F14" i="61" s="1"/>
  <c r="E30" i="61"/>
  <c r="F30" i="61" s="1"/>
  <c r="E16" i="61"/>
  <c r="F16" i="61" s="1"/>
  <c r="E20" i="61"/>
  <c r="F20" i="61" s="1"/>
  <c r="E9" i="61"/>
  <c r="F9" i="61" s="1"/>
  <c r="E19" i="61"/>
  <c r="F19" i="61" s="1"/>
  <c r="E8" i="61"/>
  <c r="F8" i="61" s="1"/>
  <c r="E40" i="7"/>
  <c r="F40" i="7" s="1"/>
  <c r="E49" i="59"/>
  <c r="F49" i="59" s="1"/>
  <c r="E59" i="59"/>
  <c r="F59" i="59" s="1"/>
  <c r="C17" i="53"/>
  <c r="E82" i="8"/>
  <c r="F82" i="8" s="1"/>
  <c r="E89" i="8"/>
  <c r="F89" i="8" s="1"/>
  <c r="E81" i="8"/>
  <c r="F81" i="8" s="1"/>
  <c r="E40" i="8"/>
  <c r="F40" i="8" s="1"/>
  <c r="E34" i="8"/>
  <c r="F34" i="8" s="1"/>
  <c r="E65" i="59"/>
  <c r="F65" i="59" s="1"/>
  <c r="E73" i="59"/>
  <c r="F73" i="59" s="1"/>
  <c r="E84" i="59"/>
  <c r="F84" i="59" s="1"/>
  <c r="E74" i="8"/>
  <c r="F74" i="8" s="1"/>
  <c r="E18" i="8"/>
  <c r="F18" i="8" s="1"/>
  <c r="E10" i="8"/>
  <c r="F10" i="8" s="1"/>
  <c r="E13" i="59"/>
  <c r="F13" i="59" s="1"/>
  <c r="E68" i="60"/>
  <c r="F68" i="60" s="1"/>
  <c r="E55" i="8"/>
  <c r="F55" i="8" s="1"/>
  <c r="E44" i="8"/>
  <c r="F44" i="8" s="1"/>
  <c r="E78" i="8"/>
  <c r="F78" i="8" s="1"/>
  <c r="E59" i="8"/>
  <c r="F59" i="8" s="1"/>
  <c r="E90" i="60"/>
  <c r="F90" i="60" s="1"/>
  <c r="E16" i="8"/>
  <c r="F16" i="8" s="1"/>
  <c r="E66" i="60"/>
  <c r="F66" i="60" s="1"/>
  <c r="E98" i="60"/>
  <c r="F98" i="60" s="1"/>
  <c r="E87" i="60"/>
  <c r="F87" i="60" s="1"/>
  <c r="E91" i="11"/>
  <c r="F91" i="11" s="1"/>
  <c r="E48" i="11"/>
  <c r="F48" i="11" s="1"/>
  <c r="E28" i="60"/>
  <c r="F28" i="60" s="1"/>
  <c r="E44" i="11"/>
  <c r="F44" i="11" s="1"/>
  <c r="E12" i="60"/>
  <c r="F12" i="60" s="1"/>
  <c r="E19" i="11"/>
  <c r="F19" i="11" s="1"/>
  <c r="E13" i="11"/>
  <c r="F13" i="11" s="1"/>
  <c r="E76" i="11"/>
  <c r="F76" i="11" s="1"/>
  <c r="E49" i="11"/>
  <c r="F49" i="11" s="1"/>
  <c r="E82" i="11"/>
  <c r="F82" i="11" s="1"/>
  <c r="E46" i="11"/>
  <c r="F46" i="11" s="1"/>
  <c r="E57" i="11"/>
  <c r="F57" i="11" s="1"/>
  <c r="E34" i="59"/>
  <c r="F34" i="59" s="1"/>
  <c r="E86" i="59"/>
  <c r="F86" i="59" s="1"/>
  <c r="E99" i="59"/>
  <c r="F99" i="59" s="1"/>
  <c r="E38" i="33"/>
  <c r="F38" i="33" s="1"/>
  <c r="E27" i="59"/>
  <c r="F27" i="59" s="1"/>
  <c r="E19" i="59"/>
  <c r="F19" i="59" s="1"/>
  <c r="E98" i="59"/>
  <c r="F98" i="59" s="1"/>
  <c r="E18" i="11"/>
  <c r="F18" i="11" s="1"/>
  <c r="E10" i="11"/>
  <c r="F10" i="11" s="1"/>
  <c r="E23" i="60"/>
  <c r="F23" i="60" s="1"/>
  <c r="E15" i="60"/>
  <c r="F15" i="60" s="1"/>
  <c r="E20" i="11"/>
  <c r="F20" i="11" s="1"/>
  <c r="E55" i="11"/>
  <c r="F55" i="11" s="1"/>
  <c r="E90" i="11"/>
  <c r="F90" i="11" s="1"/>
  <c r="E75" i="11"/>
  <c r="F75" i="11" s="1"/>
  <c r="E72" i="11"/>
  <c r="F72" i="11" s="1"/>
  <c r="E69" i="11"/>
  <c r="F69" i="11" s="1"/>
  <c r="E86" i="11"/>
  <c r="F86" i="11" s="1"/>
  <c r="E27" i="11"/>
  <c r="F27" i="11" s="1"/>
  <c r="E11" i="11"/>
  <c r="F11" i="11" s="1"/>
  <c r="E29" i="11"/>
  <c r="F29" i="11" s="1"/>
  <c r="E34" i="60"/>
  <c r="F34" i="60" s="1"/>
  <c r="E95" i="60"/>
  <c r="F95" i="60" s="1"/>
  <c r="E85" i="60"/>
  <c r="F85" i="60" s="1"/>
  <c r="E46" i="60"/>
  <c r="F46" i="60" s="1"/>
  <c r="B88" i="11"/>
  <c r="B88" i="52" s="1"/>
  <c r="B97" i="11"/>
  <c r="B97" i="52" s="1"/>
  <c r="E59" i="11"/>
  <c r="F59" i="11" s="1"/>
  <c r="E53" i="11"/>
  <c r="F53" i="11" s="1"/>
  <c r="E68" i="11"/>
  <c r="F68" i="11" s="1"/>
  <c r="E98" i="11"/>
  <c r="F98" i="11" s="1"/>
  <c r="E36" i="60"/>
  <c r="F36" i="60" s="1"/>
  <c r="E30" i="11"/>
  <c r="F30" i="11" s="1"/>
  <c r="E24" i="11"/>
  <c r="F24" i="11" s="1"/>
  <c r="E16" i="11"/>
  <c r="F16" i="11" s="1"/>
  <c r="E22" i="60"/>
  <c r="F22" i="60" s="1"/>
  <c r="E14" i="60"/>
  <c r="F14" i="60" s="1"/>
  <c r="E25" i="60"/>
  <c r="F25" i="60" s="1"/>
  <c r="E33" i="11"/>
  <c r="F33" i="11" s="1"/>
  <c r="E26" i="11"/>
  <c r="F26" i="11" s="1"/>
  <c r="E23" i="11"/>
  <c r="F23" i="11" s="1"/>
  <c r="E15" i="11"/>
  <c r="F15" i="11" s="1"/>
  <c r="E67" i="60"/>
  <c r="F67" i="60" s="1"/>
  <c r="E49" i="60"/>
  <c r="F49" i="60" s="1"/>
  <c r="E74" i="11"/>
  <c r="F74" i="11" s="1"/>
  <c r="E89" i="60"/>
  <c r="F89" i="60" s="1"/>
  <c r="B78" i="11"/>
  <c r="B78" i="52" s="1"/>
  <c r="E70" i="11"/>
  <c r="F70" i="11" s="1"/>
  <c r="E83" i="11"/>
  <c r="F83" i="11" s="1"/>
  <c r="E24" i="60"/>
  <c r="F24" i="60" s="1"/>
  <c r="E22" i="11"/>
  <c r="F22" i="11" s="1"/>
  <c r="E14" i="11"/>
  <c r="F14" i="11" s="1"/>
  <c r="B42" i="11"/>
  <c r="B61" i="11" s="1"/>
  <c r="E34" i="11"/>
  <c r="F34" i="11" s="1"/>
  <c r="E38" i="11"/>
  <c r="F38" i="11" s="1"/>
  <c r="E51" i="11"/>
  <c r="F51" i="11" s="1"/>
  <c r="E77" i="11"/>
  <c r="F77" i="11" s="1"/>
  <c r="E66" i="11"/>
  <c r="F66" i="11" s="1"/>
  <c r="D42" i="11"/>
  <c r="D61" i="11" s="1"/>
  <c r="E71" i="11"/>
  <c r="F71" i="11" s="1"/>
  <c r="E95" i="11"/>
  <c r="F95" i="11" s="1"/>
  <c r="E85" i="11"/>
  <c r="F85" i="11" s="1"/>
  <c r="D78" i="11"/>
  <c r="D84" i="11"/>
  <c r="D97" i="11"/>
  <c r="C97" i="11"/>
  <c r="E65" i="11"/>
  <c r="F65" i="11" s="1"/>
  <c r="E67" i="11"/>
  <c r="F67" i="11" s="1"/>
  <c r="E21" i="11"/>
  <c r="F21" i="11" s="1"/>
  <c r="E25" i="11"/>
  <c r="F25" i="11" s="1"/>
  <c r="E17" i="11"/>
  <c r="F17" i="11" s="1"/>
  <c r="E48" i="33"/>
  <c r="F48" i="33" s="1"/>
  <c r="D22" i="52"/>
  <c r="E89" i="33"/>
  <c r="F89" i="33" s="1"/>
  <c r="E68" i="59"/>
  <c r="F68" i="59" s="1"/>
  <c r="E87" i="59"/>
  <c r="F87" i="59" s="1"/>
  <c r="E87" i="33"/>
  <c r="F87" i="33" s="1"/>
  <c r="E75" i="59"/>
  <c r="F75" i="59" s="1"/>
  <c r="E74" i="59"/>
  <c r="F74" i="59" s="1"/>
  <c r="E66" i="59"/>
  <c r="F66" i="59" s="1"/>
  <c r="E93" i="59"/>
  <c r="F93" i="59" s="1"/>
  <c r="E85" i="59"/>
  <c r="F85" i="59" s="1"/>
  <c r="E24" i="59"/>
  <c r="F24" i="59" s="1"/>
  <c r="E16" i="59"/>
  <c r="F16" i="59" s="1"/>
  <c r="E29" i="33"/>
  <c r="F29" i="33" s="1"/>
  <c r="E20" i="33"/>
  <c r="F20" i="33" s="1"/>
  <c r="E30" i="59"/>
  <c r="F30" i="59" s="1"/>
  <c r="E22" i="59"/>
  <c r="F22" i="59" s="1"/>
  <c r="E14" i="59"/>
  <c r="F14" i="59" s="1"/>
  <c r="D88" i="33"/>
  <c r="D88" i="54" s="1"/>
  <c r="E74" i="33"/>
  <c r="F74" i="33" s="1"/>
  <c r="E65" i="33"/>
  <c r="F65" i="33" s="1"/>
  <c r="E46" i="33"/>
  <c r="F46" i="33" s="1"/>
  <c r="C57" i="54"/>
  <c r="C57" i="53" s="1"/>
  <c r="C48" i="54"/>
  <c r="E48" i="54" s="1"/>
  <c r="F48" i="54" s="1"/>
  <c r="E67" i="33"/>
  <c r="F67" i="33" s="1"/>
  <c r="E14" i="54"/>
  <c r="F14" i="54" s="1"/>
  <c r="E15" i="33"/>
  <c r="F15" i="33" s="1"/>
  <c r="E24" i="33"/>
  <c r="F24" i="33" s="1"/>
  <c r="E86" i="33"/>
  <c r="F86" i="33" s="1"/>
  <c r="C20" i="54"/>
  <c r="E20" i="54" s="1"/>
  <c r="F20" i="54" s="1"/>
  <c r="E83" i="33"/>
  <c r="F83" i="33" s="1"/>
  <c r="E75" i="33"/>
  <c r="F75" i="33" s="1"/>
  <c r="E70" i="33"/>
  <c r="F70" i="33" s="1"/>
  <c r="E19" i="33"/>
  <c r="F19" i="33" s="1"/>
  <c r="E27" i="33"/>
  <c r="F27" i="33" s="1"/>
  <c r="E72" i="33"/>
  <c r="F72" i="33" s="1"/>
  <c r="E45" i="33"/>
  <c r="F45" i="33" s="1"/>
  <c r="E25" i="33"/>
  <c r="F25" i="33" s="1"/>
  <c r="E26" i="33"/>
  <c r="F26" i="33" s="1"/>
  <c r="E10" i="54"/>
  <c r="F10" i="54" s="1"/>
  <c r="E34" i="33"/>
  <c r="F34" i="33" s="1"/>
  <c r="E44" i="33"/>
  <c r="F44" i="33" s="1"/>
  <c r="E36" i="54"/>
  <c r="F36" i="54" s="1"/>
  <c r="D26" i="54"/>
  <c r="E26" i="54" s="1"/>
  <c r="F26" i="54" s="1"/>
  <c r="C18" i="54"/>
  <c r="E18" i="54" s="1"/>
  <c r="F18" i="54" s="1"/>
  <c r="E8" i="33"/>
  <c r="F8" i="33" s="1"/>
  <c r="E81" i="54"/>
  <c r="F81" i="54" s="1"/>
  <c r="C46" i="54"/>
  <c r="C46" i="53" s="1"/>
  <c r="B34" i="53"/>
  <c r="C38" i="54"/>
  <c r="C38" i="53" s="1"/>
  <c r="E28" i="54"/>
  <c r="F28" i="54" s="1"/>
  <c r="E91" i="33"/>
  <c r="F91" i="33" s="1"/>
  <c r="E34" i="55"/>
  <c r="F34" i="55" s="1"/>
  <c r="D34" i="53"/>
  <c r="E34" i="7"/>
  <c r="F34" i="7" s="1"/>
  <c r="C72" i="54"/>
  <c r="E72" i="54" s="1"/>
  <c r="F72" i="54" s="1"/>
  <c r="C42" i="61"/>
  <c r="C61" i="61" s="1"/>
  <c r="E47" i="33"/>
  <c r="F47" i="33" s="1"/>
  <c r="E16" i="54"/>
  <c r="F16" i="54" s="1"/>
  <c r="D88" i="61"/>
  <c r="D73" i="61"/>
  <c r="D78" i="61" s="1"/>
  <c r="E46" i="61"/>
  <c r="F46" i="61" s="1"/>
  <c r="E19" i="60"/>
  <c r="F19" i="60" s="1"/>
  <c r="E81" i="11"/>
  <c r="F81" i="11" s="1"/>
  <c r="E28" i="11"/>
  <c r="F28" i="11" s="1"/>
  <c r="E12" i="11"/>
  <c r="F12" i="11" s="1"/>
  <c r="E47" i="11"/>
  <c r="F47" i="11" s="1"/>
  <c r="C84" i="11"/>
  <c r="E40" i="59"/>
  <c r="F40" i="59" s="1"/>
  <c r="E51" i="59"/>
  <c r="F51" i="59" s="1"/>
  <c r="E77" i="33"/>
  <c r="F77" i="33" s="1"/>
  <c r="B94" i="52"/>
  <c r="E83" i="61"/>
  <c r="F83" i="61" s="1"/>
  <c r="E44" i="61"/>
  <c r="F44" i="61" s="1"/>
  <c r="E30" i="33"/>
  <c r="F30" i="33" s="1"/>
  <c r="D71" i="52"/>
  <c r="D84" i="60"/>
  <c r="B8" i="53"/>
  <c r="E73" i="11"/>
  <c r="F73" i="11" s="1"/>
  <c r="E18" i="61"/>
  <c r="F18" i="61" s="1"/>
  <c r="E13" i="33"/>
  <c r="F13" i="33" s="1"/>
  <c r="C88" i="33"/>
  <c r="C88" i="54" s="1"/>
  <c r="C88" i="53" s="1"/>
  <c r="E12" i="33"/>
  <c r="F12" i="33" s="1"/>
  <c r="B45" i="52"/>
  <c r="B10" i="52"/>
  <c r="E82" i="61"/>
  <c r="F82" i="61" s="1"/>
  <c r="E92" i="11"/>
  <c r="F92" i="11" s="1"/>
  <c r="E46" i="59"/>
  <c r="F46" i="59" s="1"/>
  <c r="E69" i="59"/>
  <c r="F69" i="59" s="1"/>
  <c r="C73" i="33"/>
  <c r="C73" i="54" s="1"/>
  <c r="C73" i="53" s="1"/>
  <c r="C65" i="54"/>
  <c r="E65" i="54" s="1"/>
  <c r="F65" i="54" s="1"/>
  <c r="C89" i="54"/>
  <c r="E89" i="54" s="1"/>
  <c r="F89" i="54" s="1"/>
  <c r="C84" i="33"/>
  <c r="C84" i="54" s="1"/>
  <c r="C84" i="53" s="1"/>
  <c r="C44" i="54"/>
  <c r="E44" i="54" s="1"/>
  <c r="F44" i="54" s="1"/>
  <c r="C25" i="54"/>
  <c r="E25" i="54" s="1"/>
  <c r="F25" i="54" s="1"/>
  <c r="E85" i="33"/>
  <c r="F85" i="33" s="1"/>
  <c r="E44" i="60"/>
  <c r="F44" i="60" s="1"/>
  <c r="C84" i="61"/>
  <c r="B73" i="61"/>
  <c r="B78" i="61" s="1"/>
  <c r="D84" i="61"/>
  <c r="C42" i="11"/>
  <c r="C61" i="11" s="1"/>
  <c r="D93" i="11"/>
  <c r="E51" i="33"/>
  <c r="F51" i="33" s="1"/>
  <c r="E28" i="33"/>
  <c r="F28" i="33" s="1"/>
  <c r="E81" i="33"/>
  <c r="F81" i="33" s="1"/>
  <c r="B88" i="61"/>
  <c r="E23" i="33"/>
  <c r="F23" i="33" s="1"/>
  <c r="D73" i="33"/>
  <c r="D78" i="33" s="1"/>
  <c r="D78" i="54" s="1"/>
  <c r="D51" i="52"/>
  <c r="C93" i="11"/>
  <c r="C42" i="33"/>
  <c r="E67" i="61"/>
  <c r="F67" i="61" s="1"/>
  <c r="E94" i="33"/>
  <c r="F94" i="33" s="1"/>
  <c r="D49" i="33"/>
  <c r="D49" i="54" s="1"/>
  <c r="D49" i="53" s="1"/>
  <c r="D85" i="52"/>
  <c r="D88" i="60"/>
  <c r="E38" i="61"/>
  <c r="F38" i="61" s="1"/>
  <c r="C78" i="11"/>
  <c r="B93" i="11"/>
  <c r="B93" i="52" s="1"/>
  <c r="E8" i="59"/>
  <c r="F8" i="59" s="1"/>
  <c r="E38" i="59"/>
  <c r="F38" i="59" s="1"/>
  <c r="E35" i="61"/>
  <c r="F35" i="61" s="1"/>
  <c r="E92" i="60"/>
  <c r="F92" i="60" s="1"/>
  <c r="E90" i="33"/>
  <c r="F90" i="33" s="1"/>
  <c r="E10" i="33"/>
  <c r="F10" i="33" s="1"/>
  <c r="B42" i="61"/>
  <c r="B61" i="61" s="1"/>
  <c r="B47" i="52"/>
  <c r="B28" i="52"/>
  <c r="B12" i="52"/>
  <c r="D93" i="33"/>
  <c r="D93" i="54" s="1"/>
  <c r="E17" i="33"/>
  <c r="F17" i="33" s="1"/>
  <c r="E45" i="11"/>
  <c r="F45" i="11" s="1"/>
  <c r="B84" i="11"/>
  <c r="B84" i="52" s="1"/>
  <c r="E87" i="11"/>
  <c r="F87" i="11" s="1"/>
  <c r="E92" i="59"/>
  <c r="F92" i="59" s="1"/>
  <c r="B8" i="52"/>
  <c r="E44" i="59"/>
  <c r="F44" i="59" s="1"/>
  <c r="E57" i="59"/>
  <c r="F57" i="59" s="1"/>
  <c r="E81" i="59"/>
  <c r="F81" i="59" s="1"/>
  <c r="C17" i="52"/>
  <c r="E59" i="60"/>
  <c r="F59" i="60" s="1"/>
  <c r="E20" i="60"/>
  <c r="F20" i="60" s="1"/>
  <c r="E45" i="59"/>
  <c r="F45" i="59" s="1"/>
  <c r="E76" i="59"/>
  <c r="F76" i="59" s="1"/>
  <c r="E95" i="59"/>
  <c r="F95" i="59" s="1"/>
  <c r="E53" i="60"/>
  <c r="F53" i="60" s="1"/>
  <c r="E72" i="60"/>
  <c r="F72" i="60" s="1"/>
  <c r="E16" i="60"/>
  <c r="F16" i="60" s="1"/>
  <c r="E51" i="60"/>
  <c r="F51" i="60" s="1"/>
  <c r="E26" i="8"/>
  <c r="F26" i="8" s="1"/>
  <c r="E14" i="8"/>
  <c r="F14" i="8" s="1"/>
  <c r="E8" i="8"/>
  <c r="F8" i="8" s="1"/>
  <c r="B55" i="53"/>
  <c r="E97" i="8"/>
  <c r="F97" i="8" s="1"/>
  <c r="B84" i="60"/>
  <c r="E92" i="54"/>
  <c r="F92" i="54" s="1"/>
  <c r="E70" i="8"/>
  <c r="F70" i="8" s="1"/>
  <c r="E48" i="8"/>
  <c r="F48" i="8" s="1"/>
  <c r="E27" i="8"/>
  <c r="F27" i="8" s="1"/>
  <c r="E96" i="8"/>
  <c r="F96" i="8" s="1"/>
  <c r="E84" i="8"/>
  <c r="F84" i="8" s="1"/>
  <c r="E29" i="59"/>
  <c r="F29" i="59" s="1"/>
  <c r="E21" i="59"/>
  <c r="F21" i="59" s="1"/>
  <c r="E9" i="59"/>
  <c r="F9" i="59" s="1"/>
  <c r="E77" i="59"/>
  <c r="F77" i="59" s="1"/>
  <c r="E96" i="59"/>
  <c r="F96" i="59" s="1"/>
  <c r="E35" i="60"/>
  <c r="F35" i="60" s="1"/>
  <c r="D93" i="60"/>
  <c r="E91" i="60"/>
  <c r="F91" i="60" s="1"/>
  <c r="E75" i="60"/>
  <c r="F75" i="60" s="1"/>
  <c r="B42" i="60"/>
  <c r="B61" i="60" s="1"/>
  <c r="E89" i="11"/>
  <c r="F89" i="11" s="1"/>
  <c r="E8" i="11"/>
  <c r="F8" i="11" s="1"/>
  <c r="E19" i="54"/>
  <c r="F19" i="54" s="1"/>
  <c r="E18" i="60"/>
  <c r="F18" i="60" s="1"/>
  <c r="C59" i="53"/>
  <c r="B73" i="60"/>
  <c r="B78" i="60" s="1"/>
  <c r="E27" i="60"/>
  <c r="F27" i="60" s="1"/>
  <c r="D88" i="11"/>
  <c r="E94" i="11"/>
  <c r="F94" i="11" s="1"/>
  <c r="E86" i="54"/>
  <c r="F86" i="54" s="1"/>
  <c r="E70" i="60"/>
  <c r="F70" i="60" s="1"/>
  <c r="E9" i="11"/>
  <c r="F9" i="11" s="1"/>
  <c r="B88" i="60"/>
  <c r="E77" i="60"/>
  <c r="F77" i="60" s="1"/>
  <c r="E94" i="54"/>
  <c r="F94" i="54" s="1"/>
  <c r="E69" i="60"/>
  <c r="F69" i="60" s="1"/>
  <c r="E33" i="60"/>
  <c r="F33" i="60" s="1"/>
  <c r="B97" i="60"/>
  <c r="E30" i="60"/>
  <c r="F30" i="60" s="1"/>
  <c r="C66" i="52"/>
  <c r="B93" i="60"/>
  <c r="E76" i="60"/>
  <c r="F76" i="60" s="1"/>
  <c r="C88" i="11"/>
  <c r="C84" i="60"/>
  <c r="C93" i="60"/>
  <c r="E15" i="54"/>
  <c r="F15" i="54" s="1"/>
  <c r="E38" i="60"/>
  <c r="F38" i="60" s="1"/>
  <c r="E8" i="60"/>
  <c r="F8" i="60" s="1"/>
  <c r="E23" i="54"/>
  <c r="F23" i="54" s="1"/>
  <c r="D42" i="60"/>
  <c r="D61" i="60" s="1"/>
  <c r="C45" i="54"/>
  <c r="E45" i="54" s="1"/>
  <c r="F45" i="54" s="1"/>
  <c r="C49" i="33"/>
  <c r="C49" i="54" s="1"/>
  <c r="D42" i="33"/>
  <c r="E40" i="33"/>
  <c r="F40" i="33" s="1"/>
  <c r="E55" i="54"/>
  <c r="F55" i="54" s="1"/>
  <c r="B25" i="53"/>
  <c r="E53" i="33"/>
  <c r="F53" i="33" s="1"/>
  <c r="E27" i="54"/>
  <c r="F27" i="54" s="1"/>
  <c r="C22" i="54"/>
  <c r="E22" i="54" s="1"/>
  <c r="F22" i="54" s="1"/>
  <c r="E22" i="33"/>
  <c r="F22" i="33" s="1"/>
  <c r="E30" i="54"/>
  <c r="F30" i="54" s="1"/>
  <c r="D17" i="54"/>
  <c r="E17" i="54" s="1"/>
  <c r="F17" i="54" s="1"/>
  <c r="B53" i="54"/>
  <c r="B53" i="53" s="1"/>
  <c r="B49" i="33"/>
  <c r="B49" i="54" s="1"/>
  <c r="B45" i="54"/>
  <c r="B45" i="53" s="1"/>
  <c r="E55" i="33"/>
  <c r="F55" i="33" s="1"/>
  <c r="E14" i="33"/>
  <c r="F14" i="33" s="1"/>
  <c r="C87" i="54"/>
  <c r="E87" i="54" s="1"/>
  <c r="F87" i="54" s="1"/>
  <c r="C87" i="52"/>
  <c r="D97" i="33"/>
  <c r="E35" i="33"/>
  <c r="F35" i="33" s="1"/>
  <c r="D35" i="54"/>
  <c r="E35" i="54" s="1"/>
  <c r="F35" i="54" s="1"/>
  <c r="E69" i="33"/>
  <c r="F69" i="33" s="1"/>
  <c r="C69" i="54"/>
  <c r="E69" i="54" s="1"/>
  <c r="F69" i="54" s="1"/>
  <c r="E82" i="33"/>
  <c r="F82" i="33" s="1"/>
  <c r="D82" i="54"/>
  <c r="E82" i="54" s="1"/>
  <c r="F82" i="54" s="1"/>
  <c r="D9" i="54"/>
  <c r="E9" i="54" s="1"/>
  <c r="F9" i="54" s="1"/>
  <c r="E9" i="33"/>
  <c r="F9" i="33" s="1"/>
  <c r="C68" i="54"/>
  <c r="C68" i="53" s="1"/>
  <c r="E68" i="33"/>
  <c r="F68" i="33" s="1"/>
  <c r="D84" i="33"/>
  <c r="E11" i="59"/>
  <c r="F11" i="59" s="1"/>
  <c r="E48" i="59"/>
  <c r="F48" i="59" s="1"/>
  <c r="E71" i="59"/>
  <c r="F71" i="59" s="1"/>
  <c r="E94" i="59"/>
  <c r="F94" i="59" s="1"/>
  <c r="E90" i="59"/>
  <c r="F90" i="59" s="1"/>
  <c r="E82" i="59"/>
  <c r="F82" i="59" s="1"/>
  <c r="C11" i="54"/>
  <c r="E11" i="54" s="1"/>
  <c r="F11" i="54" s="1"/>
  <c r="E11" i="33"/>
  <c r="F11" i="33" s="1"/>
  <c r="C96" i="52"/>
  <c r="C97" i="33"/>
  <c r="C97" i="54" s="1"/>
  <c r="C96" i="54"/>
  <c r="E96" i="33"/>
  <c r="F96" i="33" s="1"/>
  <c r="E98" i="33"/>
  <c r="F98" i="33" s="1"/>
  <c r="D98" i="54"/>
  <c r="E98" i="54" s="1"/>
  <c r="F98" i="54" s="1"/>
  <c r="D66" i="54"/>
  <c r="E66" i="33"/>
  <c r="F66" i="33" s="1"/>
  <c r="C93" i="33"/>
  <c r="C93" i="54" s="1"/>
  <c r="C93" i="53" s="1"/>
  <c r="B42" i="33"/>
  <c r="B38" i="54"/>
  <c r="B38" i="53" s="1"/>
  <c r="E95" i="33"/>
  <c r="F95" i="33" s="1"/>
  <c r="D95" i="54"/>
  <c r="E95" i="54" s="1"/>
  <c r="F95" i="54" s="1"/>
  <c r="D59" i="54"/>
  <c r="E59" i="54" s="1"/>
  <c r="F59" i="54" s="1"/>
  <c r="E59" i="33"/>
  <c r="F59" i="33" s="1"/>
  <c r="E33" i="33"/>
  <c r="F33" i="33" s="1"/>
  <c r="C71" i="54"/>
  <c r="E71" i="54" s="1"/>
  <c r="F71" i="54" s="1"/>
  <c r="E71" i="33"/>
  <c r="F71" i="33" s="1"/>
  <c r="E33" i="54"/>
  <c r="F33" i="54" s="1"/>
  <c r="E90" i="54"/>
  <c r="F90" i="54" s="1"/>
  <c r="E21" i="33"/>
  <c r="F21" i="33" s="1"/>
  <c r="D21" i="54"/>
  <c r="E21" i="54" s="1"/>
  <c r="F21" i="54" s="1"/>
  <c r="E92" i="33"/>
  <c r="F92" i="33" s="1"/>
  <c r="E76" i="33"/>
  <c r="F76" i="33" s="1"/>
  <c r="C14" i="53"/>
  <c r="B36" i="53"/>
  <c r="C66" i="54"/>
  <c r="C66" i="53" s="1"/>
  <c r="E77" i="54"/>
  <c r="F77" i="54" s="1"/>
  <c r="B30" i="53"/>
  <c r="B65" i="53"/>
  <c r="D70" i="53"/>
  <c r="C74" i="54"/>
  <c r="E74" i="54" s="1"/>
  <c r="F74" i="54" s="1"/>
  <c r="D47" i="52"/>
  <c r="D16" i="53"/>
  <c r="B44" i="53"/>
  <c r="C40" i="53"/>
  <c r="B83" i="53"/>
  <c r="E13" i="54"/>
  <c r="F13" i="54" s="1"/>
  <c r="B51" i="52"/>
  <c r="B21" i="52"/>
  <c r="D61" i="59"/>
  <c r="E55" i="59"/>
  <c r="F55" i="59" s="1"/>
  <c r="E36" i="59"/>
  <c r="F36" i="59" s="1"/>
  <c r="B81" i="53"/>
  <c r="E16" i="33"/>
  <c r="F16" i="33" s="1"/>
  <c r="C70" i="54"/>
  <c r="E70" i="54" s="1"/>
  <c r="F70" i="54" s="1"/>
  <c r="D85" i="54"/>
  <c r="D85" i="53" s="1"/>
  <c r="E36" i="33"/>
  <c r="F36" i="33" s="1"/>
  <c r="D27" i="53"/>
  <c r="D19" i="53"/>
  <c r="D11" i="53"/>
  <c r="B93" i="53"/>
  <c r="E8" i="54"/>
  <c r="F8" i="54" s="1"/>
  <c r="E24" i="54"/>
  <c r="F24" i="54" s="1"/>
  <c r="E28" i="59"/>
  <c r="F28" i="59" s="1"/>
  <c r="E20" i="59"/>
  <c r="F20" i="59" s="1"/>
  <c r="E12" i="59"/>
  <c r="F12" i="59" s="1"/>
  <c r="E72" i="59"/>
  <c r="F72" i="59" s="1"/>
  <c r="C36" i="53"/>
  <c r="E17" i="61"/>
  <c r="F17" i="61" s="1"/>
  <c r="C97" i="61"/>
  <c r="E97" i="61" s="1"/>
  <c r="F97" i="61" s="1"/>
  <c r="E75" i="61"/>
  <c r="F75" i="61" s="1"/>
  <c r="E65" i="61"/>
  <c r="F65" i="61" s="1"/>
  <c r="E33" i="61"/>
  <c r="F33" i="61" s="1"/>
  <c r="E85" i="61"/>
  <c r="F85" i="61" s="1"/>
  <c r="E45" i="61"/>
  <c r="F45" i="61" s="1"/>
  <c r="E47" i="59"/>
  <c r="F47" i="59" s="1"/>
  <c r="E89" i="59"/>
  <c r="F89" i="59" s="1"/>
  <c r="E35" i="59"/>
  <c r="F35" i="59" s="1"/>
  <c r="E42" i="59"/>
  <c r="F42" i="59" s="1"/>
  <c r="E98" i="61"/>
  <c r="F98" i="61" s="1"/>
  <c r="E86" i="61"/>
  <c r="F86" i="61" s="1"/>
  <c r="E15" i="61"/>
  <c r="F15" i="61" s="1"/>
  <c r="E95" i="61"/>
  <c r="F95" i="61" s="1"/>
  <c r="E53" i="59"/>
  <c r="F53" i="59" s="1"/>
  <c r="E26" i="59"/>
  <c r="F26" i="59" s="1"/>
  <c r="E70" i="59"/>
  <c r="F70" i="59" s="1"/>
  <c r="B84" i="61"/>
  <c r="D42" i="61"/>
  <c r="D61" i="61" s="1"/>
  <c r="E18" i="59"/>
  <c r="F18" i="59" s="1"/>
  <c r="E78" i="59"/>
  <c r="F78" i="59" s="1"/>
  <c r="B61" i="59"/>
  <c r="E91" i="59"/>
  <c r="F91" i="59" s="1"/>
  <c r="E83" i="59"/>
  <c r="F83" i="59" s="1"/>
  <c r="E72" i="61"/>
  <c r="F72" i="61" s="1"/>
  <c r="E97" i="59"/>
  <c r="F97" i="59" s="1"/>
  <c r="C93" i="61"/>
  <c r="E10" i="59"/>
  <c r="F10" i="59" s="1"/>
  <c r="E66" i="61"/>
  <c r="F66" i="61" s="1"/>
  <c r="E53" i="61"/>
  <c r="F53" i="61" s="1"/>
  <c r="E33" i="59"/>
  <c r="F33" i="59" s="1"/>
  <c r="E23" i="59"/>
  <c r="F23" i="59" s="1"/>
  <c r="E15" i="59"/>
  <c r="F15" i="59" s="1"/>
  <c r="E67" i="59"/>
  <c r="F67" i="59" s="1"/>
  <c r="C88" i="61"/>
  <c r="C73" i="61"/>
  <c r="E57" i="61"/>
  <c r="F57" i="61" s="1"/>
  <c r="B76" i="53"/>
  <c r="E47" i="54"/>
  <c r="F47" i="54" s="1"/>
  <c r="E83" i="54"/>
  <c r="F83" i="54" s="1"/>
  <c r="E75" i="54"/>
  <c r="F75" i="54" s="1"/>
  <c r="E76" i="54"/>
  <c r="F76" i="54" s="1"/>
  <c r="E12" i="54"/>
  <c r="F12" i="54" s="1"/>
  <c r="E45" i="8"/>
  <c r="F45" i="8" s="1"/>
  <c r="D29" i="53"/>
  <c r="B91" i="53"/>
  <c r="B9" i="53"/>
  <c r="E29" i="54"/>
  <c r="F29" i="54" s="1"/>
  <c r="E51" i="54"/>
  <c r="F51" i="54" s="1"/>
  <c r="E91" i="54"/>
  <c r="F91" i="54" s="1"/>
  <c r="B17" i="53"/>
  <c r="E67" i="54"/>
  <c r="F67" i="54" s="1"/>
  <c r="D8" i="53"/>
  <c r="E40" i="54"/>
  <c r="F40" i="54" s="1"/>
  <c r="B14" i="53"/>
  <c r="B88" i="53"/>
  <c r="E53" i="54"/>
  <c r="F53" i="54" s="1"/>
  <c r="E40" i="60"/>
  <c r="F40" i="60" s="1"/>
  <c r="E17" i="60"/>
  <c r="F17" i="60" s="1"/>
  <c r="E10" i="60"/>
  <c r="F10" i="60" s="1"/>
  <c r="E71" i="8"/>
  <c r="F71" i="8" s="1"/>
  <c r="E57" i="8"/>
  <c r="F57" i="8" s="1"/>
  <c r="E19" i="8"/>
  <c r="F19" i="8" s="1"/>
  <c r="E11" i="8"/>
  <c r="F11" i="8" s="1"/>
  <c r="D73" i="60"/>
  <c r="D78" i="60" s="1"/>
  <c r="C97" i="60"/>
  <c r="E81" i="60"/>
  <c r="F81" i="60" s="1"/>
  <c r="E95" i="8"/>
  <c r="F95" i="8" s="1"/>
  <c r="E87" i="8"/>
  <c r="F87" i="8" s="1"/>
  <c r="E17" i="8"/>
  <c r="F17" i="8" s="1"/>
  <c r="E57" i="60"/>
  <c r="F57" i="60" s="1"/>
  <c r="E9" i="60"/>
  <c r="F9" i="60" s="1"/>
  <c r="E94" i="8"/>
  <c r="F94" i="8" s="1"/>
  <c r="E96" i="60"/>
  <c r="F96" i="60" s="1"/>
  <c r="E74" i="60"/>
  <c r="F74" i="60" s="1"/>
  <c r="E65" i="60"/>
  <c r="F65" i="60" s="1"/>
  <c r="E47" i="60"/>
  <c r="F47" i="60" s="1"/>
  <c r="E29" i="60"/>
  <c r="F29" i="60" s="1"/>
  <c r="E21" i="60"/>
  <c r="F21" i="60" s="1"/>
  <c r="E13" i="60"/>
  <c r="F13" i="60" s="1"/>
  <c r="E71" i="60"/>
  <c r="F71" i="60" s="1"/>
  <c r="E83" i="60"/>
  <c r="F83" i="60" s="1"/>
  <c r="E55" i="60"/>
  <c r="F55" i="60" s="1"/>
  <c r="E45" i="60"/>
  <c r="F45" i="60" s="1"/>
  <c r="E26" i="60"/>
  <c r="F26" i="60" s="1"/>
  <c r="E99" i="8"/>
  <c r="F99" i="8" s="1"/>
  <c r="E21" i="8"/>
  <c r="F21" i="8" s="1"/>
  <c r="C61" i="59"/>
  <c r="E38" i="8"/>
  <c r="F38" i="8" s="1"/>
  <c r="E77" i="8"/>
  <c r="F77" i="8" s="1"/>
  <c r="C61" i="8"/>
  <c r="E69" i="8"/>
  <c r="F69" i="8" s="1"/>
  <c r="E73" i="8"/>
  <c r="F73" i="8" s="1"/>
  <c r="E65" i="8"/>
  <c r="F65" i="8" s="1"/>
  <c r="E86" i="8"/>
  <c r="F86" i="8" s="1"/>
  <c r="E76" i="8"/>
  <c r="F76" i="8" s="1"/>
  <c r="E53" i="8"/>
  <c r="F53" i="8" s="1"/>
  <c r="E25" i="8"/>
  <c r="F25" i="8" s="1"/>
  <c r="D61" i="8"/>
  <c r="E46" i="8"/>
  <c r="F46" i="8" s="1"/>
  <c r="E68" i="8"/>
  <c r="F68" i="8" s="1"/>
  <c r="E88" i="8"/>
  <c r="F88" i="8" s="1"/>
  <c r="E51" i="8"/>
  <c r="F51" i="8" s="1"/>
  <c r="E24" i="8"/>
  <c r="F24" i="8" s="1"/>
  <c r="E9" i="8"/>
  <c r="F9" i="8" s="1"/>
  <c r="E36" i="8"/>
  <c r="F36" i="8" s="1"/>
  <c r="C30" i="53"/>
  <c r="E98" i="8"/>
  <c r="F98" i="8" s="1"/>
  <c r="E72" i="8"/>
  <c r="F72" i="8" s="1"/>
  <c r="E20" i="8"/>
  <c r="F20" i="8" s="1"/>
  <c r="B27" i="53"/>
  <c r="C24" i="53"/>
  <c r="B19" i="53"/>
  <c r="C16" i="53"/>
  <c r="B11" i="53"/>
  <c r="B51" i="53"/>
  <c r="B73" i="53"/>
  <c r="D67" i="53"/>
  <c r="C90" i="53"/>
  <c r="B85" i="53"/>
  <c r="C82" i="53"/>
  <c r="B78" i="53"/>
  <c r="B97" i="53"/>
  <c r="D55" i="53"/>
  <c r="E91" i="8"/>
  <c r="F91" i="8" s="1"/>
  <c r="E13" i="8"/>
  <c r="F13" i="8" s="1"/>
  <c r="C9" i="53"/>
  <c r="C29" i="53"/>
  <c r="B24" i="53"/>
  <c r="C21" i="53"/>
  <c r="B16" i="53"/>
  <c r="C13" i="53"/>
  <c r="D51" i="53"/>
  <c r="B57" i="53"/>
  <c r="D72" i="53"/>
  <c r="B70" i="53"/>
  <c r="C67" i="53"/>
  <c r="B90" i="53"/>
  <c r="B82" i="53"/>
  <c r="E47" i="8"/>
  <c r="F47" i="8" s="1"/>
  <c r="B29" i="53"/>
  <c r="C26" i="53"/>
  <c r="D23" i="53"/>
  <c r="B21" i="53"/>
  <c r="D15" i="53"/>
  <c r="B13" i="53"/>
  <c r="D38" i="53"/>
  <c r="B75" i="53"/>
  <c r="D69" i="53"/>
  <c r="B67" i="53"/>
  <c r="C98" i="53"/>
  <c r="D89" i="53"/>
  <c r="B87" i="53"/>
  <c r="E35" i="8"/>
  <c r="F35" i="8" s="1"/>
  <c r="B22" i="53"/>
  <c r="B94" i="53"/>
  <c r="E90" i="8"/>
  <c r="F90" i="8" s="1"/>
  <c r="E29" i="8"/>
  <c r="F29" i="8" s="1"/>
  <c r="E12" i="8"/>
  <c r="F12" i="8" s="1"/>
  <c r="D46" i="52"/>
  <c r="B10" i="53"/>
  <c r="D76" i="53"/>
  <c r="B26" i="53"/>
  <c r="B48" i="53"/>
  <c r="C47" i="53"/>
  <c r="C77" i="53"/>
  <c r="B72" i="53"/>
  <c r="B98" i="53"/>
  <c r="C95" i="53"/>
  <c r="B92" i="53"/>
  <c r="B99" i="53"/>
  <c r="E83" i="8"/>
  <c r="F83" i="8" s="1"/>
  <c r="E93" i="8"/>
  <c r="F93" i="8" s="1"/>
  <c r="E85" i="8"/>
  <c r="F85" i="8" s="1"/>
  <c r="E75" i="8"/>
  <c r="F75" i="8" s="1"/>
  <c r="E67" i="8"/>
  <c r="F67" i="8" s="1"/>
  <c r="E49" i="8"/>
  <c r="F49" i="8" s="1"/>
  <c r="E33" i="8"/>
  <c r="F33" i="8" s="1"/>
  <c r="E23" i="8"/>
  <c r="F23" i="8" s="1"/>
  <c r="E15" i="8"/>
  <c r="F15" i="8" s="1"/>
  <c r="C10" i="53"/>
  <c r="C28" i="53"/>
  <c r="D25" i="53"/>
  <c r="B23" i="53"/>
  <c r="B15" i="53"/>
  <c r="C12" i="53"/>
  <c r="B40" i="53"/>
  <c r="B47" i="53"/>
  <c r="B77" i="53"/>
  <c r="B69" i="53"/>
  <c r="B95" i="53"/>
  <c r="B89" i="53"/>
  <c r="C86" i="53"/>
  <c r="C35" i="53"/>
  <c r="E42" i="8"/>
  <c r="F42" i="8" s="1"/>
  <c r="E28" i="8"/>
  <c r="F28" i="8" s="1"/>
  <c r="B28" i="53"/>
  <c r="B20" i="53"/>
  <c r="B12" i="53"/>
  <c r="B46" i="53"/>
  <c r="C53" i="53"/>
  <c r="B74" i="53"/>
  <c r="B66" i="53"/>
  <c r="D94" i="53"/>
  <c r="C91" i="53"/>
  <c r="B86" i="53"/>
  <c r="C83" i="53"/>
  <c r="B35" i="53"/>
  <c r="C42" i="60"/>
  <c r="E94" i="60"/>
  <c r="F94" i="60" s="1"/>
  <c r="D97" i="60"/>
  <c r="D10" i="52"/>
  <c r="C45" i="52"/>
  <c r="D81" i="52"/>
  <c r="D90" i="52"/>
  <c r="E86" i="60"/>
  <c r="F86" i="60" s="1"/>
  <c r="D75" i="52"/>
  <c r="C70" i="52"/>
  <c r="D15" i="52"/>
  <c r="D98" i="52"/>
  <c r="C73" i="60"/>
  <c r="C78" i="60" s="1"/>
  <c r="D23" i="52"/>
  <c r="D95" i="52"/>
  <c r="C92" i="52"/>
  <c r="C88" i="60"/>
  <c r="D28" i="52"/>
  <c r="B18" i="52"/>
  <c r="D76" i="52"/>
  <c r="B83" i="52"/>
  <c r="B65" i="52"/>
  <c r="D55" i="52"/>
  <c r="E99" i="7"/>
  <c r="F99" i="7" s="1"/>
  <c r="B14" i="52"/>
  <c r="C19" i="52"/>
  <c r="D16" i="52"/>
  <c r="D81" i="55"/>
  <c r="D81" i="53" s="1"/>
  <c r="B22" i="52"/>
  <c r="D12" i="52"/>
  <c r="D20" i="52"/>
  <c r="E68" i="7"/>
  <c r="F68" i="7" s="1"/>
  <c r="D74" i="52"/>
  <c r="D67" i="52"/>
  <c r="B73" i="52"/>
  <c r="C57" i="52"/>
  <c r="C74" i="52"/>
  <c r="D19" i="52"/>
  <c r="B75" i="52"/>
  <c r="C53" i="52"/>
  <c r="C98" i="52"/>
  <c r="E71" i="7"/>
  <c r="F71" i="7" s="1"/>
  <c r="B53" i="52"/>
  <c r="D77" i="52"/>
  <c r="D89" i="52"/>
  <c r="B82" i="52"/>
  <c r="C22" i="52"/>
  <c r="B95" i="52"/>
  <c r="B77" i="52"/>
  <c r="B89" i="52"/>
  <c r="D78" i="55"/>
  <c r="E78" i="55" s="1"/>
  <c r="F78" i="55" s="1"/>
  <c r="E87" i="7"/>
  <c r="F87" i="7" s="1"/>
  <c r="B15" i="52"/>
  <c r="B87" i="52"/>
  <c r="B25" i="52"/>
  <c r="D66" i="52"/>
  <c r="C89" i="52"/>
  <c r="C46" i="52"/>
  <c r="E11" i="7"/>
  <c r="F11" i="7" s="1"/>
  <c r="C69" i="52"/>
  <c r="C10" i="52"/>
  <c r="E89" i="7"/>
  <c r="F89" i="7" s="1"/>
  <c r="B72" i="52"/>
  <c r="E66" i="7"/>
  <c r="F66" i="7" s="1"/>
  <c r="B70" i="52"/>
  <c r="C8" i="52"/>
  <c r="D11" i="52"/>
  <c r="E84" i="7"/>
  <c r="F84" i="7" s="1"/>
  <c r="B98" i="52"/>
  <c r="B92" i="52"/>
  <c r="D27" i="52"/>
  <c r="D13" i="52"/>
  <c r="B24" i="52"/>
  <c r="B27" i="52"/>
  <c r="B48" i="52"/>
  <c r="D21" i="52"/>
  <c r="E51" i="7"/>
  <c r="F51" i="7" s="1"/>
  <c r="B16" i="52"/>
  <c r="B74" i="52"/>
  <c r="E13" i="7"/>
  <c r="F13" i="7" s="1"/>
  <c r="E49" i="7"/>
  <c r="F49" i="7" s="1"/>
  <c r="B55" i="52"/>
  <c r="B11" i="52"/>
  <c r="D68" i="52"/>
  <c r="D68" i="55"/>
  <c r="D68" i="53" s="1"/>
  <c r="B66" i="52"/>
  <c r="C13" i="52"/>
  <c r="B23" i="52"/>
  <c r="C68" i="52"/>
  <c r="D94" i="52"/>
  <c r="D17" i="52"/>
  <c r="D9" i="52"/>
  <c r="C91" i="52"/>
  <c r="C24" i="52"/>
  <c r="B44" i="52"/>
  <c r="D25" i="52"/>
  <c r="D83" i="52"/>
  <c r="C71" i="55"/>
  <c r="B19" i="52"/>
  <c r="C28" i="52"/>
  <c r="C71" i="52"/>
  <c r="C59" i="52"/>
  <c r="D48" i="52"/>
  <c r="C9" i="52"/>
  <c r="C51" i="52"/>
  <c r="C48" i="52"/>
  <c r="D14" i="52"/>
  <c r="E96" i="7"/>
  <c r="F96" i="7" s="1"/>
  <c r="C83" i="52"/>
  <c r="D72" i="52"/>
  <c r="D26" i="52"/>
  <c r="C15" i="52"/>
  <c r="B13" i="52"/>
  <c r="C47" i="52"/>
  <c r="D65" i="52"/>
  <c r="E67" i="7"/>
  <c r="F67" i="7" s="1"/>
  <c r="B86" i="52"/>
  <c r="B17" i="52"/>
  <c r="C99" i="55"/>
  <c r="E99" i="55" s="1"/>
  <c r="F99" i="55" s="1"/>
  <c r="C90" i="52"/>
  <c r="B76" i="52"/>
  <c r="D96" i="52"/>
  <c r="D24" i="52"/>
  <c r="E78" i="7"/>
  <c r="F78" i="7" s="1"/>
  <c r="C20" i="52"/>
  <c r="C27" i="52"/>
  <c r="B91" i="52"/>
  <c r="C67" i="52"/>
  <c r="E29" i="7"/>
  <c r="F29" i="7" s="1"/>
  <c r="E47" i="7"/>
  <c r="F47" i="7" s="1"/>
  <c r="D18" i="52"/>
  <c r="E23" i="7"/>
  <c r="F23" i="7" s="1"/>
  <c r="C44" i="52"/>
  <c r="E38" i="7"/>
  <c r="F38" i="7" s="1"/>
  <c r="C12" i="52"/>
  <c r="C25" i="52"/>
  <c r="D92" i="52"/>
  <c r="D95" i="55"/>
  <c r="E20" i="7"/>
  <c r="F20" i="7" s="1"/>
  <c r="C23" i="52"/>
  <c r="D69" i="52"/>
  <c r="E48" i="7"/>
  <c r="F48" i="7" s="1"/>
  <c r="E14" i="7"/>
  <c r="F14" i="7" s="1"/>
  <c r="E65" i="7"/>
  <c r="F65" i="7" s="1"/>
  <c r="C72" i="52"/>
  <c r="D45" i="52"/>
  <c r="E93" i="7"/>
  <c r="F93" i="7" s="1"/>
  <c r="E18" i="7"/>
  <c r="F18" i="7" s="1"/>
  <c r="E90" i="7"/>
  <c r="F90" i="7" s="1"/>
  <c r="C77" i="52"/>
  <c r="C14" i="52"/>
  <c r="D53" i="52"/>
  <c r="E10" i="7"/>
  <c r="F10" i="7" s="1"/>
  <c r="E22" i="7"/>
  <c r="F22" i="7" s="1"/>
  <c r="E44" i="7"/>
  <c r="F44" i="7" s="1"/>
  <c r="E98" i="7"/>
  <c r="F98" i="7" s="1"/>
  <c r="E11" i="55"/>
  <c r="F11" i="55" s="1"/>
  <c r="C16" i="52"/>
  <c r="C65" i="52"/>
  <c r="D57" i="52"/>
  <c r="C61" i="7"/>
  <c r="D75" i="55"/>
  <c r="D75" i="53" s="1"/>
  <c r="E27" i="7"/>
  <c r="F27" i="7" s="1"/>
  <c r="E12" i="7"/>
  <c r="F12" i="7" s="1"/>
  <c r="E69" i="7"/>
  <c r="F69" i="7" s="1"/>
  <c r="E15" i="55"/>
  <c r="F15" i="55" s="1"/>
  <c r="C82" i="52"/>
  <c r="D8" i="52"/>
  <c r="E57" i="7"/>
  <c r="F57" i="7" s="1"/>
  <c r="E8" i="7"/>
  <c r="F8" i="7" s="1"/>
  <c r="E16" i="7"/>
  <c r="F16" i="7" s="1"/>
  <c r="E35" i="7"/>
  <c r="F35" i="7" s="1"/>
  <c r="B46" i="52"/>
  <c r="D91" i="52"/>
  <c r="E42" i="55"/>
  <c r="F42" i="55" s="1"/>
  <c r="E17" i="7"/>
  <c r="F17" i="7" s="1"/>
  <c r="E46" i="7"/>
  <c r="F46" i="7" s="1"/>
  <c r="D98" i="55"/>
  <c r="E98" i="55" s="1"/>
  <c r="F98" i="55" s="1"/>
  <c r="E91" i="7"/>
  <c r="F91" i="7" s="1"/>
  <c r="E73" i="7"/>
  <c r="F73" i="7" s="1"/>
  <c r="D35" i="55"/>
  <c r="C11" i="52"/>
  <c r="D44" i="52"/>
  <c r="E25" i="7"/>
  <c r="F25" i="7" s="1"/>
  <c r="E26" i="7"/>
  <c r="F26" i="7" s="1"/>
  <c r="E45" i="7"/>
  <c r="F45" i="7" s="1"/>
  <c r="E28" i="7"/>
  <c r="F28" i="7" s="1"/>
  <c r="E74" i="7"/>
  <c r="F74" i="7" s="1"/>
  <c r="E30" i="7"/>
  <c r="F30" i="7" s="1"/>
  <c r="D28" i="55"/>
  <c r="D28" i="53" s="1"/>
  <c r="B18" i="55"/>
  <c r="B18" i="53" s="1"/>
  <c r="D44" i="55"/>
  <c r="D44" i="53" s="1"/>
  <c r="C45" i="55"/>
  <c r="C65" i="55"/>
  <c r="B85" i="52"/>
  <c r="D87" i="52"/>
  <c r="D87" i="55"/>
  <c r="E87" i="55" s="1"/>
  <c r="F87" i="55" s="1"/>
  <c r="D90" i="55"/>
  <c r="E15" i="7"/>
  <c r="F15" i="7" s="1"/>
  <c r="E53" i="7"/>
  <c r="F53" i="7" s="1"/>
  <c r="E88" i="7"/>
  <c r="F88" i="7" s="1"/>
  <c r="E70" i="7"/>
  <c r="F70" i="7" s="1"/>
  <c r="E89" i="55"/>
  <c r="F89" i="55" s="1"/>
  <c r="C26" i="52"/>
  <c r="E19" i="7"/>
  <c r="F19" i="7" s="1"/>
  <c r="E77" i="7"/>
  <c r="F77" i="7" s="1"/>
  <c r="B20" i="52"/>
  <c r="E40" i="55"/>
  <c r="F40" i="55" s="1"/>
  <c r="D40" i="53"/>
  <c r="D13" i="53"/>
  <c r="E13" i="55"/>
  <c r="F13" i="55" s="1"/>
  <c r="E69" i="55"/>
  <c r="F69" i="55" s="1"/>
  <c r="E51" i="55"/>
  <c r="F51" i="55" s="1"/>
  <c r="C51" i="53"/>
  <c r="D71" i="53"/>
  <c r="D45" i="53"/>
  <c r="E76" i="55"/>
  <c r="F76" i="55" s="1"/>
  <c r="C76" i="53"/>
  <c r="E8" i="55"/>
  <c r="F8" i="55" s="1"/>
  <c r="C8" i="53"/>
  <c r="D14" i="53"/>
  <c r="E14" i="55"/>
  <c r="F14" i="55" s="1"/>
  <c r="D47" i="53"/>
  <c r="E47" i="55"/>
  <c r="F47" i="55" s="1"/>
  <c r="E73" i="55"/>
  <c r="F73" i="55" s="1"/>
  <c r="B26" i="52"/>
  <c r="E24" i="7"/>
  <c r="F24" i="7" s="1"/>
  <c r="E72" i="7"/>
  <c r="F72" i="7" s="1"/>
  <c r="E49" i="55"/>
  <c r="F49" i="55" s="1"/>
  <c r="B69" i="52"/>
  <c r="B57" i="52"/>
  <c r="E76" i="7"/>
  <c r="F76" i="7" s="1"/>
  <c r="C70" i="55"/>
  <c r="E9" i="7"/>
  <c r="F9" i="7" s="1"/>
  <c r="C15" i="53"/>
  <c r="C86" i="52"/>
  <c r="B67" i="52"/>
  <c r="C18" i="52"/>
  <c r="D10" i="55"/>
  <c r="D10" i="53" s="1"/>
  <c r="E95" i="7"/>
  <c r="F95" i="7" s="1"/>
  <c r="D30" i="55"/>
  <c r="C21" i="52"/>
  <c r="B9" i="52"/>
  <c r="C76" i="52"/>
  <c r="E21" i="7"/>
  <c r="F21" i="7" s="1"/>
  <c r="E16" i="55"/>
  <c r="F16" i="55" s="1"/>
  <c r="B90" i="52"/>
  <c r="C95" i="52"/>
  <c r="B81" i="52"/>
  <c r="E67" i="55"/>
  <c r="F67" i="55" s="1"/>
  <c r="E27" i="55"/>
  <c r="F27" i="55" s="1"/>
  <c r="C27" i="53"/>
  <c r="E12" i="55"/>
  <c r="F12" i="55" s="1"/>
  <c r="D12" i="53"/>
  <c r="E38" i="55"/>
  <c r="F38" i="55" s="1"/>
  <c r="E48" i="55"/>
  <c r="F48" i="55" s="1"/>
  <c r="D48" i="53"/>
  <c r="D46" i="53"/>
  <c r="E46" i="55"/>
  <c r="F46" i="55" s="1"/>
  <c r="E53" i="55"/>
  <c r="F53" i="55" s="1"/>
  <c r="D53" i="53"/>
  <c r="C92" i="55"/>
  <c r="C92" i="53" s="1"/>
  <c r="E92" i="7"/>
  <c r="F92" i="7" s="1"/>
  <c r="B84" i="55"/>
  <c r="B84" i="53" s="1"/>
  <c r="E9" i="55"/>
  <c r="F9" i="55" s="1"/>
  <c r="E22" i="55"/>
  <c r="F22" i="55" s="1"/>
  <c r="D22" i="53"/>
  <c r="E57" i="55"/>
  <c r="F57" i="55" s="1"/>
  <c r="D57" i="53"/>
  <c r="C97" i="55"/>
  <c r="E97" i="7"/>
  <c r="F97" i="7" s="1"/>
  <c r="E83" i="55"/>
  <c r="F83" i="55" s="1"/>
  <c r="D83" i="53"/>
  <c r="E20" i="55"/>
  <c r="F20" i="55" s="1"/>
  <c r="D20" i="53"/>
  <c r="E77" i="55"/>
  <c r="F77" i="55" s="1"/>
  <c r="D77" i="53"/>
  <c r="B68" i="55"/>
  <c r="B68" i="53" s="1"/>
  <c r="B68" i="52"/>
  <c r="C85" i="55"/>
  <c r="C85" i="53" s="1"/>
  <c r="C85" i="52"/>
  <c r="E85" i="7"/>
  <c r="F85" i="7" s="1"/>
  <c r="E26" i="55"/>
  <c r="F26" i="55" s="1"/>
  <c r="E59" i="55"/>
  <c r="F59" i="55" s="1"/>
  <c r="C94" i="52"/>
  <c r="E94" i="7"/>
  <c r="F94" i="7" s="1"/>
  <c r="C94" i="55"/>
  <c r="C19" i="53"/>
  <c r="E19" i="55"/>
  <c r="F19" i="55" s="1"/>
  <c r="C81" i="55"/>
  <c r="E81" i="7"/>
  <c r="F81" i="7" s="1"/>
  <c r="C81" i="52"/>
  <c r="E91" i="55"/>
  <c r="F91" i="55" s="1"/>
  <c r="D91" i="53"/>
  <c r="E33" i="7"/>
  <c r="F33" i="7" s="1"/>
  <c r="D33" i="55"/>
  <c r="B59" i="55"/>
  <c r="B59" i="53" s="1"/>
  <c r="B59" i="52"/>
  <c r="C75" i="55"/>
  <c r="C75" i="52"/>
  <c r="E75" i="7"/>
  <c r="F75" i="7" s="1"/>
  <c r="E66" i="55"/>
  <c r="F66" i="55" s="1"/>
  <c r="E96" i="55"/>
  <c r="F96" i="55" s="1"/>
  <c r="D96" i="53"/>
  <c r="E93" i="55"/>
  <c r="F93" i="55" s="1"/>
  <c r="C23" i="53"/>
  <c r="E23" i="55"/>
  <c r="F23" i="55" s="1"/>
  <c r="E74" i="55"/>
  <c r="F74" i="55" s="1"/>
  <c r="D74" i="53"/>
  <c r="B96" i="55"/>
  <c r="B96" i="53" s="1"/>
  <c r="B96" i="52"/>
  <c r="E84" i="55"/>
  <c r="F84" i="55" s="1"/>
  <c r="D82" i="55"/>
  <c r="E82" i="7"/>
  <c r="F82" i="7" s="1"/>
  <c r="D82" i="52"/>
  <c r="D24" i="53"/>
  <c r="E24" i="55"/>
  <c r="F24" i="55" s="1"/>
  <c r="E18" i="55"/>
  <c r="F18" i="55" s="1"/>
  <c r="D18" i="53"/>
  <c r="B71" i="55"/>
  <c r="B71" i="53" s="1"/>
  <c r="B71" i="52"/>
  <c r="E42" i="7"/>
  <c r="F42" i="7" s="1"/>
  <c r="D61" i="7"/>
  <c r="C55" i="55"/>
  <c r="C55" i="52"/>
  <c r="E55" i="7"/>
  <c r="F55" i="7" s="1"/>
  <c r="E72" i="55"/>
  <c r="F72" i="55" s="1"/>
  <c r="D92" i="53"/>
  <c r="E88" i="55"/>
  <c r="F88" i="55" s="1"/>
  <c r="E86" i="7"/>
  <c r="F86" i="7" s="1"/>
  <c r="D86" i="52"/>
  <c r="D86" i="55"/>
  <c r="D36" i="53"/>
  <c r="E36" i="55"/>
  <c r="F36" i="55" s="1"/>
  <c r="E36" i="7"/>
  <c r="F36" i="7" s="1"/>
  <c r="E21" i="55"/>
  <c r="F21" i="55" s="1"/>
  <c r="D59" i="52"/>
  <c r="E59" i="7"/>
  <c r="F59" i="7" s="1"/>
  <c r="E25" i="55"/>
  <c r="F25" i="55" s="1"/>
  <c r="D65" i="53"/>
  <c r="D70" i="52"/>
  <c r="E17" i="55"/>
  <c r="F17" i="55" s="1"/>
  <c r="E29" i="55"/>
  <c r="F29" i="55" s="1"/>
  <c r="B61" i="7"/>
  <c r="E83" i="7"/>
  <c r="F83" i="7" s="1"/>
  <c r="B61" i="52" l="1"/>
  <c r="B42" i="52"/>
  <c r="E32" i="55"/>
  <c r="F32" i="55" s="1"/>
  <c r="D32" i="53"/>
  <c r="E34" i="54"/>
  <c r="F34" i="54" s="1"/>
  <c r="E31" i="54"/>
  <c r="F31" i="54" s="1"/>
  <c r="D31" i="53"/>
  <c r="E31" i="53" s="1"/>
  <c r="F31" i="53" s="1"/>
  <c r="C32" i="53"/>
  <c r="E32" i="53" s="1"/>
  <c r="F32" i="53" s="1"/>
  <c r="E32" i="54"/>
  <c r="F32" i="54" s="1"/>
  <c r="E93" i="61"/>
  <c r="F93" i="61" s="1"/>
  <c r="E84" i="61"/>
  <c r="F84" i="61" s="1"/>
  <c r="E88" i="61"/>
  <c r="F88" i="61" s="1"/>
  <c r="B99" i="61"/>
  <c r="E42" i="61"/>
  <c r="F42" i="61" s="1"/>
  <c r="E61" i="61"/>
  <c r="F61" i="61" s="1"/>
  <c r="E22" i="52"/>
  <c r="F22" i="52" s="1"/>
  <c r="E78" i="60"/>
  <c r="F78" i="60" s="1"/>
  <c r="E84" i="60"/>
  <c r="F84" i="60" s="1"/>
  <c r="D97" i="52"/>
  <c r="E30" i="52"/>
  <c r="F30" i="52" s="1"/>
  <c r="D26" i="53"/>
  <c r="E26" i="53" s="1"/>
  <c r="F26" i="53" s="1"/>
  <c r="E42" i="60"/>
  <c r="F42" i="60" s="1"/>
  <c r="E93" i="60"/>
  <c r="F93" i="60" s="1"/>
  <c r="E78" i="11"/>
  <c r="F78" i="11" s="1"/>
  <c r="B99" i="11"/>
  <c r="B99" i="52" s="1"/>
  <c r="E97" i="11"/>
  <c r="F97" i="11" s="1"/>
  <c r="E84" i="11"/>
  <c r="F84" i="11" s="1"/>
  <c r="E93" i="11"/>
  <c r="F93" i="11" s="1"/>
  <c r="C99" i="11"/>
  <c r="E88" i="11"/>
  <c r="F88" i="11" s="1"/>
  <c r="E57" i="54"/>
  <c r="F57" i="54" s="1"/>
  <c r="D84" i="52"/>
  <c r="C48" i="53"/>
  <c r="E48" i="53" s="1"/>
  <c r="F48" i="53" s="1"/>
  <c r="E61" i="59"/>
  <c r="F61" i="59" s="1"/>
  <c r="C89" i="53"/>
  <c r="E89" i="53" s="1"/>
  <c r="F89" i="53" s="1"/>
  <c r="C42" i="54"/>
  <c r="E85" i="52"/>
  <c r="F85" i="52" s="1"/>
  <c r="D93" i="52"/>
  <c r="E38" i="54"/>
  <c r="F38" i="54" s="1"/>
  <c r="E71" i="52"/>
  <c r="F71" i="52" s="1"/>
  <c r="D78" i="52"/>
  <c r="D73" i="52"/>
  <c r="C65" i="53"/>
  <c r="E65" i="53" s="1"/>
  <c r="F65" i="53" s="1"/>
  <c r="C72" i="53"/>
  <c r="E72" i="53" s="1"/>
  <c r="F72" i="53" s="1"/>
  <c r="C20" i="53"/>
  <c r="E20" i="53" s="1"/>
  <c r="F20" i="53" s="1"/>
  <c r="E46" i="54"/>
  <c r="F46" i="54" s="1"/>
  <c r="C44" i="53"/>
  <c r="E44" i="53" s="1"/>
  <c r="F44" i="53" s="1"/>
  <c r="C45" i="53"/>
  <c r="E45" i="53" s="1"/>
  <c r="F45" i="53" s="1"/>
  <c r="E16" i="53"/>
  <c r="F16" i="53" s="1"/>
  <c r="D73" i="54"/>
  <c r="D73" i="53" s="1"/>
  <c r="E73" i="53" s="1"/>
  <c r="F73" i="53" s="1"/>
  <c r="C25" i="53"/>
  <c r="E25" i="53" s="1"/>
  <c r="F25" i="53" s="1"/>
  <c r="E49" i="33"/>
  <c r="F49" i="33" s="1"/>
  <c r="C73" i="52"/>
  <c r="E88" i="33"/>
  <c r="F88" i="33" s="1"/>
  <c r="E73" i="33"/>
  <c r="F73" i="33" s="1"/>
  <c r="E88" i="54"/>
  <c r="F88" i="54" s="1"/>
  <c r="C78" i="33"/>
  <c r="C78" i="52" s="1"/>
  <c r="C18" i="53"/>
  <c r="E18" i="53" s="1"/>
  <c r="F18" i="53" s="1"/>
  <c r="E91" i="53"/>
  <c r="F91" i="53" s="1"/>
  <c r="C88" i="52"/>
  <c r="E34" i="53"/>
  <c r="F34" i="53" s="1"/>
  <c r="B42" i="54"/>
  <c r="E42" i="33"/>
  <c r="F42" i="33" s="1"/>
  <c r="E34" i="52"/>
  <c r="F34" i="52" s="1"/>
  <c r="B61" i="33"/>
  <c r="B61" i="54" s="1"/>
  <c r="D61" i="33"/>
  <c r="D61" i="54" s="1"/>
  <c r="B99" i="60"/>
  <c r="E61" i="11"/>
  <c r="F61" i="11" s="1"/>
  <c r="E51" i="52"/>
  <c r="F51" i="52" s="1"/>
  <c r="E42" i="11"/>
  <c r="F42" i="11" s="1"/>
  <c r="C84" i="52"/>
  <c r="D99" i="61"/>
  <c r="E67" i="52"/>
  <c r="F67" i="52" s="1"/>
  <c r="E67" i="53"/>
  <c r="F67" i="53" s="1"/>
  <c r="C22" i="53"/>
  <c r="E22" i="53" s="1"/>
  <c r="F22" i="53" s="1"/>
  <c r="C97" i="52"/>
  <c r="E23" i="53"/>
  <c r="F23" i="53" s="1"/>
  <c r="E45" i="52"/>
  <c r="F45" i="52" s="1"/>
  <c r="E17" i="52"/>
  <c r="F17" i="52" s="1"/>
  <c r="E19" i="53"/>
  <c r="F19" i="53" s="1"/>
  <c r="E66" i="52"/>
  <c r="F66" i="52" s="1"/>
  <c r="C74" i="53"/>
  <c r="E74" i="53" s="1"/>
  <c r="F74" i="53" s="1"/>
  <c r="E93" i="54"/>
  <c r="F93" i="54" s="1"/>
  <c r="E68" i="54"/>
  <c r="F68" i="54" s="1"/>
  <c r="E47" i="52"/>
  <c r="F47" i="52" s="1"/>
  <c r="D21" i="53"/>
  <c r="E21" i="53" s="1"/>
  <c r="F21" i="53" s="1"/>
  <c r="E49" i="54"/>
  <c r="F49" i="54" s="1"/>
  <c r="C99" i="60"/>
  <c r="E96" i="52"/>
  <c r="F96" i="52" s="1"/>
  <c r="E36" i="53"/>
  <c r="F36" i="53" s="1"/>
  <c r="E20" i="52"/>
  <c r="F20" i="52" s="1"/>
  <c r="C69" i="53"/>
  <c r="E69" i="53" s="1"/>
  <c r="F69" i="53" s="1"/>
  <c r="D35" i="53"/>
  <c r="E35" i="53" s="1"/>
  <c r="F35" i="53" s="1"/>
  <c r="D88" i="52"/>
  <c r="E88" i="60"/>
  <c r="F88" i="60" s="1"/>
  <c r="E66" i="54"/>
  <c r="F66" i="54" s="1"/>
  <c r="D78" i="53"/>
  <c r="E27" i="53"/>
  <c r="F27" i="53" s="1"/>
  <c r="E53" i="52"/>
  <c r="F53" i="52" s="1"/>
  <c r="D59" i="53"/>
  <c r="E59" i="53" s="1"/>
  <c r="F59" i="53" s="1"/>
  <c r="E83" i="53"/>
  <c r="F83" i="53" s="1"/>
  <c r="E14" i="53"/>
  <c r="F14" i="53" s="1"/>
  <c r="E13" i="53"/>
  <c r="F13" i="53" s="1"/>
  <c r="D98" i="53"/>
  <c r="E98" i="53" s="1"/>
  <c r="F98" i="53" s="1"/>
  <c r="D99" i="11"/>
  <c r="E87" i="52"/>
  <c r="F87" i="52" s="1"/>
  <c r="C71" i="53"/>
  <c r="E71" i="53" s="1"/>
  <c r="F71" i="53" s="1"/>
  <c r="E85" i="54"/>
  <c r="F85" i="54" s="1"/>
  <c r="E12" i="53"/>
  <c r="F12" i="53" s="1"/>
  <c r="E57" i="53"/>
  <c r="F57" i="53" s="1"/>
  <c r="E8" i="53"/>
  <c r="F8" i="53" s="1"/>
  <c r="D95" i="53"/>
  <c r="E95" i="53" s="1"/>
  <c r="F95" i="53" s="1"/>
  <c r="E29" i="53"/>
  <c r="F29" i="53" s="1"/>
  <c r="C49" i="53"/>
  <c r="E49" i="53" s="1"/>
  <c r="F49" i="53" s="1"/>
  <c r="C93" i="52"/>
  <c r="E40" i="53"/>
  <c r="F40" i="53" s="1"/>
  <c r="E76" i="53"/>
  <c r="F76" i="53" s="1"/>
  <c r="D17" i="53"/>
  <c r="E17" i="53" s="1"/>
  <c r="F17" i="53" s="1"/>
  <c r="D93" i="53"/>
  <c r="E93" i="53" s="1"/>
  <c r="F93" i="53" s="1"/>
  <c r="C99" i="33"/>
  <c r="E77" i="53"/>
  <c r="F77" i="53" s="1"/>
  <c r="D88" i="53"/>
  <c r="E88" i="53" s="1"/>
  <c r="F88" i="53" s="1"/>
  <c r="D9" i="53"/>
  <c r="D42" i="53" s="1"/>
  <c r="E92" i="52"/>
  <c r="F92" i="52" s="1"/>
  <c r="B49" i="53"/>
  <c r="E40" i="52"/>
  <c r="F40" i="52" s="1"/>
  <c r="D42" i="54"/>
  <c r="E93" i="33"/>
  <c r="F93" i="33" s="1"/>
  <c r="C11" i="53"/>
  <c r="E11" i="53" s="1"/>
  <c r="F11" i="53" s="1"/>
  <c r="E55" i="52"/>
  <c r="F55" i="52" s="1"/>
  <c r="E28" i="53"/>
  <c r="F28" i="53" s="1"/>
  <c r="E97" i="33"/>
  <c r="F97" i="33" s="1"/>
  <c r="D97" i="54"/>
  <c r="D97" i="53" s="1"/>
  <c r="E81" i="52"/>
  <c r="F81" i="52" s="1"/>
  <c r="E10" i="53"/>
  <c r="F10" i="53" s="1"/>
  <c r="E68" i="53"/>
  <c r="F68" i="53" s="1"/>
  <c r="D66" i="53"/>
  <c r="E66" i="53" s="1"/>
  <c r="F66" i="53" s="1"/>
  <c r="E96" i="54"/>
  <c r="F96" i="54" s="1"/>
  <c r="C96" i="53"/>
  <c r="E96" i="53" s="1"/>
  <c r="F96" i="53" s="1"/>
  <c r="E84" i="33"/>
  <c r="F84" i="33" s="1"/>
  <c r="D84" i="54"/>
  <c r="E46" i="53"/>
  <c r="F46" i="53" s="1"/>
  <c r="C87" i="53"/>
  <c r="D99" i="33"/>
  <c r="C61" i="33"/>
  <c r="C61" i="54" s="1"/>
  <c r="E65" i="52"/>
  <c r="F65" i="52" s="1"/>
  <c r="E76" i="52"/>
  <c r="F76" i="52" s="1"/>
  <c r="E72" i="52"/>
  <c r="F72" i="52" s="1"/>
  <c r="E75" i="52"/>
  <c r="F75" i="52" s="1"/>
  <c r="E15" i="52"/>
  <c r="F15" i="52" s="1"/>
  <c r="E46" i="52"/>
  <c r="F46" i="52" s="1"/>
  <c r="C99" i="61"/>
  <c r="E73" i="61"/>
  <c r="F73" i="61" s="1"/>
  <c r="C78" i="61"/>
  <c r="E78" i="61" s="1"/>
  <c r="F78" i="61" s="1"/>
  <c r="B42" i="53"/>
  <c r="E47" i="53"/>
  <c r="F47" i="53" s="1"/>
  <c r="E51" i="53"/>
  <c r="F51" i="53" s="1"/>
  <c r="E73" i="60"/>
  <c r="F73" i="60" s="1"/>
  <c r="E77" i="52"/>
  <c r="F77" i="52" s="1"/>
  <c r="E69" i="52"/>
  <c r="F69" i="52" s="1"/>
  <c r="E28" i="52"/>
  <c r="F28" i="52" s="1"/>
  <c r="E61" i="8"/>
  <c r="F61" i="8" s="1"/>
  <c r="E24" i="52"/>
  <c r="F24" i="52" s="1"/>
  <c r="E48" i="52"/>
  <c r="F48" i="52" s="1"/>
  <c r="E70" i="52"/>
  <c r="F70" i="52" s="1"/>
  <c r="E18" i="52"/>
  <c r="F18" i="52" s="1"/>
  <c r="E98" i="52"/>
  <c r="F98" i="52" s="1"/>
  <c r="D49" i="52"/>
  <c r="E15" i="53"/>
  <c r="F15" i="53" s="1"/>
  <c r="E23" i="52"/>
  <c r="F23" i="52" s="1"/>
  <c r="E24" i="53"/>
  <c r="F24" i="53" s="1"/>
  <c r="E53" i="53"/>
  <c r="F53" i="53" s="1"/>
  <c r="E19" i="52"/>
  <c r="F19" i="52" s="1"/>
  <c r="E10" i="52"/>
  <c r="F10" i="52" s="1"/>
  <c r="E57" i="52"/>
  <c r="F57" i="52" s="1"/>
  <c r="E35" i="52"/>
  <c r="F35" i="52" s="1"/>
  <c r="E13" i="52"/>
  <c r="F13" i="52" s="1"/>
  <c r="E97" i="60"/>
  <c r="F97" i="60" s="1"/>
  <c r="D99" i="60"/>
  <c r="E27" i="52"/>
  <c r="F27" i="52" s="1"/>
  <c r="C61" i="60"/>
  <c r="E61" i="60" s="1"/>
  <c r="F61" i="60" s="1"/>
  <c r="E91" i="52"/>
  <c r="F91" i="52" s="1"/>
  <c r="E16" i="52"/>
  <c r="F16" i="52" s="1"/>
  <c r="E90" i="52"/>
  <c r="F90" i="52" s="1"/>
  <c r="E74" i="52"/>
  <c r="F74" i="52" s="1"/>
  <c r="E95" i="52"/>
  <c r="F95" i="52" s="1"/>
  <c r="E12" i="52"/>
  <c r="F12" i="52" s="1"/>
  <c r="B49" i="52"/>
  <c r="E89" i="52"/>
  <c r="F89" i="52" s="1"/>
  <c r="E68" i="52"/>
  <c r="F68" i="52" s="1"/>
  <c r="E59" i="52"/>
  <c r="F59" i="52" s="1"/>
  <c r="E26" i="52"/>
  <c r="F26" i="52" s="1"/>
  <c r="E11" i="52"/>
  <c r="F11" i="52" s="1"/>
  <c r="E65" i="55"/>
  <c r="F65" i="55" s="1"/>
  <c r="E21" i="52"/>
  <c r="F21" i="52" s="1"/>
  <c r="D87" i="53"/>
  <c r="E29" i="52"/>
  <c r="F29" i="52" s="1"/>
  <c r="E82" i="52"/>
  <c r="F82" i="52" s="1"/>
  <c r="E95" i="55"/>
  <c r="F95" i="55" s="1"/>
  <c r="E35" i="55"/>
  <c r="F35" i="55" s="1"/>
  <c r="E38" i="52"/>
  <c r="F38" i="52" s="1"/>
  <c r="E83" i="52"/>
  <c r="F83" i="52" s="1"/>
  <c r="D42" i="52"/>
  <c r="E68" i="55"/>
  <c r="F68" i="55" s="1"/>
  <c r="C42" i="52"/>
  <c r="E94" i="52"/>
  <c r="F94" i="52" s="1"/>
  <c r="C49" i="52"/>
  <c r="E14" i="52"/>
  <c r="F14" i="52" s="1"/>
  <c r="E71" i="55"/>
  <c r="F71" i="55" s="1"/>
  <c r="E25" i="52"/>
  <c r="F25" i="52" s="1"/>
  <c r="E9" i="52"/>
  <c r="F9" i="52" s="1"/>
  <c r="E8" i="52"/>
  <c r="F8" i="52" s="1"/>
  <c r="C61" i="55"/>
  <c r="E44" i="52"/>
  <c r="F44" i="52" s="1"/>
  <c r="E44" i="55"/>
  <c r="F44" i="55" s="1"/>
  <c r="E28" i="55"/>
  <c r="F28" i="55" s="1"/>
  <c r="E90" i="55"/>
  <c r="F90" i="55" s="1"/>
  <c r="D90" i="53"/>
  <c r="E90" i="53" s="1"/>
  <c r="F90" i="53" s="1"/>
  <c r="E86" i="52"/>
  <c r="F86" i="52" s="1"/>
  <c r="E45" i="55"/>
  <c r="F45" i="55" s="1"/>
  <c r="E33" i="52"/>
  <c r="F33" i="52" s="1"/>
  <c r="E10" i="55"/>
  <c r="F10" i="55" s="1"/>
  <c r="C70" i="53"/>
  <c r="E70" i="53" s="1"/>
  <c r="F70" i="53" s="1"/>
  <c r="E70" i="55"/>
  <c r="F70" i="55" s="1"/>
  <c r="E92" i="53"/>
  <c r="F92" i="53" s="1"/>
  <c r="E30" i="55"/>
  <c r="F30" i="55" s="1"/>
  <c r="D30" i="53"/>
  <c r="E30" i="53" s="1"/>
  <c r="F30" i="53" s="1"/>
  <c r="E92" i="55"/>
  <c r="F92" i="55" s="1"/>
  <c r="E85" i="55"/>
  <c r="F85" i="55" s="1"/>
  <c r="E85" i="53"/>
  <c r="F85" i="53" s="1"/>
  <c r="C75" i="53"/>
  <c r="E75" i="53" s="1"/>
  <c r="F75" i="53" s="1"/>
  <c r="E75" i="55"/>
  <c r="F75" i="55" s="1"/>
  <c r="B61" i="55"/>
  <c r="E86" i="55"/>
  <c r="F86" i="55" s="1"/>
  <c r="D86" i="53"/>
  <c r="E86" i="53" s="1"/>
  <c r="F86" i="53" s="1"/>
  <c r="D82" i="53"/>
  <c r="E82" i="53" s="1"/>
  <c r="F82" i="53" s="1"/>
  <c r="E82" i="55"/>
  <c r="F82" i="55" s="1"/>
  <c r="E81" i="55"/>
  <c r="F81" i="55" s="1"/>
  <c r="C81" i="53"/>
  <c r="E81" i="53" s="1"/>
  <c r="F81" i="53" s="1"/>
  <c r="E38" i="53"/>
  <c r="F38" i="53" s="1"/>
  <c r="C42" i="53"/>
  <c r="E36" i="52"/>
  <c r="F36" i="52" s="1"/>
  <c r="D33" i="53"/>
  <c r="E33" i="53" s="1"/>
  <c r="F33" i="53" s="1"/>
  <c r="E33" i="55"/>
  <c r="F33" i="55" s="1"/>
  <c r="E97" i="55"/>
  <c r="F97" i="55" s="1"/>
  <c r="C97" i="53"/>
  <c r="C55" i="53"/>
  <c r="E55" i="53" s="1"/>
  <c r="F55" i="53" s="1"/>
  <c r="E55" i="55"/>
  <c r="F55" i="55" s="1"/>
  <c r="D61" i="55"/>
  <c r="E61" i="7"/>
  <c r="F61" i="7" s="1"/>
  <c r="C94" i="53"/>
  <c r="E94" i="53" s="1"/>
  <c r="F94" i="53" s="1"/>
  <c r="E94" i="55"/>
  <c r="F94" i="55" s="1"/>
  <c r="E78" i="52" l="1"/>
  <c r="F78" i="52" s="1"/>
  <c r="E97" i="52"/>
  <c r="F97" i="52" s="1"/>
  <c r="E99" i="11"/>
  <c r="F99" i="11" s="1"/>
  <c r="E42" i="54"/>
  <c r="F42" i="54" s="1"/>
  <c r="E84" i="52"/>
  <c r="F84" i="52" s="1"/>
  <c r="E93" i="52"/>
  <c r="F93" i="52" s="1"/>
  <c r="E73" i="52"/>
  <c r="F73" i="52" s="1"/>
  <c r="E73" i="54"/>
  <c r="F73" i="54" s="1"/>
  <c r="C78" i="54"/>
  <c r="C78" i="53" s="1"/>
  <c r="E78" i="53" s="1"/>
  <c r="F78" i="53" s="1"/>
  <c r="D61" i="52"/>
  <c r="C61" i="52"/>
  <c r="E88" i="52"/>
  <c r="F88" i="52" s="1"/>
  <c r="E78" i="33"/>
  <c r="F78" i="33" s="1"/>
  <c r="B61" i="53"/>
  <c r="E97" i="53"/>
  <c r="F97" i="53" s="1"/>
  <c r="E61" i="33"/>
  <c r="F61" i="33" s="1"/>
  <c r="E99" i="61"/>
  <c r="F99" i="61" s="1"/>
  <c r="E97" i="54"/>
  <c r="F97" i="54" s="1"/>
  <c r="C61" i="53"/>
  <c r="E99" i="60"/>
  <c r="F99" i="60" s="1"/>
  <c r="E9" i="53"/>
  <c r="F9" i="53" s="1"/>
  <c r="E87" i="53"/>
  <c r="F87" i="53" s="1"/>
  <c r="E61" i="54"/>
  <c r="F61" i="54" s="1"/>
  <c r="C99" i="54"/>
  <c r="C99" i="53" s="1"/>
  <c r="C99" i="52"/>
  <c r="D99" i="54"/>
  <c r="E99" i="33"/>
  <c r="F99" i="33" s="1"/>
  <c r="D99" i="52"/>
  <c r="E42" i="53"/>
  <c r="F42" i="53" s="1"/>
  <c r="D84" i="53"/>
  <c r="E84" i="53" s="1"/>
  <c r="F84" i="53" s="1"/>
  <c r="E84" i="54"/>
  <c r="F84" i="54" s="1"/>
  <c r="E49" i="52"/>
  <c r="F49" i="52" s="1"/>
  <c r="E42" i="52"/>
  <c r="F42" i="52" s="1"/>
  <c r="D61" i="53"/>
  <c r="E61" i="55"/>
  <c r="F61" i="55" s="1"/>
  <c r="E78" i="54" l="1"/>
  <c r="F78" i="54" s="1"/>
  <c r="E61" i="52"/>
  <c r="F61" i="52" s="1"/>
  <c r="E61" i="53"/>
  <c r="F61" i="53" s="1"/>
  <c r="E99" i="54"/>
  <c r="F99" i="54" s="1"/>
  <c r="D99" i="53"/>
  <c r="E99" i="53" s="1"/>
  <c r="F99" i="53" s="1"/>
  <c r="E99" i="52"/>
  <c r="F99" i="52" s="1"/>
</calcChain>
</file>

<file path=xl/sharedStrings.xml><?xml version="1.0" encoding="utf-8"?>
<sst xmlns="http://schemas.openxmlformats.org/spreadsheetml/2006/main" count="6122" uniqueCount="212">
  <si>
    <t>Board of Regents</t>
  </si>
  <si>
    <t>Institution:</t>
  </si>
  <si>
    <t>Form BOR-1</t>
  </si>
  <si>
    <t>Revenue/Expenditure Data</t>
  </si>
  <si>
    <t>Revenue/Expenditure</t>
  </si>
  <si>
    <t>Actual</t>
  </si>
  <si>
    <t>Budgeted</t>
  </si>
  <si>
    <t>Over/(Under)</t>
  </si>
  <si>
    <t>%</t>
  </si>
  <si>
    <t>Change</t>
  </si>
  <si>
    <t>Revenues By Source:</t>
  </si>
  <si>
    <t>State Funds:</t>
  </si>
  <si>
    <t xml:space="preserve">     General Fund Direct</t>
  </si>
  <si>
    <t xml:space="preserve">     General Fund  - Restoration Amount</t>
  </si>
  <si>
    <t xml:space="preserve">     Statutory Dedicated: </t>
  </si>
  <si>
    <t xml:space="preserve">           Higher Education Initiatives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</si>
  <si>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</si>
  <si>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</si>
  <si>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</si>
  <si>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</si>
  <si>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Southern University Agricultural Program Fund</t>
  </si>
  <si>
    <t xml:space="preserve">           Health Excellence Fund</t>
  </si>
  <si>
    <t xml:space="preserve">           La. Educational Quality Support Fund (LEQSF)</t>
  </si>
  <si>
    <t xml:space="preserve">           Rockefeller Scholarship Fund</t>
  </si>
  <si>
    <t xml:space="preserve">           TOPS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</si>
  <si>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</si>
  <si>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</si>
  <si>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</si>
  <si>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</si>
  <si>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 xml:space="preserve">  </t>
  </si>
  <si>
    <t>Total State Funds</t>
  </si>
  <si>
    <t>Revenue Over Expenditures :</t>
  </si>
  <si>
    <t xml:space="preserve">     State Funds</t>
  </si>
  <si>
    <t xml:space="preserve">     Interagency Transfers</t>
  </si>
  <si>
    <t xml:space="preserve">     Self Generated Funds</t>
  </si>
  <si>
    <t xml:space="preserve">     Federal Funds</t>
  </si>
  <si>
    <t xml:space="preserve">     Interim Emergency Board</t>
  </si>
  <si>
    <t>Total Revenue Over Expenditures</t>
  </si>
  <si>
    <t xml:space="preserve"> </t>
  </si>
  <si>
    <t>Interagency Transfers</t>
  </si>
  <si>
    <t>Non-Recurring Self-Generated Carry Forward</t>
  </si>
  <si>
    <t>Self Generated Funds</t>
  </si>
  <si>
    <t>Federal Funds</t>
  </si>
  <si>
    <t>Interim Emergency Board</t>
  </si>
  <si>
    <t>Total Revenues</t>
  </si>
  <si>
    <t>Expenditures by Function:</t>
  </si>
  <si>
    <t xml:space="preserve">  Instruction</t>
  </si>
  <si>
    <t xml:space="preserve">  Research</t>
  </si>
  <si>
    <t xml:space="preserve">  Public Service</t>
  </si>
  <si>
    <t xml:space="preserve">  Academic Support**</t>
  </si>
  <si>
    <t xml:space="preserve">  Student Services</t>
  </si>
  <si>
    <t xml:space="preserve">  Institutional Services</t>
  </si>
  <si>
    <t xml:space="preserve">  Scholarships/Fellowships</t>
  </si>
  <si>
    <t xml:space="preserve">  Plant Operations/Maintenance</t>
  </si>
  <si>
    <t>Total E&amp;G Expenditures</t>
  </si>
  <si>
    <t xml:space="preserve">  Hospital</t>
  </si>
  <si>
    <t xml:space="preserve">  Transfers out of agency</t>
  </si>
  <si>
    <t xml:space="preserve">  Athletics</t>
  </si>
  <si>
    <t xml:space="preserve">  Other</t>
  </si>
  <si>
    <t>Total Expenditures</t>
  </si>
  <si>
    <t>Expenditures by Object:</t>
  </si>
  <si>
    <t xml:space="preserve">  Salaries</t>
  </si>
  <si>
    <t xml:space="preserve">  Other Compensation</t>
  </si>
  <si>
    <t xml:space="preserve">  Related Benefits</t>
  </si>
  <si>
    <t>Total Personal Services</t>
  </si>
  <si>
    <t xml:space="preserve">  Travel</t>
  </si>
  <si>
    <t xml:space="preserve">  Operating Services</t>
  </si>
  <si>
    <t xml:space="preserve">  Supplies</t>
  </si>
  <si>
    <t>Total Operating Expenses</t>
  </si>
  <si>
    <t xml:space="preserve">  Professional Services</t>
  </si>
  <si>
    <t xml:space="preserve">  Other Charges</t>
  </si>
  <si>
    <t xml:space="preserve">  Debt Services</t>
  </si>
  <si>
    <t xml:space="preserve">  Interagency Transfers</t>
  </si>
  <si>
    <t>Total Other Charges</t>
  </si>
  <si>
    <t xml:space="preserve">  General Acquisitions</t>
  </si>
  <si>
    <t xml:space="preserve">  Library Acquisitions</t>
  </si>
  <si>
    <t xml:space="preserve">  Major Repairs</t>
  </si>
  <si>
    <t>Total Acquisitions and Major Repairs</t>
  </si>
  <si>
    <t xml:space="preserve">  Unallotted</t>
  </si>
  <si>
    <t xml:space="preserve">           Medical &amp; Allied Health Scholarship &amp; Loan Fund</t>
  </si>
  <si>
    <t>Southern University System Summary</t>
  </si>
  <si>
    <t>Louisiana State University System Summary</t>
  </si>
  <si>
    <t>UL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</si>
  <si>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</si>
  <si>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</si>
  <si>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</si>
  <si>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</si>
  <si>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</si>
  <si>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 xml:space="preserve">  Grambling State University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</si>
  <si>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</si>
  <si>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</si>
  <si>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</si>
  <si>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</si>
  <si>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</si>
  <si>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University of New Orleans</t>
  </si>
  <si>
    <t>LCTCS Board of Supervisors</t>
  </si>
  <si>
    <t>LCTCSOnline</t>
  </si>
  <si>
    <t>Bossier Parish Community College</t>
  </si>
  <si>
    <t>Baton Rouge Community College</t>
  </si>
  <si>
    <t>Central Louisiana Technical Community College</t>
  </si>
  <si>
    <t>Delgado Community College</t>
  </si>
  <si>
    <t>Fletcher Technical Community College</t>
  </si>
  <si>
    <t>Louisiana Delta Community College</t>
  </si>
  <si>
    <t>Nunez Community College</t>
  </si>
  <si>
    <t>Northshore Technical Community College</t>
  </si>
  <si>
    <t>River Parishes Community College</t>
  </si>
  <si>
    <t>South Louisiana Community College</t>
  </si>
  <si>
    <t>University of Louisiana System</t>
  </si>
  <si>
    <t>LSU Agricultural Center</t>
  </si>
  <si>
    <t xml:space="preserve">Louisiana State University </t>
  </si>
  <si>
    <t>LSU Health Sciences Center-New Orleans</t>
  </si>
  <si>
    <t>LSU at Alexandria</t>
  </si>
  <si>
    <t>LSU Eunice</t>
  </si>
  <si>
    <t>Louisiana State University Shreveport</t>
  </si>
  <si>
    <t>Pennington Biomedical Research Center</t>
  </si>
  <si>
    <t>Louisiana Tech University</t>
  </si>
  <si>
    <t>University of Louisiana at Lafayette</t>
  </si>
  <si>
    <t xml:space="preserve">   </t>
  </si>
  <si>
    <t>Southern University at New Orleans</t>
  </si>
  <si>
    <t>Southern University Ag Center</t>
  </si>
  <si>
    <t>Southern University Law Center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</si>
  <si>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</si>
  <si>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</si>
  <si>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</si>
  <si>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</si>
  <si>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</si>
  <si>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</si>
  <si>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</si>
  <si>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</si>
  <si>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2 Year</t>
  </si>
  <si>
    <t>4 Year</t>
  </si>
  <si>
    <t>2&amp;4 Year</t>
  </si>
  <si>
    <t>Boards</t>
  </si>
  <si>
    <t>Specialized</t>
  </si>
  <si>
    <t>BOR Summary</t>
  </si>
  <si>
    <t>BOR</t>
  </si>
  <si>
    <t>LUMCON</t>
  </si>
  <si>
    <t>LOSFA</t>
  </si>
  <si>
    <t>LCTCS Summary</t>
  </si>
  <si>
    <t>LSU Summary</t>
  </si>
  <si>
    <t>SU Summary</t>
  </si>
  <si>
    <t>ULS Summary</t>
  </si>
  <si>
    <t>UL Board</t>
  </si>
  <si>
    <t>Grambling</t>
  </si>
  <si>
    <t>LA Tech</t>
  </si>
  <si>
    <t>McNeese</t>
  </si>
  <si>
    <t>Nicholls</t>
  </si>
  <si>
    <t>NwSU</t>
  </si>
  <si>
    <t>SLU</t>
  </si>
  <si>
    <t>ULL</t>
  </si>
  <si>
    <t>ULM</t>
  </si>
  <si>
    <t>UNO</t>
  </si>
  <si>
    <t>LSU</t>
  </si>
  <si>
    <t>LSUA</t>
  </si>
  <si>
    <t>LSUS</t>
  </si>
  <si>
    <t>LSUE</t>
  </si>
  <si>
    <t>LSUHSCNO</t>
  </si>
  <si>
    <t>LSUHSCS</t>
  </si>
  <si>
    <t>LSUAg</t>
  </si>
  <si>
    <t>PBRC</t>
  </si>
  <si>
    <t>SU Board</t>
  </si>
  <si>
    <t>SUBR</t>
  </si>
  <si>
    <t>SUNO</t>
  </si>
  <si>
    <t>SUSLA</t>
  </si>
  <si>
    <t>SULaw</t>
  </si>
  <si>
    <t>SUAg</t>
  </si>
  <si>
    <t>LCTCS Board</t>
  </si>
  <si>
    <t>LCTCS Online</t>
  </si>
  <si>
    <t>BRCC</t>
  </si>
  <si>
    <t>BPCC</t>
  </si>
  <si>
    <t>Delgado</t>
  </si>
  <si>
    <t>CLTCC</t>
  </si>
  <si>
    <t>Fletcher</t>
  </si>
  <si>
    <t>LDCC</t>
  </si>
  <si>
    <t>Northshore</t>
  </si>
  <si>
    <t>Nunez</t>
  </si>
  <si>
    <t>RPCC</t>
  </si>
  <si>
    <t>SLCC</t>
  </si>
  <si>
    <t>Home</t>
  </si>
  <si>
    <t>`</t>
  </si>
  <si>
    <t>BOR1</t>
  </si>
  <si>
    <t>**Library costs are included in the function of academic support and are detailed on the BOR-4A.</t>
  </si>
  <si>
    <t xml:space="preserve">  Academic Support</t>
  </si>
  <si>
    <t>Northwest LA TCC</t>
  </si>
  <si>
    <t>Northwest Louisiana Technical Community College</t>
  </si>
  <si>
    <t xml:space="preserve">           Education Excellence Fund</t>
  </si>
  <si>
    <t>LCTCS - Adult Basic Education</t>
  </si>
  <si>
    <t>LCTCS - Workforce Training Rapid Response</t>
  </si>
  <si>
    <t>AE</t>
  </si>
  <si>
    <t>RR</t>
  </si>
  <si>
    <t>SOWELA Technical Community College</t>
  </si>
  <si>
    <t>SOWELA</t>
  </si>
  <si>
    <t xml:space="preserve">           Equine Health Studies Program Fund</t>
  </si>
  <si>
    <t xml:space="preserve">           Workforce Rapid Response Fund</t>
  </si>
  <si>
    <t xml:space="preserve">           Orleans Parish Excellence Fund</t>
  </si>
  <si>
    <t xml:space="preserve">           LA Cybersecurity Talent Initiative Fund</t>
  </si>
  <si>
    <t xml:space="preserve">           Health Care Employment Reinvestment Opportunity Fund</t>
  </si>
  <si>
    <t xml:space="preserve">           Shreveport Riverfront &amp; Stadium Fund</t>
  </si>
  <si>
    <t xml:space="preserve">           MJ Foster Promise Program Fund</t>
  </si>
  <si>
    <t>Southern University at Shreveport</t>
  </si>
  <si>
    <t>2023-2024</t>
  </si>
  <si>
    <t xml:space="preserve">           Pari-Mutuel Live Racing Facility Gaming Control Fund</t>
  </si>
  <si>
    <t xml:space="preserve">           Geaux Teach Fund</t>
  </si>
  <si>
    <t xml:space="preserve">           Power-based Violence and Campus Safety Fund</t>
  </si>
  <si>
    <t xml:space="preserve">           Postsecondary Inclusive Education Fund</t>
  </si>
  <si>
    <t>2023-2024 *</t>
  </si>
  <si>
    <t>* This column should reflect the last approved BA-7 in FY 23-24.</t>
  </si>
  <si>
    <t xml:space="preserve">           LA Response Plan Fund</t>
  </si>
  <si>
    <t xml:space="preserve">           Campus Revitalization Fund</t>
  </si>
  <si>
    <t xml:space="preserve">           1st Responder Fund</t>
  </si>
  <si>
    <t>2024-2025***</t>
  </si>
  <si>
    <t>*** This column should reflect the last approved BA-7 in FY 24-25.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</si>
</sst>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3" formatCode="_(* #,##0.00_);_(* \(#,##0.00\);_(* &quot;-&quot;??_);_(@_)"/>
    <numFmt numFmtId="164" formatCode="#,##0.00%;[Red]\(#,##0.00%\)"/>
    <numFmt numFmtId="165" formatCode="&quot;$&quot;#,##0_);[Red]\(&quot;$&quot;#,##0\);"/>
  </numFmts>
  <fonts count="32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2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 tint="0.249977111117893"/>
      <name val="Arial"/>
      <family val="2"/>
    </font>
    <font>
      <sz val="11"/>
      <color theme="1" tint="0.34998626667073579"/>
      <name val="Arial"/>
      <family val="2"/>
    </font>
    <font>
      <b/>
      <sz val="11"/>
      <color theme="1" tint="0.249977111117893"/>
      <name val="Arial"/>
      <family val="2"/>
    </font>
    <font>
      <b/>
      <sz val="11"/>
      <color rgb="FF92D050"/>
      <name val="Arial"/>
      <family val="2"/>
    </font>
    <font>
      <sz val="11"/>
      <color rgb="FF00B050"/>
      <name val="Arial"/>
      <family val="2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/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5">
    <xf numFmtId="0" fontId="0" fillId="0" borderId="0" xfId="0"/>
    <xf numFmtId="0" fontId="7" fillId="0" borderId="0" xfId="0" applyFont="1"/>
    <xf numFmtId="6" fontId="7" fillId="0" borderId="0" xfId="0" applyNumberFormat="1" applyFont="1"/>
    <xf numFmtId="164" fontId="7" fillId="0" borderId="0" xfId="0" applyNumberFormat="1" applyFont="1"/>
    <xf numFmtId="3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43" fontId="2" fillId="0" borderId="0" xfId="1" applyFont="1" applyBorder="1" applyAlignment="1" applyProtection="1"/>
    <xf numFmtId="3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0" fontId="8" fillId="0" borderId="0" xfId="0" applyFont="1"/>
    <xf numFmtId="6" fontId="8" fillId="0" borderId="0" xfId="0" applyNumberFormat="1" applyFont="1"/>
    <xf numFmtId="164" fontId="8" fillId="0" borderId="0" xfId="0" applyNumberFormat="1" applyFont="1"/>
    <xf numFmtId="37" fontId="2" fillId="0" borderId="0" xfId="0" applyNumberFormat="1" applyFont="1"/>
    <xf numFmtId="37" fontId="9" fillId="0" borderId="0" xfId="0" applyNumberFormat="1" applyFont="1"/>
    <xf numFmtId="3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3" fontId="4" fillId="0" borderId="0" xfId="0" applyNumberFormat="1" applyFont="1"/>
    <xf numFmtId="6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10" fillId="0" borderId="1" xfId="0" applyFont="1" applyBorder="1"/>
    <xf numFmtId="3" fontId="13" fillId="0" borderId="0" xfId="0" applyNumberFormat="1" applyFont="1"/>
    <xf numFmtId="6" fontId="10" fillId="0" borderId="0" xfId="0" applyNumberFormat="1" applyFont="1"/>
    <xf numFmtId="6" fontId="13" fillId="0" borderId="0" xfId="0" applyNumberFormat="1" applyFont="1" applyAlignment="1">
      <alignment horizontal="centerContinuous" vertical="justify"/>
    </xf>
    <xf numFmtId="0" fontId="10" fillId="0" borderId="1" xfId="0" applyFont="1" applyBorder="1" applyAlignment="1">
      <alignment horizontal="right"/>
    </xf>
    <xf numFmtId="0" fontId="14" fillId="0" borderId="0" xfId="0" applyFont="1"/>
    <xf numFmtId="164" fontId="10" fillId="0" borderId="0" xfId="0" applyNumberFormat="1" applyFont="1"/>
    <xf numFmtId="3" fontId="13" fillId="0" borderId="2" xfId="0" applyNumberFormat="1" applyFont="1" applyBorder="1"/>
    <xf numFmtId="6" fontId="10" fillId="0" borderId="2" xfId="0" applyNumberFormat="1" applyFont="1" applyBorder="1"/>
    <xf numFmtId="164" fontId="10" fillId="0" borderId="2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164" fontId="15" fillId="0" borderId="1" xfId="0" applyNumberFormat="1" applyFont="1" applyBorder="1"/>
    <xf numFmtId="0" fontId="13" fillId="0" borderId="1" xfId="0" applyFont="1" applyBorder="1" applyAlignment="1">
      <alignment horizontal="right"/>
    </xf>
    <xf numFmtId="6" fontId="13" fillId="0" borderId="0" xfId="0" applyNumberFormat="1" applyFont="1"/>
    <xf numFmtId="164" fontId="13" fillId="0" borderId="0" xfId="0" applyNumberFormat="1" applyFont="1"/>
    <xf numFmtId="6" fontId="13" fillId="0" borderId="2" xfId="0" applyNumberFormat="1" applyFont="1" applyBorder="1"/>
    <xf numFmtId="164" fontId="13" fillId="0" borderId="2" xfId="0" applyNumberFormat="1" applyFont="1" applyBorder="1"/>
    <xf numFmtId="37" fontId="13" fillId="0" borderId="0" xfId="0" applyNumberFormat="1" applyFont="1" applyAlignment="1">
      <alignment horizontal="centerContinuous" vertical="justify"/>
    </xf>
    <xf numFmtId="37" fontId="10" fillId="0" borderId="1" xfId="0" applyNumberFormat="1" applyFont="1" applyBorder="1"/>
    <xf numFmtId="37" fontId="10" fillId="0" borderId="0" xfId="0" applyNumberFormat="1" applyFont="1"/>
    <xf numFmtId="37" fontId="10" fillId="0" borderId="2" xfId="0" applyNumberFormat="1" applyFont="1" applyBorder="1"/>
    <xf numFmtId="6" fontId="13" fillId="0" borderId="0" xfId="0" applyNumberFormat="1" applyFont="1" applyAlignment="1">
      <alignment horizontal="center"/>
    </xf>
    <xf numFmtId="3" fontId="11" fillId="0" borderId="3" xfId="0" applyNumberFormat="1" applyFont="1" applyBorder="1" applyAlignment="1">
      <alignment vertical="center"/>
    </xf>
    <xf numFmtId="6" fontId="11" fillId="0" borderId="4" xfId="0" applyNumberFormat="1" applyFont="1" applyBorder="1" applyAlignment="1">
      <alignment horizontal="center" vertical="center"/>
    </xf>
    <xf numFmtId="6" fontId="11" fillId="0" borderId="5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vertical="center" wrapText="1"/>
    </xf>
    <xf numFmtId="6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vertical="center"/>
    </xf>
    <xf numFmtId="6" fontId="12" fillId="0" borderId="4" xfId="0" applyNumberFormat="1" applyFont="1" applyBorder="1" applyAlignment="1">
      <alignment vertical="center"/>
    </xf>
    <xf numFmtId="164" fontId="12" fillId="0" borderId="9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6" fontId="12" fillId="0" borderId="7" xfId="0" applyNumberFormat="1" applyFont="1" applyBorder="1" applyAlignment="1">
      <alignment vertical="center"/>
    </xf>
    <xf numFmtId="164" fontId="12" fillId="0" borderId="10" xfId="0" applyNumberFormat="1" applyFont="1" applyBorder="1" applyAlignment="1">
      <alignment horizontal="right" vertical="center"/>
    </xf>
    <xf numFmtId="6" fontId="12" fillId="0" borderId="12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6" fontId="12" fillId="0" borderId="9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6" fontId="11" fillId="0" borderId="9" xfId="0" applyNumberFormat="1" applyFont="1" applyBorder="1" applyAlignment="1">
      <alignment vertical="center"/>
    </xf>
    <xf numFmtId="164" fontId="11" fillId="0" borderId="10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6" fontId="11" fillId="0" borderId="4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6" fontId="11" fillId="0" borderId="7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6" fontId="11" fillId="0" borderId="10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6" fontId="11" fillId="0" borderId="12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horizontal="right" vertical="center"/>
    </xf>
    <xf numFmtId="6" fontId="12" fillId="0" borderId="13" xfId="0" applyNumberFormat="1" applyFont="1" applyBorder="1" applyAlignment="1">
      <alignment vertical="center"/>
    </xf>
    <xf numFmtId="37" fontId="12" fillId="0" borderId="9" xfId="0" applyNumberFormat="1" applyFont="1" applyBorder="1" applyAlignment="1">
      <alignment vertical="center"/>
    </xf>
    <xf numFmtId="37" fontId="12" fillId="0" borderId="4" xfId="0" applyNumberFormat="1" applyFont="1" applyBorder="1" applyAlignment="1">
      <alignment vertical="center"/>
    </xf>
    <xf numFmtId="164" fontId="12" fillId="0" borderId="10" xfId="2" applyNumberFormat="1" applyFont="1" applyBorder="1" applyAlignment="1" applyProtection="1">
      <alignment horizontal="right" vertical="center"/>
    </xf>
    <xf numFmtId="164" fontId="16" fillId="0" borderId="10" xfId="2" applyNumberFormat="1" applyFont="1" applyBorder="1" applyAlignment="1" applyProtection="1">
      <alignment horizontal="right" vertical="center"/>
    </xf>
    <xf numFmtId="164" fontId="12" fillId="0" borderId="9" xfId="2" applyNumberFormat="1" applyFont="1" applyBorder="1" applyAlignment="1" applyProtection="1">
      <alignment vertical="center"/>
    </xf>
    <xf numFmtId="164" fontId="17" fillId="0" borderId="10" xfId="2" applyNumberFormat="1" applyFont="1" applyBorder="1" applyAlignment="1" applyProtection="1">
      <alignment horizontal="right" vertical="center"/>
    </xf>
    <xf numFmtId="164" fontId="11" fillId="0" borderId="10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horizontal="right" vertical="center"/>
    </xf>
    <xf numFmtId="164" fontId="12" fillId="0" borderId="4" xfId="2" applyNumberFormat="1" applyFont="1" applyBorder="1" applyAlignment="1" applyProtection="1">
      <alignment vertical="center"/>
    </xf>
    <xf numFmtId="6" fontId="12" fillId="0" borderId="15" xfId="0" applyNumberFormat="1" applyFont="1" applyBorder="1" applyAlignment="1">
      <alignment vertical="center"/>
    </xf>
    <xf numFmtId="6" fontId="11" fillId="0" borderId="14" xfId="0" applyNumberFormat="1" applyFont="1" applyBorder="1" applyAlignment="1">
      <alignment vertical="center"/>
    </xf>
    <xf numFmtId="0" fontId="18" fillId="0" borderId="0" xfId="0" applyFont="1"/>
    <xf numFmtId="0" fontId="6" fillId="0" borderId="0" xfId="0" applyFont="1"/>
    <xf numFmtId="10" fontId="20" fillId="0" borderId="0" xfId="2" applyNumberFormat="1" applyFont="1" applyFill="1"/>
    <xf numFmtId="0" fontId="20" fillId="0" borderId="0" xfId="0" applyFont="1"/>
    <xf numFmtId="0" fontId="0" fillId="0" borderId="0" xfId="0" applyAlignment="1">
      <alignment wrapText="1"/>
    </xf>
    <xf numFmtId="6" fontId="20" fillId="0" borderId="0" xfId="0" applyNumberFormat="1" applyFont="1"/>
    <xf numFmtId="3" fontId="11" fillId="0" borderId="3" xfId="0" applyNumberFormat="1" applyFont="1" applyBorder="1"/>
    <xf numFmtId="6" fontId="11" fillId="0" borderId="4" xfId="0" applyNumberFormat="1" applyFont="1" applyBorder="1" applyAlignment="1">
      <alignment horizontal="center"/>
    </xf>
    <xf numFmtId="6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wrapText="1"/>
    </xf>
    <xf numFmtId="6" fontId="11" fillId="0" borderId="7" xfId="0" applyNumberFormat="1" applyFont="1" applyBorder="1" applyAlignment="1">
      <alignment horizontal="center" wrapText="1"/>
    </xf>
    <xf numFmtId="164" fontId="11" fillId="0" borderId="7" xfId="0" applyNumberFormat="1" applyFont="1" applyBorder="1" applyAlignment="1">
      <alignment horizontal="center" wrapText="1"/>
    </xf>
    <xf numFmtId="3" fontId="11" fillId="0" borderId="8" xfId="0" applyNumberFormat="1" applyFont="1" applyBorder="1"/>
    <xf numFmtId="6" fontId="12" fillId="0" borderId="4" xfId="0" applyNumberFormat="1" applyFont="1" applyBorder="1"/>
    <xf numFmtId="164" fontId="12" fillId="0" borderId="9" xfId="0" applyNumberFormat="1" applyFont="1" applyBorder="1"/>
    <xf numFmtId="164" fontId="12" fillId="0" borderId="4" xfId="0" applyNumberFormat="1" applyFont="1" applyBorder="1"/>
    <xf numFmtId="0" fontId="12" fillId="0" borderId="6" xfId="0" applyFont="1" applyBorder="1"/>
    <xf numFmtId="6" fontId="12" fillId="0" borderId="7" xfId="0" applyNumberFormat="1" applyFont="1" applyBorder="1"/>
    <xf numFmtId="164" fontId="12" fillId="0" borderId="10" xfId="0" applyNumberFormat="1" applyFont="1" applyBorder="1" applyAlignment="1">
      <alignment horizontal="right"/>
    </xf>
    <xf numFmtId="6" fontId="12" fillId="0" borderId="12" xfId="0" applyNumberFormat="1" applyFont="1" applyBorder="1"/>
    <xf numFmtId="0" fontId="12" fillId="0" borderId="4" xfId="0" applyFont="1" applyBorder="1"/>
    <xf numFmtId="6" fontId="12" fillId="0" borderId="9" xfId="0" applyNumberFormat="1" applyFont="1" applyBorder="1"/>
    <xf numFmtId="0" fontId="12" fillId="0" borderId="9" xfId="0" applyFont="1" applyBorder="1"/>
    <xf numFmtId="0" fontId="11" fillId="0" borderId="4" xfId="0" applyFont="1" applyBorder="1"/>
    <xf numFmtId="0" fontId="11" fillId="0" borderId="9" xfId="0" applyFont="1" applyBorder="1"/>
    <xf numFmtId="0" fontId="11" fillId="0" borderId="13" xfId="0" applyFont="1" applyBorder="1"/>
    <xf numFmtId="6" fontId="11" fillId="0" borderId="9" xfId="0" applyNumberFormat="1" applyFont="1" applyBorder="1"/>
    <xf numFmtId="164" fontId="11" fillId="0" borderId="10" xfId="0" applyNumberFormat="1" applyFont="1" applyBorder="1" applyAlignment="1">
      <alignment horizontal="right"/>
    </xf>
    <xf numFmtId="0" fontId="12" fillId="0" borderId="7" xfId="0" applyFont="1" applyBorder="1"/>
    <xf numFmtId="0" fontId="12" fillId="0" borderId="12" xfId="0" applyFont="1" applyBorder="1"/>
    <xf numFmtId="0" fontId="12" fillId="0" borderId="10" xfId="0" applyFont="1" applyBorder="1"/>
    <xf numFmtId="6" fontId="11" fillId="0" borderId="4" xfId="0" applyNumberFormat="1" applyFont="1" applyBorder="1"/>
    <xf numFmtId="0" fontId="11" fillId="0" borderId="7" xfId="0" applyFont="1" applyBorder="1"/>
    <xf numFmtId="6" fontId="11" fillId="0" borderId="7" xfId="0" applyNumberFormat="1" applyFont="1" applyBorder="1"/>
    <xf numFmtId="0" fontId="11" fillId="0" borderId="10" xfId="0" applyFont="1" applyBorder="1"/>
    <xf numFmtId="6" fontId="11" fillId="0" borderId="10" xfId="0" applyNumberFormat="1" applyFont="1" applyBorder="1"/>
    <xf numFmtId="164" fontId="12" fillId="0" borderId="4" xfId="0" applyNumberFormat="1" applyFont="1" applyBorder="1" applyAlignment="1">
      <alignment horizontal="right"/>
    </xf>
    <xf numFmtId="3" fontId="11" fillId="0" borderId="4" xfId="0" applyNumberFormat="1" applyFont="1" applyBorder="1"/>
    <xf numFmtId="3" fontId="12" fillId="0" borderId="9" xfId="0" applyNumberFormat="1" applyFont="1" applyBorder="1"/>
    <xf numFmtId="3" fontId="12" fillId="0" borderId="4" xfId="0" applyNumberFormat="1" applyFont="1" applyBorder="1"/>
    <xf numFmtId="3" fontId="11" fillId="0" borderId="9" xfId="0" applyNumberFormat="1" applyFont="1" applyBorder="1"/>
    <xf numFmtId="3" fontId="11" fillId="0" borderId="12" xfId="0" applyNumberFormat="1" applyFont="1" applyBorder="1"/>
    <xf numFmtId="6" fontId="11" fillId="0" borderId="12" xfId="0" applyNumberFormat="1" applyFont="1" applyBorder="1"/>
    <xf numFmtId="0" fontId="11" fillId="0" borderId="12" xfId="0" applyFont="1" applyBorder="1"/>
    <xf numFmtId="3" fontId="12" fillId="0" borderId="0" xfId="0" applyNumberFormat="1" applyFont="1"/>
    <xf numFmtId="6" fontId="12" fillId="0" borderId="0" xfId="0" applyNumberFormat="1" applyFont="1"/>
    <xf numFmtId="164" fontId="12" fillId="0" borderId="0" xfId="0" applyNumberFormat="1" applyFont="1"/>
    <xf numFmtId="6" fontId="0" fillId="0" borderId="0" xfId="0" applyNumberFormat="1"/>
    <xf numFmtId="164" fontId="0" fillId="0" borderId="0" xfId="0" applyNumberFormat="1"/>
    <xf numFmtId="6" fontId="18" fillId="0" borderId="0" xfId="0" applyNumberFormat="1" applyFont="1"/>
    <xf numFmtId="40" fontId="0" fillId="0" borderId="0" xfId="0" applyNumberFormat="1"/>
    <xf numFmtId="0" fontId="10" fillId="0" borderId="1" xfId="0" applyFont="1" applyBorder="1" applyAlignment="1">
      <alignment horizontal="left" indent="2"/>
    </xf>
    <xf numFmtId="0" fontId="21" fillId="0" borderId="0" xfId="3" applyFont="1" applyFill="1" applyBorder="1"/>
    <xf numFmtId="0" fontId="21" fillId="0" borderId="0" xfId="3" applyFont="1"/>
    <xf numFmtId="0" fontId="20" fillId="2" borderId="16" xfId="3" applyFont="1" applyFill="1" applyBorder="1"/>
    <xf numFmtId="3" fontId="11" fillId="0" borderId="19" xfId="0" applyNumberFormat="1" applyFont="1" applyBorder="1" applyAlignment="1">
      <alignment vertical="center"/>
    </xf>
    <xf numFmtId="6" fontId="11" fillId="0" borderId="19" xfId="0" applyNumberFormat="1" applyFont="1" applyBorder="1" applyAlignment="1">
      <alignment vertical="center"/>
    </xf>
    <xf numFmtId="6" fontId="11" fillId="0" borderId="18" xfId="0" applyNumberFormat="1" applyFont="1" applyBorder="1" applyAlignment="1">
      <alignment vertical="center"/>
    </xf>
    <xf numFmtId="164" fontId="11" fillId="0" borderId="18" xfId="0" applyNumberFormat="1" applyFont="1" applyBorder="1" applyAlignment="1">
      <alignment horizontal="right" vertical="center"/>
    </xf>
    <xf numFmtId="164" fontId="11" fillId="0" borderId="20" xfId="2" applyNumberFormat="1" applyFont="1" applyBorder="1" applyAlignment="1" applyProtection="1">
      <alignment horizontal="right" vertical="center"/>
    </xf>
    <xf numFmtId="164" fontId="12" fillId="0" borderId="18" xfId="0" applyNumberFormat="1" applyFont="1" applyBorder="1" applyAlignment="1">
      <alignment horizontal="right" vertical="center"/>
    </xf>
    <xf numFmtId="3" fontId="11" fillId="0" borderId="19" xfId="0" applyNumberFormat="1" applyFont="1" applyBorder="1"/>
    <xf numFmtId="6" fontId="11" fillId="0" borderId="19" xfId="0" applyNumberFormat="1" applyFont="1" applyBorder="1"/>
    <xf numFmtId="164" fontId="11" fillId="0" borderId="18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6" fontId="10" fillId="0" borderId="1" xfId="0" applyNumberFormat="1" applyFont="1" applyBorder="1"/>
    <xf numFmtId="0" fontId="23" fillId="3" borderId="17" xfId="3" applyFont="1" applyFill="1" applyBorder="1" applyAlignment="1">
      <alignment horizontal="center" vertical="center"/>
    </xf>
    <xf numFmtId="164" fontId="24" fillId="0" borderId="0" xfId="0" applyNumberFormat="1" applyFont="1"/>
    <xf numFmtId="0" fontId="24" fillId="0" borderId="0" xfId="0" applyFont="1"/>
    <xf numFmtId="0" fontId="25" fillId="0" borderId="0" xfId="0" applyFont="1"/>
    <xf numFmtId="6" fontId="11" fillId="0" borderId="0" xfId="0" applyNumberFormat="1" applyFont="1"/>
    <xf numFmtId="164" fontId="11" fillId="0" borderId="0" xfId="0" applyNumberFormat="1" applyFont="1" applyAlignment="1">
      <alignment horizontal="right"/>
    </xf>
    <xf numFmtId="6" fontId="13" fillId="0" borderId="0" xfId="0" applyNumberFormat="1" applyFont="1" applyAlignment="1">
      <alignment horizontal="center" vertical="justify"/>
    </xf>
    <xf numFmtId="6" fontId="11" fillId="0" borderId="0" xfId="0" applyNumberFormat="1" applyFont="1" applyAlignment="1">
      <alignment horizontal="center" vertical="center"/>
    </xf>
    <xf numFmtId="6" fontId="12" fillId="0" borderId="0" xfId="0" applyNumberFormat="1" applyFont="1" applyAlignment="1">
      <alignment vertical="center"/>
    </xf>
    <xf numFmtId="6" fontId="11" fillId="0" borderId="0" xfId="0" applyNumberFormat="1" applyFont="1" applyAlignment="1">
      <alignment vertical="center"/>
    </xf>
    <xf numFmtId="6" fontId="11" fillId="0" borderId="0" xfId="0" applyNumberFormat="1" applyFont="1" applyAlignment="1">
      <alignment horizontal="center"/>
    </xf>
    <xf numFmtId="6" fontId="11" fillId="0" borderId="0" xfId="0" applyNumberFormat="1" applyFont="1" applyAlignment="1">
      <alignment horizontal="center" wrapText="1"/>
    </xf>
    <xf numFmtId="6" fontId="11" fillId="0" borderId="13" xfId="0" applyNumberFormat="1" applyFont="1" applyBorder="1" applyAlignment="1">
      <alignment vertical="center"/>
    </xf>
    <xf numFmtId="6" fontId="12" fillId="0" borderId="10" xfId="0" applyNumberFormat="1" applyFont="1" applyBorder="1" applyAlignment="1">
      <alignment vertical="center"/>
    </xf>
    <xf numFmtId="10" fontId="0" fillId="0" borderId="0" xfId="2" applyNumberFormat="1" applyFont="1"/>
    <xf numFmtId="6" fontId="12" fillId="0" borderId="13" xfId="0" applyNumberFormat="1" applyFont="1" applyBorder="1"/>
    <xf numFmtId="164" fontId="12" fillId="0" borderId="15" xfId="0" applyNumberFormat="1" applyFont="1" applyBorder="1" applyAlignment="1">
      <alignment horizontal="right" vertical="center"/>
    </xf>
    <xf numFmtId="0" fontId="26" fillId="0" borderId="11" xfId="0" applyFont="1" applyBorder="1" applyAlignment="1">
      <alignment vertical="center"/>
    </xf>
    <xf numFmtId="0" fontId="26" fillId="0" borderId="11" xfId="0" applyFont="1" applyBorder="1"/>
    <xf numFmtId="0" fontId="27" fillId="0" borderId="4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4" xfId="0" applyFont="1" applyBorder="1"/>
    <xf numFmtId="0" fontId="27" fillId="0" borderId="9" xfId="0" applyFont="1" applyBorder="1"/>
    <xf numFmtId="0" fontId="27" fillId="0" borderId="13" xfId="0" applyFont="1" applyBorder="1"/>
    <xf numFmtId="0" fontId="27" fillId="0" borderId="14" xfId="0" applyFont="1" applyBorder="1"/>
    <xf numFmtId="0" fontId="27" fillId="0" borderId="21" xfId="0" applyFont="1" applyBorder="1"/>
    <xf numFmtId="3" fontId="28" fillId="0" borderId="9" xfId="0" applyNumberFormat="1" applyFont="1" applyBorder="1" applyAlignment="1">
      <alignment vertical="center"/>
    </xf>
    <xf numFmtId="6" fontId="28" fillId="0" borderId="7" xfId="0" applyNumberFormat="1" applyFont="1" applyBorder="1" applyAlignment="1">
      <alignment vertical="center"/>
    </xf>
    <xf numFmtId="164" fontId="28" fillId="0" borderId="10" xfId="0" applyNumberFormat="1" applyFont="1" applyBorder="1" applyAlignment="1">
      <alignment horizontal="right" vertical="center"/>
    </xf>
    <xf numFmtId="6" fontId="29" fillId="0" borderId="7" xfId="0" applyNumberFormat="1" applyFont="1" applyBorder="1" applyAlignment="1">
      <alignment horizontal="center" vertical="center"/>
    </xf>
    <xf numFmtId="6" fontId="29" fillId="0" borderId="7" xfId="0" applyNumberFormat="1" applyFont="1" applyBorder="1" applyAlignment="1">
      <alignment horizontal="center" wrapText="1"/>
    </xf>
    <xf numFmtId="0" fontId="27" fillId="0" borderId="10" xfId="0" applyFont="1" applyBorder="1" applyAlignment="1">
      <alignment vertical="center"/>
    </xf>
    <xf numFmtId="0" fontId="27" fillId="0" borderId="10" xfId="0" applyFont="1" applyBorder="1"/>
    <xf numFmtId="0" fontId="30" fillId="0" borderId="14" xfId="0" applyFont="1" applyBorder="1" applyAlignment="1">
      <alignment vertical="center"/>
    </xf>
    <xf numFmtId="6" fontId="30" fillId="0" borderId="7" xfId="0" applyNumberFormat="1" applyFont="1" applyBorder="1" applyAlignment="1">
      <alignment vertical="center"/>
    </xf>
    <xf numFmtId="164" fontId="30" fillId="0" borderId="10" xfId="0" applyNumberFormat="1" applyFont="1" applyBorder="1" applyAlignment="1">
      <alignment horizontal="right" vertical="center"/>
    </xf>
    <xf numFmtId="0" fontId="31" fillId="0" borderId="0" xfId="0" applyFont="1"/>
    <xf numFmtId="6" fontId="30" fillId="0" borderId="0" xfId="0" applyNumberFormat="1" applyFont="1" applyAlignment="1">
      <alignment vertical="center"/>
    </xf>
    <xf numFmtId="6" fontId="30" fillId="0" borderId="13" xfId="0" applyNumberFormat="1" applyFont="1" applyBorder="1" applyAlignment="1">
      <alignment vertical="center"/>
    </xf>
    <xf numFmtId="164" fontId="30" fillId="0" borderId="10" xfId="2" applyNumberFormat="1" applyFont="1" applyBorder="1" applyAlignment="1" applyProtection="1">
      <alignment horizontal="right" vertical="center"/>
    </xf>
    <xf numFmtId="0" fontId="30" fillId="0" borderId="13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6" fontId="30" fillId="0" borderId="9" xfId="0" applyNumberFormat="1" applyFont="1" applyBorder="1" applyAlignment="1">
      <alignment vertical="center"/>
    </xf>
    <xf numFmtId="0" fontId="30" fillId="0" borderId="14" xfId="0" applyFont="1" applyBorder="1"/>
    <xf numFmtId="6" fontId="30" fillId="0" borderId="9" xfId="0" applyNumberFormat="1" applyFont="1" applyBorder="1"/>
    <xf numFmtId="6" fontId="30" fillId="0" borderId="7" xfId="0" applyNumberFormat="1" applyFont="1" applyBorder="1"/>
    <xf numFmtId="164" fontId="30" fillId="0" borderId="10" xfId="0" applyNumberFormat="1" applyFont="1" applyBorder="1" applyAlignment="1">
      <alignment horizontal="right"/>
    </xf>
    <xf numFmtId="6" fontId="30" fillId="0" borderId="0" xfId="0" applyNumberFormat="1" applyFont="1"/>
    <xf numFmtId="0" fontId="30" fillId="0" borderId="4" xfId="0" applyFont="1" applyBorder="1"/>
    <xf numFmtId="0" fontId="30" fillId="0" borderId="13" xfId="0" applyFont="1" applyBorder="1"/>
    <xf numFmtId="0" fontId="9" fillId="0" borderId="0" xfId="0" applyFont="1"/>
    <xf numFmtId="0" fontId="22" fillId="4" borderId="0" xfId="0" applyFont="1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53B2A138-37AF-4BBB-9690-8E10B15A0EA5}"/>
  </tableStyles>
  <colors>
    <mruColors>
      <color rgb="FFC4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-RevisedF-SUBR%20FY15BOR%201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5"/>
      <sheetName val="BOR-6"/>
      <sheetName val="ATH-1 Actual"/>
      <sheetName val="ATH-2-Actual"/>
      <sheetName val="ATH-1 13-14 Bgt"/>
      <sheetName val="ATH-2 13-14 Bgt"/>
      <sheetName val="ATH-1 14-15 Bgt"/>
      <sheetName val="ATH-2 14-15 Bgt"/>
    </sheetNames>
    <sheetDataSet>
      <sheetData sheetId="0">
        <row r="2">
          <cell r="B2" t="str">
            <v xml:space="preserve">Southern University and A&amp;M College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5"/>
  <dimension ref="B2:M20"/>
  <sheetViews>
    <sheetView tabSelected="1" workbookViewId="0"/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224" t="s">
        <v>180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2:13" ht="15.75" thickBot="1" x14ac:dyDescent="0.3"/>
    <row r="4" spans="2:13" ht="15.75" thickBot="1" x14ac:dyDescent="0.3">
      <c r="B4" s="158" t="s">
        <v>128</v>
      </c>
      <c r="C4" s="103"/>
      <c r="D4" s="158" t="s">
        <v>134</v>
      </c>
      <c r="E4" s="103"/>
      <c r="F4" s="158" t="s">
        <v>138</v>
      </c>
      <c r="G4" s="103"/>
      <c r="H4" s="158" t="s">
        <v>139</v>
      </c>
      <c r="I4" s="103"/>
      <c r="J4" s="158" t="s">
        <v>140</v>
      </c>
      <c r="K4" s="103"/>
      <c r="L4" s="158" t="s">
        <v>141</v>
      </c>
      <c r="M4" s="103"/>
    </row>
    <row r="5" spans="2:13" x14ac:dyDescent="0.25">
      <c r="B5" s="156" t="s">
        <v>129</v>
      </c>
      <c r="C5" s="104"/>
      <c r="D5" s="157" t="s">
        <v>135</v>
      </c>
      <c r="E5" s="104"/>
      <c r="F5" s="157" t="s">
        <v>166</v>
      </c>
      <c r="G5" s="104"/>
      <c r="H5" s="157" t="s">
        <v>152</v>
      </c>
      <c r="I5" s="104"/>
      <c r="J5" s="157" t="s">
        <v>160</v>
      </c>
      <c r="K5" s="104"/>
      <c r="L5" s="157" t="s">
        <v>142</v>
      </c>
      <c r="M5" s="104"/>
    </row>
    <row r="6" spans="2:13" x14ac:dyDescent="0.25">
      <c r="B6" s="156" t="s">
        <v>130</v>
      </c>
      <c r="C6" s="104"/>
      <c r="D6" s="157" t="s">
        <v>136</v>
      </c>
      <c r="E6" s="104"/>
      <c r="F6" s="157" t="s">
        <v>167</v>
      </c>
      <c r="G6" s="104"/>
      <c r="H6" s="157" t="s">
        <v>153</v>
      </c>
      <c r="I6" s="104"/>
      <c r="J6" s="157" t="s">
        <v>161</v>
      </c>
      <c r="K6" s="104"/>
      <c r="L6" s="157" t="s">
        <v>143</v>
      </c>
      <c r="M6" s="104"/>
    </row>
    <row r="7" spans="2:13" x14ac:dyDescent="0.25">
      <c r="B7" s="156" t="s">
        <v>131</v>
      </c>
      <c r="C7" s="104"/>
      <c r="D7" s="157" t="s">
        <v>137</v>
      </c>
      <c r="E7" s="104"/>
      <c r="F7" s="157" t="s">
        <v>188</v>
      </c>
      <c r="G7" s="104"/>
      <c r="H7" s="157" t="s">
        <v>154</v>
      </c>
      <c r="I7" s="104"/>
      <c r="J7" s="157" t="s">
        <v>162</v>
      </c>
      <c r="K7" s="104"/>
      <c r="L7" s="157" t="s">
        <v>144</v>
      </c>
      <c r="M7" s="104"/>
    </row>
    <row r="8" spans="2:13" x14ac:dyDescent="0.25">
      <c r="B8" s="156" t="s">
        <v>132</v>
      </c>
      <c r="C8" s="104"/>
      <c r="D8" s="104"/>
      <c r="E8" s="104"/>
      <c r="F8" s="157" t="s">
        <v>189</v>
      </c>
      <c r="G8" s="104"/>
      <c r="H8" s="157" t="s">
        <v>155</v>
      </c>
      <c r="I8" s="104"/>
      <c r="J8" s="157" t="s">
        <v>163</v>
      </c>
      <c r="K8" s="104"/>
      <c r="L8" s="157" t="s">
        <v>145</v>
      </c>
      <c r="M8" s="104"/>
    </row>
    <row r="9" spans="2:13" x14ac:dyDescent="0.25">
      <c r="B9" s="156" t="s">
        <v>133</v>
      </c>
      <c r="C9" s="104"/>
      <c r="D9" s="104"/>
      <c r="E9" s="104"/>
      <c r="F9" s="157" t="s">
        <v>168</v>
      </c>
      <c r="G9" s="104"/>
      <c r="H9" s="157" t="s">
        <v>156</v>
      </c>
      <c r="I9" s="104"/>
      <c r="J9" s="157" t="s">
        <v>164</v>
      </c>
      <c r="K9" s="104"/>
      <c r="L9" s="157" t="s">
        <v>146</v>
      </c>
      <c r="M9" s="104"/>
    </row>
    <row r="10" spans="2:13" x14ac:dyDescent="0.25">
      <c r="B10" s="104"/>
      <c r="C10" s="104"/>
      <c r="D10" s="104"/>
      <c r="E10" s="104"/>
      <c r="F10" s="157" t="s">
        <v>169</v>
      </c>
      <c r="G10" s="104"/>
      <c r="H10" s="157" t="s">
        <v>157</v>
      </c>
      <c r="I10" s="104"/>
      <c r="J10" s="157" t="s">
        <v>165</v>
      </c>
      <c r="K10" s="104"/>
      <c r="L10" s="157" t="s">
        <v>147</v>
      </c>
      <c r="M10" s="104"/>
    </row>
    <row r="11" spans="2:13" x14ac:dyDescent="0.25">
      <c r="B11" s="104"/>
      <c r="C11" s="104"/>
      <c r="D11" s="104"/>
      <c r="E11" s="104"/>
      <c r="F11" s="157" t="s">
        <v>170</v>
      </c>
      <c r="G11" s="104"/>
      <c r="H11" s="157" t="s">
        <v>158</v>
      </c>
      <c r="I11" s="104"/>
      <c r="J11" s="104"/>
      <c r="K11" s="104"/>
      <c r="L11" s="157" t="s">
        <v>148</v>
      </c>
      <c r="M11" s="104"/>
    </row>
    <row r="12" spans="2:13" x14ac:dyDescent="0.25">
      <c r="B12" s="104"/>
      <c r="C12" s="104"/>
      <c r="D12" s="104"/>
      <c r="E12" s="104"/>
      <c r="F12" s="157" t="s">
        <v>171</v>
      </c>
      <c r="G12" s="104"/>
      <c r="H12" s="157" t="s">
        <v>159</v>
      </c>
      <c r="I12" s="104"/>
      <c r="J12" s="104"/>
      <c r="K12" s="104"/>
      <c r="L12" s="157" t="s">
        <v>149</v>
      </c>
      <c r="M12" s="104"/>
    </row>
    <row r="13" spans="2:13" x14ac:dyDescent="0.25">
      <c r="B13" s="104"/>
      <c r="C13" s="104"/>
      <c r="D13" s="104"/>
      <c r="E13" s="104"/>
      <c r="F13" s="157" t="s">
        <v>172</v>
      </c>
      <c r="G13" s="104"/>
      <c r="H13" s="104"/>
      <c r="I13" s="104"/>
      <c r="J13" s="104"/>
      <c r="K13" s="104"/>
      <c r="L13" s="157" t="s">
        <v>150</v>
      </c>
      <c r="M13" s="104"/>
    </row>
    <row r="14" spans="2:13" x14ac:dyDescent="0.25">
      <c r="B14" s="104"/>
      <c r="C14" s="104"/>
      <c r="D14" s="104"/>
      <c r="E14" s="104"/>
      <c r="F14" s="157" t="s">
        <v>173</v>
      </c>
      <c r="G14" s="104"/>
      <c r="H14" s="104"/>
      <c r="I14" s="104"/>
      <c r="J14" s="104"/>
      <c r="K14" s="104"/>
      <c r="L14" s="157" t="s">
        <v>151</v>
      </c>
      <c r="M14" s="104"/>
    </row>
    <row r="15" spans="2:13" x14ac:dyDescent="0.25">
      <c r="B15" s="104"/>
      <c r="C15" s="104"/>
      <c r="D15" s="104"/>
      <c r="E15" s="104"/>
      <c r="F15" s="157" t="s">
        <v>174</v>
      </c>
      <c r="G15" s="104"/>
      <c r="H15" s="104"/>
      <c r="I15" s="104"/>
      <c r="J15" s="104"/>
      <c r="K15" s="104"/>
      <c r="L15" s="104"/>
      <c r="M15" s="104"/>
    </row>
    <row r="16" spans="2:13" x14ac:dyDescent="0.25">
      <c r="B16" s="104"/>
      <c r="C16" s="104"/>
      <c r="D16" s="104"/>
      <c r="E16" s="104"/>
      <c r="F16" s="157" t="s">
        <v>175</v>
      </c>
      <c r="G16" s="104"/>
      <c r="H16" s="104"/>
      <c r="I16" s="104"/>
      <c r="J16" s="104"/>
      <c r="K16" s="104"/>
      <c r="L16" s="104"/>
      <c r="M16" s="104"/>
    </row>
    <row r="17" spans="2:13" x14ac:dyDescent="0.25">
      <c r="B17" s="104"/>
      <c r="C17" s="104"/>
      <c r="D17" s="104"/>
      <c r="E17" s="104"/>
      <c r="F17" s="157" t="s">
        <v>176</v>
      </c>
      <c r="G17" s="104"/>
      <c r="H17" s="104"/>
      <c r="I17" s="104"/>
      <c r="J17" s="104"/>
      <c r="K17" s="104"/>
      <c r="L17" s="104"/>
      <c r="M17" s="104"/>
    </row>
    <row r="18" spans="2:13" x14ac:dyDescent="0.25">
      <c r="B18" s="104"/>
      <c r="C18" s="104"/>
      <c r="D18" s="104"/>
      <c r="E18" s="104"/>
      <c r="F18" s="157" t="s">
        <v>177</v>
      </c>
      <c r="G18" s="157"/>
      <c r="H18" s="104"/>
      <c r="I18" s="104"/>
      <c r="J18" s="104"/>
      <c r="K18" s="104"/>
      <c r="L18" s="104"/>
      <c r="M18" s="104"/>
    </row>
    <row r="19" spans="2:13" x14ac:dyDescent="0.25">
      <c r="F19" s="157" t="s">
        <v>191</v>
      </c>
    </row>
    <row r="20" spans="2:13" x14ac:dyDescent="0.25">
      <c r="F20" s="157" t="s">
        <v>183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ULSummary!A1" tooltip="UL System Summary" display="ULS Summary" xr:uid="{00000000-0004-0000-0000-00000A000000}"/>
    <hyperlink ref="L5" location="UL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LSUHSCNO!A1" tooltip="LSU Health Sciences Center New Orleans" display="LSUHSCNO" xr:uid="{00000000-0004-0000-0000-00001A000000}"/>
    <hyperlink ref="H10" location="LSU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'SU Summary'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'LCTCS Summary'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B3201DA6-C0E7-444F-8AAB-120E7D7FE4FA}"/>
    <hyperlink ref="F8" location="RR!A1" tooltip="Workforce Training Rapid Response" display="RR" xr:uid="{D61D730C-F373-4062-A12A-846AAD59B2E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103"/>
  <sheetViews>
    <sheetView workbookViewId="0">
      <pane ySplit="5" topLeftCell="A52" activePane="bottomLeft" state="frozen"/>
      <selection activeCell="C37" sqref="C37"/>
      <selection pane="bottomLeft" activeCell="B37" sqref="B37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126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8818302</v>
      </c>
      <c r="C8" s="61">
        <v>8818302</v>
      </c>
      <c r="D8" s="61">
        <v>7013679</v>
      </c>
      <c r="E8" s="61">
        <f t="shared" ref="E8:E36" si="0">D8-C8</f>
        <v>-1804623</v>
      </c>
      <c r="F8" s="62">
        <f t="shared" ref="F8:F36" si="1">IF(ISBLANK(E8),"  ",IF(C8&gt;0,E8/C8,IF(E8&gt;0,1,0)))</f>
        <v>-0.20464517999043352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v>37109.31</v>
      </c>
      <c r="C10" s="61">
        <v>36742</v>
      </c>
      <c r="D10" s="61">
        <v>37521</v>
      </c>
      <c r="E10" s="61">
        <f t="shared" si="0"/>
        <v>779</v>
      </c>
      <c r="F10" s="62">
        <f t="shared" si="1"/>
        <v>2.120189428991345E-2</v>
      </c>
      <c r="H10" s="178"/>
    </row>
    <row r="11" spans="1:9" ht="15" customHeight="1" x14ac:dyDescent="0.25">
      <c r="A11" s="189" t="s">
        <v>15</v>
      </c>
      <c r="B11" s="61">
        <v>0</v>
      </c>
      <c r="C11" s="61">
        <v>0</v>
      </c>
      <c r="D11" s="61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v>37109.31</v>
      </c>
      <c r="C12" s="61">
        <v>36742</v>
      </c>
      <c r="D12" s="61">
        <v>37521</v>
      </c>
      <c r="E12" s="61">
        <f t="shared" si="0"/>
        <v>779</v>
      </c>
      <c r="F12" s="62">
        <f t="shared" si="1"/>
        <v>2.120189428991345E-2</v>
      </c>
      <c r="H12" s="178"/>
    </row>
    <row r="13" spans="1:9" ht="15" customHeight="1" x14ac:dyDescent="0.25">
      <c r="A13" s="190" t="s">
        <v>17</v>
      </c>
      <c r="B13" s="61">
        <v>0</v>
      </c>
      <c r="C13" s="61">
        <v>0</v>
      </c>
      <c r="D13" s="61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v>0</v>
      </c>
      <c r="C14" s="61">
        <v>0</v>
      </c>
      <c r="D14" s="61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v>0</v>
      </c>
      <c r="C15" s="61">
        <v>0</v>
      </c>
      <c r="D15" s="61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1">
        <v>0</v>
      </c>
      <c r="C16" s="61">
        <v>0</v>
      </c>
      <c r="D16" s="61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v>0</v>
      </c>
      <c r="C17" s="61">
        <v>0</v>
      </c>
      <c r="D17" s="61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v>0</v>
      </c>
      <c r="C18" s="61">
        <v>0</v>
      </c>
      <c r="D18" s="61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v>0</v>
      </c>
      <c r="C19" s="61">
        <v>0</v>
      </c>
      <c r="D19" s="61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v>0</v>
      </c>
      <c r="C20" s="61">
        <v>0</v>
      </c>
      <c r="D20" s="61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v>0</v>
      </c>
      <c r="C21" s="61">
        <v>0</v>
      </c>
      <c r="D21" s="61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v>0</v>
      </c>
      <c r="C22" s="61">
        <v>0</v>
      </c>
      <c r="D22" s="61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v>0</v>
      </c>
      <c r="C23" s="61">
        <v>0</v>
      </c>
      <c r="D23" s="61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v>0</v>
      </c>
      <c r="C24" s="61">
        <v>0</v>
      </c>
      <c r="D24" s="61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v>0</v>
      </c>
      <c r="C25" s="61">
        <v>0</v>
      </c>
      <c r="D25" s="61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v>0</v>
      </c>
      <c r="C26" s="61">
        <v>0</v>
      </c>
      <c r="D26" s="61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v>0</v>
      </c>
      <c r="C27" s="61">
        <v>0</v>
      </c>
      <c r="D27" s="61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v>0</v>
      </c>
      <c r="C28" s="61">
        <v>0</v>
      </c>
      <c r="D28" s="61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v>0</v>
      </c>
      <c r="C29" s="61">
        <v>0</v>
      </c>
      <c r="D29" s="61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v>0</v>
      </c>
      <c r="C30" s="61">
        <v>0</v>
      </c>
      <c r="D30" s="6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07">
        <v>0</v>
      </c>
      <c r="C31" s="207">
        <v>0</v>
      </c>
      <c r="D31" s="207">
        <v>0</v>
      </c>
      <c r="E31" s="207">
        <v>0</v>
      </c>
      <c r="F31" s="208"/>
      <c r="H31" s="210"/>
    </row>
    <row r="32" spans="1:8" s="209" customFormat="1" ht="15" customHeight="1" x14ac:dyDescent="0.25">
      <c r="A32" s="214" t="s">
        <v>209</v>
      </c>
      <c r="B32" s="207">
        <v>0</v>
      </c>
      <c r="C32" s="207">
        <v>0</v>
      </c>
      <c r="D32" s="207">
        <v>0</v>
      </c>
      <c r="E32" s="207">
        <v>0</v>
      </c>
      <c r="F32" s="208"/>
      <c r="H32" s="210"/>
    </row>
    <row r="33" spans="1:8" ht="15" customHeight="1" x14ac:dyDescent="0.25">
      <c r="A33" s="191" t="s">
        <v>202</v>
      </c>
      <c r="B33" s="61">
        <v>0</v>
      </c>
      <c r="C33" s="61">
        <v>0</v>
      </c>
      <c r="D33" s="61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1">
        <v>0</v>
      </c>
      <c r="C34" s="61">
        <v>0</v>
      </c>
      <c r="D34" s="61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1">
        <v>0</v>
      </c>
      <c r="C35" s="61">
        <v>0</v>
      </c>
      <c r="D35" s="61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1">
        <v>0</v>
      </c>
      <c r="C36" s="61">
        <v>0</v>
      </c>
      <c r="D36" s="61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8855411.3100000005</v>
      </c>
      <c r="C42" s="70">
        <v>8855044</v>
      </c>
      <c r="D42" s="70">
        <v>7051200</v>
      </c>
      <c r="E42" s="70">
        <f>D42-C42</f>
        <v>-1803844</v>
      </c>
      <c r="F42" s="71">
        <f>IF(ISBLANK(E42),"  ",IF(C42&gt;0,E42/C42,IF(E42&gt;0,1,0)))</f>
        <v>-0.20370807869503529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61">
        <v>0</v>
      </c>
      <c r="C49" s="61">
        <v>0</v>
      </c>
      <c r="D49" s="61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197819.95</v>
      </c>
      <c r="C51" s="77">
        <v>375000</v>
      </c>
      <c r="D51" s="77">
        <v>800000</v>
      </c>
      <c r="E51" s="77">
        <f>D51-C51</f>
        <v>425000</v>
      </c>
      <c r="F51" s="71">
        <f>IF(ISBLANK(E51),"  ",IF(C51&gt;0,E51/C51,IF(E51&gt;0,1,0)))</f>
        <v>1.1333333333333333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3478766.27</v>
      </c>
      <c r="C55" s="75">
        <v>9100000</v>
      </c>
      <c r="D55" s="75">
        <v>9100000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3115624.38</v>
      </c>
      <c r="C57" s="79">
        <v>4034667</v>
      </c>
      <c r="D57" s="79">
        <v>9934667</v>
      </c>
      <c r="E57" s="79">
        <f>D57-C57</f>
        <v>5900000</v>
      </c>
      <c r="F57" s="71">
        <f>IF(ISBLANK(E57),"  ",IF(C57&gt;0,E57/C57,IF(E57&gt;0,1,0)))</f>
        <v>1.4623263828216801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15647621.91</v>
      </c>
      <c r="C61" s="75">
        <v>22364711</v>
      </c>
      <c r="D61" s="75">
        <v>26885867</v>
      </c>
      <c r="E61" s="75">
        <f>D61-C61</f>
        <v>4521156</v>
      </c>
      <c r="F61" s="71">
        <f>IF(ISBLANK(E61),"  ",IF(C61&gt;0,E61/C61,IF(E61&gt;0,1,0)))</f>
        <v>0.20215579803378636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6">D65-C65</f>
        <v>0</v>
      </c>
      <c r="F65" s="62">
        <f t="shared" ref="F65:F78" si="7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4075399.83</v>
      </c>
      <c r="C66" s="65">
        <v>6594593</v>
      </c>
      <c r="D66" s="65">
        <v>7734000</v>
      </c>
      <c r="E66" s="65">
        <f t="shared" si="6"/>
        <v>1139407</v>
      </c>
      <c r="F66" s="62">
        <f t="shared" si="7"/>
        <v>0.17277897210639079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6"/>
        <v>0</v>
      </c>
      <c r="F67" s="62">
        <f t="shared" si="7"/>
        <v>0</v>
      </c>
      <c r="H67" s="178"/>
    </row>
    <row r="68" spans="1:8" ht="15" customHeight="1" x14ac:dyDescent="0.25">
      <c r="A68" s="66" t="s">
        <v>49</v>
      </c>
      <c r="B68" s="65">
        <v>0</v>
      </c>
      <c r="C68" s="65">
        <v>0</v>
      </c>
      <c r="D68" s="65">
        <v>0</v>
      </c>
      <c r="E68" s="65">
        <f t="shared" si="6"/>
        <v>0</v>
      </c>
      <c r="F68" s="62">
        <f t="shared" si="7"/>
        <v>0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6"/>
        <v>0</v>
      </c>
      <c r="F69" s="62">
        <f t="shared" si="7"/>
        <v>0</v>
      </c>
      <c r="H69" s="178"/>
    </row>
    <row r="70" spans="1:8" ht="15" customHeight="1" x14ac:dyDescent="0.25">
      <c r="A70" s="66" t="s">
        <v>51</v>
      </c>
      <c r="B70" s="65">
        <v>3278650.45</v>
      </c>
      <c r="C70" s="65">
        <v>6658395</v>
      </c>
      <c r="D70" s="65">
        <v>5505127</v>
      </c>
      <c r="E70" s="65">
        <f t="shared" si="6"/>
        <v>-1153268</v>
      </c>
      <c r="F70" s="62">
        <f t="shared" si="7"/>
        <v>-0.1732051042330772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6"/>
        <v>0</v>
      </c>
      <c r="F71" s="62">
        <f t="shared" si="7"/>
        <v>0</v>
      </c>
      <c r="H71" s="178"/>
    </row>
    <row r="72" spans="1:8" ht="15" customHeight="1" x14ac:dyDescent="0.25">
      <c r="A72" s="66" t="s">
        <v>53</v>
      </c>
      <c r="B72" s="65">
        <v>1368903.5599999998</v>
      </c>
      <c r="C72" s="65">
        <v>4981723</v>
      </c>
      <c r="D72" s="65">
        <v>3222740</v>
      </c>
      <c r="E72" s="65">
        <f t="shared" si="6"/>
        <v>-1758983</v>
      </c>
      <c r="F72" s="62">
        <f t="shared" si="7"/>
        <v>-0.35308727522586059</v>
      </c>
      <c r="H72" s="178"/>
    </row>
    <row r="73" spans="1:8" s="103" customFormat="1" ht="15" customHeight="1" x14ac:dyDescent="0.25">
      <c r="A73" s="84" t="s">
        <v>54</v>
      </c>
      <c r="B73" s="70">
        <v>8722953.8399999999</v>
      </c>
      <c r="C73" s="70">
        <v>18234711</v>
      </c>
      <c r="D73" s="70">
        <v>16461867</v>
      </c>
      <c r="E73" s="70">
        <f t="shared" si="6"/>
        <v>-1772844</v>
      </c>
      <c r="F73" s="71">
        <f t="shared" si="7"/>
        <v>-9.7223586378747659E-2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6"/>
        <v>0</v>
      </c>
      <c r="F75" s="62">
        <f t="shared" si="7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5">
        <v>4938675.2399999993</v>
      </c>
      <c r="C77" s="65">
        <v>4130000</v>
      </c>
      <c r="D77" s="65">
        <v>10424000</v>
      </c>
      <c r="E77" s="65">
        <f t="shared" si="6"/>
        <v>6294000</v>
      </c>
      <c r="F77" s="62">
        <f t="shared" si="7"/>
        <v>1.5239709443099274</v>
      </c>
      <c r="H77" s="178"/>
    </row>
    <row r="78" spans="1:8" s="103" customFormat="1" ht="15" customHeight="1" x14ac:dyDescent="0.25">
      <c r="A78" s="85" t="s">
        <v>59</v>
      </c>
      <c r="B78" s="182">
        <v>13661629.079999998</v>
      </c>
      <c r="C78" s="182">
        <v>22364711</v>
      </c>
      <c r="D78" s="182">
        <v>26885867</v>
      </c>
      <c r="E78" s="182">
        <f t="shared" si="6"/>
        <v>4521156</v>
      </c>
      <c r="F78" s="71">
        <f t="shared" si="7"/>
        <v>0.20215579803378636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4473376.41</v>
      </c>
      <c r="C81" s="61">
        <v>5904933</v>
      </c>
      <c r="D81" s="61">
        <v>7776552</v>
      </c>
      <c r="E81" s="57">
        <f t="shared" ref="E81:E99" si="8">D81-C81</f>
        <v>1871619</v>
      </c>
      <c r="F81" s="62">
        <f t="shared" ref="F81:F99" si="9">IF(ISBLANK(E81),"  ",IF(C81&gt;0,E81/C81,IF(E81&gt;0,1,0)))</f>
        <v>0.31695854974137727</v>
      </c>
      <c r="H81" s="178"/>
    </row>
    <row r="82" spans="1:8" ht="15" customHeight="1" x14ac:dyDescent="0.25">
      <c r="A82" s="66" t="s">
        <v>62</v>
      </c>
      <c r="B82" s="63">
        <v>11109</v>
      </c>
      <c r="C82" s="63">
        <v>45000</v>
      </c>
      <c r="D82" s="63">
        <v>45000</v>
      </c>
      <c r="E82" s="65">
        <f t="shared" si="8"/>
        <v>0</v>
      </c>
      <c r="F82" s="62">
        <f t="shared" si="9"/>
        <v>0</v>
      </c>
      <c r="H82" s="178"/>
    </row>
    <row r="83" spans="1:8" ht="15" customHeight="1" x14ac:dyDescent="0.25">
      <c r="A83" s="66" t="s">
        <v>63</v>
      </c>
      <c r="B83" s="63">
        <v>1702926.7899999998</v>
      </c>
      <c r="C83" s="63">
        <v>2280870</v>
      </c>
      <c r="D83" s="63">
        <v>2581234</v>
      </c>
      <c r="E83" s="65">
        <f t="shared" si="8"/>
        <v>300364</v>
      </c>
      <c r="F83" s="62">
        <f t="shared" si="9"/>
        <v>0.13168834699040277</v>
      </c>
      <c r="H83" s="178"/>
    </row>
    <row r="84" spans="1:8" s="103" customFormat="1" ht="15" customHeight="1" x14ac:dyDescent="0.25">
      <c r="A84" s="84" t="s">
        <v>64</v>
      </c>
      <c r="B84" s="86">
        <v>6187412.2000000002</v>
      </c>
      <c r="C84" s="86">
        <v>8230803</v>
      </c>
      <c r="D84" s="86">
        <v>10402786</v>
      </c>
      <c r="E84" s="70">
        <f t="shared" si="8"/>
        <v>2171983</v>
      </c>
      <c r="F84" s="71">
        <f t="shared" si="9"/>
        <v>0.26388470237958556</v>
      </c>
      <c r="H84" s="179"/>
    </row>
    <row r="85" spans="1:8" ht="15" customHeight="1" x14ac:dyDescent="0.25">
      <c r="A85" s="66" t="s">
        <v>65</v>
      </c>
      <c r="B85" s="63">
        <v>81741.63</v>
      </c>
      <c r="C85" s="63">
        <v>158000</v>
      </c>
      <c r="D85" s="63">
        <v>167000</v>
      </c>
      <c r="E85" s="65">
        <f t="shared" si="8"/>
        <v>9000</v>
      </c>
      <c r="F85" s="62">
        <f t="shared" si="9"/>
        <v>5.6962025316455694E-2</v>
      </c>
      <c r="H85" s="178"/>
    </row>
    <row r="86" spans="1:8" ht="15" customHeight="1" x14ac:dyDescent="0.25">
      <c r="A86" s="66" t="s">
        <v>66</v>
      </c>
      <c r="B86" s="63">
        <v>1580591.38</v>
      </c>
      <c r="C86" s="63">
        <v>2859000</v>
      </c>
      <c r="D86" s="63">
        <v>3322709</v>
      </c>
      <c r="E86" s="65">
        <f t="shared" si="8"/>
        <v>463709</v>
      </c>
      <c r="F86" s="62">
        <f t="shared" si="9"/>
        <v>0.16219272472892621</v>
      </c>
      <c r="H86" s="178"/>
    </row>
    <row r="87" spans="1:8" ht="15" customHeight="1" x14ac:dyDescent="0.25">
      <c r="A87" s="66" t="s">
        <v>67</v>
      </c>
      <c r="B87" s="63">
        <v>2052531.9500000002</v>
      </c>
      <c r="C87" s="63">
        <v>2393080</v>
      </c>
      <c r="D87" s="63">
        <v>4094612</v>
      </c>
      <c r="E87" s="65">
        <f t="shared" si="8"/>
        <v>1701532</v>
      </c>
      <c r="F87" s="62">
        <f t="shared" si="9"/>
        <v>0.71102177946412159</v>
      </c>
      <c r="H87" s="178"/>
    </row>
    <row r="88" spans="1:8" s="103" customFormat="1" ht="15" customHeight="1" x14ac:dyDescent="0.25">
      <c r="A88" s="68" t="s">
        <v>68</v>
      </c>
      <c r="B88" s="86">
        <v>3714864.96</v>
      </c>
      <c r="C88" s="86">
        <v>5410080</v>
      </c>
      <c r="D88" s="86">
        <v>7584321</v>
      </c>
      <c r="E88" s="70">
        <f t="shared" si="8"/>
        <v>2174241</v>
      </c>
      <c r="F88" s="71">
        <f t="shared" si="9"/>
        <v>0.40188703309378049</v>
      </c>
      <c r="H88" s="179"/>
    </row>
    <row r="89" spans="1:8" ht="15" customHeight="1" x14ac:dyDescent="0.25">
      <c r="A89" s="66" t="s">
        <v>69</v>
      </c>
      <c r="B89" s="63">
        <v>0</v>
      </c>
      <c r="C89" s="63">
        <v>0</v>
      </c>
      <c r="D89" s="63">
        <v>0</v>
      </c>
      <c r="E89" s="65">
        <f t="shared" si="8"/>
        <v>0</v>
      </c>
      <c r="F89" s="62">
        <f t="shared" si="9"/>
        <v>0</v>
      </c>
      <c r="H89" s="178"/>
    </row>
    <row r="90" spans="1:8" ht="15" customHeight="1" x14ac:dyDescent="0.25">
      <c r="A90" s="66" t="s">
        <v>70</v>
      </c>
      <c r="B90" s="63">
        <v>2221917.15</v>
      </c>
      <c r="C90" s="63">
        <v>7323828</v>
      </c>
      <c r="D90" s="63">
        <v>7397867</v>
      </c>
      <c r="E90" s="65">
        <f t="shared" si="8"/>
        <v>74039</v>
      </c>
      <c r="F90" s="62">
        <f t="shared" si="9"/>
        <v>1.0109330803508766E-2</v>
      </c>
      <c r="H90" s="178"/>
    </row>
    <row r="91" spans="1:8" ht="15" customHeight="1" x14ac:dyDescent="0.25">
      <c r="A91" s="66" t="s">
        <v>71</v>
      </c>
      <c r="B91" s="63">
        <v>0</v>
      </c>
      <c r="C91" s="63">
        <v>0</v>
      </c>
      <c r="D91" s="63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3">
        <v>403873.12</v>
      </c>
      <c r="C92" s="63">
        <v>600000</v>
      </c>
      <c r="D92" s="63">
        <v>710893</v>
      </c>
      <c r="E92" s="65">
        <f t="shared" si="8"/>
        <v>110893</v>
      </c>
      <c r="F92" s="62">
        <f t="shared" si="9"/>
        <v>0.18482166666666666</v>
      </c>
      <c r="H92" s="178"/>
    </row>
    <row r="93" spans="1:8" s="103" customFormat="1" ht="15" customHeight="1" x14ac:dyDescent="0.25">
      <c r="A93" s="68" t="s">
        <v>73</v>
      </c>
      <c r="B93" s="86">
        <v>2625790.27</v>
      </c>
      <c r="C93" s="86">
        <v>7923828</v>
      </c>
      <c r="D93" s="86">
        <v>8108760</v>
      </c>
      <c r="E93" s="70">
        <f t="shared" si="8"/>
        <v>184932</v>
      </c>
      <c r="F93" s="71">
        <f t="shared" si="9"/>
        <v>2.3338719618850888E-2</v>
      </c>
      <c r="H93" s="179"/>
    </row>
    <row r="94" spans="1:8" ht="15" customHeight="1" x14ac:dyDescent="0.25">
      <c r="A94" s="66" t="s">
        <v>74</v>
      </c>
      <c r="B94" s="63">
        <v>871194.65</v>
      </c>
      <c r="C94" s="63">
        <v>660000</v>
      </c>
      <c r="D94" s="63">
        <v>440000</v>
      </c>
      <c r="E94" s="65">
        <f t="shared" si="8"/>
        <v>-220000</v>
      </c>
      <c r="F94" s="62">
        <f t="shared" si="9"/>
        <v>-0.33333333333333331</v>
      </c>
      <c r="H94" s="178"/>
    </row>
    <row r="95" spans="1:8" ht="15" customHeight="1" x14ac:dyDescent="0.25">
      <c r="A95" s="66" t="s">
        <v>75</v>
      </c>
      <c r="B95" s="63">
        <v>0</v>
      </c>
      <c r="C95" s="63">
        <v>0</v>
      </c>
      <c r="D95" s="63">
        <v>0</v>
      </c>
      <c r="E95" s="65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3">
        <v>262367</v>
      </c>
      <c r="C96" s="63">
        <v>140000</v>
      </c>
      <c r="D96" s="63">
        <v>350000</v>
      </c>
      <c r="E96" s="65">
        <f t="shared" si="8"/>
        <v>210000</v>
      </c>
      <c r="F96" s="62">
        <f t="shared" si="9"/>
        <v>1.5</v>
      </c>
      <c r="H96" s="178"/>
    </row>
    <row r="97" spans="1:8" s="103" customFormat="1" ht="15" customHeight="1" x14ac:dyDescent="0.25">
      <c r="A97" s="87" t="s">
        <v>77</v>
      </c>
      <c r="B97" s="86">
        <v>1133561.6499999999</v>
      </c>
      <c r="C97" s="86">
        <v>800000</v>
      </c>
      <c r="D97" s="86">
        <v>790000</v>
      </c>
      <c r="E97" s="70">
        <f t="shared" si="8"/>
        <v>-10000</v>
      </c>
      <c r="F97" s="71">
        <f t="shared" si="9"/>
        <v>-1.2500000000000001E-2</v>
      </c>
      <c r="H97" s="179"/>
    </row>
    <row r="98" spans="1:8" ht="15" customHeight="1" x14ac:dyDescent="0.25">
      <c r="A98" s="73" t="s">
        <v>78</v>
      </c>
      <c r="B98" s="63">
        <v>0</v>
      </c>
      <c r="C98" s="63">
        <v>0</v>
      </c>
      <c r="D98" s="63">
        <v>0</v>
      </c>
      <c r="E98" s="65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13661629.08</v>
      </c>
      <c r="C99" s="160">
        <v>22364711</v>
      </c>
      <c r="D99" s="160">
        <v>26885867</v>
      </c>
      <c r="E99" s="160">
        <f t="shared" si="8"/>
        <v>4521156</v>
      </c>
      <c r="F99" s="162">
        <f t="shared" si="9"/>
        <v>0.20215579803378636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103"/>
  <sheetViews>
    <sheetView workbookViewId="0">
      <pane ySplit="5" topLeftCell="A6" activePane="bottomLeft" state="frozen"/>
      <selection activeCell="C37" sqref="C37"/>
      <selection pane="bottomLeft" activeCell="C37" sqref="C37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127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280066494</v>
      </c>
      <c r="C8" s="61">
        <v>280069643</v>
      </c>
      <c r="D8" s="61">
        <v>264719296</v>
      </c>
      <c r="E8" s="61">
        <f t="shared" ref="E8:E36" si="0">D8-C8</f>
        <v>-15350347</v>
      </c>
      <c r="F8" s="62">
        <f t="shared" ref="F8:F36" si="1">IF(ISBLANK(E8),"  ",IF(C8&gt;0,E8/C8,IF(E8&gt;0,1,0)))</f>
        <v>-5.4809035479793149E-2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101336011</v>
      </c>
      <c r="C10" s="63">
        <v>114813075</v>
      </c>
      <c r="D10" s="63">
        <v>136779565</v>
      </c>
      <c r="E10" s="61">
        <f t="shared" si="0"/>
        <v>21966490</v>
      </c>
      <c r="F10" s="62">
        <f t="shared" si="1"/>
        <v>0.19132394111036569</v>
      </c>
      <c r="H10" s="178"/>
    </row>
    <row r="11" spans="1:9" ht="15" customHeight="1" x14ac:dyDescent="0.25">
      <c r="A11" s="189" t="s">
        <v>15</v>
      </c>
      <c r="B11" s="65">
        <v>10150</v>
      </c>
      <c r="C11" s="65">
        <v>80000</v>
      </c>
      <c r="D11" s="65">
        <v>0</v>
      </c>
      <c r="E11" s="61">
        <f t="shared" si="0"/>
        <v>-80000</v>
      </c>
      <c r="F11" s="62">
        <f t="shared" si="1"/>
        <v>-1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59000</v>
      </c>
      <c r="C22" s="65">
        <v>60000</v>
      </c>
      <c r="D22" s="65">
        <v>60000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89575082</v>
      </c>
      <c r="C24" s="65">
        <v>101673075</v>
      </c>
      <c r="D24" s="65">
        <v>123719565</v>
      </c>
      <c r="E24" s="61">
        <f t="shared" si="0"/>
        <v>22046490</v>
      </c>
      <c r="F24" s="62">
        <f t="shared" si="1"/>
        <v>0.21683705346769536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10500000</v>
      </c>
      <c r="C30" s="65">
        <v>10500000</v>
      </c>
      <c r="D30" s="65">
        <v>10500000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15">
        <v>0</v>
      </c>
      <c r="C31" s="215">
        <v>0</v>
      </c>
      <c r="D31" s="215">
        <v>0</v>
      </c>
      <c r="E31" s="207">
        <v>0</v>
      </c>
      <c r="F31" s="208"/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v>0</v>
      </c>
      <c r="F32" s="208"/>
      <c r="H32" s="210"/>
    </row>
    <row r="33" spans="1:8" ht="15" customHeight="1" x14ac:dyDescent="0.25">
      <c r="A33" s="191" t="s">
        <v>202</v>
      </c>
      <c r="B33" s="65">
        <v>1191779</v>
      </c>
      <c r="C33" s="65">
        <v>2500000</v>
      </c>
      <c r="D33" s="65">
        <v>2500000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381402505</v>
      </c>
      <c r="C42" s="70">
        <v>394882718</v>
      </c>
      <c r="D42" s="70">
        <v>401498861</v>
      </c>
      <c r="E42" s="70">
        <f>D42-C42</f>
        <v>6616143</v>
      </c>
      <c r="F42" s="71">
        <f>IF(ISBLANK(E42),"  ",IF(C42&gt;0,E42/C42,IF(E42&gt;0,1,0)))</f>
        <v>1.6754703861210762E-2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653144</v>
      </c>
      <c r="C51" s="77">
        <v>773742</v>
      </c>
      <c r="D51" s="77">
        <v>773742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2383219</v>
      </c>
      <c r="C57" s="79">
        <v>17305804</v>
      </c>
      <c r="D57" s="79">
        <v>8875168</v>
      </c>
      <c r="E57" s="79">
        <f>D57-C57</f>
        <v>-8430636</v>
      </c>
      <c r="F57" s="71">
        <f>IF(ISBLANK(E57),"  ",IF(C57&gt;0,E57/C57,IF(E57&gt;0,1,0)))</f>
        <v>-0.48715656319694828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384438868</v>
      </c>
      <c r="C61" s="75">
        <v>412962264</v>
      </c>
      <c r="D61" s="75">
        <v>411147771</v>
      </c>
      <c r="E61" s="75">
        <f>D61-C61</f>
        <v>-1814493</v>
      </c>
      <c r="F61" s="71">
        <f>IF(ISBLANK(E61),"  ",IF(C61&gt;0,E61/C61,IF(E61&gt;0,1,0)))</f>
        <v>-4.3938469884018264E-3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6">D65-C65</f>
        <v>0</v>
      </c>
      <c r="F65" s="62">
        <f t="shared" ref="F65:F78" si="7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6"/>
        <v>0</v>
      </c>
      <c r="F66" s="62">
        <f t="shared" si="7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6"/>
        <v>0</v>
      </c>
      <c r="F67" s="62">
        <f t="shared" si="7"/>
        <v>0</v>
      </c>
      <c r="H67" s="178"/>
    </row>
    <row r="68" spans="1:8" ht="15" customHeight="1" x14ac:dyDescent="0.25">
      <c r="A68" s="66" t="s">
        <v>49</v>
      </c>
      <c r="B68" s="65">
        <v>0</v>
      </c>
      <c r="C68" s="65">
        <v>0</v>
      </c>
      <c r="D68" s="65">
        <v>0</v>
      </c>
      <c r="E68" s="65">
        <f t="shared" si="6"/>
        <v>0</v>
      </c>
      <c r="F68" s="62">
        <f t="shared" si="7"/>
        <v>0</v>
      </c>
      <c r="H68" s="178"/>
    </row>
    <row r="69" spans="1:8" ht="15" customHeight="1" x14ac:dyDescent="0.25">
      <c r="A69" s="66" t="s">
        <v>50</v>
      </c>
      <c r="B69" s="65">
        <v>12446935.73</v>
      </c>
      <c r="C69" s="65">
        <v>17530489</v>
      </c>
      <c r="D69" s="65">
        <v>16736917</v>
      </c>
      <c r="E69" s="65">
        <f t="shared" si="6"/>
        <v>-793572</v>
      </c>
      <c r="F69" s="62">
        <f t="shared" si="7"/>
        <v>-4.5268104044330994E-2</v>
      </c>
      <c r="H69" s="178"/>
    </row>
    <row r="70" spans="1:8" ht="15" customHeight="1" x14ac:dyDescent="0.25">
      <c r="A70" s="66" t="s">
        <v>51</v>
      </c>
      <c r="B70" s="65">
        <v>0</v>
      </c>
      <c r="C70" s="65">
        <v>0</v>
      </c>
      <c r="D70" s="65">
        <v>0</v>
      </c>
      <c r="E70" s="65">
        <f t="shared" si="6"/>
        <v>0</v>
      </c>
      <c r="F70" s="62">
        <f t="shared" si="7"/>
        <v>0</v>
      </c>
      <c r="H70" s="178"/>
    </row>
    <row r="71" spans="1:8" ht="15" customHeight="1" x14ac:dyDescent="0.25">
      <c r="A71" s="66" t="s">
        <v>52</v>
      </c>
      <c r="B71" s="65">
        <v>371991931</v>
      </c>
      <c r="C71" s="65">
        <v>395431775</v>
      </c>
      <c r="D71" s="65">
        <v>394410854</v>
      </c>
      <c r="E71" s="65">
        <f t="shared" si="6"/>
        <v>-1020921</v>
      </c>
      <c r="F71" s="62">
        <f t="shared" si="7"/>
        <v>-2.5817879708832201E-3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65">
        <f t="shared" si="6"/>
        <v>0</v>
      </c>
      <c r="F72" s="62">
        <f t="shared" si="7"/>
        <v>0</v>
      </c>
      <c r="H72" s="178"/>
    </row>
    <row r="73" spans="1:8" s="103" customFormat="1" ht="15" customHeight="1" x14ac:dyDescent="0.25">
      <c r="A73" s="84" t="s">
        <v>54</v>
      </c>
      <c r="B73" s="70">
        <v>384438866.73000002</v>
      </c>
      <c r="C73" s="70">
        <v>412962264</v>
      </c>
      <c r="D73" s="70">
        <v>411147771</v>
      </c>
      <c r="E73" s="70">
        <f t="shared" si="6"/>
        <v>-1814493</v>
      </c>
      <c r="F73" s="71">
        <f t="shared" si="7"/>
        <v>-4.3938469884018264E-3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6"/>
        <v>0</v>
      </c>
      <c r="F75" s="62">
        <f t="shared" si="7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86">
        <v>384438866.73000002</v>
      </c>
      <c r="C78" s="86">
        <v>412962264</v>
      </c>
      <c r="D78" s="86">
        <v>411147771</v>
      </c>
      <c r="E78" s="70">
        <f t="shared" si="6"/>
        <v>-1814493</v>
      </c>
      <c r="F78" s="71">
        <f t="shared" si="7"/>
        <v>-4.3938469884018264E-3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6627172</v>
      </c>
      <c r="C81" s="61">
        <v>8821638</v>
      </c>
      <c r="D81" s="61">
        <v>9294291</v>
      </c>
      <c r="E81" s="57">
        <f t="shared" ref="E81:E99" si="8">D81-C81</f>
        <v>472653</v>
      </c>
      <c r="F81" s="62">
        <f t="shared" ref="F81:F99" si="9">IF(ISBLANK(E81),"  ",IF(C81&gt;0,E81/C81,IF(E81&gt;0,1,0)))</f>
        <v>5.3578825156960649E-2</v>
      </c>
      <c r="H81" s="178"/>
    </row>
    <row r="82" spans="1:8" ht="15" customHeight="1" x14ac:dyDescent="0.25">
      <c r="A82" s="66" t="s">
        <v>62</v>
      </c>
      <c r="B82" s="63">
        <v>17304</v>
      </c>
      <c r="C82" s="63">
        <v>134149</v>
      </c>
      <c r="D82" s="63">
        <v>134143</v>
      </c>
      <c r="E82" s="65">
        <f t="shared" si="8"/>
        <v>-6</v>
      </c>
      <c r="F82" s="62">
        <f t="shared" si="9"/>
        <v>-4.4726386331616334E-5</v>
      </c>
      <c r="H82" s="178"/>
    </row>
    <row r="83" spans="1:8" ht="15" customHeight="1" x14ac:dyDescent="0.25">
      <c r="A83" s="66" t="s">
        <v>63</v>
      </c>
      <c r="B83" s="57">
        <v>3039890</v>
      </c>
      <c r="C83" s="57">
        <v>3730632</v>
      </c>
      <c r="D83" s="57">
        <v>3730638</v>
      </c>
      <c r="E83" s="65">
        <f t="shared" si="8"/>
        <v>6</v>
      </c>
      <c r="F83" s="62">
        <f t="shared" si="9"/>
        <v>1.6083065818338554E-6</v>
      </c>
      <c r="H83" s="178"/>
    </row>
    <row r="84" spans="1:8" s="103" customFormat="1" ht="15" customHeight="1" x14ac:dyDescent="0.25">
      <c r="A84" s="84" t="s">
        <v>64</v>
      </c>
      <c r="B84" s="86">
        <v>9684366</v>
      </c>
      <c r="C84" s="86">
        <v>12686419</v>
      </c>
      <c r="D84" s="86">
        <v>13159072</v>
      </c>
      <c r="E84" s="70">
        <f t="shared" si="8"/>
        <v>472653</v>
      </c>
      <c r="F84" s="71">
        <f t="shared" si="9"/>
        <v>3.7256612760464554E-2</v>
      </c>
      <c r="H84" s="179"/>
    </row>
    <row r="85" spans="1:8" ht="15" customHeight="1" x14ac:dyDescent="0.25">
      <c r="A85" s="66" t="s">
        <v>65</v>
      </c>
      <c r="B85" s="63">
        <v>157186</v>
      </c>
      <c r="C85" s="63">
        <v>224289</v>
      </c>
      <c r="D85" s="63">
        <v>224289</v>
      </c>
      <c r="E85" s="65">
        <f t="shared" si="8"/>
        <v>0</v>
      </c>
      <c r="F85" s="62">
        <f t="shared" si="9"/>
        <v>0</v>
      </c>
      <c r="H85" s="178"/>
    </row>
    <row r="86" spans="1:8" ht="15" customHeight="1" x14ac:dyDescent="0.25">
      <c r="A86" s="66" t="s">
        <v>66</v>
      </c>
      <c r="B86" s="61">
        <v>635177</v>
      </c>
      <c r="C86" s="61">
        <v>1400400</v>
      </c>
      <c r="D86" s="61">
        <v>1200400</v>
      </c>
      <c r="E86" s="65">
        <f t="shared" si="8"/>
        <v>-200000</v>
      </c>
      <c r="F86" s="62">
        <f t="shared" si="9"/>
        <v>-0.14281633818908884</v>
      </c>
      <c r="H86" s="178"/>
    </row>
    <row r="87" spans="1:8" ht="15" customHeight="1" x14ac:dyDescent="0.25">
      <c r="A87" s="66" t="s">
        <v>67</v>
      </c>
      <c r="B87" s="57">
        <v>125595</v>
      </c>
      <c r="C87" s="57">
        <v>187867</v>
      </c>
      <c r="D87" s="57">
        <v>187867</v>
      </c>
      <c r="E87" s="65">
        <f t="shared" si="8"/>
        <v>0</v>
      </c>
      <c r="F87" s="62">
        <f t="shared" si="9"/>
        <v>0</v>
      </c>
      <c r="H87" s="178"/>
    </row>
    <row r="88" spans="1:8" s="103" customFormat="1" ht="15" customHeight="1" x14ac:dyDescent="0.25">
      <c r="A88" s="68" t="s">
        <v>68</v>
      </c>
      <c r="B88" s="86">
        <v>917958</v>
      </c>
      <c r="C88" s="86">
        <v>1812556</v>
      </c>
      <c r="D88" s="86">
        <v>1612556</v>
      </c>
      <c r="E88" s="70">
        <f t="shared" si="8"/>
        <v>-200000</v>
      </c>
      <c r="F88" s="71">
        <f t="shared" si="9"/>
        <v>-0.11034141841686547</v>
      </c>
      <c r="H88" s="179"/>
    </row>
    <row r="89" spans="1:8" ht="15" customHeight="1" x14ac:dyDescent="0.25">
      <c r="A89" s="66" t="s">
        <v>69</v>
      </c>
      <c r="B89" s="57">
        <v>863247</v>
      </c>
      <c r="C89" s="57">
        <v>1949376</v>
      </c>
      <c r="D89" s="57">
        <v>966853</v>
      </c>
      <c r="E89" s="65">
        <f t="shared" si="8"/>
        <v>-982523</v>
      </c>
      <c r="F89" s="62">
        <f t="shared" si="9"/>
        <v>-0.50401923487310807</v>
      </c>
      <c r="H89" s="178"/>
    </row>
    <row r="90" spans="1:8" ht="15" customHeight="1" x14ac:dyDescent="0.25">
      <c r="A90" s="66" t="s">
        <v>70</v>
      </c>
      <c r="B90" s="65">
        <v>371991931</v>
      </c>
      <c r="C90" s="65">
        <v>395431775</v>
      </c>
      <c r="D90" s="65">
        <v>394410854</v>
      </c>
      <c r="E90" s="65">
        <f t="shared" si="8"/>
        <v>-1020921</v>
      </c>
      <c r="F90" s="62">
        <f t="shared" si="9"/>
        <v>-2.5817879708832201E-3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5">
        <v>930937.73</v>
      </c>
      <c r="C92" s="65">
        <v>1030938</v>
      </c>
      <c r="D92" s="65">
        <v>947236</v>
      </c>
      <c r="E92" s="65">
        <f t="shared" si="8"/>
        <v>-83702</v>
      </c>
      <c r="F92" s="62">
        <f t="shared" si="9"/>
        <v>-8.1190139465224867E-2</v>
      </c>
      <c r="H92" s="178"/>
    </row>
    <row r="93" spans="1:8" s="103" customFormat="1" ht="15" customHeight="1" x14ac:dyDescent="0.25">
      <c r="A93" s="68" t="s">
        <v>73</v>
      </c>
      <c r="B93" s="70">
        <v>373786115.73000002</v>
      </c>
      <c r="C93" s="70">
        <v>398412089</v>
      </c>
      <c r="D93" s="70">
        <v>396324943</v>
      </c>
      <c r="E93" s="70">
        <f t="shared" si="8"/>
        <v>-2087146</v>
      </c>
      <c r="F93" s="71">
        <f t="shared" si="9"/>
        <v>-5.2386613198376116E-3</v>
      </c>
      <c r="H93" s="179"/>
    </row>
    <row r="94" spans="1:8" ht="15" customHeight="1" x14ac:dyDescent="0.25">
      <c r="A94" s="66" t="s">
        <v>74</v>
      </c>
      <c r="B94" s="65">
        <v>50427</v>
      </c>
      <c r="C94" s="65">
        <v>51200</v>
      </c>
      <c r="D94" s="65">
        <v>51200</v>
      </c>
      <c r="E94" s="65">
        <f t="shared" si="8"/>
        <v>0</v>
      </c>
      <c r="F94" s="62">
        <f t="shared" si="9"/>
        <v>0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8" s="103" customFormat="1" ht="15" customHeight="1" x14ac:dyDescent="0.25">
      <c r="A97" s="87" t="s">
        <v>77</v>
      </c>
      <c r="B97" s="86">
        <v>50427</v>
      </c>
      <c r="C97" s="86">
        <v>51200</v>
      </c>
      <c r="D97" s="86">
        <v>51200</v>
      </c>
      <c r="E97" s="70">
        <f t="shared" si="8"/>
        <v>0</v>
      </c>
      <c r="F97" s="71">
        <f t="shared" si="9"/>
        <v>0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384438866.73000002</v>
      </c>
      <c r="C99" s="160">
        <v>412962264</v>
      </c>
      <c r="D99" s="160">
        <v>411147771</v>
      </c>
      <c r="E99" s="160">
        <f t="shared" si="8"/>
        <v>-1814493</v>
      </c>
      <c r="F99" s="162">
        <f t="shared" si="9"/>
        <v>-4.3938469884018264E-3</v>
      </c>
      <c r="H99" s="179"/>
    </row>
    <row r="100" spans="1:8" ht="15" customHeight="1" thickTop="1" x14ac:dyDescent="0.4">
      <c r="A100" s="4"/>
      <c r="B100" s="5"/>
      <c r="C100" s="10">
        <v>0</v>
      </c>
      <c r="D100" s="10"/>
      <c r="E100" s="10">
        <v>0</v>
      </c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0.79998168889431442"/>
    <pageSetUpPr fitToPage="1"/>
  </sheetPr>
  <dimension ref="A1:M103"/>
  <sheetViews>
    <sheetView zoomScaleNormal="100" workbookViewId="0">
      <pane ySplit="5" topLeftCell="A6" activePane="bottomLeft" state="frozen"/>
      <selection activeCell="C37" sqref="C37"/>
      <selection pane="bottomLeft" activeCell="E103" sqref="E10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82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ULBoard!B8+Grambling!B8+LATech!B8+McNeese!B8+Nicholls!B8+NwSU!B8+SLU!B8+ULL!B8+ULM!B8+UNO!B8</f>
        <v>328495727</v>
      </c>
      <c r="C8" s="61">
        <f>ULBoard!C8+Grambling!C8+LATech!C8+McNeese!C8+Nicholls!C8+NwSU!C8+SLU!C8+ULL!C8+ULM!C8+UNO!C8</f>
        <v>328495729</v>
      </c>
      <c r="D8" s="61">
        <f>ULBoard!D8+Grambling!D8+LATech!D8+McNeese!D8+Nicholls!D8+NwSU!D8+SLU!D8+ULL!D8+ULM!D8+UNO!D8</f>
        <v>300035965</v>
      </c>
      <c r="E8" s="61">
        <f t="shared" ref="E8:E36" si="0">D8-C8</f>
        <v>-28459764</v>
      </c>
      <c r="F8" s="62">
        <f t="shared" ref="F8:F36" si="1">IF(ISBLANK(E8),"  ",IF(C8&gt;0,E8/C8,IF(E8&gt;0,1,0)))</f>
        <v>-8.6636633257414442E-2</v>
      </c>
      <c r="H8" s="178"/>
    </row>
    <row r="9" spans="1:9" ht="15" customHeight="1" x14ac:dyDescent="0.25">
      <c r="A9" s="60" t="s">
        <v>13</v>
      </c>
      <c r="B9" s="61">
        <f>ULBoard!B9+Grambling!B9+LATech!B9+McNeese!B9+Nicholls!B9+NwSU!B9+SLU!B9+ULL!B9+ULM!B9+UNO!B9</f>
        <v>0</v>
      </c>
      <c r="C9" s="61">
        <f>ULBoard!C9+Grambling!C9+LATech!C9+McNeese!C9+Nicholls!C9+NwSU!C9+SLU!C9+ULL!C9+ULM!C9+UNO!C9</f>
        <v>0</v>
      </c>
      <c r="D9" s="61">
        <f>ULBoard!D9+Grambling!D9+LATech!D9+McNeese!D9+Nicholls!D9+NwSU!D9+SLU!D9+ULL!D9+ULM!D9+UNO!D9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ULBoard!B10+Grambling!B10+LATech!B10+McNeese!B10+Nicholls!B10+NwSU!B10+SLU!B10+ULL!B10+ULM!B10+UNO!B10</f>
        <v>20217506</v>
      </c>
      <c r="C10" s="61">
        <f>ULBoard!C10+Grambling!C10+LATech!C10+McNeese!C10+Nicholls!C10+NwSU!C10+SLU!C10+ULL!C10+ULM!C10+UNO!C10</f>
        <v>20925290</v>
      </c>
      <c r="D10" s="61">
        <f>ULBoard!D10+Grambling!D10+LATech!D10+McNeese!D10+Nicholls!D10+NwSU!D10+SLU!D10+ULL!D10+ULM!D10+UNO!D10</f>
        <v>25515858</v>
      </c>
      <c r="E10" s="61">
        <f t="shared" si="0"/>
        <v>4590568</v>
      </c>
      <c r="F10" s="62">
        <f t="shared" si="1"/>
        <v>0.21937894289637086</v>
      </c>
      <c r="H10" s="178"/>
    </row>
    <row r="11" spans="1:9" ht="15" customHeight="1" x14ac:dyDescent="0.25">
      <c r="A11" s="189" t="s">
        <v>15</v>
      </c>
      <c r="B11" s="61">
        <f>ULBoard!B11+Grambling!B11+LATech!B11+McNeese!B11+Nicholls!B11+NwSU!B11+SLU!B11+ULL!B11+ULM!B11+UNO!B11</f>
        <v>2397794</v>
      </c>
      <c r="C11" s="61">
        <f>ULBoard!C11+Grambling!C11+LATech!C11+McNeese!C11+Nicholls!C11+NwSU!C11+SLU!C11+ULL!C11+ULM!C11+UNO!C11</f>
        <v>3000000</v>
      </c>
      <c r="D11" s="61">
        <f>ULBoard!D11+Grambling!D11+LATech!D11+McNeese!D11+Nicholls!D11+NwSU!D11+SLU!D11+ULL!D11+ULM!D11+UNO!D11</f>
        <v>0</v>
      </c>
      <c r="E11" s="61">
        <f t="shared" si="0"/>
        <v>-3000000</v>
      </c>
      <c r="F11" s="62">
        <f t="shared" si="1"/>
        <v>-1</v>
      </c>
      <c r="H11" s="178"/>
    </row>
    <row r="12" spans="1:9" ht="15" customHeight="1" x14ac:dyDescent="0.25">
      <c r="A12" s="190" t="s">
        <v>16</v>
      </c>
      <c r="B12" s="61">
        <f>ULBoard!B12+Grambling!B12+LATech!B12+McNeese!B12+Nicholls!B12+NwSU!B12+SLU!B12+ULL!B12+ULM!B12+UNO!B12</f>
        <v>15605104</v>
      </c>
      <c r="C12" s="61">
        <f>ULBoard!C12+Grambling!C12+LATech!C12+McNeese!C12+Nicholls!C12+NwSU!C12+SLU!C12+ULL!C12+ULM!C12+UNO!C12</f>
        <v>15710682</v>
      </c>
      <c r="D12" s="61">
        <f>ULBoard!D12+Grambling!D12+LATech!D12+McNeese!D12+Nicholls!D12+NwSU!D12+SLU!D12+ULL!D12+ULM!D12+UNO!D12</f>
        <v>15382010</v>
      </c>
      <c r="E12" s="61">
        <f t="shared" si="0"/>
        <v>-328672</v>
      </c>
      <c r="F12" s="62">
        <f t="shared" si="1"/>
        <v>-2.0920288501797692E-2</v>
      </c>
      <c r="H12" s="178"/>
    </row>
    <row r="13" spans="1:9" ht="15" customHeight="1" x14ac:dyDescent="0.25">
      <c r="A13" s="190" t="s">
        <v>17</v>
      </c>
      <c r="B13" s="61">
        <f>ULBoard!B13+Grambling!B13+LATech!B13+McNeese!B13+Nicholls!B13+NwSU!B13+SLU!B13+ULL!B13+ULM!B13+UNO!B13</f>
        <v>0</v>
      </c>
      <c r="C13" s="61">
        <f>ULBoard!C13+Grambling!C13+LATech!C13+McNeese!C13+Nicholls!C13+NwSU!C13+SLU!C13+ULL!C13+ULM!C13+UNO!C13</f>
        <v>0</v>
      </c>
      <c r="D13" s="61">
        <f>ULBoard!D13+Grambling!D13+LATech!D13+McNeese!D13+Nicholls!D13+NwSU!D13+SLU!D13+ULL!D13+ULM!D13+UNO!D13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ULBoard!B14+Grambling!B14+LATech!B14+McNeese!B14+Nicholls!B14+NwSU!B14+SLU!B14+ULL!B14+ULM!B14+UNO!B14</f>
        <v>343620</v>
      </c>
      <c r="C14" s="61">
        <f>ULBoard!C14+Grambling!C14+LATech!C14+McNeese!C14+Nicholls!C14+NwSU!C14+SLU!C14+ULL!C14+ULM!C14+UNO!C14</f>
        <v>343620</v>
      </c>
      <c r="D14" s="61">
        <f>ULBoard!D14+Grambling!D14+LATech!D14+McNeese!D14+Nicholls!D14+NwSU!D14+SLU!D14+ULL!D14+ULM!D14+UNO!D14</f>
        <v>681775</v>
      </c>
      <c r="E14" s="61">
        <f t="shared" si="0"/>
        <v>338155</v>
      </c>
      <c r="F14" s="62">
        <f t="shared" si="1"/>
        <v>0.9840958035038706</v>
      </c>
      <c r="H14" s="178"/>
    </row>
    <row r="15" spans="1:9" ht="15" customHeight="1" x14ac:dyDescent="0.25">
      <c r="A15" s="190" t="s">
        <v>19</v>
      </c>
      <c r="B15" s="61">
        <f>ULBoard!B15+Grambling!B15+LATech!B15+McNeese!B15+Nicholls!B15+NwSU!B15+SLU!B15+ULL!B15+ULM!B15+UNO!B15</f>
        <v>1870988</v>
      </c>
      <c r="C15" s="61">
        <f>ULBoard!C15+Grambling!C15+LATech!C15+McNeese!C15+Nicholls!C15+NwSU!C15+SLU!C15+ULL!C15+ULM!C15+UNO!C15</f>
        <v>1870988</v>
      </c>
      <c r="D15" s="61">
        <f>ULBoard!D15+Grambling!D15+LATech!D15+McNeese!D15+Nicholls!D15+NwSU!D15+SLU!D15+ULL!D15+ULM!D15+UNO!D15</f>
        <v>1452073</v>
      </c>
      <c r="E15" s="61">
        <f t="shared" si="0"/>
        <v>-418915</v>
      </c>
      <c r="F15" s="62">
        <f t="shared" si="1"/>
        <v>-0.22390042052648121</v>
      </c>
      <c r="H15" s="178"/>
    </row>
    <row r="16" spans="1:9" ht="15" customHeight="1" x14ac:dyDescent="0.25">
      <c r="A16" s="190" t="s">
        <v>201</v>
      </c>
      <c r="B16" s="61">
        <f>ULBoard!B16+Grambling!B16+LATech!B16+McNeese!B16+Nicholls!B16+NwSU!B16+SLU!B16+ULL!B16+ULM!B16+UNO!B16</f>
        <v>0</v>
      </c>
      <c r="C16" s="61">
        <f>ULBoard!C16+Grambling!C16+LATech!C16+McNeese!C16+Nicholls!C16+NwSU!C16+SLU!C16+ULL!C16+ULM!C16+UNO!C16</f>
        <v>0</v>
      </c>
      <c r="D16" s="61">
        <f>ULBoard!D16+Grambling!D16+LATech!D16+McNeese!D16+Nicholls!D16+NwSU!D16+SLU!D16+ULL!D16+ULM!D16+UNO!D16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ULBoard!B17+Grambling!B17+LATech!B17+McNeese!B17+Nicholls!B17+NwSU!B17+SLU!B17+ULL!B17+ULM!B17+UNO!B17</f>
        <v>0</v>
      </c>
      <c r="C17" s="61">
        <f>ULBoard!C17+Grambling!C17+LATech!C17+McNeese!C17+Nicholls!C17+NwSU!C17+SLU!C17+ULL!C17+ULM!C17+UNO!C17</f>
        <v>0</v>
      </c>
      <c r="D17" s="61">
        <f>ULBoard!D17+Grambling!D17+LATech!D17+McNeese!D17+Nicholls!D17+NwSU!D17+SLU!D17+ULL!D17+ULM!D17+UNO!D17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ULBoard!B18+Grambling!B18+LATech!B18+McNeese!B18+Nicholls!B18+NwSU!B18+SLU!B18+ULL!B18+ULM!B18+UNO!B18</f>
        <v>0</v>
      </c>
      <c r="C18" s="61">
        <f>ULBoard!C18+Grambling!C18+LATech!C18+McNeese!C18+Nicholls!C18+NwSU!C18+SLU!C18+ULL!C18+ULM!C18+UNO!C18</f>
        <v>0</v>
      </c>
      <c r="D18" s="61">
        <f>ULBoard!D18+Grambling!D18+LATech!D18+McNeese!D18+Nicholls!D18+NwSU!D18+SLU!D18+ULL!D18+ULM!D18+UNO!D18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ULBoard!B19+Grambling!B19+LATech!B19+McNeese!B19+Nicholls!B19+NwSU!B19+SLU!B19+ULL!B19+ULM!B19+UNO!B19</f>
        <v>0</v>
      </c>
      <c r="C19" s="61">
        <f>ULBoard!C19+Grambling!C19+LATech!C19+McNeese!C19+Nicholls!C19+NwSU!C19+SLU!C19+ULL!C19+ULM!C19+UNO!C19</f>
        <v>0</v>
      </c>
      <c r="D19" s="61">
        <f>ULBoard!D19+Grambling!D19+LATech!D19+McNeese!D19+Nicholls!D19+NwSU!D19+SLU!D19+ULL!D19+ULM!D19+UNO!D19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ULBoard!B20+Grambling!B20+LATech!B20+McNeese!B20+Nicholls!B20+NwSU!B20+SLU!B20+ULL!B20+ULM!B20+UNO!B20</f>
        <v>0</v>
      </c>
      <c r="C20" s="61">
        <f>ULBoard!C20+Grambling!C20+LATech!C20+McNeese!C20+Nicholls!C20+NwSU!C20+SLU!C20+ULL!C20+ULM!C20+UNO!C20</f>
        <v>0</v>
      </c>
      <c r="D20" s="61">
        <f>ULBoard!D20+Grambling!D20+LATech!D20+McNeese!D20+Nicholls!D20+NwSU!D20+SLU!D20+ULL!D20+ULM!D20+UNO!D20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ULBoard!B21+Grambling!B21+LATech!B21+McNeese!B21+Nicholls!B21+NwSU!B21+SLU!B21+ULL!B21+ULM!B21+UNO!B21</f>
        <v>0</v>
      </c>
      <c r="C21" s="61">
        <f>ULBoard!C21+Grambling!C21+LATech!C21+McNeese!C21+Nicholls!C21+NwSU!C21+SLU!C21+ULL!C21+ULM!C21+UNO!C21</f>
        <v>0</v>
      </c>
      <c r="D21" s="61">
        <f>ULBoard!D21+Grambling!D21+LATech!D21+McNeese!D21+Nicholls!D21+NwSU!D21+SLU!D21+ULL!D21+ULM!D21+UNO!D21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ULBoard!B22+Grambling!B22+LATech!B22+McNeese!B22+Nicholls!B22+NwSU!B22+SLU!B22+ULL!B22+ULM!B22+UNO!B22</f>
        <v>0</v>
      </c>
      <c r="C22" s="61">
        <f>ULBoard!C22+Grambling!C22+LATech!C22+McNeese!C22+Nicholls!C22+NwSU!C22+SLU!C22+ULL!C22+ULM!C22+UNO!C22</f>
        <v>0</v>
      </c>
      <c r="D22" s="61">
        <f>ULBoard!D22+Grambling!D22+LATech!D22+McNeese!D22+Nicholls!D22+NwSU!D22+SLU!D22+ULL!D22+ULM!D22+UNO!D22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ULBoard!B23+Grambling!B23+LATech!B23+McNeese!B23+Nicholls!B23+NwSU!B23+SLU!B23+ULL!B23+ULM!B23+UNO!B23</f>
        <v>0</v>
      </c>
      <c r="C23" s="61">
        <f>ULBoard!C23+Grambling!C23+LATech!C23+McNeese!C23+Nicholls!C23+NwSU!C23+SLU!C23+ULL!C23+ULM!C23+UNO!C23</f>
        <v>0</v>
      </c>
      <c r="D23" s="61">
        <f>ULBoard!D23+Grambling!D23+LATech!D23+McNeese!D23+Nicholls!D23+NwSU!D23+SLU!D23+ULL!D23+ULM!D23+UNO!D23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ULBoard!B24+Grambling!B24+LATech!B24+McNeese!B24+Nicholls!B24+NwSU!B24+SLU!B24+ULL!B24+ULM!B24+UNO!B24</f>
        <v>0</v>
      </c>
      <c r="C24" s="61">
        <f>ULBoard!C24+Grambling!C24+LATech!C24+McNeese!C24+Nicholls!C24+NwSU!C24+SLU!C24+ULL!C24+ULM!C24+UNO!C24</f>
        <v>0</v>
      </c>
      <c r="D24" s="61">
        <f>ULBoard!D24+Grambling!D24+LATech!D24+McNeese!D24+Nicholls!D24+NwSU!D24+SLU!D24+ULL!D24+ULM!D24+UNO!D24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ULBoard!B25+Grambling!B25+LATech!B25+McNeese!B25+Nicholls!B25+NwSU!B25+SLU!B25+ULL!B25+ULM!B25+UNO!B25</f>
        <v>0</v>
      </c>
      <c r="C25" s="61">
        <f>ULBoard!C25+Grambling!C25+LATech!C25+McNeese!C25+Nicholls!C25+NwSU!C25+SLU!C25+ULL!C25+ULM!C25+UNO!C25</f>
        <v>0</v>
      </c>
      <c r="D25" s="61">
        <f>ULBoard!D25+Grambling!D25+LATech!D25+McNeese!D25+Nicholls!D25+NwSU!D25+SLU!D25+ULL!D25+ULM!D25+UNO!D25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ULBoard!B26+Grambling!B26+LATech!B26+McNeese!B26+Nicholls!B26+NwSU!B26+SLU!B26+ULL!B26+ULM!B26+UNO!B26</f>
        <v>0</v>
      </c>
      <c r="C26" s="61">
        <f>ULBoard!C26+Grambling!C26+LATech!C26+McNeese!C26+Nicholls!C26+NwSU!C26+SLU!C26+ULL!C26+ULM!C26+UNO!C26</f>
        <v>0</v>
      </c>
      <c r="D26" s="61">
        <f>ULBoard!D26+Grambling!D26+LATech!D26+McNeese!D26+Nicholls!D26+NwSU!D26+SLU!D26+ULL!D26+ULM!D26+UNO!D26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ULBoard!B27+Grambling!B27+LATech!B27+McNeese!B27+Nicholls!B27+NwSU!B27+SLU!B27+ULL!B27+ULM!B27+UNO!B27</f>
        <v>0</v>
      </c>
      <c r="C27" s="61">
        <f>ULBoard!C27+Grambling!C27+LATech!C27+McNeese!C27+Nicholls!C27+NwSU!C27+SLU!C27+ULL!C27+ULM!C27+UNO!C27</f>
        <v>0</v>
      </c>
      <c r="D27" s="61">
        <f>ULBoard!D27+Grambling!D27+LATech!D27+McNeese!D27+Nicholls!D27+NwSU!D27+SLU!D27+ULL!D27+ULM!D27+UNO!D27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ULBoard!B28+Grambling!B28+LATech!B28+McNeese!B28+Nicholls!B28+NwSU!B28+SLU!B28+ULL!B28+ULM!B28+UNO!B28</f>
        <v>0</v>
      </c>
      <c r="C28" s="61">
        <f>ULBoard!C28+Grambling!C28+LATech!C28+McNeese!C28+Nicholls!C28+NwSU!C28+SLU!C28+ULL!C28+ULM!C28+UNO!C28</f>
        <v>0</v>
      </c>
      <c r="D28" s="61">
        <f>ULBoard!D28+Grambling!D28+LATech!D28+McNeese!D28+Nicholls!D28+NwSU!D28+SLU!D28+ULL!D28+ULM!D28+UNO!D28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f>ULBoard!B29+Grambling!B29+LATech!B29+McNeese!B29+Nicholls!B29+NwSU!B29+SLU!B29+ULL!B29+ULM!B29+UNO!B29</f>
        <v>0</v>
      </c>
      <c r="C29" s="61">
        <f>ULBoard!C29+Grambling!C29+LATech!C29+McNeese!C29+Nicholls!C29+NwSU!C29+SLU!C29+ULL!C29+ULM!C29+UNO!C29</f>
        <v>0</v>
      </c>
      <c r="D29" s="61">
        <f>ULBoard!D29+Grambling!D29+LATech!D29+McNeese!D29+Nicholls!D29+NwSU!D29+SLU!D29+ULL!D29+ULM!D29+UNO!D29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f>ULBoard!B30+Grambling!B30+LATech!B30+McNeese!B30+Nicholls!B30+NwSU!B30+SLU!B30+ULL!B30+ULM!B30+UNO!B30</f>
        <v>0</v>
      </c>
      <c r="C30" s="61">
        <f>ULBoard!C30+Grambling!C30+LATech!C30+McNeese!C30+Nicholls!C30+NwSU!C30+SLU!C30+ULL!C30+ULM!C30+UNO!C30</f>
        <v>0</v>
      </c>
      <c r="D30" s="61">
        <f>ULBoard!D30+Grambling!D30+LATech!D30+McNeese!D30+Nicholls!D30+NwSU!D30+SLU!D30+ULL!D30+ULM!D30+UNO!D30</f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07">
        <f>ULBoard!B31+Grambling!B31+LATech!B31+McNeese!B31+Nicholls!B31+NwSU!B31+SLU!B31+ULL!B31+ULM!B31+UNO!B31</f>
        <v>0</v>
      </c>
      <c r="C31" s="207">
        <f>ULBoard!C31+Grambling!C31+LATech!C31+McNeese!C31+Nicholls!C31+NwSU!C31+SLU!C31+ULL!C31+ULM!C31+UNO!C31</f>
        <v>0</v>
      </c>
      <c r="D31" s="207">
        <f>ULBoard!D31+Grambling!D31+LATech!D31+McNeese!D31+Nicholls!D31+NwSU!D31+SLU!D31+ULL!D31+ULM!D31+UNO!D31</f>
        <v>0</v>
      </c>
      <c r="E31" s="207">
        <f t="shared" si="0"/>
        <v>0</v>
      </c>
      <c r="F31" s="208">
        <f t="shared" si="1"/>
        <v>0</v>
      </c>
      <c r="H31" s="210"/>
    </row>
    <row r="32" spans="1:8" s="209" customFormat="1" ht="15" customHeight="1" x14ac:dyDescent="0.25">
      <c r="A32" s="214" t="s">
        <v>209</v>
      </c>
      <c r="B32" s="207">
        <f>ULBoard!B32+Grambling!B32+LATech!B32+McNeese!B32+Nicholls!B32+NwSU!B32+SLU!B32+ULL!B32+ULM!B32+UNO!B32</f>
        <v>0</v>
      </c>
      <c r="C32" s="207">
        <f>ULBoard!C32+Grambling!C32+LATech!C32+McNeese!C32+Nicholls!C32+NwSU!C32+SLU!C32+ULL!C32+ULM!C32+UNO!C32</f>
        <v>0</v>
      </c>
      <c r="D32" s="207">
        <f>ULBoard!D32+Grambling!D32+LATech!D32+McNeese!D32+Nicholls!D32+NwSU!D32+SLU!D32+ULL!D32+ULM!D32+UNO!D32</f>
        <v>0</v>
      </c>
      <c r="E32" s="207">
        <f t="shared" si="0"/>
        <v>0</v>
      </c>
      <c r="F32" s="208">
        <f t="shared" si="1"/>
        <v>0</v>
      </c>
      <c r="H32" s="210"/>
    </row>
    <row r="33" spans="1:9" ht="15" customHeight="1" x14ac:dyDescent="0.25">
      <c r="A33" s="191" t="s">
        <v>202</v>
      </c>
      <c r="B33" s="61">
        <f>ULBoard!B33+Grambling!B33+LATech!B33+McNeese!B33+Nicholls!B33+NwSU!B33+SLU!B33+ULL!B33+ULM!B33+UNO!B33</f>
        <v>0</v>
      </c>
      <c r="C33" s="61">
        <f>ULBoard!C33+Grambling!C33+LATech!C33+McNeese!C33+Nicholls!C33+NwSU!C33+SLU!C33+ULL!C33+ULM!C33+UNO!C33</f>
        <v>0</v>
      </c>
      <c r="D33" s="61">
        <f>ULBoard!D33+Grambling!D33+LATech!D33+McNeese!D33+Nicholls!D33+NwSU!D33+SLU!D33+ULL!D33+ULM!D33+UNO!D33</f>
        <v>0</v>
      </c>
      <c r="E33" s="61">
        <f t="shared" si="0"/>
        <v>0</v>
      </c>
      <c r="F33" s="62">
        <f t="shared" si="1"/>
        <v>0</v>
      </c>
      <c r="H33" s="178"/>
    </row>
    <row r="34" spans="1:9" ht="15" customHeight="1" x14ac:dyDescent="0.25">
      <c r="A34" s="204" t="s">
        <v>207</v>
      </c>
      <c r="B34" s="61">
        <f>ULBoard!B34+Grambling!B34+LATech!B34+McNeese!B34+Nicholls!B34+NwSU!B34+SLU!B34+ULL!B34+ULM!B34+UNO!B34</f>
        <v>0</v>
      </c>
      <c r="C34" s="61">
        <f>ULBoard!C34+Grambling!C34+LATech!C34+McNeese!C34+Nicholls!C34+NwSU!C34+SLU!C34+ULL!C34+ULM!C34+UNO!C34</f>
        <v>0</v>
      </c>
      <c r="D34" s="61">
        <f>ULBoard!D34+Grambling!D34+LATech!D34+McNeese!D34+Nicholls!D34+NwSU!D34+SLU!D34+ULL!D34+ULM!D34+UNO!D34</f>
        <v>8000000</v>
      </c>
      <c r="E34" s="61">
        <f t="shared" ref="E34" si="2">D34-C34</f>
        <v>8000000</v>
      </c>
      <c r="F34" s="62">
        <f t="shared" ref="F34" si="3">IF(ISBLANK(E34),"  ",IF(C34&gt;0,E34/C34,IF(E34&gt;0,1,0)))</f>
        <v>1</v>
      </c>
      <c r="H34" s="178"/>
    </row>
    <row r="35" spans="1:9" ht="15" customHeight="1" x14ac:dyDescent="0.25">
      <c r="A35" s="193" t="s">
        <v>203</v>
      </c>
      <c r="B35" s="61">
        <f>ULBoard!B35+Grambling!B35+LATech!B35+McNeese!B35+Nicholls!B35+NwSU!B35+SLU!B35+ULL!B35+ULM!B35+UNO!B35</f>
        <v>0</v>
      </c>
      <c r="C35" s="61">
        <f>ULBoard!C35+Grambling!C35+LATech!C35+McNeese!C35+Nicholls!C35+NwSU!C35+SLU!C35+ULL!C35+ULM!C35+UNO!C35</f>
        <v>0</v>
      </c>
      <c r="D35" s="61">
        <f>ULBoard!D35+Grambling!D35+LATech!D35+McNeese!D35+Nicholls!D35+NwSU!D35+SLU!D35+ULL!D35+ULM!D35+UNO!D35</f>
        <v>0</v>
      </c>
      <c r="E35" s="61">
        <f t="shared" si="0"/>
        <v>0</v>
      </c>
      <c r="F35" s="62">
        <f t="shared" si="1"/>
        <v>0</v>
      </c>
      <c r="H35" s="178"/>
    </row>
    <row r="36" spans="1:9" ht="15" customHeight="1" x14ac:dyDescent="0.25">
      <c r="A36" s="193" t="s">
        <v>204</v>
      </c>
      <c r="B36" s="61">
        <f>ULBoard!B36+Grambling!B36+LATech!B36+McNeese!B36+Nicholls!B36+NwSU!B36+SLU!B36+ULL!B36+ULM!B36+UNO!B36</f>
        <v>0</v>
      </c>
      <c r="C36" s="61">
        <f>ULBoard!C36+Grambling!C36+LATech!C36+McNeese!C36+Nicholls!C36+NwSU!C36+SLU!C36+ULL!C36+ULM!C36+UNO!C36</f>
        <v>0</v>
      </c>
      <c r="D36" s="61">
        <f>ULBoard!D36+Grambling!D36+LATech!D36+McNeese!D36+Nicholls!D36+NwSU!D36+SLU!D36+ULL!D36+ULM!D36+UNO!D36</f>
        <v>0</v>
      </c>
      <c r="E36" s="61">
        <f t="shared" si="0"/>
        <v>0</v>
      </c>
      <c r="F36" s="62">
        <f t="shared" si="1"/>
        <v>0</v>
      </c>
      <c r="H36" s="178"/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9" ht="15" customHeight="1" x14ac:dyDescent="0.25">
      <c r="A38" s="64" t="s">
        <v>26</v>
      </c>
      <c r="B38" s="61">
        <f>ULBoard!B38+Grambling!B38+LATech!B38+McNeese!B38+Nicholls!B38+NwSU!B38+SLU!B38+ULL!B38+ULM!B38+UNO!B38</f>
        <v>0</v>
      </c>
      <c r="C38" s="61">
        <f>ULBoard!C38+Grambling!C38+LATech!C38+McNeese!C38+Nicholls!C38+NwSU!C38+SLU!C38+ULL!C38+ULM!C38+UNO!C38</f>
        <v>0</v>
      </c>
      <c r="D38" s="61">
        <f>ULBoard!D38+Grambling!D38+LATech!D38+McNeese!D38+Nicholls!D38+NwSU!D38+SLU!D38+ULL!D38+ULM!D38+UNO!D38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9" ht="15" customHeight="1" x14ac:dyDescent="0.25">
      <c r="A40" s="64" t="s">
        <v>26</v>
      </c>
      <c r="B40" s="61">
        <f>ULBoard!B40+Grambling!B40+LATech!B40+McNeese!B40+Nicholls!B40+NwSU!B40+SLU!B40+ULL!B40+ULM!B40+UNO!B40</f>
        <v>0</v>
      </c>
      <c r="C40" s="61">
        <f>ULBoard!C40+Grambling!C40+LATech!C40+McNeese!C40+Nicholls!C40+NwSU!C40+SLU!C40+ULL!C40+ULM!C40+UNO!C40</f>
        <v>0</v>
      </c>
      <c r="D40" s="61">
        <f>ULBoard!D40+Grambling!D40+LATech!D40+McNeese!D40+Nicholls!D40+NwSU!D40+SLU!D40+ULL!D40+ULM!D40+UNO!D40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9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  <c r="I41" t="s">
        <v>38</v>
      </c>
    </row>
    <row r="42" spans="1:9" s="103" customFormat="1" ht="15" customHeight="1" x14ac:dyDescent="0.25">
      <c r="A42" s="69" t="s">
        <v>30</v>
      </c>
      <c r="B42" s="102">
        <f>B40+B38+B10+B9+B8</f>
        <v>348713233</v>
      </c>
      <c r="C42" s="102">
        <f>C40+C38+C10+C9+C8</f>
        <v>349421019</v>
      </c>
      <c r="D42" s="102">
        <f>D40+D38+D10+D9+D8</f>
        <v>325551823</v>
      </c>
      <c r="E42" s="77">
        <f>D42-C42</f>
        <v>-23869196</v>
      </c>
      <c r="F42" s="71">
        <f>IF(ISBLANK(E42),"  ",IF(C42&gt;0,E42/C42,IF(E42&gt;0,1,0)))</f>
        <v>-6.8310704571552971E-2</v>
      </c>
      <c r="H42" s="179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9" ht="15" customHeight="1" x14ac:dyDescent="0.25">
      <c r="A44" s="72" t="s">
        <v>32</v>
      </c>
      <c r="B44" s="61">
        <f>ULBoard!B44+Grambling!B44+LATech!B44+McNeese!B44+Nicholls!B44+NwSU!B44+SLU!B44+ULL!B44+ULM!B44+UNO!B44</f>
        <v>0</v>
      </c>
      <c r="C44" s="61">
        <f>ULBoard!C44+Grambling!C44+LATech!C44+McNeese!C46+Nicholls!C44+NwSU!C44+SLU!C44+ULL!C44+ULM!C44+UNO!C44</f>
        <v>0</v>
      </c>
      <c r="D44" s="61">
        <f>ULBoard!D44+Grambling!D44+LATech!D44+McNeese!D46+Nicholls!D44+NwSU!D44+SLU!D44+ULL!D44+ULM!D44+UNO!D44</f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9" ht="15" customHeight="1" x14ac:dyDescent="0.25">
      <c r="A45" s="73" t="s">
        <v>33</v>
      </c>
      <c r="B45" s="61">
        <f>ULBoard!B45+Grambling!B45+LATech!B45+McNeese!B45+Nicholls!B45+NwSU!B45+SLU!B45+ULL!B45+ULM!B45+UNO!B45</f>
        <v>0</v>
      </c>
      <c r="C45" s="61">
        <f>ULBoard!C45+Grambling!C45+LATech!C45+McNeese!C47+Nicholls!C45+NwSU!C45+SLU!C45+ULL!C45+ULM!C45+UNO!C45</f>
        <v>0</v>
      </c>
      <c r="D45" s="61">
        <f>ULBoard!D45+Grambling!D45+LATech!D45+McNeese!D47+Nicholls!D45+NwSU!D45+SLU!D45+ULL!D45+ULM!D45+UNO!D45</f>
        <v>0</v>
      </c>
      <c r="E45" s="61">
        <f t="shared" si="4"/>
        <v>0</v>
      </c>
      <c r="F45" s="62">
        <f t="shared" si="5"/>
        <v>0</v>
      </c>
      <c r="H45" s="178"/>
    </row>
    <row r="46" spans="1:9" ht="15" customHeight="1" x14ac:dyDescent="0.25">
      <c r="A46" s="73" t="s">
        <v>34</v>
      </c>
      <c r="B46" s="61">
        <f>ULBoard!B46+Grambling!B46+LATech!B46+McNeese!B46+Nicholls!B46+NwSU!B46+SLU!B46+ULL!B46+ULM!B46+UNO!B46</f>
        <v>0</v>
      </c>
      <c r="C46" s="61">
        <f>ULBoard!C46+Grambling!C46+LATech!C46+McNeese!C48+Nicholls!C46+NwSU!C46+SLU!C46+ULL!C46+ULM!C46+UNO!C46</f>
        <v>0</v>
      </c>
      <c r="D46" s="61">
        <f>ULBoard!D46+Grambling!D46+LATech!D46+McNeese!D48+Nicholls!D46+NwSU!D46+SLU!D46+ULL!D46+ULM!D46+UNO!D46</f>
        <v>0</v>
      </c>
      <c r="E46" s="61">
        <f t="shared" si="4"/>
        <v>0</v>
      </c>
      <c r="F46" s="62">
        <f t="shared" si="5"/>
        <v>0</v>
      </c>
      <c r="H46" s="178"/>
    </row>
    <row r="47" spans="1:9" ht="15" customHeight="1" x14ac:dyDescent="0.25">
      <c r="A47" s="73" t="s">
        <v>35</v>
      </c>
      <c r="B47" s="61">
        <f>ULBoard!B47+Grambling!B47+LATech!B47+McNeese!B47+Nicholls!B47+NwSU!B47+SLU!B47+ULL!B47+ULM!B47+UNO!B47</f>
        <v>0</v>
      </c>
      <c r="C47" s="61">
        <f>ULBoard!C47+Grambling!C47+LATech!C47+McNeese!C49+Nicholls!C47+NwSU!C47+SLU!C47+ULL!C47+ULM!C47+UNO!C47</f>
        <v>0</v>
      </c>
      <c r="D47" s="61">
        <f>ULBoard!D47+Grambling!D47+LATech!D47+McNeese!D49+Nicholls!D47+NwSU!D47+SLU!D47+ULL!D47+ULM!D47+UNO!D47</f>
        <v>0</v>
      </c>
      <c r="E47" s="61">
        <f t="shared" si="4"/>
        <v>0</v>
      </c>
      <c r="F47" s="62">
        <f t="shared" si="5"/>
        <v>0</v>
      </c>
      <c r="H47" s="178"/>
    </row>
    <row r="48" spans="1:9" ht="15" customHeight="1" x14ac:dyDescent="0.25">
      <c r="A48" s="74" t="s">
        <v>36</v>
      </c>
      <c r="B48" s="61">
        <f>ULBoard!B48+Grambling!B48+LATech!B48+McNeese!B48+Nicholls!B48+NwSU!B48+SLU!B48+ULL!B48+ULM!B48+UNO!B48</f>
        <v>0</v>
      </c>
      <c r="C48" s="61">
        <f>ULBoard!C48+Grambling!C48+LATech!C48+McNeese!C50+Nicholls!C48+NwSU!C48+SLU!C48+ULL!C48+ULM!C48+UNO!C48</f>
        <v>0</v>
      </c>
      <c r="D48" s="61">
        <f>ULBoard!D48+Grambling!D48+LATech!D48+McNeese!D50+Nicholls!D48+NwSU!D48+SLU!D48+ULL!D48+ULM!D48+UNO!D48</f>
        <v>0</v>
      </c>
      <c r="E48" s="61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7">
        <f>SUM(B44:B48)</f>
        <v>0</v>
      </c>
      <c r="C49" s="77">
        <f>SUM(C44:C48)</f>
        <v>0</v>
      </c>
      <c r="D49" s="77">
        <f>SUM(D44:D48)</f>
        <v>0</v>
      </c>
      <c r="E49" s="77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ULBoard!B51+Grambling!B51+LATech!B51+McNeese!B51+Nicholls!B51+NwSU!B51+SLU!B51+ULL!B51+ULM!B51+UNO!B51</f>
        <v>224000</v>
      </c>
      <c r="C51" s="77">
        <f>ULBoard!C51+Grambling!C51+LATech!C51+McNeese!C51+Nicholls!C51+NwSU!C51+SLU!C51+ULL!C51+ULM!C51+UNO!C51</f>
        <v>259923</v>
      </c>
      <c r="D51" s="77">
        <f>ULBoard!D51+Grambling!D51+LATech!D51+McNeese!D51+Nicholls!D51+NwSU!D51+SLU!D51+ULL!D51+ULM!D51+UNO!D51</f>
        <v>259923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ULBoard!B53+Grambling!B53+LATech!B53+McNeese!B53+Nicholls!B53+NwSU!B53+SLU!B53+ULL!B53+ULM!B53+UNO!B53</f>
        <v>0</v>
      </c>
      <c r="C53" s="77">
        <f>ULBoard!C53+Grambling!C53+LATech!C53+McNeese!C53+Nicholls!C53+NwSU!C53+SLU!C53+ULL!C53+ULM!C53+UNO!C53</f>
        <v>0</v>
      </c>
      <c r="D53" s="77">
        <f>ULBoard!D53+Grambling!D53+LATech!D53+McNeese!D53+Nicholls!D53+NwSU!D53+SLU!D53+ULL!D53+ULM!D53+UNO!D53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ULBoard!B55+Grambling!B55+LATech!B55+McNeese!B55+Nicholls!B55+NwSU!B55+SLU!B55+ULL!B55+ULM!B55+UNO!B55</f>
        <v>606755988.94000006</v>
      </c>
      <c r="C55" s="77">
        <f>ULBoard!C55+Grambling!C55+LATech!C55+McNeese!C55+Nicholls!C55+NwSU!C55+SLU!C55+ULL!C55+ULM!C55+UNO!C55</f>
        <v>682482759</v>
      </c>
      <c r="D55" s="77">
        <f>ULBoard!D55+Grambling!D55+LATech!D55+McNeese!D55+Nicholls!D55+NwSU!D55+SLU!D55+ULL!D55+ULM!D55+UNO!D55</f>
        <v>672482759.40999997</v>
      </c>
      <c r="E55" s="77">
        <f>D55-C55</f>
        <v>-9999999.5900000334</v>
      </c>
      <c r="F55" s="71">
        <f>IF(ISBLANK(E55),"  ",IF(C55&gt;0,E55/C55,IF(E55&gt;0,1,0)))</f>
        <v>-1.4652384193048946E-2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ULBoard!B57+Grambling!B57+LATech!B57+McNeese!B57+Nicholls!B57+NwSU!B57+SLU!B57+ULL!B57+ULM!B57+UNO!B57</f>
        <v>0</v>
      </c>
      <c r="C57" s="77">
        <f>ULBoard!C57+Grambling!C57+LATech!C57+McNeese!C57+Nicholls!C57+NwSU!C57+SLU!C57+ULL!C57+ULM!C57+UNO!C57</f>
        <v>0</v>
      </c>
      <c r="D57" s="77">
        <f>ULBoard!D57+Grambling!D57+LATech!D57+McNeese!D57+Nicholls!D57+NwSU!D57+SLU!D57+ULL!D57+ULM!D57+UNO!D57</f>
        <v>0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ULBoard!B59+Grambling!B59+LATech!B59+McNeese!B59+Nicholls!B59+NwSU!B59+SLU!B59+ULL!B59+ULM!B59+UNO!B59</f>
        <v>0</v>
      </c>
      <c r="C59" s="77">
        <f>ULBoard!C59+Grambling!C59+LATech!C59+McNeese!C59+Nicholls!C59+NwSU!C59+SLU!C59+ULL!C59+ULM!C59+UNO!C59</f>
        <v>0</v>
      </c>
      <c r="D59" s="77">
        <f>ULBoard!D59+Grambling!D59+LATech!D59+McNeese!D59+Nicholls!D59+NwSU!D59+SLU!D59+ULL!D59+ULM!D59+UNO!D59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B59+B57+B55+B53+B51+-B49+B42</f>
        <v>955693221.94000006</v>
      </c>
      <c r="C61" s="77">
        <f>C59+C57+C55+C53+C51+-C49+C42</f>
        <v>1032163701</v>
      </c>
      <c r="D61" s="77">
        <f>D59+D57+D55+D53+D51+-D49+D42</f>
        <v>998294505.40999997</v>
      </c>
      <c r="E61" s="77">
        <f>D61-C61</f>
        <v>-33869195.590000033</v>
      </c>
      <c r="F61" s="71">
        <f>IF(ISBLANK(E61),"  ",IF(C61&gt;0,E61/C61,IF(E61&gt;0,1,0)))</f>
        <v>-3.2813782888495548E-2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9" ht="15" customHeight="1" x14ac:dyDescent="0.25">
      <c r="A65" s="64" t="s">
        <v>46</v>
      </c>
      <c r="B65" s="61">
        <f>ULBoard!B65+Grambling!B65+LATech!B65+McNeese!B65+Nicholls!B65+NwSU!B65+SLU!B65+ULL!B65+ULM!B65+UNO!B65</f>
        <v>380917930.62</v>
      </c>
      <c r="C65" s="61">
        <f>ULBoard!C65+Grambling!C65+LATech!C65+McNeese!C65+Nicholls!C65+NwSU!C65+SLU!C65+ULL!C65+ULM!C65+UNO!C65</f>
        <v>402161395.25999999</v>
      </c>
      <c r="D65" s="61">
        <f>ULBoard!D65+Grambling!D65+LATech!D65+McNeese!D65+Nicholls!D65+NwSU!D65+SLU!D65+ULL!D65+ULM!D65+UNO!D65</f>
        <v>403628092</v>
      </c>
      <c r="E65" s="61">
        <f t="shared" ref="E65:E78" si="6">D65-C65</f>
        <v>1466696.7400000095</v>
      </c>
      <c r="F65" s="62">
        <f t="shared" ref="F65:F78" si="7">IF(ISBLANK(E65),"  ",IF(C65&gt;0,E65/C65,IF(E65&gt;0,1,0)))</f>
        <v>3.6470351388446431E-3</v>
      </c>
      <c r="H65" s="178"/>
    </row>
    <row r="66" spans="1:9" ht="15" customHeight="1" x14ac:dyDescent="0.25">
      <c r="A66" s="66" t="s">
        <v>47</v>
      </c>
      <c r="B66" s="61">
        <f>ULBoard!B66+Grambling!B66+LATech!B66+McNeese!B66+Nicholls!B66+NwSU!B66+SLU!B66+ULL!B66+ULM!B66+UNO!B66</f>
        <v>63581754.25</v>
      </c>
      <c r="C66" s="61">
        <f>ULBoard!C66+Grambling!C66+LATech!C66+McNeese!C66+Nicholls!C66+NwSU!C66+SLU!C66+ULL!C66+ULM!C66+UNO!C66</f>
        <v>74856039</v>
      </c>
      <c r="D66" s="61">
        <f>ULBoard!D66+Grambling!D66+LATech!D66+McNeese!D66+Nicholls!D66+NwSU!D66+SLU!D66+ULL!D66+ULM!D66+UNO!D66</f>
        <v>44858983</v>
      </c>
      <c r="E66" s="61">
        <f t="shared" si="6"/>
        <v>-29997056</v>
      </c>
      <c r="F66" s="62">
        <f t="shared" si="7"/>
        <v>-0.40072993977145921</v>
      </c>
      <c r="H66" s="178"/>
      <c r="I66" t="s">
        <v>117</v>
      </c>
    </row>
    <row r="67" spans="1:9" ht="15" customHeight="1" x14ac:dyDescent="0.25">
      <c r="A67" s="66" t="s">
        <v>48</v>
      </c>
      <c r="B67" s="61">
        <f>ULBoard!B67+Grambling!B67+LATech!B67+McNeese!B67+Nicholls!B67+NwSU!B67+SLU!B67+ULL!B67+ULM!B67+UNO!B67</f>
        <v>2519561.3000000003</v>
      </c>
      <c r="C67" s="61">
        <f>ULBoard!C67+Grambling!C67+LATech!C67+McNeese!C67+Nicholls!C67+NwSU!C67+SLU!C67+ULL!C67+ULM!C67+UNO!C67</f>
        <v>2702385</v>
      </c>
      <c r="D67" s="61">
        <f>ULBoard!D67+Grambling!D67+LATech!D67+McNeese!D67+Nicholls!D67+NwSU!D67+SLU!D67+ULL!D67+ULM!D67+UNO!D67</f>
        <v>2433438</v>
      </c>
      <c r="E67" s="61">
        <f t="shared" si="6"/>
        <v>-268947</v>
      </c>
      <c r="F67" s="62">
        <f t="shared" si="7"/>
        <v>-9.9522088821540969E-2</v>
      </c>
      <c r="H67" s="178"/>
      <c r="I67" t="s">
        <v>38</v>
      </c>
    </row>
    <row r="68" spans="1:9" ht="15" customHeight="1" x14ac:dyDescent="0.25">
      <c r="A68" s="66" t="s">
        <v>49</v>
      </c>
      <c r="B68" s="61">
        <f>ULBoard!B68+Grambling!B68+LATech!B68+McNeese!B68+Nicholls!B68+NwSU!B68+SLU!B68+ULL!B68+ULM!B68+UNO!B68</f>
        <v>83573682.430000007</v>
      </c>
      <c r="C68" s="61">
        <f>ULBoard!C68+Grambling!C68+LATech!C68+McNeese!C68+Nicholls!C68+NwSU!C68+SLU!C68+ULL!C68+ULM!C68+UNO!C68</f>
        <v>86771334.760000005</v>
      </c>
      <c r="D68" s="61">
        <f>ULBoard!D68+Grambling!D68+LATech!D68+McNeese!D68+Nicholls!D68+NwSU!D68+SLU!D68+ULL!D68+ULM!D68+UNO!D68</f>
        <v>86662353</v>
      </c>
      <c r="E68" s="61">
        <f t="shared" si="6"/>
        <v>-108981.76000000536</v>
      </c>
      <c r="F68" s="62">
        <f t="shared" si="7"/>
        <v>-1.2559650062020707E-3</v>
      </c>
      <c r="H68" s="178"/>
    </row>
    <row r="69" spans="1:9" ht="15" customHeight="1" x14ac:dyDescent="0.25">
      <c r="A69" s="66" t="s">
        <v>50</v>
      </c>
      <c r="B69" s="61">
        <f>ULBoard!B69+Grambling!B69+LATech!B69+McNeese!B69+Nicholls!B69+NwSU!B69+SLU!B69+ULL!B69+ULM!B69+UNO!B69</f>
        <v>51277451.369999997</v>
      </c>
      <c r="C69" s="61">
        <f>ULBoard!C69+Grambling!C69+LATech!C69+McNeese!C69+Nicholls!C69+NwSU!C69+SLU!C69+ULL!C69+ULM!C69+UNO!C69</f>
        <v>53796821.140000001</v>
      </c>
      <c r="D69" s="61">
        <f>ULBoard!D69+Grambling!D69+LATech!D69+McNeese!D69+Nicholls!D69+NwSU!D69+SLU!D69+ULL!D69+ULM!D69+UNO!D69</f>
        <v>55241767</v>
      </c>
      <c r="E69" s="61">
        <f t="shared" si="6"/>
        <v>1444945.8599999994</v>
      </c>
      <c r="F69" s="62">
        <f t="shared" si="7"/>
        <v>2.6859316765942266E-2</v>
      </c>
      <c r="H69" s="178"/>
    </row>
    <row r="70" spans="1:9" ht="15" customHeight="1" x14ac:dyDescent="0.25">
      <c r="A70" s="66" t="s">
        <v>51</v>
      </c>
      <c r="B70" s="61">
        <f>ULBoard!B70+Grambling!B70+LATech!B70+McNeese!B70+Nicholls!B70+NwSU!B70+SLU!B70+ULL!B70+ULM!B70+UNO!B70</f>
        <v>141150734.33000001</v>
      </c>
      <c r="C70" s="61">
        <f>ULBoard!C70+Grambling!C70+LATech!C70+McNeese!C70+Nicholls!C70+NwSU!C70+SLU!C70+ULL!C70+ULM!C70+UNO!C70</f>
        <v>154659127.25999999</v>
      </c>
      <c r="D70" s="61">
        <f>ULBoard!D70+Grambling!D70+LATech!D70+McNeese!D70+Nicholls!D70+NwSU!D70+SLU!D70+ULL!D70+ULM!D70+UNO!D70</f>
        <v>152095759</v>
      </c>
      <c r="E70" s="61">
        <f t="shared" si="6"/>
        <v>-2563368.2599999905</v>
      </c>
      <c r="F70" s="62">
        <f t="shared" si="7"/>
        <v>-1.6574309615045676E-2</v>
      </c>
      <c r="H70" s="178"/>
    </row>
    <row r="71" spans="1:9" ht="15" customHeight="1" x14ac:dyDescent="0.25">
      <c r="A71" s="66" t="s">
        <v>52</v>
      </c>
      <c r="B71" s="61">
        <f>ULBoard!B71+Grambling!B71+LATech!B71+McNeese!B71+Nicholls!B71+NwSU!B71+SLU!B71+ULL!B71+ULM!B71+UNO!B71</f>
        <v>110133124.07000001</v>
      </c>
      <c r="C71" s="61">
        <f>ULBoard!C71+Grambling!C71+LATech!C71+McNeese!C71+Nicholls!C71+NwSU!C71+SLU!C71+ULL!C71+ULM!C71+UNO!C71</f>
        <v>119357810</v>
      </c>
      <c r="D71" s="61">
        <f>ULBoard!D71+Grambling!D71+LATech!D71+McNeese!D71+Nicholls!D71+NwSU!D71+SLU!D71+ULL!D71+ULM!D71+UNO!D71</f>
        <v>109355374</v>
      </c>
      <c r="E71" s="61">
        <f t="shared" si="6"/>
        <v>-10002436</v>
      </c>
      <c r="F71" s="62">
        <f t="shared" si="7"/>
        <v>-8.3802107294026262E-2</v>
      </c>
      <c r="H71" s="178"/>
    </row>
    <row r="72" spans="1:9" ht="15" customHeight="1" x14ac:dyDescent="0.25">
      <c r="A72" s="66" t="s">
        <v>53</v>
      </c>
      <c r="B72" s="61">
        <f>ULBoard!B72+Grambling!B72+LATech!B72+McNeese!B72+Nicholls!B72+NwSU!B72+SLU!B72+ULL!B72+ULM!B72+UNO!B72</f>
        <v>94617551.920000002</v>
      </c>
      <c r="C72" s="61">
        <f>ULBoard!C72+Grambling!C72+LATech!C72+McNeese!C72+Nicholls!C72+NwSU!C72+SLU!C72+ULL!C72+ULM!C72+UNO!C72</f>
        <v>102751491</v>
      </c>
      <c r="D72" s="61">
        <f>ULBoard!D72+Grambling!D72+LATech!D72+McNeese!D72+Nicholls!D72+NwSU!D72+SLU!D72+ULL!D72+ULM!D72+UNO!D72</f>
        <v>109552247</v>
      </c>
      <c r="E72" s="61">
        <f t="shared" si="6"/>
        <v>6800756</v>
      </c>
      <c r="F72" s="62">
        <f t="shared" si="7"/>
        <v>6.6186445897899432E-2</v>
      </c>
      <c r="H72" s="178"/>
    </row>
    <row r="73" spans="1:9" s="103" customFormat="1" ht="15" customHeight="1" x14ac:dyDescent="0.25">
      <c r="A73" s="84" t="s">
        <v>54</v>
      </c>
      <c r="B73" s="77">
        <f>ULBoard!B73+Grambling!B73+LATech!B73+McNeese!B73+Nicholls!B73+NwSU!B73+SLU!B73+ULL!B73+ULM!B73+UNO!B73</f>
        <v>927771791.28999996</v>
      </c>
      <c r="C73" s="77">
        <f>SUM(C65:C72)</f>
        <v>997056403.41999996</v>
      </c>
      <c r="D73" s="77">
        <f>SUM(D65:D72)</f>
        <v>963828013</v>
      </c>
      <c r="E73" s="77">
        <f t="shared" si="6"/>
        <v>-33228390.419999957</v>
      </c>
      <c r="F73" s="71">
        <f t="shared" si="7"/>
        <v>-3.3326490162465597E-2</v>
      </c>
      <c r="H73" s="179"/>
    </row>
    <row r="74" spans="1:9" ht="15" customHeight="1" x14ac:dyDescent="0.25">
      <c r="A74" s="66" t="s">
        <v>55</v>
      </c>
      <c r="B74" s="61">
        <f>ULBoard!B74+Grambling!B74+LATech!B74+McNeese!B74+Nicholls!B74+NwSU!B74+SLU!B74+ULL!B74+ULM!B74+UNO!B74</f>
        <v>0</v>
      </c>
      <c r="C74" s="61">
        <f>ULBoard!C74+Grambling!C74+LATech!C74+McNeese!C74+Nicholls!C74+NwSU!C74+SLU!C74+ULL!C74+ULM!C74+UNO!C74</f>
        <v>0</v>
      </c>
      <c r="D74" s="61">
        <f>ULBoard!D74+Grambling!D74+LATech!D74+McNeese!D74+Nicholls!D74+NwSU!D74+SLU!D74+ULL!D74+ULM!D74+UNO!D74</f>
        <v>0</v>
      </c>
      <c r="E74" s="61">
        <f t="shared" si="6"/>
        <v>0</v>
      </c>
      <c r="F74" s="62">
        <f t="shared" si="7"/>
        <v>0</v>
      </c>
      <c r="H74" s="178"/>
    </row>
    <row r="75" spans="1:9" ht="15" customHeight="1" x14ac:dyDescent="0.25">
      <c r="A75" s="66" t="s">
        <v>56</v>
      </c>
      <c r="B75" s="61">
        <f>ULBoard!B75+Grambling!B75+LATech!B75+McNeese!B75+Nicholls!B75+NwSU!B75+SLU!B75+ULL!B75+ULM!B75+UNO!B75</f>
        <v>5118602</v>
      </c>
      <c r="C75" s="61">
        <f>ULBoard!C75+Grambling!C75+LATech!C75+McNeese!C75+Nicholls!C75+NwSU!C75+SLU!C75+ULL!C75+ULM!C75+UNO!C75</f>
        <v>5502418</v>
      </c>
      <c r="D75" s="61">
        <f>ULBoard!D75+Grambling!D75+LATech!D75+McNeese!D75+Nicholls!D75+NwSU!D75+SLU!D75+ULL!D75+ULM!D75+UNO!D75</f>
        <v>4102047</v>
      </c>
      <c r="E75" s="61">
        <f t="shared" si="6"/>
        <v>-1400371</v>
      </c>
      <c r="F75" s="62">
        <f t="shared" si="7"/>
        <v>-0.25450102118741252</v>
      </c>
      <c r="H75" s="178"/>
      <c r="I75" s="151"/>
    </row>
    <row r="76" spans="1:9" ht="15" customHeight="1" x14ac:dyDescent="0.25">
      <c r="A76" s="66" t="s">
        <v>57</v>
      </c>
      <c r="B76" s="61">
        <f>ULBoard!B76+Grambling!B76+LATech!B76+McNeese!B76+Nicholls!B76+NwSU!B76+SLU!B76+ULL!B76+ULM!B76+UNO!B76</f>
        <v>19653977</v>
      </c>
      <c r="C76" s="61">
        <f>ULBoard!C76+Grambling!C76+LATech!C76+McNeese!C76+Nicholls!C76+NwSU!C76+SLU!C76+ULL!C76+ULM!C76+UNO!C76</f>
        <v>23722653</v>
      </c>
      <c r="D76" s="61">
        <f>ULBoard!D76+Grambling!D76+LATech!D76+McNeese!D76+Nicholls!D76+NwSU!D76+SLU!D76+ULL!D76+ULM!D76+UNO!D76</f>
        <v>27549856</v>
      </c>
      <c r="E76" s="61">
        <f t="shared" si="6"/>
        <v>3827203</v>
      </c>
      <c r="F76" s="62">
        <f t="shared" si="7"/>
        <v>0.16133115465626885</v>
      </c>
      <c r="H76" s="178"/>
    </row>
    <row r="77" spans="1:9" ht="15" customHeight="1" x14ac:dyDescent="0.25">
      <c r="A77" s="66" t="s">
        <v>58</v>
      </c>
      <c r="B77" s="61">
        <f>ULBoard!B77+Grambling!B77+LATech!B77+McNeese!B77+Nicholls!B77+NwSU!B77+SLU!B77+ULL!B77+ULM!B77+UNO!B77</f>
        <v>3148852</v>
      </c>
      <c r="C77" s="61">
        <f>ULBoard!C77+Grambling!C77+LATech!C77+McNeese!C77+Nicholls!C77+NwSU!C77+SLU!C77+ULL!C77+ULM!C77+UNO!C77</f>
        <v>5882226</v>
      </c>
      <c r="D77" s="61">
        <f>ULBoard!D77+Grambling!D77+LATech!D77+McNeese!D77+Nicholls!D77+NwSU!D77+SLU!D77+ULL!D77+ULM!D77+UNO!D77</f>
        <v>2814587</v>
      </c>
      <c r="E77" s="61">
        <f t="shared" si="6"/>
        <v>-3067639</v>
      </c>
      <c r="F77" s="62">
        <f t="shared" si="7"/>
        <v>-0.52150988418330069</v>
      </c>
      <c r="H77" s="178"/>
    </row>
    <row r="78" spans="1:9" s="103" customFormat="1" ht="15" customHeight="1" x14ac:dyDescent="0.25">
      <c r="A78" s="85" t="s">
        <v>59</v>
      </c>
      <c r="B78" s="77">
        <f>ULBoard!B78+Grambling!B78+LATech!B78+McNeese!B78+Nicholls!B78+NwSU!B78+SLU!B78+ULL!B78+ULM!B78+UNO!B78</f>
        <v>955693222.28999996</v>
      </c>
      <c r="C78" s="77">
        <f>SUM(C73:C77)</f>
        <v>1032163700.42</v>
      </c>
      <c r="D78" s="77">
        <f>SUM(D73:D77)</f>
        <v>998294503</v>
      </c>
      <c r="E78" s="77">
        <f t="shared" si="6"/>
        <v>-33869197.419999957</v>
      </c>
      <c r="F78" s="71">
        <f t="shared" si="7"/>
        <v>-3.2813784679908982E-2</v>
      </c>
      <c r="H78" s="179"/>
    </row>
    <row r="79" spans="1:9" ht="15" customHeight="1" x14ac:dyDescent="0.25">
      <c r="A79" s="83"/>
      <c r="B79" s="57"/>
      <c r="C79" s="57"/>
      <c r="D79" s="57"/>
      <c r="E79" s="57"/>
      <c r="F79" s="59"/>
      <c r="H79" s="178"/>
    </row>
    <row r="80" spans="1:9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ULBoard!B81+Grambling!B81+LATech!B81+McNeese!B81+Nicholls!B81+NwSU!B81+SLU!B81+ULL!B81+ULM!B81+UNO!B81</f>
        <v>455182129.69</v>
      </c>
      <c r="C81" s="61">
        <f>ULBoard!C81+Grambling!C81+LATech!C81+McNeese!C81+Nicholls!C81+NwSU!C81+SLU!C81+ULL!C81+ULM!C81+UNO!C81</f>
        <v>463637787</v>
      </c>
      <c r="D81" s="61">
        <f>ULBoard!D81+Grambling!D81+LATech!D81+McNeese!D81+Nicholls!D81+NwSU!D81+SLU!D81+ULL!D81+ULM!D81+UNO!D81</f>
        <v>470995696</v>
      </c>
      <c r="E81" s="61">
        <f t="shared" ref="E81:E99" si="8">D81-C81</f>
        <v>7357909</v>
      </c>
      <c r="F81" s="62">
        <f t="shared" ref="F81:F99" si="9">IF(ISBLANK(E81),"  ",IF(C81&gt;0,E81/C81,IF(E81&gt;0,1,0)))</f>
        <v>1.5869951083171744E-2</v>
      </c>
      <c r="H81" s="178"/>
    </row>
    <row r="82" spans="1:8" ht="15" customHeight="1" x14ac:dyDescent="0.25">
      <c r="A82" s="66" t="s">
        <v>62</v>
      </c>
      <c r="B82" s="61">
        <f>ULBoard!B82+Grambling!B82+LATech!B82+McNeese!B82+Nicholls!B82+NwSU!B82+SLU!B82+ULL!B82+ULM!B82+UNO!B82</f>
        <v>14127088.309999999</v>
      </c>
      <c r="C82" s="61">
        <f>ULBoard!C82+Grambling!C82+LATech!C82+McNeese!C82+Nicholls!C82+NwSU!C82+SLU!C82+ULL!C82+ULM!C82+UNO!C82</f>
        <v>16103450.859999999</v>
      </c>
      <c r="D82" s="61">
        <f>ULBoard!D82+Grambling!D82+LATech!D82+McNeese!D82+Nicholls!D82+NwSU!D82+SLU!D82+ULL!D82+ULM!D82+UNO!D82</f>
        <v>17705783</v>
      </c>
      <c r="E82" s="61">
        <f t="shared" si="8"/>
        <v>1602332.1400000006</v>
      </c>
      <c r="F82" s="62">
        <f t="shared" si="9"/>
        <v>9.9502408144088977E-2</v>
      </c>
      <c r="H82" s="178"/>
    </row>
    <row r="83" spans="1:8" ht="15" customHeight="1" x14ac:dyDescent="0.25">
      <c r="A83" s="66" t="s">
        <v>63</v>
      </c>
      <c r="B83" s="61">
        <f>ULBoard!B83+Grambling!B83+LATech!B83+McNeese!B83+Nicholls!B83+NwSU!B83+SLU!B83+ULL!B83+ULM!B83+UNO!B83</f>
        <v>196699784.34999999</v>
      </c>
      <c r="C83" s="61">
        <f>ULBoard!C83+Grambling!C83+LATech!C83+McNeese!C83+Nicholls!C83+NwSU!C83+SLU!C83+ULL!C83+ULM!C83+UNO!C83</f>
        <v>205989159</v>
      </c>
      <c r="D83" s="61">
        <f>ULBoard!D83+Grambling!D83+LATech!D83+McNeese!D83+Nicholls!D83+NwSU!D83+SLU!D83+ULL!D83+ULM!D83+UNO!D83</f>
        <v>199570362</v>
      </c>
      <c r="E83" s="61">
        <f t="shared" si="8"/>
        <v>-6418797</v>
      </c>
      <c r="F83" s="62">
        <f t="shared" si="9"/>
        <v>-3.1160848615339024E-2</v>
      </c>
      <c r="H83" s="178"/>
    </row>
    <row r="84" spans="1:8" s="103" customFormat="1" ht="15" customHeight="1" x14ac:dyDescent="0.25">
      <c r="A84" s="84" t="s">
        <v>64</v>
      </c>
      <c r="B84" s="77">
        <f>ULBoard!B84+Grambling!B84+LATech!B84+McNeese!B84+Nicholls!B84+NwSU!B84+SLU!B84+ULL!B84+ULM!B84+UNO!B84</f>
        <v>666009002.35000002</v>
      </c>
      <c r="C84" s="77">
        <f>SUM(C81:C83)</f>
        <v>685730396.86000001</v>
      </c>
      <c r="D84" s="77">
        <f>SUM(D81:D83)</f>
        <v>688271841</v>
      </c>
      <c r="E84" s="77">
        <f t="shared" si="8"/>
        <v>2541444.1399999857</v>
      </c>
      <c r="F84" s="71">
        <f t="shared" si="9"/>
        <v>3.7061856257756816E-3</v>
      </c>
      <c r="H84" s="179"/>
    </row>
    <row r="85" spans="1:8" ht="15" customHeight="1" x14ac:dyDescent="0.25">
      <c r="A85" s="66" t="s">
        <v>65</v>
      </c>
      <c r="B85" s="61">
        <f>ULBoard!B85+Grambling!B85+LATech!B85+McNeese!B85+Nicholls!B85+NwSU!B85+SLU!B85+ULL!B85+ULM!B85+UNO!B85</f>
        <v>2628186.77</v>
      </c>
      <c r="C85" s="61">
        <f>ULBoard!C85+Grambling!C85+LATech!C85+McNeese!C85+Nicholls!C85+NwSU!C85+SLU!C85+ULL!C85+ULM!C85+UNO!C85</f>
        <v>2861038.15</v>
      </c>
      <c r="D85" s="61">
        <f>ULBoard!D85+Grambling!D85+LATech!D85+McNeese!D85+Nicholls!D85+NwSU!D85+SLU!D85+ULL!D85+ULM!D85+UNO!D85</f>
        <v>3093340</v>
      </c>
      <c r="E85" s="61">
        <f t="shared" si="8"/>
        <v>232301.85000000009</v>
      </c>
      <c r="F85" s="62">
        <f t="shared" si="9"/>
        <v>8.1194950161709689E-2</v>
      </c>
      <c r="H85" s="178"/>
    </row>
    <row r="86" spans="1:8" ht="15" customHeight="1" x14ac:dyDescent="0.25">
      <c r="A86" s="66" t="s">
        <v>66</v>
      </c>
      <c r="B86" s="61">
        <f>ULBoard!B86+Grambling!B86+LATech!B86+McNeese!B86+Nicholls!B86+NwSU!B86+SLU!B86+ULL!B86+ULM!B86+UNO!B86</f>
        <v>77449342.429999992</v>
      </c>
      <c r="C86" s="61">
        <f>ULBoard!C86+Grambling!C86+LATech!C86+McNeese!C86+Nicholls!C86+NwSU!C86+SLU!C86+ULL!C86+ULM!C86+UNO!C86</f>
        <v>101314699.25</v>
      </c>
      <c r="D86" s="61">
        <f>ULBoard!D86+Grambling!D86+LATech!D86+McNeese!D86+Nicholls!D86+NwSU!D86+SLU!D86+ULL!D86+ULM!D86+UNO!D86</f>
        <v>94321119</v>
      </c>
      <c r="E86" s="61">
        <f t="shared" si="8"/>
        <v>-6993580.25</v>
      </c>
      <c r="F86" s="62">
        <f t="shared" si="9"/>
        <v>-6.9028288113878997E-2</v>
      </c>
      <c r="H86" s="178"/>
    </row>
    <row r="87" spans="1:8" ht="15" customHeight="1" x14ac:dyDescent="0.25">
      <c r="A87" s="66" t="s">
        <v>67</v>
      </c>
      <c r="B87" s="61">
        <f>ULBoard!B87+Grambling!B87+LATech!B87+McNeese!B87+Nicholls!B87+NwSU!B87+SLU!B87+ULL!B87+ULM!B87+UNO!B87</f>
        <v>9943162.4000000004</v>
      </c>
      <c r="C87" s="61">
        <f>ULBoard!C87+Grambling!C87+LATech!C87+McNeese!C87+Nicholls!C87+NwSU!C87+SLU!C87+ULL!C87+ULM!C87+UNO!C87</f>
        <v>17039784.509999998</v>
      </c>
      <c r="D87" s="61">
        <f>ULBoard!D87+Grambling!D87+LATech!D87+McNeese!D87+Nicholls!D87+NwSU!D87+SLU!D87+ULL!D87+ULM!D87+UNO!D87</f>
        <v>15844213</v>
      </c>
      <c r="E87" s="61">
        <f t="shared" si="8"/>
        <v>-1195571.5099999979</v>
      </c>
      <c r="F87" s="62">
        <f t="shared" si="9"/>
        <v>-7.0163534597421862E-2</v>
      </c>
      <c r="H87" s="178"/>
    </row>
    <row r="88" spans="1:8" s="103" customFormat="1" ht="15" customHeight="1" x14ac:dyDescent="0.25">
      <c r="A88" s="68" t="s">
        <v>68</v>
      </c>
      <c r="B88" s="77">
        <f>ULBoard!B88+Grambling!B88+LATech!B88+McNeese!B88+Nicholls!B88+NwSU!B88+SLU!B88+ULL!B88+ULM!B88+UNO!B88</f>
        <v>90020691.599999994</v>
      </c>
      <c r="C88" s="77">
        <f>SUM(C85:C87)</f>
        <v>121215521.91</v>
      </c>
      <c r="D88" s="77">
        <f>SUM(D85:D87)</f>
        <v>113258672</v>
      </c>
      <c r="E88" s="77">
        <f t="shared" si="8"/>
        <v>-7956849.9099999964</v>
      </c>
      <c r="F88" s="71">
        <f t="shared" si="9"/>
        <v>-6.5642170116693405E-2</v>
      </c>
      <c r="H88" s="179"/>
    </row>
    <row r="89" spans="1:8" ht="15" customHeight="1" x14ac:dyDescent="0.25">
      <c r="A89" s="66" t="s">
        <v>69</v>
      </c>
      <c r="B89" s="61">
        <f>ULBoard!B89+Grambling!B89+LATech!B89+McNeese!B89+Nicholls!B89+NwSU!B89+SLU!B89+ULL!B89+ULM!B89+UNO!B89</f>
        <v>10565973.779999999</v>
      </c>
      <c r="C89" s="61">
        <f>ULBoard!C89+Grambling!C89+LATech!C89+McNeese!C89+Nicholls!C89+NwSU!C89+SLU!C89+ULL!C89+ULM!C89+UNO!C89</f>
        <v>11725079.029999999</v>
      </c>
      <c r="D89" s="61">
        <f>ULBoard!D89+Grambling!D89+LATech!D89+McNeese!D89+Nicholls!D89+NwSU!D89+SLU!D89+ULL!D89+ULM!D89+UNO!D89</f>
        <v>9887967</v>
      </c>
      <c r="E89" s="61">
        <f t="shared" si="8"/>
        <v>-1837112.0299999993</v>
      </c>
      <c r="F89" s="62">
        <f t="shared" si="9"/>
        <v>-0.15668227269935933</v>
      </c>
      <c r="H89" s="178"/>
    </row>
    <row r="90" spans="1:8" ht="15" customHeight="1" x14ac:dyDescent="0.25">
      <c r="A90" s="66" t="s">
        <v>70</v>
      </c>
      <c r="B90" s="61">
        <f>ULBoard!B90+Grambling!B90+LATech!B90+McNeese!B90+Nicholls!B90+NwSU!B90+SLU!B90+ULL!B90+ULM!B90+UNO!B90</f>
        <v>169164307.61000001</v>
      </c>
      <c r="C90" s="61">
        <f>ULBoard!C90+Grambling!C90+LATech!C90+McNeese!C90+Nicholls!C90+NwSU!C90+SLU!C90+ULL!C90+ULM!C90+UNO!C90</f>
        <v>189017441.97999999</v>
      </c>
      <c r="D90" s="61">
        <f>ULBoard!D90+Grambling!D90+LATech!D90+McNeese!D90+Nicholls!D90+NwSU!D90+SLU!D90+ULL!D90+ULM!D90+UNO!D90</f>
        <v>165069313</v>
      </c>
      <c r="E90" s="61">
        <f t="shared" si="8"/>
        <v>-23948128.979999989</v>
      </c>
      <c r="F90" s="62">
        <f t="shared" si="9"/>
        <v>-0.12669798474224378</v>
      </c>
      <c r="H90" s="178"/>
    </row>
    <row r="91" spans="1:8" ht="15" customHeight="1" x14ac:dyDescent="0.25">
      <c r="A91" s="66" t="s">
        <v>71</v>
      </c>
      <c r="B91" s="61">
        <f>ULBoard!B91+Grambling!B91+LATech!B91+McNeese!B91+Nicholls!B91+NwSU!B91+SLU!B91+ULL!B91+ULM!B91+UNO!B91</f>
        <v>0</v>
      </c>
      <c r="C91" s="61">
        <f>ULBoard!C91+Grambling!C91+LATech!C91+McNeese!C91+Nicholls!C91+NwSU!C91+SLU!C91+ULL!C91+ULM!C91+UNO!C91</f>
        <v>0</v>
      </c>
      <c r="D91" s="61">
        <f>ULBoard!D91+Grambling!D91+LATech!D91+McNeese!D91+Nicholls!D91+NwSU!D91+SLU!D91+ULL!D91+ULM!D91+UNO!D91</f>
        <v>0</v>
      </c>
      <c r="E91" s="61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1">
        <f>ULBoard!B92+Grambling!B92+LATech!B92+McNeese!B92+Nicholls!B92+NwSU!B92+SLU!B92+ULL!B92+ULM!B92+UNO!B92</f>
        <v>11402117.800000001</v>
      </c>
      <c r="C92" s="61">
        <f>ULBoard!C92+Grambling!C92+LATech!C92+McNeese!C92+Nicholls!C92+NwSU!C92+SLU!C92+ULL!C92+ULM!C92+UNO!C92</f>
        <v>12208004</v>
      </c>
      <c r="D92" s="61">
        <f>ULBoard!D92+Grambling!D92+LATech!D92+McNeese!D92+Nicholls!D92+NwSU!D92+SLU!D92+ULL!D92+ULM!D92+UNO!D92</f>
        <v>10465187</v>
      </c>
      <c r="E92" s="61">
        <f t="shared" si="8"/>
        <v>-1742817</v>
      </c>
      <c r="F92" s="62">
        <f t="shared" si="9"/>
        <v>-0.14276019241147037</v>
      </c>
      <c r="H92" s="178"/>
    </row>
    <row r="93" spans="1:8" s="103" customFormat="1" ht="15" customHeight="1" x14ac:dyDescent="0.25">
      <c r="A93" s="68" t="s">
        <v>73</v>
      </c>
      <c r="B93" s="77">
        <f>ULBoard!B93+Grambling!B93+LATech!B93+McNeese!B93+Nicholls!B93+NwSU!B93+SLU!B93+ULL!B93+ULM!B93+UNO!B93</f>
        <v>191132399.19</v>
      </c>
      <c r="C93" s="77">
        <f>SUM(C89:C92)</f>
        <v>212950525.00999999</v>
      </c>
      <c r="D93" s="77">
        <f>SUM(D89:D92)</f>
        <v>185422467</v>
      </c>
      <c r="E93" s="77">
        <f t="shared" si="8"/>
        <v>-27528058.00999999</v>
      </c>
      <c r="F93" s="71">
        <f t="shared" si="9"/>
        <v>-0.12926973534677735</v>
      </c>
      <c r="H93" s="179"/>
    </row>
    <row r="94" spans="1:8" ht="15" customHeight="1" x14ac:dyDescent="0.25">
      <c r="A94" s="66" t="s">
        <v>74</v>
      </c>
      <c r="B94" s="61">
        <f>ULBoard!B94+Grambling!B94+LATech!B94+McNeese!B94+Nicholls!B94+NwSU!B94+SLU!B94+ULL!B94+ULM!B94+UNO!B94</f>
        <v>3943438.17</v>
      </c>
      <c r="C94" s="61">
        <f>ULBoard!C94+Grambling!C94+LATech!C94+McNeese!C94+Nicholls!C94+NwSU!C94+SLU!C94+ULL!C94+ULM!C94+UNO!C94</f>
        <v>7572661.8300000001</v>
      </c>
      <c r="D94" s="61">
        <f>ULBoard!D94+Grambling!D94+LATech!D94+McNeese!D94+Nicholls!D94+NwSU!D94+SLU!D94+ULL!D94+ULM!D94+UNO!D94</f>
        <v>6297140</v>
      </c>
      <c r="E94" s="61">
        <f t="shared" si="8"/>
        <v>-1275521.83</v>
      </c>
      <c r="F94" s="62">
        <f t="shared" si="9"/>
        <v>-0.16843771168373961</v>
      </c>
      <c r="H94" s="178"/>
    </row>
    <row r="95" spans="1:8" ht="15" customHeight="1" x14ac:dyDescent="0.25">
      <c r="A95" s="66" t="s">
        <v>75</v>
      </c>
      <c r="B95" s="61">
        <f>ULBoard!B95+Grambling!B95+LATech!B95+McNeese!B95+Nicholls!B95+NwSU!B95+SLU!B95+ULL!B95+ULM!B95+UNO!B95</f>
        <v>3465565.13</v>
      </c>
      <c r="C95" s="61">
        <f>ULBoard!C95+Grambling!C95+LATech!C95+McNeese!C95+Nicholls!C95+NwSU!C95+SLU!C95+ULL!C95+ULM!C95+UNO!C95</f>
        <v>3428263</v>
      </c>
      <c r="D95" s="61">
        <f>ULBoard!D95+Grambling!D95+LATech!D95+McNeese!D95+Nicholls!D95+NwSU!D95+SLU!D95+ULL!D95+ULM!D95+UNO!D95</f>
        <v>4117625</v>
      </c>
      <c r="E95" s="61">
        <f t="shared" si="8"/>
        <v>689362</v>
      </c>
      <c r="F95" s="62">
        <f t="shared" si="9"/>
        <v>0.20108200566875994</v>
      </c>
      <c r="H95" s="178"/>
    </row>
    <row r="96" spans="1:8" ht="15" customHeight="1" x14ac:dyDescent="0.25">
      <c r="A96" s="73" t="s">
        <v>76</v>
      </c>
      <c r="B96" s="61">
        <f>ULBoard!B96+Grambling!B96+LATech!B96+McNeese!B96+Nicholls!B96+NwSU!B96+SLU!B96+ULL!B96+ULM!B96+UNO!B96</f>
        <v>1122125.8499999999</v>
      </c>
      <c r="C96" s="61">
        <f>ULBoard!C96+Grambling!C96+LATech!C96+McNeese!C96+Nicholls!C96+NwSU!C96+SLU!C96+ULL!C96+ULM!C96+UNO!C96</f>
        <v>1266331.81</v>
      </c>
      <c r="D96" s="61">
        <f>ULBoard!D96+Grambling!D96+LATech!D96+McNeese!D96+Nicholls!D96+NwSU!D96+SLU!D96+ULL!D96+ULM!D96+UNO!D96</f>
        <v>926760</v>
      </c>
      <c r="E96" s="61">
        <f t="shared" si="8"/>
        <v>-339571.81000000006</v>
      </c>
      <c r="F96" s="62">
        <f t="shared" si="9"/>
        <v>-0.26815389720013433</v>
      </c>
      <c r="H96" s="178"/>
    </row>
    <row r="97" spans="1:8" s="103" customFormat="1" ht="15" customHeight="1" x14ac:dyDescent="0.25">
      <c r="A97" s="87" t="s">
        <v>77</v>
      </c>
      <c r="B97" s="77">
        <f>ULBoard!B97+Grambling!B97+LATech!B97+McNeese!B97+Nicholls!B97+NwSU!B97+SLU!B97+ULL!B97+ULM!B97+UNO!B97</f>
        <v>8531129.1499999985</v>
      </c>
      <c r="C97" s="77">
        <f>SUM(C94:C96)</f>
        <v>12267256.640000001</v>
      </c>
      <c r="D97" s="77">
        <f>SUM(D94:D96)</f>
        <v>11341525</v>
      </c>
      <c r="E97" s="77">
        <f t="shared" si="8"/>
        <v>-925731.6400000006</v>
      </c>
      <c r="F97" s="71">
        <f t="shared" si="9"/>
        <v>-7.5463623788668083E-2</v>
      </c>
      <c r="H97" s="179"/>
    </row>
    <row r="98" spans="1:8" ht="15" customHeight="1" x14ac:dyDescent="0.25">
      <c r="A98" s="73" t="s">
        <v>78</v>
      </c>
      <c r="B98" s="61">
        <f>ULBoard!B98+Grambling!B98+LATech!B98+McNeese!B98+Nicholls!B98+NwSU!B98+SLU!B98+ULL!B98+ULM!B98+UNO!B98</f>
        <v>0</v>
      </c>
      <c r="C98" s="61">
        <f>ULBoard!C98+Grambling!C98+LATech!C98+McNeese!C98+Nicholls!C98+NwSU!C98+SLU!C98+ULL!C98+ULM!C98+UNO!C98</f>
        <v>0</v>
      </c>
      <c r="D98" s="61">
        <f>ULBoard!D98+Grambling!D98+LATech!D98+McNeese!D98+Nicholls!D98+NwSU!D98+SLU!D98+ULL!D98+ULM!D98+UNO!D98</f>
        <v>0</v>
      </c>
      <c r="E98" s="61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ULBoard!B99+Grambling!B99+LATech!B99+McNeese!B99+Nicholls!B99+NwSU!B99+SLU!B99+ULL!B99+ULM!B99+UNO!B99</f>
        <v>955693222.28999996</v>
      </c>
      <c r="C99" s="160">
        <f>C98+C97+C93+C88+C84</f>
        <v>1032163700.42</v>
      </c>
      <c r="D99" s="160">
        <f>D98+D97+D93+D88+D84</f>
        <v>998294505</v>
      </c>
      <c r="E99" s="161">
        <f t="shared" si="8"/>
        <v>-33869195.419999957</v>
      </c>
      <c r="F99" s="162">
        <f t="shared" si="9"/>
        <v>-3.2813782742231845E-2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103"/>
  <sheetViews>
    <sheetView view="pageBreakPreview" zoomScale="60" zoomScaleNormal="100" workbookViewId="0">
      <pane ySplit="5" topLeftCell="A66" activePane="bottomLeft" state="frozen"/>
      <selection activeCell="E103" sqref="E103"/>
      <selection pane="bottomLeft" activeCell="E103" sqref="E10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107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200</v>
      </c>
      <c r="C5" s="114" t="s">
        <v>205</v>
      </c>
      <c r="D5" s="203" t="s">
        <v>210</v>
      </c>
      <c r="E5" s="114" t="s">
        <v>200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1372586</v>
      </c>
      <c r="C8" s="121">
        <v>1372588</v>
      </c>
      <c r="D8" s="121">
        <v>2554046</v>
      </c>
      <c r="E8" s="121">
        <f t="shared" ref="E8:E36" si="0">D8-C8</f>
        <v>1181458</v>
      </c>
      <c r="F8" s="122">
        <f t="shared" ref="F8:F36" si="1">IF(ISBLANK(E8),"  ",IF(C8&gt;0,E8/C8,IF(E8&gt;0,1,0)))</f>
        <v>0.86075209749757398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2397794</v>
      </c>
      <c r="C10" s="123">
        <v>3000000</v>
      </c>
      <c r="D10" s="123">
        <v>0</v>
      </c>
      <c r="E10" s="121">
        <f t="shared" si="0"/>
        <v>-3000000</v>
      </c>
      <c r="F10" s="122">
        <f t="shared" si="1"/>
        <v>-1</v>
      </c>
      <c r="H10" s="149"/>
    </row>
    <row r="11" spans="1:9" ht="15" customHeight="1" x14ac:dyDescent="0.25">
      <c r="A11" s="194" t="s">
        <v>15</v>
      </c>
      <c r="B11" s="125">
        <v>2397794</v>
      </c>
      <c r="C11" s="125">
        <v>3000000</v>
      </c>
      <c r="D11" s="125">
        <v>0</v>
      </c>
      <c r="E11" s="121">
        <f t="shared" si="0"/>
        <v>-3000000</v>
      </c>
      <c r="F11" s="122">
        <f t="shared" si="1"/>
        <v>-1</v>
      </c>
      <c r="H11" s="149"/>
    </row>
    <row r="12" spans="1:9" ht="15" customHeight="1" x14ac:dyDescent="0.25">
      <c r="A12" s="195" t="s">
        <v>16</v>
      </c>
      <c r="B12" s="125">
        <v>0</v>
      </c>
      <c r="C12" s="125">
        <v>0</v>
      </c>
      <c r="D12" s="125">
        <v>0</v>
      </c>
      <c r="E12" s="121">
        <f t="shared" si="0"/>
        <v>0</v>
      </c>
      <c r="F12" s="122">
        <f t="shared" si="1"/>
        <v>0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201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208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209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202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207</v>
      </c>
      <c r="B34" s="125">
        <v>0</v>
      </c>
      <c r="C34" s="125">
        <v>0</v>
      </c>
      <c r="D34" s="125">
        <v>0</v>
      </c>
      <c r="E34" s="121">
        <f t="shared" ref="E34" si="2">D34-C34</f>
        <v>0</v>
      </c>
      <c r="F34" s="122">
        <f t="shared" ref="F34" si="3">IF(ISBLANK(E34),"  ",IF(C34&gt;0,E34/C34,IF(E34&gt;0,1,0)))</f>
        <v>0</v>
      </c>
      <c r="H34" s="149"/>
    </row>
    <row r="35" spans="1:8" ht="15" customHeight="1" x14ac:dyDescent="0.25">
      <c r="A35" s="198" t="s">
        <v>203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204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3770380</v>
      </c>
      <c r="C42" s="130">
        <v>4372588</v>
      </c>
      <c r="D42" s="130">
        <v>2554046</v>
      </c>
      <c r="E42" s="130">
        <f>D42-C42</f>
        <v>-1818542</v>
      </c>
      <c r="F42" s="131">
        <f>IF(ISBLANK(E42),"  ",IF(C42&gt;0,E42/C42,IF(E42&gt;0,1,0)))</f>
        <v>-0.41589603228111133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2925493</v>
      </c>
      <c r="C55" s="135">
        <v>3422500</v>
      </c>
      <c r="D55" s="135">
        <v>3422500</v>
      </c>
      <c r="E55" s="135">
        <f>D55-C55</f>
        <v>0</v>
      </c>
      <c r="F55" s="131">
        <f>IF(ISBLANK(E55),"  ",IF(C55&gt;0,E55/C55,IF(E55&gt;0,1,0)))</f>
        <v>0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6695873</v>
      </c>
      <c r="C61" s="135">
        <v>7795088</v>
      </c>
      <c r="D61" s="135">
        <v>5976546</v>
      </c>
      <c r="E61" s="135">
        <f>D61-C61</f>
        <v>-1818542</v>
      </c>
      <c r="F61" s="131">
        <f>IF(ISBLANK(E61),"  ",IF(C61&gt;0,E61/C61,IF(E61&gt;0,1,0)))</f>
        <v>-0.2332933252325054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0</v>
      </c>
      <c r="C65" s="117">
        <v>0</v>
      </c>
      <c r="D65" s="117">
        <v>0</v>
      </c>
      <c r="E65" s="117">
        <f t="shared" ref="E65:E78" si="6">D65-C65</f>
        <v>0</v>
      </c>
      <c r="F65" s="122">
        <f t="shared" ref="F65:F78" si="7">IF(ISBLANK(E65),"  ",IF(C65&gt;0,E65/C65,IF(E65&gt;0,1,0)))</f>
        <v>0</v>
      </c>
      <c r="H65" s="149"/>
    </row>
    <row r="66" spans="1:8" ht="15" customHeight="1" x14ac:dyDescent="0.25">
      <c r="A66" s="126" t="s">
        <v>47</v>
      </c>
      <c r="B66" s="125">
        <v>0</v>
      </c>
      <c r="C66" s="125">
        <v>0</v>
      </c>
      <c r="D66" s="125">
        <v>0</v>
      </c>
      <c r="E66" s="125">
        <f t="shared" si="6"/>
        <v>0</v>
      </c>
      <c r="F66" s="122">
        <f t="shared" si="7"/>
        <v>0</v>
      </c>
      <c r="H66" s="149"/>
    </row>
    <row r="67" spans="1:8" ht="15" customHeight="1" x14ac:dyDescent="0.25">
      <c r="A67" s="126" t="s">
        <v>48</v>
      </c>
      <c r="B67" s="125">
        <v>0</v>
      </c>
      <c r="C67" s="125">
        <v>0</v>
      </c>
      <c r="D67" s="125">
        <v>0</v>
      </c>
      <c r="E67" s="125">
        <f t="shared" si="6"/>
        <v>0</v>
      </c>
      <c r="F67" s="122">
        <f t="shared" si="7"/>
        <v>0</v>
      </c>
      <c r="H67" s="149"/>
    </row>
    <row r="68" spans="1:8" ht="15" customHeight="1" x14ac:dyDescent="0.25">
      <c r="A68" s="126" t="s">
        <v>49</v>
      </c>
      <c r="B68" s="125">
        <v>0</v>
      </c>
      <c r="C68" s="125">
        <v>0</v>
      </c>
      <c r="D68" s="125">
        <v>0</v>
      </c>
      <c r="E68" s="125">
        <f t="shared" si="6"/>
        <v>0</v>
      </c>
      <c r="F68" s="122">
        <f t="shared" si="7"/>
        <v>0</v>
      </c>
      <c r="H68" s="149"/>
    </row>
    <row r="69" spans="1:8" ht="15" customHeight="1" x14ac:dyDescent="0.25">
      <c r="A69" s="126" t="s">
        <v>50</v>
      </c>
      <c r="B69" s="125">
        <v>0</v>
      </c>
      <c r="C69" s="125">
        <v>0</v>
      </c>
      <c r="D69" s="125">
        <v>0</v>
      </c>
      <c r="E69" s="125">
        <f t="shared" si="6"/>
        <v>0</v>
      </c>
      <c r="F69" s="122">
        <f t="shared" si="7"/>
        <v>0</v>
      </c>
      <c r="H69" s="149"/>
    </row>
    <row r="70" spans="1:8" ht="15" customHeight="1" x14ac:dyDescent="0.25">
      <c r="A70" s="126" t="s">
        <v>51</v>
      </c>
      <c r="B70" s="125">
        <v>6695873</v>
      </c>
      <c r="C70" s="125">
        <v>7795088</v>
      </c>
      <c r="D70" s="125">
        <v>5976546</v>
      </c>
      <c r="E70" s="125">
        <f t="shared" si="6"/>
        <v>-1818542</v>
      </c>
      <c r="F70" s="122">
        <f t="shared" si="7"/>
        <v>-0.2332933252325054</v>
      </c>
      <c r="H70" s="149"/>
    </row>
    <row r="71" spans="1:8" ht="15" customHeight="1" x14ac:dyDescent="0.25">
      <c r="A71" s="126" t="s">
        <v>52</v>
      </c>
      <c r="B71" s="125">
        <v>0</v>
      </c>
      <c r="C71" s="125">
        <v>0</v>
      </c>
      <c r="D71" s="125">
        <v>0</v>
      </c>
      <c r="E71" s="125">
        <f t="shared" si="6"/>
        <v>0</v>
      </c>
      <c r="F71" s="122">
        <f t="shared" si="7"/>
        <v>0</v>
      </c>
      <c r="H71" s="149"/>
    </row>
    <row r="72" spans="1:8" ht="15" customHeight="1" x14ac:dyDescent="0.25">
      <c r="A72" s="126" t="s">
        <v>53</v>
      </c>
      <c r="B72" s="125">
        <v>0</v>
      </c>
      <c r="C72" s="125">
        <v>0</v>
      </c>
      <c r="D72" s="125">
        <v>0</v>
      </c>
      <c r="E72" s="125">
        <f t="shared" si="6"/>
        <v>0</v>
      </c>
      <c r="F72" s="122">
        <f t="shared" si="7"/>
        <v>0</v>
      </c>
      <c r="H72" s="149"/>
    </row>
    <row r="73" spans="1:8" s="103" customFormat="1" ht="15" customHeight="1" x14ac:dyDescent="0.25">
      <c r="A73" s="144" t="s">
        <v>54</v>
      </c>
      <c r="B73" s="130">
        <v>6695873</v>
      </c>
      <c r="C73" s="130">
        <v>7795088</v>
      </c>
      <c r="D73" s="130">
        <v>5976546</v>
      </c>
      <c r="E73" s="125">
        <f t="shared" si="6"/>
        <v>-1818542</v>
      </c>
      <c r="F73" s="131">
        <f t="shared" si="7"/>
        <v>-0.2332933252325054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8" ht="15" customHeight="1" x14ac:dyDescent="0.25">
      <c r="A75" s="126" t="s">
        <v>56</v>
      </c>
      <c r="B75" s="125">
        <v>0</v>
      </c>
      <c r="C75" s="125">
        <v>0</v>
      </c>
      <c r="D75" s="125">
        <v>0</v>
      </c>
      <c r="E75" s="125">
        <f t="shared" si="6"/>
        <v>0</v>
      </c>
      <c r="F75" s="122">
        <f t="shared" si="7"/>
        <v>0</v>
      </c>
      <c r="H75" s="149"/>
    </row>
    <row r="76" spans="1:8" ht="15" customHeight="1" x14ac:dyDescent="0.25">
      <c r="A76" s="126" t="s">
        <v>57</v>
      </c>
      <c r="B76" s="125">
        <v>0</v>
      </c>
      <c r="C76" s="125">
        <v>0</v>
      </c>
      <c r="D76" s="125">
        <v>0</v>
      </c>
      <c r="E76" s="125">
        <f t="shared" si="6"/>
        <v>0</v>
      </c>
      <c r="F76" s="122">
        <f t="shared" si="7"/>
        <v>0</v>
      </c>
      <c r="H76" s="149"/>
    </row>
    <row r="77" spans="1:8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8" s="103" customFormat="1" ht="15" customHeight="1" x14ac:dyDescent="0.25">
      <c r="A78" s="145" t="s">
        <v>59</v>
      </c>
      <c r="B78" s="146">
        <v>6695873</v>
      </c>
      <c r="C78" s="146">
        <v>7795088</v>
      </c>
      <c r="D78" s="146">
        <v>5976546</v>
      </c>
      <c r="E78" s="185">
        <f t="shared" si="6"/>
        <v>-1818542</v>
      </c>
      <c r="F78" s="131">
        <f t="shared" si="7"/>
        <v>-0.2332933252325054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2352798</v>
      </c>
      <c r="C81" s="121">
        <v>2562300</v>
      </c>
      <c r="D81" s="121">
        <v>2670000</v>
      </c>
      <c r="E81" s="117">
        <f t="shared" ref="E81:E99" si="8">D81-C81</f>
        <v>107700</v>
      </c>
      <c r="F81" s="122">
        <f t="shared" ref="F81:F99" si="9">IF(ISBLANK(E81),"  ",IF(C81&gt;0,E81/C81,IF(E81&gt;0,1,0)))</f>
        <v>4.2032548881863953E-2</v>
      </c>
      <c r="H81" s="149"/>
    </row>
    <row r="82" spans="1:8" ht="15" customHeight="1" x14ac:dyDescent="0.25">
      <c r="A82" s="126" t="s">
        <v>62</v>
      </c>
      <c r="B82" s="123">
        <v>17599</v>
      </c>
      <c r="C82" s="123">
        <v>17600</v>
      </c>
      <c r="D82" s="123">
        <v>18400</v>
      </c>
      <c r="E82" s="125">
        <f t="shared" si="8"/>
        <v>800</v>
      </c>
      <c r="F82" s="122">
        <f t="shared" si="9"/>
        <v>4.5454545454545456E-2</v>
      </c>
      <c r="H82" s="149"/>
    </row>
    <row r="83" spans="1:8" ht="15" customHeight="1" x14ac:dyDescent="0.25">
      <c r="A83" s="126" t="s">
        <v>63</v>
      </c>
      <c r="B83" s="117">
        <v>912826</v>
      </c>
      <c r="C83" s="117">
        <v>1066900</v>
      </c>
      <c r="D83" s="117">
        <v>1015000</v>
      </c>
      <c r="E83" s="125">
        <f t="shared" si="8"/>
        <v>-51900</v>
      </c>
      <c r="F83" s="122">
        <f t="shared" si="9"/>
        <v>-4.8645608773080891E-2</v>
      </c>
      <c r="H83" s="149"/>
    </row>
    <row r="84" spans="1:8" s="103" customFormat="1" ht="15" customHeight="1" x14ac:dyDescent="0.25">
      <c r="A84" s="144" t="s">
        <v>64</v>
      </c>
      <c r="B84" s="146">
        <v>3283223</v>
      </c>
      <c r="C84" s="146">
        <v>3646800</v>
      </c>
      <c r="D84" s="146">
        <v>3703400</v>
      </c>
      <c r="E84" s="130">
        <f t="shared" si="8"/>
        <v>56600</v>
      </c>
      <c r="F84" s="131">
        <f t="shared" si="9"/>
        <v>1.5520456290446419E-2</v>
      </c>
      <c r="H84" s="174"/>
    </row>
    <row r="85" spans="1:8" ht="15" customHeight="1" x14ac:dyDescent="0.25">
      <c r="A85" s="126" t="s">
        <v>65</v>
      </c>
      <c r="B85" s="123">
        <v>79314</v>
      </c>
      <c r="C85" s="123">
        <v>80000</v>
      </c>
      <c r="D85" s="123">
        <v>80000</v>
      </c>
      <c r="E85" s="125">
        <f t="shared" si="8"/>
        <v>0</v>
      </c>
      <c r="F85" s="122">
        <f t="shared" si="9"/>
        <v>0</v>
      </c>
      <c r="H85" s="149"/>
    </row>
    <row r="86" spans="1:8" ht="15" customHeight="1" x14ac:dyDescent="0.25">
      <c r="A86" s="126" t="s">
        <v>66</v>
      </c>
      <c r="B86" s="121">
        <v>133242</v>
      </c>
      <c r="C86" s="121">
        <v>150000</v>
      </c>
      <c r="D86" s="121">
        <v>140000</v>
      </c>
      <c r="E86" s="125">
        <f t="shared" si="8"/>
        <v>-10000</v>
      </c>
      <c r="F86" s="122">
        <f t="shared" si="9"/>
        <v>-6.6666666666666666E-2</v>
      </c>
      <c r="H86" s="149"/>
    </row>
    <row r="87" spans="1:8" ht="15" customHeight="1" x14ac:dyDescent="0.25">
      <c r="A87" s="126" t="s">
        <v>67</v>
      </c>
      <c r="B87" s="117">
        <v>10373</v>
      </c>
      <c r="C87" s="117">
        <v>35205</v>
      </c>
      <c r="D87" s="117">
        <v>20000</v>
      </c>
      <c r="E87" s="125">
        <f t="shared" si="8"/>
        <v>-15205</v>
      </c>
      <c r="F87" s="122">
        <f t="shared" si="9"/>
        <v>-0.43189887800028404</v>
      </c>
      <c r="H87" s="149"/>
    </row>
    <row r="88" spans="1:8" s="103" customFormat="1" ht="15" customHeight="1" x14ac:dyDescent="0.25">
      <c r="A88" s="128" t="s">
        <v>68</v>
      </c>
      <c r="B88" s="146">
        <v>222929</v>
      </c>
      <c r="C88" s="146">
        <v>265205</v>
      </c>
      <c r="D88" s="146">
        <v>240000</v>
      </c>
      <c r="E88" s="130">
        <f t="shared" si="8"/>
        <v>-25205</v>
      </c>
      <c r="F88" s="131">
        <f t="shared" si="9"/>
        <v>-9.5039686280424571E-2</v>
      </c>
      <c r="H88" s="174"/>
    </row>
    <row r="89" spans="1:8" ht="15" customHeight="1" x14ac:dyDescent="0.25">
      <c r="A89" s="126" t="s">
        <v>69</v>
      </c>
      <c r="B89" s="117">
        <v>2807784</v>
      </c>
      <c r="C89" s="117">
        <v>3457565</v>
      </c>
      <c r="D89" s="117">
        <v>1633251</v>
      </c>
      <c r="E89" s="125">
        <f t="shared" si="8"/>
        <v>-1824314</v>
      </c>
      <c r="F89" s="122">
        <f t="shared" si="9"/>
        <v>-0.5276297047199402</v>
      </c>
      <c r="H89" s="149"/>
    </row>
    <row r="90" spans="1:8" ht="15" customHeight="1" x14ac:dyDescent="0.25">
      <c r="A90" s="126" t="s">
        <v>70</v>
      </c>
      <c r="B90" s="125">
        <v>0</v>
      </c>
      <c r="C90" s="125">
        <v>0</v>
      </c>
      <c r="D90" s="125">
        <v>0</v>
      </c>
      <c r="E90" s="125">
        <f t="shared" si="8"/>
        <v>0</v>
      </c>
      <c r="F90" s="122">
        <f t="shared" si="9"/>
        <v>0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368941</v>
      </c>
      <c r="C92" s="125">
        <v>395518</v>
      </c>
      <c r="D92" s="125">
        <v>379895</v>
      </c>
      <c r="E92" s="125">
        <f t="shared" si="8"/>
        <v>-15623</v>
      </c>
      <c r="F92" s="122">
        <f t="shared" si="9"/>
        <v>-3.9500098604867542E-2</v>
      </c>
      <c r="H92" s="149"/>
    </row>
    <row r="93" spans="1:8" s="103" customFormat="1" ht="15" customHeight="1" x14ac:dyDescent="0.25">
      <c r="A93" s="128" t="s">
        <v>73</v>
      </c>
      <c r="B93" s="130">
        <v>3176725</v>
      </c>
      <c r="C93" s="130">
        <v>3853083</v>
      </c>
      <c r="D93" s="130">
        <v>2013146</v>
      </c>
      <c r="E93" s="130">
        <f t="shared" si="8"/>
        <v>-1839937</v>
      </c>
      <c r="F93" s="131">
        <f t="shared" si="9"/>
        <v>-0.47752332353079341</v>
      </c>
      <c r="H93" s="174"/>
    </row>
    <row r="94" spans="1:8" ht="15" customHeight="1" x14ac:dyDescent="0.25">
      <c r="A94" s="126" t="s">
        <v>74</v>
      </c>
      <c r="B94" s="125">
        <v>12996</v>
      </c>
      <c r="C94" s="125">
        <v>30000</v>
      </c>
      <c r="D94" s="125">
        <v>20000</v>
      </c>
      <c r="E94" s="125">
        <f t="shared" si="8"/>
        <v>-10000</v>
      </c>
      <c r="F94" s="122">
        <f t="shared" si="9"/>
        <v>-0.33333333333333331</v>
      </c>
      <c r="H94" s="149"/>
    </row>
    <row r="95" spans="1:8" ht="15" customHeight="1" x14ac:dyDescent="0.25">
      <c r="A95" s="126" t="s">
        <v>75</v>
      </c>
      <c r="B95" s="125">
        <v>0</v>
      </c>
      <c r="C95" s="125">
        <v>0</v>
      </c>
      <c r="D95" s="125">
        <v>0</v>
      </c>
      <c r="E95" s="125">
        <f t="shared" si="8"/>
        <v>0</v>
      </c>
      <c r="F95" s="122">
        <f t="shared" si="9"/>
        <v>0</v>
      </c>
      <c r="H95" s="149"/>
    </row>
    <row r="96" spans="1:8" ht="15" customHeight="1" x14ac:dyDescent="0.25">
      <c r="A96" s="133" t="s">
        <v>76</v>
      </c>
      <c r="B96" s="125">
        <v>0</v>
      </c>
      <c r="C96" s="125">
        <v>0</v>
      </c>
      <c r="D96" s="125">
        <v>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12996</v>
      </c>
      <c r="C97" s="146">
        <v>30000</v>
      </c>
      <c r="D97" s="146">
        <v>20000</v>
      </c>
      <c r="E97" s="125">
        <f t="shared" si="8"/>
        <v>-10000</v>
      </c>
      <c r="F97" s="131">
        <f t="shared" si="9"/>
        <v>-0.33333333333333331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6695873</v>
      </c>
      <c r="C99" s="166">
        <v>7795088</v>
      </c>
      <c r="D99" s="166">
        <v>5976546</v>
      </c>
      <c r="E99" s="166">
        <f t="shared" si="8"/>
        <v>-1818542</v>
      </c>
      <c r="F99" s="167">
        <f t="shared" si="9"/>
        <v>-0.2332933252325054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206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103"/>
  <sheetViews>
    <sheetView view="pageBreakPreview" zoomScale="60" zoomScaleNormal="100" workbookViewId="0">
      <pane ySplit="5" topLeftCell="A58" activePane="bottomLeft" state="frozen"/>
      <selection activeCell="E103" sqref="E103"/>
      <selection pane="bottomLeft" activeCell="E103" sqref="E10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C1" s="28"/>
      <c r="D1" s="29" t="s">
        <v>1</v>
      </c>
      <c r="E1" s="26" t="s">
        <v>88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200</v>
      </c>
      <c r="C5" s="114" t="s">
        <v>205</v>
      </c>
      <c r="D5" s="203" t="s">
        <v>210</v>
      </c>
      <c r="E5" s="114" t="s">
        <v>200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18227216</v>
      </c>
      <c r="C8" s="121">
        <v>18227216</v>
      </c>
      <c r="D8" s="121">
        <v>17712867</v>
      </c>
      <c r="E8" s="121">
        <f t="shared" ref="E8:E36" si="0">D8-C8</f>
        <v>-514349</v>
      </c>
      <c r="F8" s="122">
        <f t="shared" ref="F8:F36" si="1">IF(ISBLANK(E8),"  ",IF(C8&gt;0,E8/C8,IF(E8&gt;0,1,0)))</f>
        <v>-2.8218736201952071E-2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1031993</v>
      </c>
      <c r="C10" s="123">
        <v>1031993</v>
      </c>
      <c r="D10" s="123">
        <f>D12+D34</f>
        <v>1510404</v>
      </c>
      <c r="E10" s="121">
        <f t="shared" si="0"/>
        <v>478411</v>
      </c>
      <c r="F10" s="122">
        <f t="shared" si="1"/>
        <v>0.46357969482351141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1031993</v>
      </c>
      <c r="C12" s="125">
        <v>1031993</v>
      </c>
      <c r="D12" s="125">
        <v>1010404</v>
      </c>
      <c r="E12" s="121">
        <f t="shared" si="0"/>
        <v>-21589</v>
      </c>
      <c r="F12" s="122">
        <f t="shared" si="1"/>
        <v>-2.0919715540706187E-2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201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208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209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202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207</v>
      </c>
      <c r="B34" s="125">
        <v>0</v>
      </c>
      <c r="C34" s="125">
        <v>0</v>
      </c>
      <c r="D34" s="125">
        <v>500000</v>
      </c>
      <c r="E34" s="121">
        <f t="shared" ref="E34" si="2">D34-C34</f>
        <v>500000</v>
      </c>
      <c r="F34" s="122">
        <f t="shared" ref="F34" si="3">IF(ISBLANK(E34),"  ",IF(C34&gt;0,E34/C34,IF(E34&gt;0,1,0)))</f>
        <v>1</v>
      </c>
      <c r="H34" s="149"/>
    </row>
    <row r="35" spans="1:8" ht="15" customHeight="1" x14ac:dyDescent="0.25">
      <c r="A35" s="198" t="s">
        <v>203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204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19259209</v>
      </c>
      <c r="C42" s="130">
        <v>19259209</v>
      </c>
      <c r="D42" s="130">
        <v>19223271</v>
      </c>
      <c r="E42" s="130">
        <f>D42-C42</f>
        <v>-35938</v>
      </c>
      <c r="F42" s="131">
        <f>IF(ISBLANK(E42),"  ",IF(C42&gt;0,E42/C42,IF(E42&gt;0,1,0)))</f>
        <v>-1.8660164080466649E-3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32521651.379999999</v>
      </c>
      <c r="C55" s="135">
        <v>36470043</v>
      </c>
      <c r="D55" s="135">
        <v>36470043</v>
      </c>
      <c r="E55" s="135">
        <f>D55-C55</f>
        <v>0</v>
      </c>
      <c r="F55" s="131">
        <f>IF(ISBLANK(E55),"  ",IF(C55&gt;0,E55/C55,IF(E55&gt;0,1,0)))</f>
        <v>0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51780860.379999995</v>
      </c>
      <c r="C61" s="135">
        <v>55729252</v>
      </c>
      <c r="D61" s="135">
        <v>55693314</v>
      </c>
      <c r="E61" s="135">
        <f>D61-C61</f>
        <v>-35938</v>
      </c>
      <c r="F61" s="131">
        <f>IF(ISBLANK(E61),"  ",IF(C61&gt;0,E61/C61,IF(E61&gt;0,1,0)))</f>
        <v>-6.4486779761551436E-4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9" ht="15" customHeight="1" x14ac:dyDescent="0.25">
      <c r="A65" s="124" t="s">
        <v>46</v>
      </c>
      <c r="B65" s="117">
        <v>21362409.050000001</v>
      </c>
      <c r="C65" s="117">
        <v>22761295</v>
      </c>
      <c r="D65" s="117">
        <v>22911129</v>
      </c>
      <c r="E65" s="117">
        <f t="shared" ref="E65:E78" si="6">D65-C65</f>
        <v>149834</v>
      </c>
      <c r="F65" s="122">
        <f t="shared" ref="F65:F78" si="7">IF(ISBLANK(E65),"  ",IF(C65&gt;0,E65/C65,IF(E65&gt;0,1,0)))</f>
        <v>6.5828416177550527E-3</v>
      </c>
      <c r="H65" s="149"/>
    </row>
    <row r="66" spans="1:9" ht="15" customHeight="1" x14ac:dyDescent="0.25">
      <c r="A66" s="126" t="s">
        <v>47</v>
      </c>
      <c r="B66" s="125">
        <v>0</v>
      </c>
      <c r="C66" s="125">
        <v>0</v>
      </c>
      <c r="D66" s="125">
        <v>0</v>
      </c>
      <c r="E66" s="125">
        <f t="shared" si="6"/>
        <v>0</v>
      </c>
      <c r="F66" s="122">
        <f t="shared" si="7"/>
        <v>0</v>
      </c>
      <c r="H66" s="149"/>
    </row>
    <row r="67" spans="1:9" ht="15" customHeight="1" x14ac:dyDescent="0.25">
      <c r="A67" s="126" t="s">
        <v>48</v>
      </c>
      <c r="B67" s="125">
        <v>0</v>
      </c>
      <c r="C67" s="125">
        <v>0</v>
      </c>
      <c r="D67" s="125">
        <v>0</v>
      </c>
      <c r="E67" s="125">
        <f t="shared" si="6"/>
        <v>0</v>
      </c>
      <c r="F67" s="122">
        <f t="shared" si="7"/>
        <v>0</v>
      </c>
      <c r="H67" s="149"/>
    </row>
    <row r="68" spans="1:9" ht="15" customHeight="1" x14ac:dyDescent="0.25">
      <c r="A68" s="126" t="s">
        <v>49</v>
      </c>
      <c r="B68" s="125">
        <v>2998862.8900000006</v>
      </c>
      <c r="C68" s="125">
        <v>3138065</v>
      </c>
      <c r="D68" s="125">
        <v>3195744</v>
      </c>
      <c r="E68" s="125">
        <f t="shared" si="6"/>
        <v>57679</v>
      </c>
      <c r="F68" s="122">
        <f t="shared" si="7"/>
        <v>1.8380435077029952E-2</v>
      </c>
      <c r="H68" s="149"/>
    </row>
    <row r="69" spans="1:9" ht="15" customHeight="1" x14ac:dyDescent="0.25">
      <c r="A69" s="126" t="s">
        <v>50</v>
      </c>
      <c r="B69" s="125">
        <v>2208196.29</v>
      </c>
      <c r="C69" s="125">
        <v>2596999</v>
      </c>
      <c r="D69" s="125">
        <v>2568712</v>
      </c>
      <c r="E69" s="125">
        <f t="shared" si="6"/>
        <v>-28287</v>
      </c>
      <c r="F69" s="122">
        <f t="shared" si="7"/>
        <v>-1.0892187482551977E-2</v>
      </c>
      <c r="H69" s="149"/>
      <c r="I69" s="151"/>
    </row>
    <row r="70" spans="1:9" ht="15" customHeight="1" x14ac:dyDescent="0.25">
      <c r="A70" s="126" t="s">
        <v>51</v>
      </c>
      <c r="B70" s="125">
        <v>9572251.3800000027</v>
      </c>
      <c r="C70" s="125">
        <v>11200190</v>
      </c>
      <c r="D70" s="125">
        <v>10819038</v>
      </c>
      <c r="E70" s="125">
        <f t="shared" si="6"/>
        <v>-381152</v>
      </c>
      <c r="F70" s="122">
        <f t="shared" si="7"/>
        <v>-3.4030851262344654E-2</v>
      </c>
      <c r="H70" s="149"/>
      <c r="I70" s="151"/>
    </row>
    <row r="71" spans="1:9" ht="15" customHeight="1" x14ac:dyDescent="0.25">
      <c r="A71" s="126" t="s">
        <v>52</v>
      </c>
      <c r="B71" s="125">
        <v>4239931.17</v>
      </c>
      <c r="C71" s="125">
        <v>3783740</v>
      </c>
      <c r="D71" s="125">
        <v>4283740</v>
      </c>
      <c r="E71" s="125">
        <f t="shared" si="6"/>
        <v>500000</v>
      </c>
      <c r="F71" s="122">
        <f t="shared" si="7"/>
        <v>0.13214438624218366</v>
      </c>
      <c r="H71" s="149"/>
    </row>
    <row r="72" spans="1:9" ht="15" customHeight="1" x14ac:dyDescent="0.25">
      <c r="A72" s="126" t="s">
        <v>53</v>
      </c>
      <c r="B72" s="125">
        <v>8070711.5999999996</v>
      </c>
      <c r="C72" s="125">
        <v>8920465</v>
      </c>
      <c r="D72" s="125">
        <v>8706382</v>
      </c>
      <c r="E72" s="125">
        <f t="shared" si="6"/>
        <v>-214083</v>
      </c>
      <c r="F72" s="122">
        <f t="shared" si="7"/>
        <v>-2.3999085249479708E-2</v>
      </c>
      <c r="H72" s="149"/>
    </row>
    <row r="73" spans="1:9" s="103" customFormat="1" ht="15" customHeight="1" x14ac:dyDescent="0.25">
      <c r="A73" s="144" t="s">
        <v>54</v>
      </c>
      <c r="B73" s="130">
        <v>48452362.380000003</v>
      </c>
      <c r="C73" s="130">
        <v>52400754</v>
      </c>
      <c r="D73" s="130">
        <v>52484745</v>
      </c>
      <c r="E73" s="125">
        <f t="shared" si="6"/>
        <v>83991</v>
      </c>
      <c r="F73" s="131">
        <f t="shared" si="7"/>
        <v>1.6028586153550386E-3</v>
      </c>
      <c r="H73" s="174"/>
    </row>
    <row r="74" spans="1:9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9" ht="15" customHeight="1" x14ac:dyDescent="0.25">
      <c r="A75" s="126" t="s">
        <v>56</v>
      </c>
      <c r="B75" s="125">
        <v>0</v>
      </c>
      <c r="C75" s="125">
        <v>0</v>
      </c>
      <c r="D75" s="125">
        <v>0</v>
      </c>
      <c r="E75" s="125">
        <f t="shared" si="6"/>
        <v>0</v>
      </c>
      <c r="F75" s="122">
        <f t="shared" si="7"/>
        <v>0</v>
      </c>
      <c r="H75" s="149"/>
    </row>
    <row r="76" spans="1:9" ht="15" customHeight="1" x14ac:dyDescent="0.25">
      <c r="A76" s="126" t="s">
        <v>57</v>
      </c>
      <c r="B76" s="125">
        <v>3328498</v>
      </c>
      <c r="C76" s="125">
        <v>3328498</v>
      </c>
      <c r="D76" s="125">
        <v>3208569</v>
      </c>
      <c r="E76" s="125">
        <f t="shared" si="6"/>
        <v>-119929</v>
      </c>
      <c r="F76" s="122">
        <f t="shared" si="7"/>
        <v>-3.6030966520033958E-2</v>
      </c>
      <c r="H76" s="149"/>
    </row>
    <row r="77" spans="1:9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9" s="103" customFormat="1" ht="15" customHeight="1" x14ac:dyDescent="0.25">
      <c r="A78" s="145" t="s">
        <v>59</v>
      </c>
      <c r="B78" s="146">
        <v>51780860.380000003</v>
      </c>
      <c r="C78" s="146">
        <v>55729252</v>
      </c>
      <c r="D78" s="146">
        <v>55693314</v>
      </c>
      <c r="E78" s="125">
        <f t="shared" si="6"/>
        <v>-35938</v>
      </c>
      <c r="F78" s="131">
        <f t="shared" si="7"/>
        <v>-6.4486779761551436E-4</v>
      </c>
      <c r="H78" s="174"/>
    </row>
    <row r="79" spans="1:9" ht="15" customHeight="1" x14ac:dyDescent="0.25">
      <c r="A79" s="143"/>
      <c r="B79" s="117"/>
      <c r="C79" s="117"/>
      <c r="D79" s="117"/>
      <c r="E79" s="117"/>
      <c r="F79" s="119"/>
      <c r="H79" s="149"/>
    </row>
    <row r="80" spans="1:9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25278188.069999997</v>
      </c>
      <c r="C81" s="121">
        <v>28130960</v>
      </c>
      <c r="D81" s="121">
        <v>27702893</v>
      </c>
      <c r="E81" s="117">
        <f t="shared" ref="E81:E99" si="8">D81-C81</f>
        <v>-428067</v>
      </c>
      <c r="F81" s="122">
        <f t="shared" ref="F81:F99" si="9">IF(ISBLANK(E81),"  ",IF(C81&gt;0,E81/C81,IF(E81&gt;0,1,0)))</f>
        <v>-1.5216935362319665E-2</v>
      </c>
      <c r="H81" s="149"/>
    </row>
    <row r="82" spans="1:8" ht="15" customHeight="1" x14ac:dyDescent="0.25">
      <c r="A82" s="126" t="s">
        <v>62</v>
      </c>
      <c r="B82" s="123">
        <v>331073.77</v>
      </c>
      <c r="C82" s="123">
        <v>350116</v>
      </c>
      <c r="D82" s="123">
        <v>342517</v>
      </c>
      <c r="E82" s="125">
        <f t="shared" si="8"/>
        <v>-7599</v>
      </c>
      <c r="F82" s="122">
        <f t="shared" si="9"/>
        <v>-2.1704235167772968E-2</v>
      </c>
      <c r="H82" s="149"/>
    </row>
    <row r="83" spans="1:8" ht="15" customHeight="1" x14ac:dyDescent="0.25">
      <c r="A83" s="126" t="s">
        <v>63</v>
      </c>
      <c r="B83" s="117">
        <v>11025792.42</v>
      </c>
      <c r="C83" s="117">
        <v>11139526</v>
      </c>
      <c r="D83" s="117">
        <v>11829354</v>
      </c>
      <c r="E83" s="125">
        <f t="shared" si="8"/>
        <v>689828</v>
      </c>
      <c r="F83" s="122">
        <f t="shared" si="9"/>
        <v>6.1926153769918037E-2</v>
      </c>
      <c r="H83" s="149"/>
    </row>
    <row r="84" spans="1:8" s="103" customFormat="1" ht="15" customHeight="1" x14ac:dyDescent="0.25">
      <c r="A84" s="144" t="s">
        <v>64</v>
      </c>
      <c r="B84" s="146">
        <v>36635054.259999998</v>
      </c>
      <c r="C84" s="146">
        <v>39620602</v>
      </c>
      <c r="D84" s="146">
        <v>39874764</v>
      </c>
      <c r="E84" s="130">
        <f t="shared" si="8"/>
        <v>254162</v>
      </c>
      <c r="F84" s="131">
        <f t="shared" si="9"/>
        <v>6.41489495793123E-3</v>
      </c>
      <c r="H84" s="174"/>
    </row>
    <row r="85" spans="1:8" ht="15" customHeight="1" x14ac:dyDescent="0.25">
      <c r="A85" s="126" t="s">
        <v>65</v>
      </c>
      <c r="B85" s="123">
        <v>246301.32</v>
      </c>
      <c r="C85" s="123">
        <v>331728</v>
      </c>
      <c r="D85" s="123">
        <v>257949</v>
      </c>
      <c r="E85" s="125">
        <f t="shared" si="8"/>
        <v>-73779</v>
      </c>
      <c r="F85" s="122">
        <f t="shared" si="9"/>
        <v>-0.22240811749385039</v>
      </c>
      <c r="H85" s="149"/>
    </row>
    <row r="86" spans="1:8" ht="15" customHeight="1" x14ac:dyDescent="0.25">
      <c r="A86" s="126" t="s">
        <v>66</v>
      </c>
      <c r="B86" s="121">
        <v>3349191.26</v>
      </c>
      <c r="C86" s="121">
        <v>4075211</v>
      </c>
      <c r="D86" s="121">
        <v>4105839</v>
      </c>
      <c r="E86" s="125">
        <f t="shared" si="8"/>
        <v>30628</v>
      </c>
      <c r="F86" s="122">
        <f t="shared" si="9"/>
        <v>7.5156844639455477E-3</v>
      </c>
      <c r="H86" s="149"/>
    </row>
    <row r="87" spans="1:8" ht="15" customHeight="1" x14ac:dyDescent="0.25">
      <c r="A87" s="126" t="s">
        <v>67</v>
      </c>
      <c r="B87" s="117">
        <v>561489.21</v>
      </c>
      <c r="C87" s="117">
        <v>654671</v>
      </c>
      <c r="D87" s="117">
        <v>540251</v>
      </c>
      <c r="E87" s="125">
        <f t="shared" si="8"/>
        <v>-114420</v>
      </c>
      <c r="F87" s="122">
        <f t="shared" si="9"/>
        <v>-0.17477481055369795</v>
      </c>
      <c r="H87" s="149"/>
    </row>
    <row r="88" spans="1:8" s="103" customFormat="1" ht="15" customHeight="1" x14ac:dyDescent="0.25">
      <c r="A88" s="128" t="s">
        <v>68</v>
      </c>
      <c r="B88" s="146">
        <v>4156981.7899999996</v>
      </c>
      <c r="C88" s="146">
        <v>5061610</v>
      </c>
      <c r="D88" s="146">
        <v>4904039</v>
      </c>
      <c r="E88" s="130">
        <f t="shared" si="8"/>
        <v>-157571</v>
      </c>
      <c r="F88" s="131">
        <f t="shared" si="9"/>
        <v>-3.1130608640333807E-2</v>
      </c>
      <c r="H88" s="174"/>
    </row>
    <row r="89" spans="1:8" ht="15" customHeight="1" x14ac:dyDescent="0.25">
      <c r="A89" s="126" t="s">
        <v>69</v>
      </c>
      <c r="B89" s="117">
        <v>3006015.28</v>
      </c>
      <c r="C89" s="117">
        <v>2977139</v>
      </c>
      <c r="D89" s="117">
        <v>2490804</v>
      </c>
      <c r="E89" s="125">
        <f t="shared" si="8"/>
        <v>-486335</v>
      </c>
      <c r="F89" s="122">
        <f t="shared" si="9"/>
        <v>-0.16335649763077909</v>
      </c>
      <c r="H89" s="149"/>
    </row>
    <row r="90" spans="1:8" ht="15" customHeight="1" x14ac:dyDescent="0.25">
      <c r="A90" s="126" t="s">
        <v>70</v>
      </c>
      <c r="B90" s="125">
        <v>7674960.4299999997</v>
      </c>
      <c r="C90" s="125">
        <v>7138521</v>
      </c>
      <c r="D90" s="125">
        <v>7510669</v>
      </c>
      <c r="E90" s="125">
        <f t="shared" si="8"/>
        <v>372148</v>
      </c>
      <c r="F90" s="122">
        <f t="shared" si="9"/>
        <v>5.2132367474999372E-2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0</v>
      </c>
      <c r="C92" s="125">
        <v>0</v>
      </c>
      <c r="D92" s="125">
        <v>0</v>
      </c>
      <c r="E92" s="125">
        <f t="shared" si="8"/>
        <v>0</v>
      </c>
      <c r="F92" s="122">
        <f t="shared" si="9"/>
        <v>0</v>
      </c>
      <c r="H92" s="149"/>
    </row>
    <row r="93" spans="1:8" s="103" customFormat="1" ht="15" customHeight="1" x14ac:dyDescent="0.25">
      <c r="A93" s="128" t="s">
        <v>73</v>
      </c>
      <c r="B93" s="130">
        <v>10680975.709999999</v>
      </c>
      <c r="C93" s="130">
        <v>10115660</v>
      </c>
      <c r="D93" s="130">
        <v>10001473</v>
      </c>
      <c r="E93" s="130">
        <f t="shared" si="8"/>
        <v>-114187</v>
      </c>
      <c r="F93" s="131">
        <f t="shared" si="9"/>
        <v>-1.1288141357064196E-2</v>
      </c>
      <c r="H93" s="174"/>
    </row>
    <row r="94" spans="1:8" ht="15" customHeight="1" x14ac:dyDescent="0.25">
      <c r="A94" s="126" t="s">
        <v>74</v>
      </c>
      <c r="B94" s="125">
        <v>85540.689999999988</v>
      </c>
      <c r="C94" s="125">
        <v>726279</v>
      </c>
      <c r="D94" s="125">
        <v>707937</v>
      </c>
      <c r="E94" s="125">
        <f t="shared" si="8"/>
        <v>-18342</v>
      </c>
      <c r="F94" s="122">
        <f t="shared" si="9"/>
        <v>-2.525475746923703E-2</v>
      </c>
      <c r="H94" s="149"/>
    </row>
    <row r="95" spans="1:8" ht="15" customHeight="1" x14ac:dyDescent="0.25">
      <c r="A95" s="126" t="s">
        <v>75</v>
      </c>
      <c r="B95" s="125">
        <v>222307.93</v>
      </c>
      <c r="C95" s="125">
        <v>205101</v>
      </c>
      <c r="D95" s="125">
        <v>205101</v>
      </c>
      <c r="E95" s="125">
        <f t="shared" si="8"/>
        <v>0</v>
      </c>
      <c r="F95" s="122">
        <f t="shared" si="9"/>
        <v>0</v>
      </c>
      <c r="H95" s="149"/>
    </row>
    <row r="96" spans="1:8" ht="15" customHeight="1" x14ac:dyDescent="0.25">
      <c r="A96" s="133" t="s">
        <v>76</v>
      </c>
      <c r="B96" s="125">
        <v>0</v>
      </c>
      <c r="C96" s="125">
        <v>0</v>
      </c>
      <c r="D96" s="125">
        <v>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307848.62</v>
      </c>
      <c r="C97" s="146">
        <v>931380</v>
      </c>
      <c r="D97" s="146">
        <v>913038</v>
      </c>
      <c r="E97" s="125">
        <f t="shared" si="8"/>
        <v>-18342</v>
      </c>
      <c r="F97" s="131">
        <f t="shared" si="9"/>
        <v>-1.9693358242607744E-2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51780860.379999995</v>
      </c>
      <c r="C99" s="166">
        <v>55729252</v>
      </c>
      <c r="D99" s="166">
        <v>55693314</v>
      </c>
      <c r="E99" s="166">
        <f t="shared" si="8"/>
        <v>-35938</v>
      </c>
      <c r="F99" s="167">
        <f t="shared" si="9"/>
        <v>-6.4486779761551436E-4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206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C0067768-64BC-4D7F-B384-154C01B80E21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M103"/>
  <sheetViews>
    <sheetView view="pageBreakPreview" zoomScale="60" zoomScaleNormal="100" workbookViewId="0">
      <pane ySplit="5" topLeftCell="A69" activePane="bottomLeft" state="frozen"/>
      <selection activeCell="E103" sqref="E103"/>
      <selection pane="bottomLeft" activeCell="E103" sqref="E10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115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200</v>
      </c>
      <c r="C5" s="114" t="s">
        <v>205</v>
      </c>
      <c r="D5" s="203" t="s">
        <v>210</v>
      </c>
      <c r="E5" s="114" t="s">
        <v>200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37756091</v>
      </c>
      <c r="C8" s="121">
        <v>37756091</v>
      </c>
      <c r="D8" s="121">
        <v>35901290</v>
      </c>
      <c r="E8" s="121">
        <f t="shared" ref="E8:E36" si="0">D8-C8</f>
        <v>-1854801</v>
      </c>
      <c r="F8" s="122">
        <f t="shared" ref="F8:F36" si="1">IF(ISBLANK(E8),"  ",IF(C8&gt;0,E8/C8,IF(E8&gt;0,1,0)))</f>
        <v>-4.9125874815801246E-2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1953260</v>
      </c>
      <c r="C10" s="123">
        <v>1953260</v>
      </c>
      <c r="D10" s="123">
        <v>2412397</v>
      </c>
      <c r="E10" s="121">
        <f t="shared" si="0"/>
        <v>459137</v>
      </c>
      <c r="F10" s="122">
        <f t="shared" si="1"/>
        <v>0.23506189652171242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1953260</v>
      </c>
      <c r="C12" s="125">
        <v>1953260</v>
      </c>
      <c r="D12" s="125">
        <v>1912397</v>
      </c>
      <c r="E12" s="121">
        <f t="shared" si="0"/>
        <v>-40863</v>
      </c>
      <c r="F12" s="122">
        <f t="shared" si="1"/>
        <v>-2.0920409981262097E-2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201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208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209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202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207</v>
      </c>
      <c r="B34" s="125">
        <v>0</v>
      </c>
      <c r="C34" s="125">
        <v>0</v>
      </c>
      <c r="D34" s="125">
        <v>500000</v>
      </c>
      <c r="E34" s="121">
        <f t="shared" ref="E34" si="2">D34-C34</f>
        <v>500000</v>
      </c>
      <c r="F34" s="122">
        <f t="shared" ref="F34" si="3">IF(ISBLANK(E34),"  ",IF(C34&gt;0,E34/C34,IF(E34&gt;0,1,0)))</f>
        <v>1</v>
      </c>
      <c r="H34" s="149"/>
    </row>
    <row r="35" spans="1:8" ht="15" customHeight="1" x14ac:dyDescent="0.25">
      <c r="A35" s="198" t="s">
        <v>203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204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39709351</v>
      </c>
      <c r="C42" s="130">
        <v>39709351</v>
      </c>
      <c r="D42" s="130">
        <v>38313687</v>
      </c>
      <c r="E42" s="130">
        <f>D42-C42</f>
        <v>-1395664</v>
      </c>
      <c r="F42" s="131">
        <f>IF(ISBLANK(E42),"  ",IF(C42&gt;0,E42/C42,IF(E42&gt;0,1,0)))</f>
        <v>-3.5146985907677009E-2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94974451</v>
      </c>
      <c r="C55" s="135">
        <v>103355648</v>
      </c>
      <c r="D55" s="135">
        <v>103355648</v>
      </c>
      <c r="E55" s="135">
        <f>D55-C55</f>
        <v>0</v>
      </c>
      <c r="F55" s="131">
        <f>IF(ISBLANK(E55),"  ",IF(C55&gt;0,E55/C55,IF(E55&gt;0,1,0)))</f>
        <v>0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134683802</v>
      </c>
      <c r="C61" s="135">
        <v>143064999</v>
      </c>
      <c r="D61" s="135">
        <v>141669335</v>
      </c>
      <c r="E61" s="135">
        <f>D61-C61</f>
        <v>-1395664</v>
      </c>
      <c r="F61" s="131">
        <f>IF(ISBLANK(E61),"  ",IF(C61&gt;0,E61/C61,IF(E61&gt;0,1,0)))</f>
        <v>-9.7554538828885737E-3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11" ht="15" customHeight="1" x14ac:dyDescent="0.25">
      <c r="A65" s="124" t="s">
        <v>46</v>
      </c>
      <c r="B65" s="117">
        <v>42736659</v>
      </c>
      <c r="C65" s="117">
        <v>45263044</v>
      </c>
      <c r="D65" s="117">
        <v>49246888</v>
      </c>
      <c r="E65" s="117">
        <f t="shared" ref="E65:E78" si="6">D65-C65</f>
        <v>3983844</v>
      </c>
      <c r="F65" s="122">
        <f t="shared" ref="F65:F78" si="7">IF(ISBLANK(E65),"  ",IF(C65&gt;0,E65/C65,IF(E65&gt;0,1,0)))</f>
        <v>8.8015379610792421E-2</v>
      </c>
      <c r="H65" s="149"/>
      <c r="K65" t="s">
        <v>38</v>
      </c>
    </row>
    <row r="66" spans="1:11" ht="15" customHeight="1" x14ac:dyDescent="0.25">
      <c r="A66" s="126" t="s">
        <v>47</v>
      </c>
      <c r="B66" s="125">
        <v>11115807</v>
      </c>
      <c r="C66" s="125">
        <v>11845763</v>
      </c>
      <c r="D66" s="125">
        <v>14070480</v>
      </c>
      <c r="E66" s="125">
        <f t="shared" si="6"/>
        <v>2224717</v>
      </c>
      <c r="F66" s="122">
        <f t="shared" si="7"/>
        <v>0.18780698212517</v>
      </c>
      <c r="H66" s="149"/>
    </row>
    <row r="67" spans="1:11" ht="15" customHeight="1" x14ac:dyDescent="0.25">
      <c r="A67" s="126" t="s">
        <v>48</v>
      </c>
      <c r="B67" s="125">
        <v>104585</v>
      </c>
      <c r="C67" s="125">
        <v>110053</v>
      </c>
      <c r="D67" s="125">
        <v>126504</v>
      </c>
      <c r="E67" s="125">
        <f t="shared" si="6"/>
        <v>16451</v>
      </c>
      <c r="F67" s="122">
        <f t="shared" si="7"/>
        <v>0.14948252205755408</v>
      </c>
      <c r="H67" s="149"/>
    </row>
    <row r="68" spans="1:11" ht="15" customHeight="1" x14ac:dyDescent="0.25">
      <c r="A68" s="126" t="s">
        <v>49</v>
      </c>
      <c r="B68" s="125">
        <v>13137514</v>
      </c>
      <c r="C68" s="125">
        <v>14189334</v>
      </c>
      <c r="D68" s="125">
        <v>14485224</v>
      </c>
      <c r="E68" s="125">
        <f t="shared" si="6"/>
        <v>295890</v>
      </c>
      <c r="F68" s="122">
        <f t="shared" si="7"/>
        <v>2.0852987180370833E-2</v>
      </c>
      <c r="H68" s="149"/>
    </row>
    <row r="69" spans="1:11" ht="15" customHeight="1" x14ac:dyDescent="0.25">
      <c r="A69" s="126" t="s">
        <v>50</v>
      </c>
      <c r="B69" s="125">
        <v>4853019</v>
      </c>
      <c r="C69" s="125">
        <v>5056750</v>
      </c>
      <c r="D69" s="125">
        <v>6218309</v>
      </c>
      <c r="E69" s="125">
        <f t="shared" si="6"/>
        <v>1161559</v>
      </c>
      <c r="F69" s="122">
        <f t="shared" si="7"/>
        <v>0.22970465219755773</v>
      </c>
      <c r="H69" s="149"/>
    </row>
    <row r="70" spans="1:11" ht="15" customHeight="1" x14ac:dyDescent="0.25">
      <c r="A70" s="126" t="s">
        <v>51</v>
      </c>
      <c r="B70" s="125">
        <v>12943558</v>
      </c>
      <c r="C70" s="125">
        <v>14005200</v>
      </c>
      <c r="D70" s="125">
        <v>13795998</v>
      </c>
      <c r="E70" s="125">
        <f t="shared" si="6"/>
        <v>-209202</v>
      </c>
      <c r="F70" s="122">
        <f t="shared" si="7"/>
        <v>-1.49374518036158E-2</v>
      </c>
      <c r="H70" s="149"/>
    </row>
    <row r="71" spans="1:11" ht="15" customHeight="1" x14ac:dyDescent="0.25">
      <c r="A71" s="126" t="s">
        <v>52</v>
      </c>
      <c r="B71" s="125">
        <v>33751098</v>
      </c>
      <c r="C71" s="125">
        <v>35819596</v>
      </c>
      <c r="D71" s="125">
        <v>25667216</v>
      </c>
      <c r="E71" s="125">
        <f t="shared" si="6"/>
        <v>-10152380</v>
      </c>
      <c r="F71" s="122">
        <f t="shared" si="7"/>
        <v>-0.28343089073366434</v>
      </c>
      <c r="H71" s="149"/>
    </row>
    <row r="72" spans="1:11" ht="15" customHeight="1" x14ac:dyDescent="0.25">
      <c r="A72" s="126" t="s">
        <v>53</v>
      </c>
      <c r="B72" s="125">
        <v>12898922.279999999</v>
      </c>
      <c r="C72" s="125">
        <v>13632619</v>
      </c>
      <c r="D72" s="125">
        <v>14916076</v>
      </c>
      <c r="E72" s="125">
        <f t="shared" si="6"/>
        <v>1283457</v>
      </c>
      <c r="F72" s="122">
        <f t="shared" si="7"/>
        <v>9.4146033128337261E-2</v>
      </c>
      <c r="H72" s="149"/>
    </row>
    <row r="73" spans="1:11" s="103" customFormat="1" ht="15" customHeight="1" x14ac:dyDescent="0.25">
      <c r="A73" s="144" t="s">
        <v>54</v>
      </c>
      <c r="B73" s="130">
        <v>131541162.28</v>
      </c>
      <c r="C73" s="130">
        <v>139922359</v>
      </c>
      <c r="D73" s="130">
        <v>138526695</v>
      </c>
      <c r="E73" s="125">
        <f t="shared" si="6"/>
        <v>-1395664</v>
      </c>
      <c r="F73" s="131">
        <f t="shared" si="7"/>
        <v>-9.9745602488019794E-3</v>
      </c>
      <c r="H73" s="174"/>
    </row>
    <row r="74" spans="1:11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11" ht="15" customHeight="1" x14ac:dyDescent="0.25">
      <c r="A75" s="126" t="s">
        <v>56</v>
      </c>
      <c r="B75" s="125">
        <v>0</v>
      </c>
      <c r="C75" s="125">
        <v>0</v>
      </c>
      <c r="D75" s="125">
        <v>0</v>
      </c>
      <c r="E75" s="125">
        <f t="shared" si="6"/>
        <v>0</v>
      </c>
      <c r="F75" s="122">
        <f t="shared" si="7"/>
        <v>0</v>
      </c>
      <c r="H75" s="149"/>
    </row>
    <row r="76" spans="1:11" ht="15" customHeight="1" x14ac:dyDescent="0.25">
      <c r="A76" s="126" t="s">
        <v>57</v>
      </c>
      <c r="B76" s="125">
        <v>3142640</v>
      </c>
      <c r="C76" s="125">
        <v>3142640</v>
      </c>
      <c r="D76" s="125">
        <v>3142640</v>
      </c>
      <c r="E76" s="125">
        <f t="shared" si="6"/>
        <v>0</v>
      </c>
      <c r="F76" s="122">
        <f t="shared" si="7"/>
        <v>0</v>
      </c>
      <c r="H76" s="149"/>
    </row>
    <row r="77" spans="1:11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11" s="103" customFormat="1" ht="15" customHeight="1" x14ac:dyDescent="0.25">
      <c r="A78" s="145" t="s">
        <v>59</v>
      </c>
      <c r="B78" s="146">
        <v>134683802.28</v>
      </c>
      <c r="C78" s="146">
        <v>143064999</v>
      </c>
      <c r="D78" s="146">
        <v>141669335</v>
      </c>
      <c r="E78" s="185">
        <f t="shared" si="6"/>
        <v>-1395664</v>
      </c>
      <c r="F78" s="131">
        <f t="shared" si="7"/>
        <v>-9.7554538828885737E-3</v>
      </c>
      <c r="H78" s="174"/>
    </row>
    <row r="79" spans="1:11" ht="15" customHeight="1" x14ac:dyDescent="0.25">
      <c r="A79" s="143"/>
      <c r="B79" s="117"/>
      <c r="C79" s="117"/>
      <c r="D79" s="117"/>
      <c r="E79" s="117"/>
      <c r="F79" s="119"/>
      <c r="H79" s="149"/>
    </row>
    <row r="80" spans="1:11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54215170</v>
      </c>
      <c r="C81" s="121">
        <v>56257532</v>
      </c>
      <c r="D81" s="121">
        <v>61169409</v>
      </c>
      <c r="E81" s="117">
        <f t="shared" ref="E81:E99" si="8">D81-C81</f>
        <v>4911877</v>
      </c>
      <c r="F81" s="122">
        <f t="shared" ref="F81:F99" si="9">IF(ISBLANK(E81),"  ",IF(C81&gt;0,E81/C81,IF(E81&gt;0,1,0)))</f>
        <v>8.7310566698873313E-2</v>
      </c>
      <c r="H81" s="149"/>
    </row>
    <row r="82" spans="1:8" ht="15" customHeight="1" x14ac:dyDescent="0.25">
      <c r="A82" s="126" t="s">
        <v>62</v>
      </c>
      <c r="B82" s="123">
        <v>3018993</v>
      </c>
      <c r="C82" s="123">
        <v>4280466</v>
      </c>
      <c r="D82" s="123">
        <v>5589683</v>
      </c>
      <c r="E82" s="125">
        <f t="shared" si="8"/>
        <v>1309217</v>
      </c>
      <c r="F82" s="122">
        <f t="shared" si="9"/>
        <v>0.30585852101149735</v>
      </c>
      <c r="H82" s="149"/>
    </row>
    <row r="83" spans="1:8" ht="15" customHeight="1" x14ac:dyDescent="0.25">
      <c r="A83" s="126" t="s">
        <v>63</v>
      </c>
      <c r="B83" s="117">
        <v>24868152</v>
      </c>
      <c r="C83" s="117">
        <v>26572998</v>
      </c>
      <c r="D83" s="117">
        <v>26316316</v>
      </c>
      <c r="E83" s="125">
        <f t="shared" si="8"/>
        <v>-256682</v>
      </c>
      <c r="F83" s="122">
        <f t="shared" si="9"/>
        <v>-9.659504734843994E-3</v>
      </c>
      <c r="H83" s="149"/>
    </row>
    <row r="84" spans="1:8" s="103" customFormat="1" ht="15" customHeight="1" x14ac:dyDescent="0.25">
      <c r="A84" s="144" t="s">
        <v>64</v>
      </c>
      <c r="B84" s="146">
        <v>82102315</v>
      </c>
      <c r="C84" s="146">
        <v>87110996</v>
      </c>
      <c r="D84" s="146">
        <v>93075408</v>
      </c>
      <c r="E84" s="130">
        <f t="shared" si="8"/>
        <v>5964412</v>
      </c>
      <c r="F84" s="131">
        <f t="shared" si="9"/>
        <v>6.8469105783155085E-2</v>
      </c>
      <c r="H84" s="174"/>
    </row>
    <row r="85" spans="1:8" ht="15" customHeight="1" x14ac:dyDescent="0.25">
      <c r="A85" s="126" t="s">
        <v>65</v>
      </c>
      <c r="B85" s="123">
        <v>278002.28000000003</v>
      </c>
      <c r="C85" s="123">
        <v>445519</v>
      </c>
      <c r="D85" s="123">
        <v>728857</v>
      </c>
      <c r="E85" s="125">
        <f t="shared" si="8"/>
        <v>283338</v>
      </c>
      <c r="F85" s="122">
        <f t="shared" si="9"/>
        <v>0.63597287657765433</v>
      </c>
      <c r="H85" s="149"/>
    </row>
    <row r="86" spans="1:8" ht="15" customHeight="1" x14ac:dyDescent="0.25">
      <c r="A86" s="126" t="s">
        <v>66</v>
      </c>
      <c r="B86" s="121">
        <v>8575119</v>
      </c>
      <c r="C86" s="121">
        <v>8800777</v>
      </c>
      <c r="D86" s="121">
        <v>9468828</v>
      </c>
      <c r="E86" s="125">
        <f t="shared" si="8"/>
        <v>668051</v>
      </c>
      <c r="F86" s="122">
        <f t="shared" si="9"/>
        <v>7.5908184016024949E-2</v>
      </c>
      <c r="H86" s="149"/>
    </row>
    <row r="87" spans="1:8" ht="15" customHeight="1" x14ac:dyDescent="0.25">
      <c r="A87" s="126" t="s">
        <v>67</v>
      </c>
      <c r="B87" s="117">
        <v>1317790</v>
      </c>
      <c r="C87" s="117">
        <v>1701120</v>
      </c>
      <c r="D87" s="117">
        <v>2229024</v>
      </c>
      <c r="E87" s="125">
        <f t="shared" si="8"/>
        <v>527904</v>
      </c>
      <c r="F87" s="122">
        <f t="shared" si="9"/>
        <v>0.3103273137697517</v>
      </c>
      <c r="H87" s="149"/>
    </row>
    <row r="88" spans="1:8" s="103" customFormat="1" ht="15" customHeight="1" x14ac:dyDescent="0.25">
      <c r="A88" s="128" t="s">
        <v>68</v>
      </c>
      <c r="B88" s="146">
        <v>10170911.279999999</v>
      </c>
      <c r="C88" s="146">
        <v>10947416</v>
      </c>
      <c r="D88" s="146">
        <v>12426709</v>
      </c>
      <c r="E88" s="130">
        <f t="shared" si="8"/>
        <v>1479293</v>
      </c>
      <c r="F88" s="131">
        <f t="shared" si="9"/>
        <v>0.13512713867820497</v>
      </c>
      <c r="H88" s="174"/>
    </row>
    <row r="89" spans="1:8" ht="15" customHeight="1" x14ac:dyDescent="0.25">
      <c r="A89" s="126" t="s">
        <v>69</v>
      </c>
      <c r="B89" s="117">
        <v>177060</v>
      </c>
      <c r="C89" s="117">
        <v>257162</v>
      </c>
      <c r="D89" s="117">
        <v>296200</v>
      </c>
      <c r="E89" s="125">
        <f t="shared" si="8"/>
        <v>39038</v>
      </c>
      <c r="F89" s="122">
        <f t="shared" si="9"/>
        <v>0.1518031435437584</v>
      </c>
      <c r="H89" s="149"/>
    </row>
    <row r="90" spans="1:8" ht="15" customHeight="1" x14ac:dyDescent="0.25">
      <c r="A90" s="126" t="s">
        <v>70</v>
      </c>
      <c r="B90" s="125">
        <v>37207456</v>
      </c>
      <c r="C90" s="125">
        <v>39273292</v>
      </c>
      <c r="D90" s="125">
        <v>29173255</v>
      </c>
      <c r="E90" s="125">
        <f t="shared" si="8"/>
        <v>-10100037</v>
      </c>
      <c r="F90" s="122">
        <f t="shared" si="9"/>
        <v>-0.25717317000062029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3474848</v>
      </c>
      <c r="C92" s="125">
        <v>3627568</v>
      </c>
      <c r="D92" s="125">
        <v>3988071</v>
      </c>
      <c r="E92" s="125">
        <f t="shared" si="8"/>
        <v>360503</v>
      </c>
      <c r="F92" s="122">
        <f t="shared" si="9"/>
        <v>9.9378702204893199E-2</v>
      </c>
      <c r="H92" s="149"/>
    </row>
    <row r="93" spans="1:8" s="103" customFormat="1" ht="15" customHeight="1" x14ac:dyDescent="0.25">
      <c r="A93" s="128" t="s">
        <v>73</v>
      </c>
      <c r="B93" s="130">
        <v>40859364</v>
      </c>
      <c r="C93" s="130">
        <v>43158022</v>
      </c>
      <c r="D93" s="130">
        <v>33457526</v>
      </c>
      <c r="E93" s="130">
        <f t="shared" si="8"/>
        <v>-9700496</v>
      </c>
      <c r="F93" s="131">
        <f t="shared" si="9"/>
        <v>-0.22476692745557245</v>
      </c>
      <c r="H93" s="174"/>
    </row>
    <row r="94" spans="1:8" ht="15" customHeight="1" x14ac:dyDescent="0.25">
      <c r="A94" s="126" t="s">
        <v>74</v>
      </c>
      <c r="B94" s="125">
        <v>151389</v>
      </c>
      <c r="C94" s="125">
        <v>245877</v>
      </c>
      <c r="D94" s="125">
        <v>679370</v>
      </c>
      <c r="E94" s="125">
        <f t="shared" si="8"/>
        <v>433493</v>
      </c>
      <c r="F94" s="122">
        <f t="shared" si="9"/>
        <v>1.7630481907620477</v>
      </c>
      <c r="H94" s="149"/>
    </row>
    <row r="95" spans="1:8" ht="15" customHeight="1" x14ac:dyDescent="0.25">
      <c r="A95" s="126" t="s">
        <v>75</v>
      </c>
      <c r="B95" s="125">
        <v>1399823</v>
      </c>
      <c r="C95" s="125">
        <v>1602688</v>
      </c>
      <c r="D95" s="125">
        <v>2030322</v>
      </c>
      <c r="E95" s="125">
        <f t="shared" si="8"/>
        <v>427634</v>
      </c>
      <c r="F95" s="122">
        <f t="shared" si="9"/>
        <v>0.26682298738119958</v>
      </c>
      <c r="H95" s="149"/>
    </row>
    <row r="96" spans="1:8" ht="15" customHeight="1" x14ac:dyDescent="0.25">
      <c r="A96" s="133" t="s">
        <v>76</v>
      </c>
      <c r="B96" s="125">
        <v>0</v>
      </c>
      <c r="C96" s="125">
        <v>0</v>
      </c>
      <c r="D96" s="125">
        <v>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1551212</v>
      </c>
      <c r="C97" s="146">
        <v>1848565</v>
      </c>
      <c r="D97" s="146">
        <v>2709692</v>
      </c>
      <c r="E97" s="125">
        <f t="shared" si="8"/>
        <v>861127</v>
      </c>
      <c r="F97" s="131">
        <f t="shared" si="9"/>
        <v>0.46583539123590462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134683802.28</v>
      </c>
      <c r="C99" s="166">
        <v>143064999</v>
      </c>
      <c r="D99" s="166">
        <v>141669335</v>
      </c>
      <c r="E99" s="166">
        <f t="shared" si="8"/>
        <v>-1395664</v>
      </c>
      <c r="F99" s="167">
        <f t="shared" si="9"/>
        <v>-9.7554538828885737E-3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206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M103"/>
  <sheetViews>
    <sheetView view="pageBreakPreview" zoomScale="60" zoomScaleNormal="100" workbookViewId="0">
      <pane ySplit="5" topLeftCell="A63" activePane="bottomLeft" state="frozen"/>
      <selection activeCell="E103" sqref="E103"/>
      <selection pane="bottomLeft" activeCell="E103" sqref="E10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89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200</v>
      </c>
      <c r="C5" s="114" t="s">
        <v>205</v>
      </c>
      <c r="D5" s="203" t="s">
        <v>210</v>
      </c>
      <c r="E5" s="114" t="s">
        <v>200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23762101</v>
      </c>
      <c r="C8" s="121">
        <v>23762101</v>
      </c>
      <c r="D8" s="121">
        <v>19980131</v>
      </c>
      <c r="E8" s="121">
        <f t="shared" ref="E8:E36" si="0">D8-C8</f>
        <v>-3781970</v>
      </c>
      <c r="F8" s="122">
        <f t="shared" ref="F8:F36" si="1">IF(ISBLANK(E8),"  ",IF(C8&gt;0,E8/C8,IF(E8&gt;0,1,0)))</f>
        <v>-0.15915974770076097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3474214</v>
      </c>
      <c r="C10" s="123">
        <v>3474214</v>
      </c>
      <c r="D10" s="123">
        <v>3867103</v>
      </c>
      <c r="E10" s="121">
        <f t="shared" si="0"/>
        <v>392889</v>
      </c>
      <c r="F10" s="122">
        <f t="shared" si="1"/>
        <v>0.11308716158532549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1259606</v>
      </c>
      <c r="C12" s="125">
        <v>1259606</v>
      </c>
      <c r="D12" s="125">
        <v>1233255</v>
      </c>
      <c r="E12" s="121">
        <f t="shared" si="0"/>
        <v>-26351</v>
      </c>
      <c r="F12" s="122">
        <f t="shared" si="1"/>
        <v>-2.0920033724831415E-2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343620</v>
      </c>
      <c r="C14" s="125">
        <v>343620</v>
      </c>
      <c r="D14" s="125">
        <v>681775</v>
      </c>
      <c r="E14" s="121">
        <f t="shared" si="0"/>
        <v>338155</v>
      </c>
      <c r="F14" s="122">
        <f t="shared" si="1"/>
        <v>0.9840958035038706</v>
      </c>
      <c r="H14" s="149"/>
    </row>
    <row r="15" spans="1:9" ht="15" customHeight="1" x14ac:dyDescent="0.25">
      <c r="A15" s="195" t="s">
        <v>19</v>
      </c>
      <c r="B15" s="125">
        <v>1870988</v>
      </c>
      <c r="C15" s="125">
        <v>1870988</v>
      </c>
      <c r="D15" s="125">
        <v>1452073</v>
      </c>
      <c r="E15" s="121">
        <f t="shared" si="0"/>
        <v>-418915</v>
      </c>
      <c r="F15" s="122">
        <f t="shared" si="1"/>
        <v>-0.22390042052648121</v>
      </c>
      <c r="H15" s="149"/>
    </row>
    <row r="16" spans="1:9" ht="15" customHeight="1" x14ac:dyDescent="0.25">
      <c r="A16" s="195" t="s">
        <v>201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208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209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202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207</v>
      </c>
      <c r="B34" s="125">
        <v>0</v>
      </c>
      <c r="C34" s="125">
        <v>0</v>
      </c>
      <c r="D34" s="125">
        <v>500000</v>
      </c>
      <c r="E34" s="121">
        <f t="shared" ref="E34" si="2">D34-C34</f>
        <v>500000</v>
      </c>
      <c r="F34" s="122">
        <f t="shared" ref="F34" si="3">IF(ISBLANK(E34),"  ",IF(C34&gt;0,E34/C34,IF(E34&gt;0,1,0)))</f>
        <v>1</v>
      </c>
      <c r="H34" s="149"/>
    </row>
    <row r="35" spans="1:8" ht="15" customHeight="1" x14ac:dyDescent="0.25">
      <c r="A35" s="198" t="s">
        <v>203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204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27236315</v>
      </c>
      <c r="C42" s="130">
        <v>27236315</v>
      </c>
      <c r="D42" s="130">
        <v>23847234</v>
      </c>
      <c r="E42" s="130">
        <f>D42-C42</f>
        <v>-3389081</v>
      </c>
      <c r="F42" s="131">
        <f>IF(ISBLANK(E42),"  ",IF(C42&gt;0,E42/C42,IF(E42&gt;0,1,0)))</f>
        <v>-0.12443243515137786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41858327</v>
      </c>
      <c r="C55" s="135">
        <v>49389120</v>
      </c>
      <c r="D55" s="135">
        <v>49389120</v>
      </c>
      <c r="E55" s="135">
        <f>D55-C55</f>
        <v>0</v>
      </c>
      <c r="F55" s="131">
        <f>IF(ISBLANK(E55),"  ",IF(C55&gt;0,E55/C55,IF(E55&gt;0,1,0)))</f>
        <v>0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69094642</v>
      </c>
      <c r="C61" s="135">
        <v>76625435</v>
      </c>
      <c r="D61" s="135">
        <v>73236354</v>
      </c>
      <c r="E61" s="135">
        <f>D61-C61</f>
        <v>-3389081</v>
      </c>
      <c r="F61" s="131">
        <f>IF(ISBLANK(E61),"  ",IF(C61&gt;0,E61/C61,IF(E61&gt;0,1,0)))</f>
        <v>-4.4229190999046201E-2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28618973</v>
      </c>
      <c r="C65" s="117">
        <v>31818349</v>
      </c>
      <c r="D65" s="117">
        <v>31082153</v>
      </c>
      <c r="E65" s="117">
        <f t="shared" ref="E65:E78" si="6">D65-C65</f>
        <v>-736196</v>
      </c>
      <c r="F65" s="122">
        <f t="shared" ref="F65:F78" si="7">IF(ISBLANK(E65),"  ",IF(C65&gt;0,E65/C65,IF(E65&gt;0,1,0)))</f>
        <v>-2.3137467000566247E-2</v>
      </c>
      <c r="H65" s="149"/>
    </row>
    <row r="66" spans="1:8" ht="15" customHeight="1" x14ac:dyDescent="0.25">
      <c r="A66" s="126" t="s">
        <v>47</v>
      </c>
      <c r="B66" s="125">
        <v>587811</v>
      </c>
      <c r="C66" s="125">
        <v>564776</v>
      </c>
      <c r="D66" s="125">
        <v>604717</v>
      </c>
      <c r="E66" s="125">
        <f t="shared" si="6"/>
        <v>39941</v>
      </c>
      <c r="F66" s="122">
        <f t="shared" si="7"/>
        <v>7.072007309092454E-2</v>
      </c>
      <c r="H66" s="149"/>
    </row>
    <row r="67" spans="1:8" ht="15" customHeight="1" x14ac:dyDescent="0.25">
      <c r="A67" s="126" t="s">
        <v>48</v>
      </c>
      <c r="B67" s="125">
        <v>0</v>
      </c>
      <c r="C67" s="125">
        <v>0</v>
      </c>
      <c r="D67" s="125">
        <v>0</v>
      </c>
      <c r="E67" s="125">
        <f t="shared" si="6"/>
        <v>0</v>
      </c>
      <c r="F67" s="122">
        <f t="shared" si="7"/>
        <v>0</v>
      </c>
      <c r="H67" s="149"/>
    </row>
    <row r="68" spans="1:8" ht="15" customHeight="1" x14ac:dyDescent="0.25">
      <c r="A68" s="126" t="s">
        <v>49</v>
      </c>
      <c r="B68" s="125">
        <v>5106394</v>
      </c>
      <c r="C68" s="125">
        <v>5626081</v>
      </c>
      <c r="D68" s="125">
        <v>5872744</v>
      </c>
      <c r="E68" s="125">
        <f t="shared" si="6"/>
        <v>246663</v>
      </c>
      <c r="F68" s="122">
        <f t="shared" si="7"/>
        <v>4.3842774393045535E-2</v>
      </c>
      <c r="H68" s="149"/>
    </row>
    <row r="69" spans="1:8" ht="15" customHeight="1" x14ac:dyDescent="0.25">
      <c r="A69" s="126" t="s">
        <v>50</v>
      </c>
      <c r="B69" s="125">
        <v>3351463</v>
      </c>
      <c r="C69" s="125">
        <v>3953369</v>
      </c>
      <c r="D69" s="125">
        <v>4137079</v>
      </c>
      <c r="E69" s="125">
        <f t="shared" si="6"/>
        <v>183710</v>
      </c>
      <c r="F69" s="122">
        <f t="shared" si="7"/>
        <v>4.6469226626707501E-2</v>
      </c>
      <c r="H69" s="149"/>
    </row>
    <row r="70" spans="1:8" ht="15" customHeight="1" x14ac:dyDescent="0.25">
      <c r="A70" s="126" t="s">
        <v>51</v>
      </c>
      <c r="B70" s="125">
        <v>7967409</v>
      </c>
      <c r="C70" s="125">
        <v>8191699</v>
      </c>
      <c r="D70" s="125">
        <v>8210128</v>
      </c>
      <c r="E70" s="125">
        <f t="shared" si="6"/>
        <v>18429</v>
      </c>
      <c r="F70" s="122">
        <f t="shared" si="7"/>
        <v>2.2497164507631444E-3</v>
      </c>
      <c r="H70" s="149"/>
    </row>
    <row r="71" spans="1:8" ht="15" customHeight="1" x14ac:dyDescent="0.25">
      <c r="A71" s="126" t="s">
        <v>52</v>
      </c>
      <c r="B71" s="125">
        <v>5924834</v>
      </c>
      <c r="C71" s="125">
        <v>6020577</v>
      </c>
      <c r="D71" s="125">
        <v>6020577</v>
      </c>
      <c r="E71" s="125">
        <f t="shared" si="6"/>
        <v>0</v>
      </c>
      <c r="F71" s="122">
        <f t="shared" si="7"/>
        <v>0</v>
      </c>
      <c r="H71" s="149"/>
    </row>
    <row r="72" spans="1:8" ht="15" customHeight="1" x14ac:dyDescent="0.25">
      <c r="A72" s="126" t="s">
        <v>53</v>
      </c>
      <c r="B72" s="125">
        <v>5888565</v>
      </c>
      <c r="C72" s="125">
        <v>7769146</v>
      </c>
      <c r="D72" s="125">
        <v>7117906</v>
      </c>
      <c r="E72" s="125">
        <f t="shared" si="6"/>
        <v>-651240</v>
      </c>
      <c r="F72" s="122">
        <f t="shared" si="7"/>
        <v>-8.3823884890308412E-2</v>
      </c>
      <c r="H72" s="149"/>
    </row>
    <row r="73" spans="1:8" s="103" customFormat="1" ht="15" customHeight="1" x14ac:dyDescent="0.25">
      <c r="A73" s="144" t="s">
        <v>54</v>
      </c>
      <c r="B73" s="130">
        <v>57445449</v>
      </c>
      <c r="C73" s="130">
        <v>63943997</v>
      </c>
      <c r="D73" s="130">
        <v>63045304</v>
      </c>
      <c r="E73" s="125">
        <f t="shared" si="6"/>
        <v>-898693</v>
      </c>
      <c r="F73" s="131">
        <f t="shared" si="7"/>
        <v>-1.4054376363116619E-2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8" ht="15" customHeight="1" x14ac:dyDescent="0.25">
      <c r="A75" s="126" t="s">
        <v>56</v>
      </c>
      <c r="B75" s="125">
        <v>4390387</v>
      </c>
      <c r="C75" s="125">
        <v>4771269</v>
      </c>
      <c r="D75" s="125">
        <v>3176880</v>
      </c>
      <c r="E75" s="125">
        <f t="shared" si="6"/>
        <v>-1594389</v>
      </c>
      <c r="F75" s="122">
        <f t="shared" si="7"/>
        <v>-0.33416455873688949</v>
      </c>
      <c r="H75" s="149"/>
    </row>
    <row r="76" spans="1:8" ht="15" customHeight="1" x14ac:dyDescent="0.25">
      <c r="A76" s="126" t="s">
        <v>57</v>
      </c>
      <c r="B76" s="125">
        <v>4124319</v>
      </c>
      <c r="C76" s="125">
        <v>4124319</v>
      </c>
      <c r="D76" s="125">
        <v>4229583</v>
      </c>
      <c r="E76" s="125">
        <f t="shared" si="6"/>
        <v>105264</v>
      </c>
      <c r="F76" s="122">
        <f t="shared" si="7"/>
        <v>2.5522759030036233E-2</v>
      </c>
      <c r="H76" s="149"/>
    </row>
    <row r="77" spans="1:8" ht="15" customHeight="1" x14ac:dyDescent="0.25">
      <c r="A77" s="126" t="s">
        <v>58</v>
      </c>
      <c r="B77" s="125">
        <v>3134487</v>
      </c>
      <c r="C77" s="125">
        <v>3785850</v>
      </c>
      <c r="D77" s="125">
        <v>2784587</v>
      </c>
      <c r="E77" s="125">
        <f t="shared" si="6"/>
        <v>-1001263</v>
      </c>
      <c r="F77" s="122">
        <f t="shared" si="7"/>
        <v>-0.26447508485544857</v>
      </c>
      <c r="H77" s="149"/>
    </row>
    <row r="78" spans="1:8" s="103" customFormat="1" ht="15" customHeight="1" x14ac:dyDescent="0.25">
      <c r="A78" s="145" t="s">
        <v>59</v>
      </c>
      <c r="B78" s="146">
        <v>69094642</v>
      </c>
      <c r="C78" s="146">
        <v>76625435</v>
      </c>
      <c r="D78" s="146">
        <v>73236354</v>
      </c>
      <c r="E78" s="125">
        <f t="shared" si="6"/>
        <v>-3389081</v>
      </c>
      <c r="F78" s="131">
        <f t="shared" si="7"/>
        <v>-4.4229190999046201E-2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30039183</v>
      </c>
      <c r="C81" s="121">
        <v>31558417</v>
      </c>
      <c r="D81" s="121">
        <v>31921956</v>
      </c>
      <c r="E81" s="117">
        <f t="shared" ref="E81:E99" si="8">D81-C81</f>
        <v>363539</v>
      </c>
      <c r="F81" s="122">
        <f t="shared" ref="F81:F99" si="9">IF(ISBLANK(E81),"  ",IF(C81&gt;0,E81/C81,IF(E81&gt;0,1,0)))</f>
        <v>1.1519557524067192E-2</v>
      </c>
      <c r="H81" s="149"/>
    </row>
    <row r="82" spans="1:8" ht="15" customHeight="1" x14ac:dyDescent="0.25">
      <c r="A82" s="126" t="s">
        <v>62</v>
      </c>
      <c r="B82" s="123">
        <v>536575</v>
      </c>
      <c r="C82" s="123">
        <v>324831</v>
      </c>
      <c r="D82" s="123">
        <v>391230</v>
      </c>
      <c r="E82" s="125">
        <f t="shared" si="8"/>
        <v>66399</v>
      </c>
      <c r="F82" s="122">
        <f t="shared" si="9"/>
        <v>0.2044109090573252</v>
      </c>
      <c r="H82" s="149"/>
    </row>
    <row r="83" spans="1:8" ht="15" customHeight="1" x14ac:dyDescent="0.25">
      <c r="A83" s="126" t="s">
        <v>63</v>
      </c>
      <c r="B83" s="117">
        <v>14177467</v>
      </c>
      <c r="C83" s="117">
        <v>15231077</v>
      </c>
      <c r="D83" s="117">
        <v>14307777</v>
      </c>
      <c r="E83" s="125">
        <f t="shared" si="8"/>
        <v>-923300</v>
      </c>
      <c r="F83" s="122">
        <f t="shared" si="9"/>
        <v>-6.0619482128545475E-2</v>
      </c>
      <c r="H83" s="149"/>
    </row>
    <row r="84" spans="1:8" s="103" customFormat="1" ht="15" customHeight="1" x14ac:dyDescent="0.25">
      <c r="A84" s="144" t="s">
        <v>64</v>
      </c>
      <c r="B84" s="146">
        <v>44753225</v>
      </c>
      <c r="C84" s="146">
        <v>47114325</v>
      </c>
      <c r="D84" s="146">
        <v>46620963</v>
      </c>
      <c r="E84" s="130">
        <f t="shared" si="8"/>
        <v>-493362</v>
      </c>
      <c r="F84" s="131">
        <f t="shared" si="9"/>
        <v>-1.0471592238666266E-2</v>
      </c>
      <c r="H84" s="174"/>
    </row>
    <row r="85" spans="1:8" ht="15" customHeight="1" x14ac:dyDescent="0.25">
      <c r="A85" s="126" t="s">
        <v>65</v>
      </c>
      <c r="B85" s="123">
        <v>50171</v>
      </c>
      <c r="C85" s="123">
        <v>43200</v>
      </c>
      <c r="D85" s="123">
        <v>43350</v>
      </c>
      <c r="E85" s="125">
        <f t="shared" si="8"/>
        <v>150</v>
      </c>
      <c r="F85" s="122">
        <f t="shared" si="9"/>
        <v>3.472222222222222E-3</v>
      </c>
      <c r="H85" s="149"/>
    </row>
    <row r="86" spans="1:8" ht="15" customHeight="1" x14ac:dyDescent="0.25">
      <c r="A86" s="126" t="s">
        <v>66</v>
      </c>
      <c r="B86" s="121">
        <v>4975343</v>
      </c>
      <c r="C86" s="121">
        <v>4896763</v>
      </c>
      <c r="D86" s="121">
        <v>4763153</v>
      </c>
      <c r="E86" s="125">
        <f t="shared" si="8"/>
        <v>-133610</v>
      </c>
      <c r="F86" s="122">
        <f t="shared" si="9"/>
        <v>-2.7285371989618449E-2</v>
      </c>
      <c r="H86" s="149"/>
    </row>
    <row r="87" spans="1:8" ht="15" customHeight="1" x14ac:dyDescent="0.25">
      <c r="A87" s="126" t="s">
        <v>67</v>
      </c>
      <c r="B87" s="117">
        <v>420564</v>
      </c>
      <c r="C87" s="117">
        <v>712170</v>
      </c>
      <c r="D87" s="117">
        <v>735620</v>
      </c>
      <c r="E87" s="125">
        <f t="shared" si="8"/>
        <v>23450</v>
      </c>
      <c r="F87" s="122">
        <f t="shared" si="9"/>
        <v>3.292753134785234E-2</v>
      </c>
      <c r="H87" s="149"/>
    </row>
    <row r="88" spans="1:8" s="103" customFormat="1" ht="15" customHeight="1" x14ac:dyDescent="0.25">
      <c r="A88" s="128" t="s">
        <v>68</v>
      </c>
      <c r="B88" s="146">
        <v>5446078</v>
      </c>
      <c r="C88" s="146">
        <v>5652133</v>
      </c>
      <c r="D88" s="146">
        <v>5542123</v>
      </c>
      <c r="E88" s="130">
        <f t="shared" si="8"/>
        <v>-110010</v>
      </c>
      <c r="F88" s="131">
        <f t="shared" si="9"/>
        <v>-1.9463448577731628E-2</v>
      </c>
      <c r="H88" s="174"/>
    </row>
    <row r="89" spans="1:8" ht="15" customHeight="1" x14ac:dyDescent="0.25">
      <c r="A89" s="126" t="s">
        <v>69</v>
      </c>
      <c r="B89" s="117">
        <v>334541</v>
      </c>
      <c r="C89" s="117">
        <v>325250</v>
      </c>
      <c r="D89" s="117">
        <v>409900</v>
      </c>
      <c r="E89" s="125">
        <f t="shared" si="8"/>
        <v>84650</v>
      </c>
      <c r="F89" s="122">
        <f t="shared" si="9"/>
        <v>0.26026133743274404</v>
      </c>
      <c r="H89" s="149"/>
    </row>
    <row r="90" spans="1:8" ht="15" customHeight="1" x14ac:dyDescent="0.25">
      <c r="A90" s="126" t="s">
        <v>70</v>
      </c>
      <c r="B90" s="125">
        <v>13272571</v>
      </c>
      <c r="C90" s="125">
        <v>14010746</v>
      </c>
      <c r="D90" s="125">
        <v>13114747</v>
      </c>
      <c r="E90" s="125">
        <f t="shared" si="8"/>
        <v>-895999</v>
      </c>
      <c r="F90" s="122">
        <f t="shared" si="9"/>
        <v>-6.3950841732481625E-2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4390387</v>
      </c>
      <c r="C92" s="125">
        <v>4771269</v>
      </c>
      <c r="D92" s="125">
        <v>3176880</v>
      </c>
      <c r="E92" s="125">
        <f t="shared" si="8"/>
        <v>-1594389</v>
      </c>
      <c r="F92" s="122">
        <f t="shared" si="9"/>
        <v>-0.33416455873688949</v>
      </c>
      <c r="H92" s="149"/>
    </row>
    <row r="93" spans="1:8" s="103" customFormat="1" ht="15" customHeight="1" x14ac:dyDescent="0.25">
      <c r="A93" s="128" t="s">
        <v>73</v>
      </c>
      <c r="B93" s="130">
        <v>17997499</v>
      </c>
      <c r="C93" s="130">
        <v>19107265</v>
      </c>
      <c r="D93" s="130">
        <v>16701527</v>
      </c>
      <c r="E93" s="130">
        <f t="shared" si="8"/>
        <v>-2405738</v>
      </c>
      <c r="F93" s="131">
        <f t="shared" si="9"/>
        <v>-0.12590697831426947</v>
      </c>
      <c r="H93" s="174"/>
    </row>
    <row r="94" spans="1:8" ht="15" customHeight="1" x14ac:dyDescent="0.25">
      <c r="A94" s="126" t="s">
        <v>74</v>
      </c>
      <c r="B94" s="125">
        <v>162952</v>
      </c>
      <c r="C94" s="125">
        <v>3861712</v>
      </c>
      <c r="D94" s="125">
        <v>3482241</v>
      </c>
      <c r="E94" s="125">
        <f t="shared" si="8"/>
        <v>-379471</v>
      </c>
      <c r="F94" s="122">
        <f t="shared" si="9"/>
        <v>-9.8264966419039021E-2</v>
      </c>
      <c r="H94" s="149"/>
    </row>
    <row r="95" spans="1:8" ht="15" customHeight="1" x14ac:dyDescent="0.25">
      <c r="A95" s="126" t="s">
        <v>75</v>
      </c>
      <c r="B95" s="125">
        <v>129097</v>
      </c>
      <c r="C95" s="125">
        <v>140000</v>
      </c>
      <c r="D95" s="125">
        <v>139500</v>
      </c>
      <c r="E95" s="125">
        <f t="shared" si="8"/>
        <v>-500</v>
      </c>
      <c r="F95" s="122">
        <f t="shared" si="9"/>
        <v>-3.5714285714285713E-3</v>
      </c>
      <c r="H95" s="149"/>
    </row>
    <row r="96" spans="1:8" ht="15" customHeight="1" x14ac:dyDescent="0.25">
      <c r="A96" s="133" t="s">
        <v>76</v>
      </c>
      <c r="B96" s="125">
        <v>605791</v>
      </c>
      <c r="C96" s="125">
        <v>750000</v>
      </c>
      <c r="D96" s="125">
        <v>750000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897840</v>
      </c>
      <c r="C97" s="146">
        <v>4751712</v>
      </c>
      <c r="D97" s="146">
        <v>4371741</v>
      </c>
      <c r="E97" s="125">
        <f t="shared" si="8"/>
        <v>-379971</v>
      </c>
      <c r="F97" s="131">
        <f t="shared" si="9"/>
        <v>-7.9965073640826723E-2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69094642</v>
      </c>
      <c r="C99" s="166">
        <v>76625435</v>
      </c>
      <c r="D99" s="166">
        <v>73236354</v>
      </c>
      <c r="E99" s="166">
        <f t="shared" si="8"/>
        <v>-3389081</v>
      </c>
      <c r="F99" s="167">
        <f t="shared" si="9"/>
        <v>-4.4229190999046201E-2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206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M103"/>
  <sheetViews>
    <sheetView view="pageBreakPreview" zoomScale="60" zoomScaleNormal="100" workbookViewId="0">
      <pane ySplit="5" topLeftCell="A78" activePane="bottomLeft" state="frozen"/>
      <selection activeCell="E103" sqref="E103"/>
      <selection pane="bottomLeft" activeCell="E103" sqref="E10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21899612</v>
      </c>
      <c r="C8" s="61">
        <v>21899612</v>
      </c>
      <c r="D8" s="61">
        <v>25863996</v>
      </c>
      <c r="E8" s="61">
        <f t="shared" ref="E8:E36" si="0">D8-C8</f>
        <v>3964384</v>
      </c>
      <c r="F8" s="62">
        <f t="shared" ref="F8:F36" si="1">IF(ISBLANK(E8),"  ",IF(C8&gt;0,E8/C8,IF(E8&gt;0,1,0)))</f>
        <v>0.18102530766298508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1105969</v>
      </c>
      <c r="C10" s="63">
        <v>1105969</v>
      </c>
      <c r="D10" s="63">
        <v>1582831</v>
      </c>
      <c r="E10" s="61">
        <f t="shared" si="0"/>
        <v>476862</v>
      </c>
      <c r="F10" s="62">
        <f t="shared" si="1"/>
        <v>0.43117121727643359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1105969</v>
      </c>
      <c r="C12" s="65">
        <v>1105969</v>
      </c>
      <c r="D12" s="65">
        <v>1082831</v>
      </c>
      <c r="E12" s="61">
        <f t="shared" si="0"/>
        <v>-23138</v>
      </c>
      <c r="F12" s="62">
        <f t="shared" si="1"/>
        <v>-2.0921020390264104E-2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15">
        <v>0</v>
      </c>
      <c r="C31" s="215">
        <v>0</v>
      </c>
      <c r="D31" s="215">
        <v>0</v>
      </c>
      <c r="E31" s="207">
        <v>0</v>
      </c>
      <c r="F31" s="208">
        <f t="shared" si="1"/>
        <v>0</v>
      </c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v>0</v>
      </c>
      <c r="F32" s="208">
        <f t="shared" si="1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500000</v>
      </c>
      <c r="E34" s="61">
        <f t="shared" ref="E34" si="2">D34-C34</f>
        <v>500000</v>
      </c>
      <c r="F34" s="62">
        <f t="shared" ref="F34" si="3">IF(ISBLANK(E34),"  ",IF(C34&gt;0,E34/C34,IF(E34&gt;0,1,0)))</f>
        <v>1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23005581</v>
      </c>
      <c r="C42" s="70">
        <v>23005581</v>
      </c>
      <c r="D42" s="70">
        <v>27446827</v>
      </c>
      <c r="E42" s="70">
        <f>D42-C42</f>
        <v>4441246</v>
      </c>
      <c r="F42" s="71">
        <f>IF(ISBLANK(E42),"  ",IF(C42&gt;0,E42/C42,IF(E42&gt;0,1,0)))</f>
        <v>0.19305080797568208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38529464</v>
      </c>
      <c r="C55" s="75">
        <v>45067731</v>
      </c>
      <c r="D55" s="75">
        <v>45067731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61535045</v>
      </c>
      <c r="C61" s="75">
        <v>68073312</v>
      </c>
      <c r="D61" s="75">
        <v>72514558</v>
      </c>
      <c r="E61" s="75">
        <f>D61-C61</f>
        <v>4441246</v>
      </c>
      <c r="F61" s="71">
        <f>IF(ISBLANK(E61),"  ",IF(C61&gt;0,E61/C61,IF(E61&gt;0,1,0)))</f>
        <v>6.5242102514418573E-2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29380554</v>
      </c>
      <c r="C65" s="57">
        <v>31575876</v>
      </c>
      <c r="D65" s="57">
        <v>34016261</v>
      </c>
      <c r="E65" s="57">
        <f t="shared" ref="E65:E78" si="6">D65-C65</f>
        <v>2440385</v>
      </c>
      <c r="F65" s="62">
        <f t="shared" ref="F65:F78" si="7">IF(ISBLANK(E65),"  ",IF(C65&gt;0,E65/C65,IF(E65&gt;0,1,0)))</f>
        <v>7.7286375206185892E-2</v>
      </c>
      <c r="H65" s="178"/>
    </row>
    <row r="66" spans="1:8" ht="15" customHeight="1" x14ac:dyDescent="0.25">
      <c r="A66" s="66" t="s">
        <v>47</v>
      </c>
      <c r="B66" s="65">
        <v>397038</v>
      </c>
      <c r="C66" s="65">
        <v>438271</v>
      </c>
      <c r="D66" s="65">
        <v>334141</v>
      </c>
      <c r="E66" s="65">
        <f t="shared" si="6"/>
        <v>-104130</v>
      </c>
      <c r="F66" s="62">
        <f t="shared" si="7"/>
        <v>-0.2375927223110815</v>
      </c>
      <c r="H66" s="178"/>
    </row>
    <row r="67" spans="1:8" ht="15" customHeight="1" x14ac:dyDescent="0.25">
      <c r="A67" s="66" t="s">
        <v>48</v>
      </c>
      <c r="B67" s="65">
        <v>97373</v>
      </c>
      <c r="C67" s="65">
        <v>277347</v>
      </c>
      <c r="D67" s="65">
        <v>250182</v>
      </c>
      <c r="E67" s="65">
        <f t="shared" si="6"/>
        <v>-27165</v>
      </c>
      <c r="F67" s="62">
        <f t="shared" si="7"/>
        <v>-9.794589449318003E-2</v>
      </c>
      <c r="H67" s="178"/>
    </row>
    <row r="68" spans="1:8" ht="15" customHeight="1" x14ac:dyDescent="0.25">
      <c r="A68" s="66" t="s">
        <v>49</v>
      </c>
      <c r="B68" s="65">
        <v>6128156</v>
      </c>
      <c r="C68" s="65">
        <v>6334699</v>
      </c>
      <c r="D68" s="65">
        <v>7026718</v>
      </c>
      <c r="E68" s="65">
        <f t="shared" si="6"/>
        <v>692019</v>
      </c>
      <c r="F68" s="62">
        <f t="shared" si="7"/>
        <v>0.10924260174003532</v>
      </c>
      <c r="H68" s="178"/>
    </row>
    <row r="69" spans="1:8" ht="15" customHeight="1" x14ac:dyDescent="0.25">
      <c r="A69" s="66" t="s">
        <v>50</v>
      </c>
      <c r="B69" s="65">
        <v>3758388</v>
      </c>
      <c r="C69" s="65">
        <v>4060091</v>
      </c>
      <c r="D69" s="65">
        <v>4210547</v>
      </c>
      <c r="E69" s="65">
        <f t="shared" si="6"/>
        <v>150456</v>
      </c>
      <c r="F69" s="62">
        <f t="shared" si="7"/>
        <v>3.7057297484218953E-2</v>
      </c>
      <c r="H69" s="178"/>
    </row>
    <row r="70" spans="1:8" ht="15" customHeight="1" x14ac:dyDescent="0.25">
      <c r="A70" s="66" t="s">
        <v>51</v>
      </c>
      <c r="B70" s="65">
        <v>8771666</v>
      </c>
      <c r="C70" s="65">
        <v>7793623</v>
      </c>
      <c r="D70" s="65">
        <v>8422686</v>
      </c>
      <c r="E70" s="65">
        <f t="shared" si="6"/>
        <v>629063</v>
      </c>
      <c r="F70" s="62">
        <f t="shared" si="7"/>
        <v>8.0715092326123547E-2</v>
      </c>
      <c r="H70" s="178"/>
    </row>
    <row r="71" spans="1:8" ht="15" customHeight="1" x14ac:dyDescent="0.25">
      <c r="A71" s="66" t="s">
        <v>52</v>
      </c>
      <c r="B71" s="65">
        <v>5979955</v>
      </c>
      <c r="C71" s="65">
        <v>8371889</v>
      </c>
      <c r="D71" s="65">
        <v>7834836</v>
      </c>
      <c r="E71" s="65">
        <f t="shared" si="6"/>
        <v>-537053</v>
      </c>
      <c r="F71" s="62">
        <f t="shared" si="7"/>
        <v>-6.4149560511373244E-2</v>
      </c>
      <c r="H71" s="178"/>
    </row>
    <row r="72" spans="1:8" ht="15" customHeight="1" x14ac:dyDescent="0.25">
      <c r="A72" s="66" t="s">
        <v>53</v>
      </c>
      <c r="B72" s="65">
        <v>6585313</v>
      </c>
      <c r="C72" s="65">
        <v>7125140</v>
      </c>
      <c r="D72" s="65">
        <v>7676069</v>
      </c>
      <c r="E72" s="65">
        <f t="shared" si="6"/>
        <v>550929</v>
      </c>
      <c r="F72" s="62">
        <f t="shared" si="7"/>
        <v>7.732184911454372E-2</v>
      </c>
      <c r="H72" s="178"/>
    </row>
    <row r="73" spans="1:8" s="103" customFormat="1" ht="15" customHeight="1" x14ac:dyDescent="0.25">
      <c r="A73" s="84" t="s">
        <v>54</v>
      </c>
      <c r="B73" s="70">
        <v>61098443</v>
      </c>
      <c r="C73" s="70">
        <v>65976936</v>
      </c>
      <c r="D73" s="70">
        <v>69771440</v>
      </c>
      <c r="E73" s="65">
        <f t="shared" si="6"/>
        <v>3794504</v>
      </c>
      <c r="F73" s="71">
        <f t="shared" si="7"/>
        <v>5.751258288199379E-2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6"/>
        <v>0</v>
      </c>
      <c r="F75" s="62">
        <f t="shared" si="7"/>
        <v>0</v>
      </c>
      <c r="H75" s="178"/>
    </row>
    <row r="76" spans="1:8" ht="15" customHeight="1" x14ac:dyDescent="0.25">
      <c r="A76" s="66" t="s">
        <v>57</v>
      </c>
      <c r="B76" s="65">
        <v>422237</v>
      </c>
      <c r="C76" s="65">
        <v>0</v>
      </c>
      <c r="D76" s="65">
        <v>2713118</v>
      </c>
      <c r="E76" s="65">
        <f t="shared" si="6"/>
        <v>2713118</v>
      </c>
      <c r="F76" s="62">
        <f t="shared" si="7"/>
        <v>1</v>
      </c>
      <c r="H76" s="178"/>
    </row>
    <row r="77" spans="1:8" ht="15" customHeight="1" x14ac:dyDescent="0.25">
      <c r="A77" s="66" t="s">
        <v>58</v>
      </c>
      <c r="B77" s="65">
        <v>14365</v>
      </c>
      <c r="C77" s="65">
        <v>2096376</v>
      </c>
      <c r="D77" s="65">
        <v>30000</v>
      </c>
      <c r="E77" s="65">
        <f t="shared" si="6"/>
        <v>-2066376</v>
      </c>
      <c r="F77" s="62">
        <f t="shared" si="7"/>
        <v>-0.98568959003537537</v>
      </c>
      <c r="H77" s="178"/>
    </row>
    <row r="78" spans="1:8" s="103" customFormat="1" ht="15" customHeight="1" x14ac:dyDescent="0.25">
      <c r="A78" s="85" t="s">
        <v>59</v>
      </c>
      <c r="B78" s="86">
        <v>61535045</v>
      </c>
      <c r="C78" s="86">
        <v>68073312</v>
      </c>
      <c r="D78" s="86">
        <v>72514558</v>
      </c>
      <c r="E78" s="182">
        <f t="shared" si="6"/>
        <v>4441246</v>
      </c>
      <c r="F78" s="71">
        <f t="shared" si="7"/>
        <v>6.5242102514418573E-2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31274383</v>
      </c>
      <c r="C81" s="61">
        <v>32205410</v>
      </c>
      <c r="D81" s="61">
        <v>32004500</v>
      </c>
      <c r="E81" s="57">
        <f t="shared" ref="E81:E99" si="8">D81-C81</f>
        <v>-200910</v>
      </c>
      <c r="F81" s="62">
        <f t="shared" ref="F81:F99" si="9">IF(ISBLANK(E81),"  ",IF(C81&gt;0,E81/C81,IF(E81&gt;0,1,0)))</f>
        <v>-6.2383928662917195E-3</v>
      </c>
      <c r="H81" s="178"/>
    </row>
    <row r="82" spans="1:8" ht="15" customHeight="1" x14ac:dyDescent="0.25">
      <c r="A82" s="66" t="s">
        <v>62</v>
      </c>
      <c r="B82" s="63">
        <v>322705</v>
      </c>
      <c r="C82" s="63">
        <v>371146</v>
      </c>
      <c r="D82" s="63">
        <v>383705</v>
      </c>
      <c r="E82" s="65">
        <f t="shared" si="8"/>
        <v>12559</v>
      </c>
      <c r="F82" s="62">
        <f t="shared" si="9"/>
        <v>3.3838435548274801E-2</v>
      </c>
      <c r="H82" s="178"/>
    </row>
    <row r="83" spans="1:8" ht="15" customHeight="1" x14ac:dyDescent="0.25">
      <c r="A83" s="66" t="s">
        <v>63</v>
      </c>
      <c r="B83" s="57">
        <v>15431610</v>
      </c>
      <c r="C83" s="57">
        <v>15856581</v>
      </c>
      <c r="D83" s="57">
        <v>14832227</v>
      </c>
      <c r="E83" s="65">
        <f t="shared" si="8"/>
        <v>-1024354</v>
      </c>
      <c r="F83" s="62">
        <f t="shared" si="9"/>
        <v>-6.4601189878196311E-2</v>
      </c>
      <c r="H83" s="178"/>
    </row>
    <row r="84" spans="1:8" s="103" customFormat="1" ht="15" customHeight="1" x14ac:dyDescent="0.25">
      <c r="A84" s="84" t="s">
        <v>64</v>
      </c>
      <c r="B84" s="86">
        <v>47028698</v>
      </c>
      <c r="C84" s="86">
        <v>48433137</v>
      </c>
      <c r="D84" s="86">
        <v>47220432</v>
      </c>
      <c r="E84" s="70">
        <f t="shared" si="8"/>
        <v>-1212705</v>
      </c>
      <c r="F84" s="71">
        <f t="shared" si="9"/>
        <v>-2.5038745683559585E-2</v>
      </c>
      <c r="H84" s="179"/>
    </row>
    <row r="85" spans="1:8" ht="15" customHeight="1" x14ac:dyDescent="0.25">
      <c r="A85" s="66" t="s">
        <v>65</v>
      </c>
      <c r="B85" s="63">
        <v>138742</v>
      </c>
      <c r="C85" s="63">
        <v>151425</v>
      </c>
      <c r="D85" s="63">
        <v>318380</v>
      </c>
      <c r="E85" s="65">
        <f t="shared" si="8"/>
        <v>166955</v>
      </c>
      <c r="F85" s="62">
        <f t="shared" si="9"/>
        <v>1.1025590226184581</v>
      </c>
      <c r="H85" s="178"/>
    </row>
    <row r="86" spans="1:8" ht="15" customHeight="1" x14ac:dyDescent="0.25">
      <c r="A86" s="66" t="s">
        <v>66</v>
      </c>
      <c r="B86" s="61">
        <v>3631543</v>
      </c>
      <c r="C86" s="61">
        <v>3842883</v>
      </c>
      <c r="D86" s="61">
        <v>4531195</v>
      </c>
      <c r="E86" s="65">
        <f t="shared" si="8"/>
        <v>688312</v>
      </c>
      <c r="F86" s="62">
        <f t="shared" si="9"/>
        <v>0.1791134416530506</v>
      </c>
      <c r="H86" s="178"/>
    </row>
    <row r="87" spans="1:8" ht="15" customHeight="1" x14ac:dyDescent="0.25">
      <c r="A87" s="66" t="s">
        <v>67</v>
      </c>
      <c r="B87" s="57">
        <v>654374</v>
      </c>
      <c r="C87" s="57">
        <v>704001</v>
      </c>
      <c r="D87" s="57">
        <v>691807</v>
      </c>
      <c r="E87" s="65">
        <f t="shared" si="8"/>
        <v>-12194</v>
      </c>
      <c r="F87" s="62">
        <f t="shared" si="9"/>
        <v>-1.7320998123582211E-2</v>
      </c>
      <c r="H87" s="178"/>
    </row>
    <row r="88" spans="1:8" s="103" customFormat="1" ht="15" customHeight="1" x14ac:dyDescent="0.25">
      <c r="A88" s="68" t="s">
        <v>68</v>
      </c>
      <c r="B88" s="86">
        <v>4424659</v>
      </c>
      <c r="C88" s="86">
        <v>4698309</v>
      </c>
      <c r="D88" s="86">
        <v>5541382</v>
      </c>
      <c r="E88" s="70">
        <f t="shared" si="8"/>
        <v>843073</v>
      </c>
      <c r="F88" s="71">
        <f t="shared" si="9"/>
        <v>0.17944179490961534</v>
      </c>
      <c r="H88" s="179"/>
    </row>
    <row r="89" spans="1:8" ht="15" customHeight="1" x14ac:dyDescent="0.25">
      <c r="A89" s="66" t="s">
        <v>69</v>
      </c>
      <c r="B89" s="57">
        <v>275327</v>
      </c>
      <c r="C89" s="57">
        <v>312008</v>
      </c>
      <c r="D89" s="57">
        <v>333358</v>
      </c>
      <c r="E89" s="65">
        <f t="shared" si="8"/>
        <v>21350</v>
      </c>
      <c r="F89" s="62">
        <f t="shared" si="9"/>
        <v>6.8427732622240459E-2</v>
      </c>
      <c r="H89" s="178"/>
    </row>
    <row r="90" spans="1:8" ht="15" customHeight="1" x14ac:dyDescent="0.25">
      <c r="A90" s="66" t="s">
        <v>70</v>
      </c>
      <c r="B90" s="65">
        <v>7275025</v>
      </c>
      <c r="C90" s="65">
        <v>12009215</v>
      </c>
      <c r="D90" s="65">
        <v>16880615</v>
      </c>
      <c r="E90" s="65">
        <f t="shared" si="8"/>
        <v>4871400</v>
      </c>
      <c r="F90" s="62">
        <f t="shared" si="9"/>
        <v>0.40563850343257241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5">
        <v>2026250</v>
      </c>
      <c r="C92" s="65">
        <v>2269022</v>
      </c>
      <c r="D92" s="65">
        <v>2187539</v>
      </c>
      <c r="E92" s="65">
        <f t="shared" si="8"/>
        <v>-81483</v>
      </c>
      <c r="F92" s="62">
        <f t="shared" si="9"/>
        <v>-3.5911066529985165E-2</v>
      </c>
      <c r="H92" s="178"/>
    </row>
    <row r="93" spans="1:8" s="103" customFormat="1" ht="15" customHeight="1" x14ac:dyDescent="0.25">
      <c r="A93" s="68" t="s">
        <v>73</v>
      </c>
      <c r="B93" s="70">
        <v>9576602</v>
      </c>
      <c r="C93" s="70">
        <v>14590245</v>
      </c>
      <c r="D93" s="70">
        <v>19401512</v>
      </c>
      <c r="E93" s="70">
        <f t="shared" si="8"/>
        <v>4811267</v>
      </c>
      <c r="F93" s="71">
        <f t="shared" si="9"/>
        <v>0.3297591644280134</v>
      </c>
      <c r="H93" s="179"/>
    </row>
    <row r="94" spans="1:8" ht="15" customHeight="1" x14ac:dyDescent="0.25">
      <c r="A94" s="66" t="s">
        <v>74</v>
      </c>
      <c r="B94" s="65">
        <v>166726</v>
      </c>
      <c r="C94" s="65">
        <v>0</v>
      </c>
      <c r="D94" s="65">
        <v>0</v>
      </c>
      <c r="E94" s="65">
        <f t="shared" si="8"/>
        <v>0</v>
      </c>
      <c r="F94" s="62">
        <f t="shared" si="9"/>
        <v>0</v>
      </c>
      <c r="H94" s="178"/>
    </row>
    <row r="95" spans="1:8" ht="15" customHeight="1" x14ac:dyDescent="0.25">
      <c r="A95" s="66" t="s">
        <v>75</v>
      </c>
      <c r="B95" s="65">
        <v>338360</v>
      </c>
      <c r="C95" s="65">
        <v>351621</v>
      </c>
      <c r="D95" s="65">
        <v>351232</v>
      </c>
      <c r="E95" s="65">
        <f t="shared" si="8"/>
        <v>-389</v>
      </c>
      <c r="F95" s="62">
        <f t="shared" si="9"/>
        <v>-1.1063047997702071E-3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8" s="103" customFormat="1" ht="15" customHeight="1" x14ac:dyDescent="0.25">
      <c r="A97" s="87" t="s">
        <v>77</v>
      </c>
      <c r="B97" s="86">
        <v>505086</v>
      </c>
      <c r="C97" s="86">
        <v>351621</v>
      </c>
      <c r="D97" s="86">
        <v>351232</v>
      </c>
      <c r="E97" s="65">
        <f t="shared" si="8"/>
        <v>-389</v>
      </c>
      <c r="F97" s="71">
        <f t="shared" si="9"/>
        <v>-1.1063047997702071E-3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61535045</v>
      </c>
      <c r="C99" s="160">
        <v>68073312</v>
      </c>
      <c r="D99" s="160">
        <v>72514558</v>
      </c>
      <c r="E99" s="160">
        <f t="shared" si="8"/>
        <v>4441246</v>
      </c>
      <c r="F99" s="162">
        <f t="shared" si="9"/>
        <v>6.5242102514418573E-2</v>
      </c>
      <c r="H99" s="179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ht="15" customHeight="1" x14ac:dyDescent="0.25">
      <c r="A101" t="s">
        <v>206</v>
      </c>
      <c r="F101" s="154"/>
      <c r="H101" s="154"/>
    </row>
    <row r="102" spans="1:8" ht="15" customHeight="1" x14ac:dyDescent="0.25">
      <c r="A102" t="s">
        <v>181</v>
      </c>
      <c r="F102" s="151"/>
      <c r="H102" s="151"/>
    </row>
    <row r="103" spans="1:8" x14ac:dyDescent="0.25">
      <c r="A103" t="s">
        <v>211</v>
      </c>
    </row>
  </sheetData>
  <hyperlinks>
    <hyperlink ref="I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M103"/>
  <sheetViews>
    <sheetView view="pageBreakPreview" zoomScale="60" zoomScaleNormal="100" workbookViewId="0">
      <pane ySplit="5" topLeftCell="A66" activePane="bottomLeft" state="frozen"/>
      <selection activeCell="E103" sqref="E103"/>
      <selection pane="bottomLeft" activeCell="E103" sqref="E10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28984793</v>
      </c>
      <c r="C8" s="61">
        <v>28984793</v>
      </c>
      <c r="D8" s="61">
        <v>27273823</v>
      </c>
      <c r="E8" s="61">
        <f t="shared" ref="E8:E36" si="0">D8-C8</f>
        <v>-1710970</v>
      </c>
      <c r="F8" s="62">
        <f t="shared" ref="F8:F36" si="1">IF(ISBLANK(E8),"  ",IF(C8&gt;0,E8/C8,IF(E8&gt;0,1,0)))</f>
        <v>-5.9029919585763473E-2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1196841</v>
      </c>
      <c r="C10" s="63">
        <v>1290226</v>
      </c>
      <c r="D10" s="63">
        <v>1763234</v>
      </c>
      <c r="E10" s="61">
        <f t="shared" si="0"/>
        <v>473008</v>
      </c>
      <c r="F10" s="62">
        <f t="shared" si="1"/>
        <v>0.36660864065675314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1196841</v>
      </c>
      <c r="C12" s="65">
        <v>1290226</v>
      </c>
      <c r="D12" s="65">
        <v>1263234</v>
      </c>
      <c r="E12" s="61">
        <f t="shared" si="0"/>
        <v>-26992</v>
      </c>
      <c r="F12" s="62">
        <f t="shared" si="1"/>
        <v>-2.0920365889386821E-2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15">
        <v>0</v>
      </c>
      <c r="C31" s="215">
        <v>0</v>
      </c>
      <c r="D31" s="215">
        <v>0</v>
      </c>
      <c r="E31" s="207">
        <v>0</v>
      </c>
      <c r="F31" s="208">
        <f t="shared" si="1"/>
        <v>0</v>
      </c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v>0</v>
      </c>
      <c r="F32" s="208">
        <f t="shared" si="1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500000</v>
      </c>
      <c r="E34" s="61">
        <f t="shared" ref="E34" si="2">D34-C34</f>
        <v>500000</v>
      </c>
      <c r="F34" s="62">
        <f t="shared" ref="F34" si="3">IF(ISBLANK(E34),"  ",IF(C34&gt;0,E34/C34,IF(E34&gt;0,1,0)))</f>
        <v>1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30181634</v>
      </c>
      <c r="C42" s="70">
        <v>30275019</v>
      </c>
      <c r="D42" s="70">
        <v>29037057</v>
      </c>
      <c r="E42" s="70">
        <f>D42-C42</f>
        <v>-1237962</v>
      </c>
      <c r="F42" s="71">
        <f>IF(ISBLANK(E42),"  ",IF(C42&gt;0,E42/C42,IF(E42&gt;0,1,0)))</f>
        <v>-4.0890544114935153E-2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39000</v>
      </c>
      <c r="C51" s="77">
        <v>74923</v>
      </c>
      <c r="D51" s="77">
        <v>74923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49887746</v>
      </c>
      <c r="C55" s="75">
        <v>60551127</v>
      </c>
      <c r="D55" s="75">
        <v>60551127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80108380</v>
      </c>
      <c r="C61" s="75">
        <v>90901069</v>
      </c>
      <c r="D61" s="75">
        <v>89663107</v>
      </c>
      <c r="E61" s="75">
        <f>D61-C61</f>
        <v>-1237962</v>
      </c>
      <c r="F61" s="71">
        <f>IF(ISBLANK(E61),"  ",IF(C61&gt;0,E61/C61,IF(E61&gt;0,1,0)))</f>
        <v>-1.3618783735095568E-2</v>
      </c>
      <c r="H61" s="179"/>
      <c r="I61" s="153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37877540</v>
      </c>
      <c r="C65" s="57">
        <v>43338538</v>
      </c>
      <c r="D65" s="57">
        <v>41256116</v>
      </c>
      <c r="E65" s="57">
        <f t="shared" ref="E65:E78" si="6">D65-C65</f>
        <v>-2082422</v>
      </c>
      <c r="F65" s="62">
        <f t="shared" ref="F65:F78" si="7">IF(ISBLANK(E65),"  ",IF(C65&gt;0,E65/C65,IF(E65&gt;0,1,0)))</f>
        <v>-4.8050121118529653E-2</v>
      </c>
      <c r="H65" s="178"/>
    </row>
    <row r="66" spans="1:8" ht="15" customHeight="1" x14ac:dyDescent="0.25">
      <c r="A66" s="66" t="s">
        <v>47</v>
      </c>
      <c r="B66" s="65">
        <v>363552</v>
      </c>
      <c r="C66" s="65">
        <v>363552</v>
      </c>
      <c r="D66" s="65">
        <v>209136</v>
      </c>
      <c r="E66" s="65">
        <f t="shared" si="6"/>
        <v>-154416</v>
      </c>
      <c r="F66" s="62">
        <f t="shared" si="7"/>
        <v>-0.42474254026934249</v>
      </c>
      <c r="H66" s="178"/>
    </row>
    <row r="67" spans="1:8" ht="15" customHeight="1" x14ac:dyDescent="0.25">
      <c r="A67" s="66" t="s">
        <v>48</v>
      </c>
      <c r="B67" s="65">
        <v>122121</v>
      </c>
      <c r="C67" s="65">
        <v>122121</v>
      </c>
      <c r="D67" s="65">
        <v>90667</v>
      </c>
      <c r="E67" s="65">
        <f t="shared" si="6"/>
        <v>-31454</v>
      </c>
      <c r="F67" s="62">
        <f t="shared" si="7"/>
        <v>-0.25756421909417709</v>
      </c>
      <c r="H67" s="178"/>
    </row>
    <row r="68" spans="1:8" ht="15" customHeight="1" x14ac:dyDescent="0.25">
      <c r="A68" s="66" t="s">
        <v>49</v>
      </c>
      <c r="B68" s="65">
        <v>6210575</v>
      </c>
      <c r="C68" s="65">
        <v>6210575</v>
      </c>
      <c r="D68" s="65">
        <v>6287423</v>
      </c>
      <c r="E68" s="65">
        <f t="shared" si="6"/>
        <v>76848</v>
      </c>
      <c r="F68" s="62">
        <f t="shared" si="7"/>
        <v>1.2373733510987308E-2</v>
      </c>
      <c r="H68" s="178"/>
    </row>
    <row r="69" spans="1:8" ht="15" customHeight="1" x14ac:dyDescent="0.25">
      <c r="A69" s="66" t="s">
        <v>50</v>
      </c>
      <c r="B69" s="65">
        <v>5790328</v>
      </c>
      <c r="C69" s="65">
        <v>5790328</v>
      </c>
      <c r="D69" s="65">
        <v>5664888</v>
      </c>
      <c r="E69" s="65">
        <f t="shared" si="6"/>
        <v>-125440</v>
      </c>
      <c r="F69" s="62">
        <f t="shared" si="7"/>
        <v>-2.1663712314742792E-2</v>
      </c>
      <c r="H69" s="178"/>
    </row>
    <row r="70" spans="1:8" ht="15" customHeight="1" x14ac:dyDescent="0.25">
      <c r="A70" s="66" t="s">
        <v>51</v>
      </c>
      <c r="B70" s="65">
        <v>10800511</v>
      </c>
      <c r="C70" s="65">
        <v>16132202</v>
      </c>
      <c r="D70" s="65">
        <v>15837276</v>
      </c>
      <c r="E70" s="65">
        <f t="shared" si="6"/>
        <v>-294926</v>
      </c>
      <c r="F70" s="62">
        <f t="shared" si="7"/>
        <v>-1.8281819183766729E-2</v>
      </c>
      <c r="H70" s="178"/>
    </row>
    <row r="71" spans="1:8" ht="15" customHeight="1" x14ac:dyDescent="0.25">
      <c r="A71" s="66" t="s">
        <v>52</v>
      </c>
      <c r="B71" s="65">
        <v>9732838</v>
      </c>
      <c r="C71" s="65">
        <v>9732838</v>
      </c>
      <c r="D71" s="65">
        <v>10494306</v>
      </c>
      <c r="E71" s="65">
        <f t="shared" si="6"/>
        <v>761468</v>
      </c>
      <c r="F71" s="62">
        <f t="shared" si="7"/>
        <v>7.8236995211468638E-2</v>
      </c>
      <c r="H71" s="178"/>
    </row>
    <row r="72" spans="1:8" ht="15" customHeight="1" x14ac:dyDescent="0.25">
      <c r="A72" s="66" t="s">
        <v>53</v>
      </c>
      <c r="B72" s="65">
        <v>5098015</v>
      </c>
      <c r="C72" s="65">
        <v>5098015</v>
      </c>
      <c r="D72" s="65">
        <v>5586645</v>
      </c>
      <c r="E72" s="65">
        <f t="shared" si="6"/>
        <v>488630</v>
      </c>
      <c r="F72" s="62">
        <f t="shared" si="7"/>
        <v>9.5847109119922169E-2</v>
      </c>
      <c r="H72" s="178"/>
    </row>
    <row r="73" spans="1:8" s="103" customFormat="1" ht="15" customHeight="1" x14ac:dyDescent="0.25">
      <c r="A73" s="84" t="s">
        <v>54</v>
      </c>
      <c r="B73" s="70">
        <v>75995480</v>
      </c>
      <c r="C73" s="70">
        <v>86788169</v>
      </c>
      <c r="D73" s="70">
        <v>85426457</v>
      </c>
      <c r="E73" s="65">
        <f t="shared" si="6"/>
        <v>-1361712</v>
      </c>
      <c r="F73" s="71">
        <f t="shared" si="7"/>
        <v>-1.5690064852042218E-2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154520</v>
      </c>
      <c r="C75" s="65">
        <v>154520</v>
      </c>
      <c r="D75" s="65">
        <v>278270</v>
      </c>
      <c r="E75" s="65">
        <f t="shared" si="6"/>
        <v>123750</v>
      </c>
      <c r="F75" s="62">
        <f t="shared" si="7"/>
        <v>0.80086720165674341</v>
      </c>
      <c r="H75" s="178"/>
    </row>
    <row r="76" spans="1:8" ht="15" customHeight="1" x14ac:dyDescent="0.25">
      <c r="A76" s="66" t="s">
        <v>57</v>
      </c>
      <c r="B76" s="65">
        <v>3958380</v>
      </c>
      <c r="C76" s="65">
        <v>3958380</v>
      </c>
      <c r="D76" s="65">
        <v>3958380</v>
      </c>
      <c r="E76" s="65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86">
        <v>80108380</v>
      </c>
      <c r="C78" s="86">
        <v>90901069</v>
      </c>
      <c r="D78" s="86">
        <v>89663107</v>
      </c>
      <c r="E78" s="182">
        <f t="shared" si="6"/>
        <v>-1237962</v>
      </c>
      <c r="F78" s="71">
        <f t="shared" si="7"/>
        <v>-1.3618783735095568E-2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39744284</v>
      </c>
      <c r="C81" s="61">
        <v>39744284</v>
      </c>
      <c r="D81" s="61">
        <v>39790684</v>
      </c>
      <c r="E81" s="57">
        <f t="shared" ref="E81:E99" si="8">D81-C81</f>
        <v>46400</v>
      </c>
      <c r="F81" s="62">
        <f t="shared" ref="F81:F99" si="9">IF(ISBLANK(E81),"  ",IF(C81&gt;0,E81/C81,IF(E81&gt;0,1,0)))</f>
        <v>1.1674634772637998E-3</v>
      </c>
      <c r="H81" s="178"/>
    </row>
    <row r="82" spans="1:8" ht="15" customHeight="1" x14ac:dyDescent="0.25">
      <c r="A82" s="66" t="s">
        <v>62</v>
      </c>
      <c r="B82" s="63">
        <v>631229</v>
      </c>
      <c r="C82" s="63">
        <v>631229</v>
      </c>
      <c r="D82" s="63">
        <v>662765</v>
      </c>
      <c r="E82" s="65">
        <f t="shared" si="8"/>
        <v>31536</v>
      </c>
      <c r="F82" s="62">
        <f t="shared" si="9"/>
        <v>4.9959681827038999E-2</v>
      </c>
      <c r="H82" s="178"/>
    </row>
    <row r="83" spans="1:8" ht="15" customHeight="1" x14ac:dyDescent="0.25">
      <c r="A83" s="66" t="s">
        <v>63</v>
      </c>
      <c r="B83" s="57">
        <v>17312427</v>
      </c>
      <c r="C83" s="57">
        <v>17312427</v>
      </c>
      <c r="D83" s="57">
        <v>17492024</v>
      </c>
      <c r="E83" s="65">
        <f t="shared" si="8"/>
        <v>179597</v>
      </c>
      <c r="F83" s="62">
        <f t="shared" si="9"/>
        <v>1.0373877677578077E-2</v>
      </c>
      <c r="H83" s="178"/>
    </row>
    <row r="84" spans="1:8" s="103" customFormat="1" ht="15" customHeight="1" x14ac:dyDescent="0.25">
      <c r="A84" s="84" t="s">
        <v>64</v>
      </c>
      <c r="B84" s="86">
        <v>57687940</v>
      </c>
      <c r="C84" s="86">
        <v>57687940</v>
      </c>
      <c r="D84" s="86">
        <v>57945473</v>
      </c>
      <c r="E84" s="70">
        <f t="shared" si="8"/>
        <v>257533</v>
      </c>
      <c r="F84" s="71">
        <f t="shared" si="9"/>
        <v>4.4642433063132436E-3</v>
      </c>
      <c r="H84" s="179"/>
    </row>
    <row r="85" spans="1:8" ht="15" customHeight="1" x14ac:dyDescent="0.25">
      <c r="A85" s="66" t="s">
        <v>65</v>
      </c>
      <c r="B85" s="63">
        <v>254116</v>
      </c>
      <c r="C85" s="63">
        <v>254116</v>
      </c>
      <c r="D85" s="63">
        <v>162352</v>
      </c>
      <c r="E85" s="65">
        <f t="shared" si="8"/>
        <v>-91764</v>
      </c>
      <c r="F85" s="62">
        <f t="shared" si="9"/>
        <v>-0.36111067386547874</v>
      </c>
      <c r="H85" s="178"/>
    </row>
    <row r="86" spans="1:8" ht="15" customHeight="1" x14ac:dyDescent="0.25">
      <c r="A86" s="66" t="s">
        <v>66</v>
      </c>
      <c r="B86" s="61">
        <v>6280734</v>
      </c>
      <c r="C86" s="61">
        <v>11612425</v>
      </c>
      <c r="D86" s="61">
        <v>11240375</v>
      </c>
      <c r="E86" s="65">
        <f t="shared" si="8"/>
        <v>-372050</v>
      </c>
      <c r="F86" s="62">
        <f t="shared" si="9"/>
        <v>-3.203895827098991E-2</v>
      </c>
      <c r="H86" s="178"/>
    </row>
    <row r="87" spans="1:8" ht="15" customHeight="1" x14ac:dyDescent="0.25">
      <c r="A87" s="66" t="s">
        <v>67</v>
      </c>
      <c r="B87" s="57">
        <v>461003</v>
      </c>
      <c r="C87" s="57">
        <v>5922001</v>
      </c>
      <c r="D87" s="57">
        <v>4428212</v>
      </c>
      <c r="E87" s="65">
        <f t="shared" si="8"/>
        <v>-1493789</v>
      </c>
      <c r="F87" s="62">
        <f t="shared" si="9"/>
        <v>-0.25224396280919237</v>
      </c>
      <c r="H87" s="178"/>
    </row>
    <row r="88" spans="1:8" s="103" customFormat="1" ht="15" customHeight="1" x14ac:dyDescent="0.25">
      <c r="A88" s="68" t="s">
        <v>68</v>
      </c>
      <c r="B88" s="86">
        <v>6995853</v>
      </c>
      <c r="C88" s="86">
        <v>17788542</v>
      </c>
      <c r="D88" s="86">
        <v>15830939</v>
      </c>
      <c r="E88" s="70">
        <f t="shared" si="8"/>
        <v>-1957603</v>
      </c>
      <c r="F88" s="71">
        <f t="shared" si="9"/>
        <v>-0.11004853573721782</v>
      </c>
      <c r="H88" s="179"/>
    </row>
    <row r="89" spans="1:8" ht="15" customHeight="1" x14ac:dyDescent="0.25">
      <c r="A89" s="66" t="s">
        <v>69</v>
      </c>
      <c r="B89" s="57">
        <v>689295</v>
      </c>
      <c r="C89" s="57">
        <v>689295</v>
      </c>
      <c r="D89" s="57">
        <v>584088</v>
      </c>
      <c r="E89" s="65">
        <f t="shared" si="8"/>
        <v>-105207</v>
      </c>
      <c r="F89" s="62">
        <f t="shared" si="9"/>
        <v>-0.15262986094487846</v>
      </c>
      <c r="H89" s="178"/>
    </row>
    <row r="90" spans="1:8" ht="15" customHeight="1" x14ac:dyDescent="0.25">
      <c r="A90" s="66" t="s">
        <v>70</v>
      </c>
      <c r="B90" s="65">
        <v>14209323</v>
      </c>
      <c r="C90" s="65">
        <v>14209323</v>
      </c>
      <c r="D90" s="65">
        <v>15052264</v>
      </c>
      <c r="E90" s="65">
        <f t="shared" si="8"/>
        <v>842941</v>
      </c>
      <c r="F90" s="62">
        <f t="shared" si="9"/>
        <v>5.9323093718117323E-2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8"/>
        <v>0</v>
      </c>
      <c r="F92" s="62">
        <f t="shared" si="9"/>
        <v>0</v>
      </c>
      <c r="H92" s="178"/>
    </row>
    <row r="93" spans="1:8" s="103" customFormat="1" ht="15" customHeight="1" x14ac:dyDescent="0.25">
      <c r="A93" s="68" t="s">
        <v>73</v>
      </c>
      <c r="B93" s="70">
        <v>14898618</v>
      </c>
      <c r="C93" s="70">
        <v>14898618</v>
      </c>
      <c r="D93" s="70">
        <v>15636352</v>
      </c>
      <c r="E93" s="70">
        <f t="shared" si="8"/>
        <v>737734</v>
      </c>
      <c r="F93" s="71">
        <f t="shared" si="9"/>
        <v>4.9516941772720126E-2</v>
      </c>
      <c r="H93" s="179"/>
    </row>
    <row r="94" spans="1:8" ht="15" customHeight="1" x14ac:dyDescent="0.25">
      <c r="A94" s="66" t="s">
        <v>74</v>
      </c>
      <c r="B94" s="65">
        <v>525969</v>
      </c>
      <c r="C94" s="65">
        <v>525969</v>
      </c>
      <c r="D94" s="65">
        <v>0</v>
      </c>
      <c r="E94" s="65">
        <f t="shared" si="8"/>
        <v>-525969</v>
      </c>
      <c r="F94" s="62">
        <f t="shared" si="9"/>
        <v>-1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250343</v>
      </c>
      <c r="E95" s="65">
        <f t="shared" si="8"/>
        <v>250343</v>
      </c>
      <c r="F95" s="62">
        <f t="shared" si="9"/>
        <v>1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8" s="103" customFormat="1" ht="15" customHeight="1" x14ac:dyDescent="0.25">
      <c r="A97" s="87" t="s">
        <v>77</v>
      </c>
      <c r="B97" s="86">
        <v>525969</v>
      </c>
      <c r="C97" s="86">
        <v>525969</v>
      </c>
      <c r="D97" s="86">
        <v>250343</v>
      </c>
      <c r="E97" s="65">
        <f t="shared" si="8"/>
        <v>-275626</v>
      </c>
      <c r="F97" s="71">
        <f t="shared" si="9"/>
        <v>-0.52403468645490514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80108380</v>
      </c>
      <c r="C99" s="160">
        <v>90901069</v>
      </c>
      <c r="D99" s="160">
        <v>89663107</v>
      </c>
      <c r="E99" s="160">
        <f t="shared" si="8"/>
        <v>-1237962</v>
      </c>
      <c r="F99" s="162">
        <f t="shared" si="9"/>
        <v>-1.3618783735095568E-2</v>
      </c>
      <c r="H99" s="179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206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M103"/>
  <sheetViews>
    <sheetView view="pageBreakPreview" zoomScale="60" zoomScaleNormal="100" workbookViewId="0">
      <pane ySplit="5" topLeftCell="A63" activePane="bottomLeft" state="frozen"/>
      <selection activeCell="E103" sqref="E103"/>
      <selection pane="bottomLeft" activeCell="E103" sqref="E10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200</v>
      </c>
      <c r="C5" s="114" t="s">
        <v>205</v>
      </c>
      <c r="D5" s="203" t="s">
        <v>210</v>
      </c>
      <c r="E5" s="114" t="s">
        <v>200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38074783</v>
      </c>
      <c r="C8" s="121">
        <v>38074783</v>
      </c>
      <c r="D8" s="121">
        <v>36102421</v>
      </c>
      <c r="E8" s="121">
        <f t="shared" ref="E8:E36" si="0">D8-C8</f>
        <v>-1972362</v>
      </c>
      <c r="F8" s="122">
        <f t="shared" ref="F8:F36" si="1">IF(ISBLANK(E8),"  ",IF(C8&gt;0,E8/C8,IF(E8&gt;0,1,0)))</f>
        <v>-5.1802317560155235E-2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2044525</v>
      </c>
      <c r="C10" s="123">
        <v>2044525</v>
      </c>
      <c r="D10" s="123">
        <v>2501752</v>
      </c>
      <c r="E10" s="121">
        <f t="shared" si="0"/>
        <v>457227</v>
      </c>
      <c r="F10" s="122">
        <f t="shared" si="1"/>
        <v>0.22363482960589867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2044525</v>
      </c>
      <c r="C12" s="125">
        <v>2044525</v>
      </c>
      <c r="D12" s="125">
        <v>2001752</v>
      </c>
      <c r="E12" s="121">
        <f t="shared" si="0"/>
        <v>-42773</v>
      </c>
      <c r="F12" s="122">
        <f t="shared" si="1"/>
        <v>-2.0920751763857132E-2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201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208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209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202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207</v>
      </c>
      <c r="B34" s="125">
        <v>0</v>
      </c>
      <c r="C34" s="125">
        <v>0</v>
      </c>
      <c r="D34" s="125">
        <v>500000</v>
      </c>
      <c r="E34" s="121">
        <f t="shared" ref="E34" si="2">D34-C34</f>
        <v>500000</v>
      </c>
      <c r="F34" s="122">
        <f t="shared" ref="F34" si="3">IF(ISBLANK(E34),"  ",IF(C34&gt;0,E34/C34,IF(E34&gt;0,1,0)))</f>
        <v>1</v>
      </c>
      <c r="H34" s="149"/>
    </row>
    <row r="35" spans="1:8" ht="15" customHeight="1" x14ac:dyDescent="0.25">
      <c r="A35" s="198" t="s">
        <v>203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204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40119308</v>
      </c>
      <c r="C42" s="130">
        <v>40119308</v>
      </c>
      <c r="D42" s="130">
        <v>38604173</v>
      </c>
      <c r="E42" s="130">
        <f>D42-C42</f>
        <v>-1515135</v>
      </c>
      <c r="F42" s="131">
        <f>IF(ISBLANK(E42),"  ",IF(C42&gt;0,E42/C42,IF(E42&gt;0,1,0)))</f>
        <v>-3.7765731153687893E-2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91069756</v>
      </c>
      <c r="C55" s="135">
        <v>96872099</v>
      </c>
      <c r="D55" s="135">
        <v>96872099</v>
      </c>
      <c r="E55" s="135">
        <f>D55-C55</f>
        <v>0</v>
      </c>
      <c r="F55" s="131">
        <f>IF(ISBLANK(E55),"  ",IF(C55&gt;0,E55/C55,IF(E55&gt;0,1,0)))</f>
        <v>0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131189064</v>
      </c>
      <c r="C61" s="135">
        <v>136991407</v>
      </c>
      <c r="D61" s="135">
        <v>135476272</v>
      </c>
      <c r="E61" s="135">
        <f>D61-C61</f>
        <v>-1515135</v>
      </c>
      <c r="F61" s="131">
        <f>IF(ISBLANK(E61),"  ",IF(C61&gt;0,E61/C61,IF(E61&gt;0,1,0)))</f>
        <v>-1.1060073278902814E-2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61825497.219999999</v>
      </c>
      <c r="C65" s="117">
        <v>61825595.240000002</v>
      </c>
      <c r="D65" s="117">
        <v>61147144</v>
      </c>
      <c r="E65" s="117">
        <f t="shared" ref="E65:E78" si="6">D65-C65</f>
        <v>-678451.24000000209</v>
      </c>
      <c r="F65" s="122">
        <f t="shared" ref="F65:F78" si="7">IF(ISBLANK(E65),"  ",IF(C65&gt;0,E65/C65,IF(E65&gt;0,1,0)))</f>
        <v>-1.0973630538716703E-2</v>
      </c>
      <c r="H65" s="149"/>
    </row>
    <row r="66" spans="1:8" ht="15" customHeight="1" x14ac:dyDescent="0.25">
      <c r="A66" s="126" t="s">
        <v>47</v>
      </c>
      <c r="B66" s="125">
        <v>267838.30999999994</v>
      </c>
      <c r="C66" s="125">
        <v>267840</v>
      </c>
      <c r="D66" s="125">
        <v>247428</v>
      </c>
      <c r="E66" s="125">
        <f t="shared" si="6"/>
        <v>-20412</v>
      </c>
      <c r="F66" s="122">
        <f t="shared" si="7"/>
        <v>-7.6209677419354832E-2</v>
      </c>
      <c r="H66" s="149"/>
    </row>
    <row r="67" spans="1:8" ht="15" customHeight="1" x14ac:dyDescent="0.25">
      <c r="A67" s="126" t="s">
        <v>48</v>
      </c>
      <c r="B67" s="125">
        <v>1849003.3000000003</v>
      </c>
      <c r="C67" s="125">
        <v>1849011</v>
      </c>
      <c r="D67" s="125">
        <v>1623013</v>
      </c>
      <c r="E67" s="125">
        <f t="shared" si="6"/>
        <v>-225998</v>
      </c>
      <c r="F67" s="122">
        <f t="shared" si="7"/>
        <v>-0.12222642266595493</v>
      </c>
      <c r="H67" s="149"/>
    </row>
    <row r="68" spans="1:8" ht="15" customHeight="1" x14ac:dyDescent="0.25">
      <c r="A68" s="126" t="s">
        <v>49</v>
      </c>
      <c r="B68" s="125">
        <v>14617262.199999999</v>
      </c>
      <c r="C68" s="125">
        <v>14617312.780000001</v>
      </c>
      <c r="D68" s="125">
        <v>14798591</v>
      </c>
      <c r="E68" s="125">
        <f t="shared" si="6"/>
        <v>181278.21999999881</v>
      </c>
      <c r="F68" s="122">
        <f t="shared" si="7"/>
        <v>1.2401610523654594E-2</v>
      </c>
      <c r="H68" s="149"/>
    </row>
    <row r="69" spans="1:8" ht="15" customHeight="1" x14ac:dyDescent="0.25">
      <c r="A69" s="126" t="s">
        <v>50</v>
      </c>
      <c r="B69" s="125">
        <v>7688889.0399999991</v>
      </c>
      <c r="C69" s="125">
        <v>7688911.1400000006</v>
      </c>
      <c r="D69" s="125">
        <v>7828667</v>
      </c>
      <c r="E69" s="125">
        <f t="shared" si="6"/>
        <v>139755.8599999994</v>
      </c>
      <c r="F69" s="122">
        <f t="shared" si="7"/>
        <v>1.8176287572494874E-2</v>
      </c>
      <c r="H69" s="149"/>
    </row>
    <row r="70" spans="1:8" ht="15" customHeight="1" x14ac:dyDescent="0.25">
      <c r="A70" s="126" t="s">
        <v>51</v>
      </c>
      <c r="B70" s="125">
        <v>17503779.200000003</v>
      </c>
      <c r="C70" s="125">
        <v>17503754.259999998</v>
      </c>
      <c r="D70" s="125">
        <v>18159937</v>
      </c>
      <c r="E70" s="125">
        <f t="shared" si="6"/>
        <v>656182.74000000209</v>
      </c>
      <c r="F70" s="122">
        <f t="shared" si="7"/>
        <v>3.7488114278405218E-2</v>
      </c>
      <c r="H70" s="149"/>
    </row>
    <row r="71" spans="1:8" ht="15" customHeight="1" x14ac:dyDescent="0.25">
      <c r="A71" s="126" t="s">
        <v>52</v>
      </c>
      <c r="B71" s="125">
        <v>8470344.8599999994</v>
      </c>
      <c r="C71" s="125">
        <v>14272536</v>
      </c>
      <c r="D71" s="125">
        <v>12296168</v>
      </c>
      <c r="E71" s="125">
        <f t="shared" si="6"/>
        <v>-1976368</v>
      </c>
      <c r="F71" s="122">
        <f t="shared" si="7"/>
        <v>-0.13847349903338832</v>
      </c>
      <c r="H71" s="149"/>
    </row>
    <row r="72" spans="1:8" ht="15" customHeight="1" x14ac:dyDescent="0.25">
      <c r="A72" s="126" t="s">
        <v>53</v>
      </c>
      <c r="B72" s="125">
        <v>16186645.49</v>
      </c>
      <c r="C72" s="125">
        <v>16186643</v>
      </c>
      <c r="D72" s="125">
        <v>16595520</v>
      </c>
      <c r="E72" s="125">
        <f t="shared" si="6"/>
        <v>408877</v>
      </c>
      <c r="F72" s="122">
        <f t="shared" si="7"/>
        <v>2.5260148135719061E-2</v>
      </c>
      <c r="H72" s="149"/>
    </row>
    <row r="73" spans="1:8" s="103" customFormat="1" ht="15" customHeight="1" x14ac:dyDescent="0.25">
      <c r="A73" s="144" t="s">
        <v>54</v>
      </c>
      <c r="B73" s="130">
        <v>128409259.61999999</v>
      </c>
      <c r="C73" s="130">
        <v>134211603.42000002</v>
      </c>
      <c r="D73" s="130">
        <v>132696468</v>
      </c>
      <c r="E73" s="125">
        <f t="shared" si="6"/>
        <v>-1515135.4200000167</v>
      </c>
      <c r="F73" s="131">
        <f t="shared" si="7"/>
        <v>-1.1289153704978638E-2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8" ht="15" customHeight="1" x14ac:dyDescent="0.25">
      <c r="A75" s="126" t="s">
        <v>56</v>
      </c>
      <c r="B75" s="125">
        <v>0</v>
      </c>
      <c r="C75" s="125">
        <v>0</v>
      </c>
      <c r="D75" s="125">
        <v>0</v>
      </c>
      <c r="E75" s="125">
        <f t="shared" si="6"/>
        <v>0</v>
      </c>
      <c r="F75" s="122">
        <f t="shared" si="7"/>
        <v>0</v>
      </c>
      <c r="H75" s="149"/>
    </row>
    <row r="76" spans="1:8" ht="15" customHeight="1" x14ac:dyDescent="0.25">
      <c r="A76" s="126" t="s">
        <v>57</v>
      </c>
      <c r="B76" s="125">
        <v>2779804</v>
      </c>
      <c r="C76" s="125">
        <v>2779804</v>
      </c>
      <c r="D76" s="125">
        <v>2779804</v>
      </c>
      <c r="E76" s="125">
        <f t="shared" si="6"/>
        <v>0</v>
      </c>
      <c r="F76" s="122">
        <f t="shared" si="7"/>
        <v>0</v>
      </c>
      <c r="H76" s="149"/>
    </row>
    <row r="77" spans="1:8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8" s="103" customFormat="1" ht="15" customHeight="1" x14ac:dyDescent="0.25">
      <c r="A78" s="145" t="s">
        <v>59</v>
      </c>
      <c r="B78" s="146">
        <v>131189063.61999999</v>
      </c>
      <c r="C78" s="146">
        <v>136991407.42000002</v>
      </c>
      <c r="D78" s="146">
        <v>135476272</v>
      </c>
      <c r="E78" s="185">
        <f t="shared" si="6"/>
        <v>-1515135.4200000167</v>
      </c>
      <c r="F78" s="131">
        <f t="shared" si="7"/>
        <v>-1.1060076310879735E-2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65632040.04999999</v>
      </c>
      <c r="C81" s="121">
        <v>65639001</v>
      </c>
      <c r="D81" s="121">
        <v>66354324</v>
      </c>
      <c r="E81" s="117">
        <f t="shared" ref="E81:E99" si="8">D81-C81</f>
        <v>715323</v>
      </c>
      <c r="F81" s="122">
        <f t="shared" ref="F81:F99" si="9">IF(ISBLANK(E81),"  ",IF(C81&gt;0,E81/C81,IF(E81&gt;0,1,0)))</f>
        <v>1.0897834962479092E-2</v>
      </c>
      <c r="H81" s="149"/>
    </row>
    <row r="82" spans="1:8" ht="15" customHeight="1" x14ac:dyDescent="0.25">
      <c r="A82" s="126" t="s">
        <v>62</v>
      </c>
      <c r="B82" s="123">
        <v>5311803.1599999992</v>
      </c>
      <c r="C82" s="123">
        <v>5319556.8600000003</v>
      </c>
      <c r="D82" s="123">
        <v>6276432</v>
      </c>
      <c r="E82" s="125">
        <f t="shared" si="8"/>
        <v>956875.13999999966</v>
      </c>
      <c r="F82" s="122">
        <f t="shared" si="9"/>
        <v>0.1798787314776441</v>
      </c>
      <c r="H82" s="149"/>
    </row>
    <row r="83" spans="1:8" ht="15" customHeight="1" x14ac:dyDescent="0.25">
      <c r="A83" s="126" t="s">
        <v>63</v>
      </c>
      <c r="B83" s="117">
        <v>30620159.170000009</v>
      </c>
      <c r="C83" s="117">
        <v>30649834</v>
      </c>
      <c r="D83" s="117">
        <v>28841379</v>
      </c>
      <c r="E83" s="125">
        <f t="shared" si="8"/>
        <v>-1808455</v>
      </c>
      <c r="F83" s="122">
        <f t="shared" si="9"/>
        <v>-5.9003745338392373E-2</v>
      </c>
      <c r="H83" s="149"/>
    </row>
    <row r="84" spans="1:8" s="103" customFormat="1" ht="15" customHeight="1" x14ac:dyDescent="0.25">
      <c r="A84" s="144" t="s">
        <v>64</v>
      </c>
      <c r="B84" s="146">
        <v>101564002.38</v>
      </c>
      <c r="C84" s="146">
        <v>101608391.86</v>
      </c>
      <c r="D84" s="146">
        <v>101472135</v>
      </c>
      <c r="E84" s="130">
        <f t="shared" si="8"/>
        <v>-136256.8599999994</v>
      </c>
      <c r="F84" s="131">
        <f t="shared" si="9"/>
        <v>-1.3410000641259968E-3</v>
      </c>
      <c r="H84" s="174"/>
    </row>
    <row r="85" spans="1:8" ht="15" customHeight="1" x14ac:dyDescent="0.25">
      <c r="A85" s="126" t="s">
        <v>65</v>
      </c>
      <c r="B85" s="123">
        <v>630559.56000000017</v>
      </c>
      <c r="C85" s="123">
        <v>631070.15</v>
      </c>
      <c r="D85" s="123">
        <v>631081</v>
      </c>
      <c r="E85" s="125">
        <f t="shared" si="8"/>
        <v>10.849999999976717</v>
      </c>
      <c r="F85" s="122">
        <f t="shared" si="9"/>
        <v>1.7193017289720829E-5</v>
      </c>
      <c r="H85" s="149"/>
    </row>
    <row r="86" spans="1:8" ht="15" customHeight="1" x14ac:dyDescent="0.25">
      <c r="A86" s="126" t="s">
        <v>66</v>
      </c>
      <c r="B86" s="121">
        <v>12162478.529999997</v>
      </c>
      <c r="C86" s="121">
        <v>12163366.380000001</v>
      </c>
      <c r="D86" s="121">
        <v>13609358</v>
      </c>
      <c r="E86" s="125">
        <f t="shared" si="8"/>
        <v>1445991.6199999992</v>
      </c>
      <c r="F86" s="122">
        <f t="shared" si="9"/>
        <v>0.11888087350370508</v>
      </c>
      <c r="H86" s="149"/>
    </row>
    <row r="87" spans="1:8" ht="15" customHeight="1" x14ac:dyDescent="0.25">
      <c r="A87" s="126" t="s">
        <v>67</v>
      </c>
      <c r="B87" s="117">
        <v>1811722.0499999998</v>
      </c>
      <c r="C87" s="117">
        <v>1806194.36</v>
      </c>
      <c r="D87" s="117">
        <v>1835019</v>
      </c>
      <c r="E87" s="125">
        <f t="shared" si="8"/>
        <v>28824.639999999898</v>
      </c>
      <c r="F87" s="122">
        <f t="shared" si="9"/>
        <v>1.5958769797066522E-2</v>
      </c>
      <c r="H87" s="149"/>
    </row>
    <row r="88" spans="1:8" s="103" customFormat="1" ht="15" customHeight="1" x14ac:dyDescent="0.25">
      <c r="A88" s="128" t="s">
        <v>68</v>
      </c>
      <c r="B88" s="146">
        <v>14604760.139999997</v>
      </c>
      <c r="C88" s="146">
        <v>14600630.890000001</v>
      </c>
      <c r="D88" s="146">
        <v>16075458</v>
      </c>
      <c r="E88" s="130">
        <f t="shared" si="8"/>
        <v>1474827.1099999994</v>
      </c>
      <c r="F88" s="131">
        <f t="shared" si="9"/>
        <v>0.10101119061985954</v>
      </c>
      <c r="H88" s="174"/>
    </row>
    <row r="89" spans="1:8" ht="15" customHeight="1" x14ac:dyDescent="0.25">
      <c r="A89" s="126" t="s">
        <v>69</v>
      </c>
      <c r="B89" s="117">
        <v>495085.26</v>
      </c>
      <c r="C89" s="117">
        <v>495082.02999999997</v>
      </c>
      <c r="D89" s="117">
        <v>1086731</v>
      </c>
      <c r="E89" s="125">
        <f t="shared" si="8"/>
        <v>591648.97</v>
      </c>
      <c r="F89" s="122">
        <f t="shared" si="9"/>
        <v>1.195052403740043</v>
      </c>
      <c r="H89" s="149"/>
    </row>
    <row r="90" spans="1:8" ht="15" customHeight="1" x14ac:dyDescent="0.25">
      <c r="A90" s="126" t="s">
        <v>70</v>
      </c>
      <c r="B90" s="125">
        <v>12349013.800000001</v>
      </c>
      <c r="C90" s="125">
        <v>18105589</v>
      </c>
      <c r="D90" s="125">
        <v>15782546</v>
      </c>
      <c r="E90" s="125">
        <f t="shared" si="8"/>
        <v>-2323043</v>
      </c>
      <c r="F90" s="122">
        <f t="shared" si="9"/>
        <v>-0.1283052984357482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567996.80000000005</v>
      </c>
      <c r="C92" s="125">
        <v>567998</v>
      </c>
      <c r="D92" s="125">
        <v>85905</v>
      </c>
      <c r="E92" s="125">
        <f t="shared" si="8"/>
        <v>-482093</v>
      </c>
      <c r="F92" s="122">
        <f t="shared" si="9"/>
        <v>-0.84875827027559958</v>
      </c>
      <c r="H92" s="149"/>
    </row>
    <row r="93" spans="1:8" s="103" customFormat="1" ht="15" customHeight="1" x14ac:dyDescent="0.25">
      <c r="A93" s="128" t="s">
        <v>73</v>
      </c>
      <c r="B93" s="130">
        <v>13412095.860000001</v>
      </c>
      <c r="C93" s="130">
        <v>19168669.030000001</v>
      </c>
      <c r="D93" s="130">
        <v>16955182</v>
      </c>
      <c r="E93" s="130">
        <f t="shared" si="8"/>
        <v>-2213487.0300000012</v>
      </c>
      <c r="F93" s="131">
        <f t="shared" si="9"/>
        <v>-0.11547421610419453</v>
      </c>
      <c r="H93" s="174"/>
    </row>
    <row r="94" spans="1:8" ht="15" customHeight="1" x14ac:dyDescent="0.25">
      <c r="A94" s="126" t="s">
        <v>74</v>
      </c>
      <c r="B94" s="125">
        <v>954533.2999999997</v>
      </c>
      <c r="C94" s="125">
        <v>960047.83000000007</v>
      </c>
      <c r="D94" s="125">
        <v>568628</v>
      </c>
      <c r="E94" s="125">
        <f t="shared" si="8"/>
        <v>-391419.83000000007</v>
      </c>
      <c r="F94" s="122">
        <f t="shared" si="9"/>
        <v>-0.4077086763479274</v>
      </c>
      <c r="H94" s="149"/>
    </row>
    <row r="95" spans="1:8" ht="15" customHeight="1" x14ac:dyDescent="0.25">
      <c r="A95" s="126" t="s">
        <v>75</v>
      </c>
      <c r="B95" s="125">
        <v>137337.09</v>
      </c>
      <c r="C95" s="125">
        <v>137336</v>
      </c>
      <c r="D95" s="125">
        <v>228109</v>
      </c>
      <c r="E95" s="125">
        <f t="shared" si="8"/>
        <v>90773</v>
      </c>
      <c r="F95" s="122">
        <f t="shared" si="9"/>
        <v>0.66095561251237844</v>
      </c>
      <c r="H95" s="149"/>
    </row>
    <row r="96" spans="1:8" ht="15" customHeight="1" x14ac:dyDescent="0.25">
      <c r="A96" s="133" t="s">
        <v>76</v>
      </c>
      <c r="B96" s="125">
        <v>516334.84999999992</v>
      </c>
      <c r="C96" s="125">
        <v>516331.81</v>
      </c>
      <c r="D96" s="125">
        <v>176760</v>
      </c>
      <c r="E96" s="125">
        <f t="shared" si="8"/>
        <v>-339571.81</v>
      </c>
      <c r="F96" s="122">
        <f t="shared" si="9"/>
        <v>-0.65766199839595396</v>
      </c>
      <c r="H96" s="149"/>
    </row>
    <row r="97" spans="1:8" s="103" customFormat="1" ht="15" customHeight="1" x14ac:dyDescent="0.25">
      <c r="A97" s="147" t="s">
        <v>77</v>
      </c>
      <c r="B97" s="146">
        <v>1608205.2399999995</v>
      </c>
      <c r="C97" s="146">
        <v>1613715.6400000001</v>
      </c>
      <c r="D97" s="146">
        <v>973497</v>
      </c>
      <c r="E97" s="125">
        <f t="shared" si="8"/>
        <v>-640218.64000000013</v>
      </c>
      <c r="F97" s="131">
        <f t="shared" si="9"/>
        <v>-0.39673572228623877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131189063.61999999</v>
      </c>
      <c r="C99" s="166">
        <v>136991407.42000002</v>
      </c>
      <c r="D99" s="166">
        <v>135476272</v>
      </c>
      <c r="E99" s="166">
        <f t="shared" si="8"/>
        <v>-1515135.4200000167</v>
      </c>
      <c r="F99" s="167">
        <f t="shared" si="9"/>
        <v>-1.1060076310879735E-2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206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03"/>
  <sheetViews>
    <sheetView workbookViewId="0">
      <pane ySplit="5" topLeftCell="A6" activePane="bottomLeft" state="frozen"/>
      <selection pane="bottomLeft" activeCell="H91" sqref="H91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11.5703125" customWidth="1"/>
    <col min="9" max="9" width="15.42578125" customWidth="1"/>
  </cols>
  <sheetData>
    <row r="1" spans="1:8" ht="19.5" customHeight="1" thickBot="1" x14ac:dyDescent="0.35">
      <c r="A1" s="27" t="s">
        <v>0</v>
      </c>
      <c r="B1" s="31"/>
      <c r="D1" s="176" t="s">
        <v>1</v>
      </c>
      <c r="E1" s="26" t="s">
        <v>84</v>
      </c>
      <c r="F1" s="36"/>
    </row>
    <row r="2" spans="1:8" ht="19.5" customHeight="1" thickBot="1" x14ac:dyDescent="0.35">
      <c r="A2" s="27" t="s">
        <v>2</v>
      </c>
      <c r="B2" s="28"/>
      <c r="C2" s="32"/>
      <c r="D2" s="28"/>
      <c r="E2" s="31"/>
      <c r="F2" s="31"/>
      <c r="H2" s="170" t="s">
        <v>178</v>
      </c>
    </row>
    <row r="3" spans="1:8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8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</row>
    <row r="5" spans="1:8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</row>
    <row r="6" spans="1:8" ht="15" customHeight="1" x14ac:dyDescent="0.25">
      <c r="A6" s="56" t="s">
        <v>10</v>
      </c>
      <c r="B6" s="57"/>
      <c r="C6" s="57"/>
      <c r="D6" s="57"/>
      <c r="E6" s="57"/>
      <c r="F6" s="58"/>
    </row>
    <row r="7" spans="1:8" ht="15" customHeight="1" x14ac:dyDescent="0.25">
      <c r="A7" s="56" t="s">
        <v>11</v>
      </c>
      <c r="B7" s="57"/>
      <c r="C7" s="57"/>
      <c r="D7" s="57"/>
      <c r="E7" s="57"/>
      <c r="F7" s="59"/>
    </row>
    <row r="8" spans="1:8" ht="15" customHeight="1" x14ac:dyDescent="0.25">
      <c r="A8" s="60" t="s">
        <v>12</v>
      </c>
      <c r="B8" s="61">
        <f>BOR!B8+LUMCON!B8+LOSFA!B8+ULSummary!B8+'LSU Summary'!B8+'SU Summary'!B8+'LCTCS Summary'!B8</f>
        <v>1401241757</v>
      </c>
      <c r="C8" s="61">
        <f>BOR!C8+LUMCON!C8+LOSFA!C8+ULSummary!C8+'LSU Summary'!C8+'SU Summary'!C8+'LCTCS Summary'!C8</f>
        <v>1401248748</v>
      </c>
      <c r="D8" s="61">
        <f>BOR!D8+LUMCON!D8+LOSFA!D8+ULSummary!D8+'LSU Summary'!D8+'SU Summary'!D8+'LCTCS Summary'!D8</f>
        <v>1316728036</v>
      </c>
      <c r="E8" s="61">
        <f t="shared" ref="E8:E36" si="0">D8-C8</f>
        <v>-84520712</v>
      </c>
      <c r="F8" s="62">
        <f t="shared" ref="F8:F36" si="1">IF(ISBLANK(E8),"  ",IF(C8&gt;0,E8/C8,IF(E8&gt;0,1,0)))</f>
        <v>-6.0318135606284233E-2</v>
      </c>
    </row>
    <row r="9" spans="1:8" ht="15" customHeight="1" x14ac:dyDescent="0.25">
      <c r="A9" s="60" t="s">
        <v>13</v>
      </c>
      <c r="B9" s="61">
        <f>BOR!B9+LUMCON!B9+LOSFA!B9+ULSummary!B9+'LSU Summary'!B9+'SU Summary'!B9+'LCTCS Summary'!B9</f>
        <v>0</v>
      </c>
      <c r="C9" s="61">
        <f>BOR!C9+LUMCON!C9+LOSFA!C9+ULSummary!C9+'LSU Summary'!C9+'SU Summary'!C9+'LCTCS Summary'!C9</f>
        <v>0</v>
      </c>
      <c r="D9" s="61">
        <f>BOR!D9+LUMCON!D9+LOSFA!D9+ULSummary!D9+'LSU Summary'!D9+'SU Summary'!D9+'LCTCS Summary'!D9</f>
        <v>0</v>
      </c>
      <c r="E9" s="61">
        <f t="shared" si="0"/>
        <v>0</v>
      </c>
      <c r="F9" s="62">
        <f t="shared" si="1"/>
        <v>0</v>
      </c>
    </row>
    <row r="10" spans="1:8" ht="15" customHeight="1" x14ac:dyDescent="0.25">
      <c r="A10" s="187" t="s">
        <v>14</v>
      </c>
      <c r="B10" s="61">
        <f>BOR!B10+LUMCON!B10+LOSFA!B10+ULSummary!B10+'LSU Summary'!B10+'SU Summary'!B10+'LCTCS Summary'!B10</f>
        <v>238722653.73000002</v>
      </c>
      <c r="C10" s="61">
        <f>BOR!C10+LUMCON!C10+LOSFA!C10+ULSummary!C10+'LSU Summary'!C10+'SU Summary'!C10+'LCTCS Summary'!C10</f>
        <v>270552726</v>
      </c>
      <c r="D10" s="61">
        <f>BOR!D10+LUMCON!D10+LOSFA!D10+ULSummary!D10+'LSU Summary'!D10+'SU Summary'!D10+'LCTCS Summary'!D10</f>
        <v>242238117</v>
      </c>
      <c r="E10" s="61">
        <f t="shared" si="0"/>
        <v>-28314609</v>
      </c>
      <c r="F10" s="62">
        <f t="shared" si="1"/>
        <v>-0.10465468013802234</v>
      </c>
    </row>
    <row r="11" spans="1:8" ht="15" customHeight="1" x14ac:dyDescent="0.25">
      <c r="A11" s="189" t="s">
        <v>15</v>
      </c>
      <c r="B11" s="61">
        <f>BOR!B11+LUMCON!B11+LOSFA!B11+ULSummary!B11+'LSU Summary'!B11+'SU Summary'!B11+'LCTCS Summary'!B11</f>
        <v>19358184</v>
      </c>
      <c r="C11" s="61">
        <f>BOR!C11+LUMCON!C11+LOSFA!C11+ULSummary!C11+'LSU Summary'!C11+'SU Summary'!C11+'LCTCS Summary'!C11</f>
        <v>29596907</v>
      </c>
      <c r="D11" s="61">
        <f>BOR!D11+LUMCON!D11+LOSFA!D11+ULSummary!D11+'LSU Summary'!D11+'SU Summary'!D11+'LCTCS Summary'!D11</f>
        <v>8196051</v>
      </c>
      <c r="E11" s="61">
        <f t="shared" si="0"/>
        <v>-21400856</v>
      </c>
      <c r="F11" s="62">
        <f t="shared" si="1"/>
        <v>-0.72307744859961209</v>
      </c>
    </row>
    <row r="12" spans="1:8" ht="15" customHeight="1" x14ac:dyDescent="0.25">
      <c r="A12" s="190" t="s">
        <v>16</v>
      </c>
      <c r="B12" s="61">
        <f>BOR!B12+LUMCON!B12+LOSFA!B12+ULSummary!B12+'LSU Summary'!B12+'SU Summary'!B12+'LCTCS Summary'!B12</f>
        <v>43105547.289999999</v>
      </c>
      <c r="C12" s="61">
        <f>BOR!C12+LUMCON!C12+LOSFA!C12+ULSummary!C12+'LSU Summary'!C12+'SU Summary'!C12+'LCTCS Summary'!C12</f>
        <v>43159395</v>
      </c>
      <c r="D12" s="61">
        <f>BOR!D12+LUMCON!D12+LOSFA!D12+ULSummary!D12+'LSU Summary'!D12+'SU Summary'!D12+'LCTCS Summary'!D12</f>
        <v>41954298</v>
      </c>
      <c r="E12" s="61">
        <f t="shared" si="0"/>
        <v>-1205097</v>
      </c>
      <c r="F12" s="62">
        <f t="shared" si="1"/>
        <v>-2.7922008637980212E-2</v>
      </c>
    </row>
    <row r="13" spans="1:8" ht="15" customHeight="1" x14ac:dyDescent="0.25">
      <c r="A13" s="190" t="s">
        <v>17</v>
      </c>
      <c r="B13" s="61">
        <f>BOR!B13+LUMCON!B13+LOSFA!B13+ULSummary!B13+'LSU Summary'!B13+'SU Summary'!B13+'LCTCS Summary'!B13</f>
        <v>4804928.6100000003</v>
      </c>
      <c r="C13" s="61">
        <f>BOR!C13+LUMCON!C13+LOSFA!C13+ULSummary!C13+'LSU Summary'!C13+'SU Summary'!C13+'LCTCS Summary'!C13</f>
        <v>5071714</v>
      </c>
      <c r="D13" s="61">
        <f>BOR!D13+LUMCON!D13+LOSFA!D13+ULSummary!D13+'LSU Summary'!D13+'SU Summary'!D13+'LCTCS Summary'!D13</f>
        <v>5166778</v>
      </c>
      <c r="E13" s="61">
        <f t="shared" si="0"/>
        <v>95064</v>
      </c>
      <c r="F13" s="62">
        <f t="shared" si="1"/>
        <v>1.8743959142806556E-2</v>
      </c>
    </row>
    <row r="14" spans="1:8" ht="15" customHeight="1" x14ac:dyDescent="0.25">
      <c r="A14" s="190" t="s">
        <v>18</v>
      </c>
      <c r="B14" s="61">
        <f>BOR!B14+LUMCON!B14+LOSFA!B14+ULSummary!B14+'LSU Summary'!B14+'SU Summary'!B14+'LCTCS Summary'!B14</f>
        <v>458160</v>
      </c>
      <c r="C14" s="61">
        <f>BOR!C14+LUMCON!C14+LOSFA!C14+ULSummary!C14+'LSU Summary'!C14+'SU Summary'!C14+'LCTCS Summary'!C14</f>
        <v>458160</v>
      </c>
      <c r="D14" s="61">
        <f>BOR!D14+LUMCON!D14+LOSFA!D14+ULSummary!D14+'LSU Summary'!D14+'SU Summary'!D14+'LCTCS Summary'!D14</f>
        <v>909034</v>
      </c>
      <c r="E14" s="61">
        <f t="shared" si="0"/>
        <v>450874</v>
      </c>
      <c r="F14" s="62">
        <f t="shared" si="1"/>
        <v>0.98409725859961583</v>
      </c>
    </row>
    <row r="15" spans="1:8" ht="15" customHeight="1" x14ac:dyDescent="0.25">
      <c r="A15" s="190" t="s">
        <v>19</v>
      </c>
      <c r="B15" s="61">
        <f>BOR!B15+LUMCON!B15+LOSFA!B15+ULSummary!B15+'LSU Summary'!B15+'SU Summary'!B15+'LCTCS Summary'!B15</f>
        <v>2435245.83</v>
      </c>
      <c r="C15" s="61">
        <f>BOR!C15+LUMCON!C15+LOSFA!C15+ULSummary!C15+'LSU Summary'!C15+'SU Summary'!C15+'LCTCS Summary'!C15</f>
        <v>2494651</v>
      </c>
      <c r="D15" s="61">
        <f>BOR!D15+LUMCON!D15+LOSFA!D15+ULSummary!D15+'LSU Summary'!D15+'SU Summary'!D15+'LCTCS Summary'!D15</f>
        <v>1936098</v>
      </c>
      <c r="E15" s="61">
        <f t="shared" si="0"/>
        <v>-558553</v>
      </c>
      <c r="F15" s="62">
        <f t="shared" si="1"/>
        <v>-0.2239002569898555</v>
      </c>
    </row>
    <row r="16" spans="1:8" ht="15" customHeight="1" x14ac:dyDescent="0.25">
      <c r="A16" s="190" t="s">
        <v>201</v>
      </c>
      <c r="B16" s="61">
        <f>BOR!B16+LUMCON!B16+LOSFA!B16+ULSummary!B16+'LSU Summary'!B16+'SU Summary'!B16+'LCTCS Summary'!B16</f>
        <v>50000</v>
      </c>
      <c r="C16" s="61">
        <f>BOR!C16+LUMCON!C16+LOSFA!C16+ULSummary!C16+'LSU Summary'!C16+'SU Summary'!C16+'LCTCS Summary'!C16</f>
        <v>50000</v>
      </c>
      <c r="D16" s="61">
        <f>BOR!D16+LUMCON!D16+LOSFA!D16+ULSummary!D16+'LSU Summary'!D16+'SU Summary'!D16+'LCTCS Summary'!D16</f>
        <v>50000</v>
      </c>
      <c r="E16" s="61">
        <f t="shared" si="0"/>
        <v>0</v>
      </c>
      <c r="F16" s="62">
        <f t="shared" si="1"/>
        <v>0</v>
      </c>
    </row>
    <row r="17" spans="1:8" ht="15" customHeight="1" x14ac:dyDescent="0.25">
      <c r="A17" s="190" t="s">
        <v>20</v>
      </c>
      <c r="B17" s="61">
        <f>BOR!B17+LUMCON!B17+LOSFA!B17+ULSummary!B17+'LSU Summary'!B17+'SU Summary'!B17+'LCTCS Summary'!B17</f>
        <v>750000</v>
      </c>
      <c r="C17" s="61">
        <f>BOR!C17+LUMCON!C17+LOSFA!C17+ULSummary!C17+'LSU Summary'!C17+'SU Summary'!C17+'LCTCS Summary'!C17</f>
        <v>750000</v>
      </c>
      <c r="D17" s="61">
        <f>BOR!D17+LUMCON!D17+LOSFA!D17+ULSummary!D17+'LSU Summary'!D17+'SU Summary'!D17+'LCTCS Summary'!D17</f>
        <v>750000</v>
      </c>
      <c r="E17" s="61">
        <f t="shared" si="0"/>
        <v>0</v>
      </c>
      <c r="F17" s="62">
        <f t="shared" si="1"/>
        <v>0</v>
      </c>
    </row>
    <row r="18" spans="1:8" ht="15" customHeight="1" x14ac:dyDescent="0.25">
      <c r="A18" s="190" t="s">
        <v>192</v>
      </c>
      <c r="B18" s="61">
        <f>BOR!B18+LUMCON!B18+LOSFA!B18+ULSummary!B18+'LSU Summary'!B18+'SU Summary'!B18+'LCTCS Summary'!B18</f>
        <v>750000</v>
      </c>
      <c r="C18" s="61">
        <f>BOR!C18+LUMCON!C18+LOSFA!C18+ULSummary!C18+'LSU Summary'!C18+'SU Summary'!C18+'LCTCS Summary'!C18</f>
        <v>750000</v>
      </c>
      <c r="D18" s="61">
        <f>BOR!D18+LUMCON!D18+LOSFA!D18+ULSummary!D18+'LSU Summary'!D18+'SU Summary'!D18+'LCTCS Summary'!D18</f>
        <v>750000</v>
      </c>
      <c r="E18" s="61">
        <f t="shared" si="0"/>
        <v>0</v>
      </c>
      <c r="F18" s="62">
        <f t="shared" si="1"/>
        <v>0</v>
      </c>
    </row>
    <row r="19" spans="1:8" ht="15" customHeight="1" x14ac:dyDescent="0.25">
      <c r="A19" s="190" t="s">
        <v>21</v>
      </c>
      <c r="B19" s="61">
        <f>BOR!B19+LUMCON!B19+LOSFA!B19+ULSummary!B19+'LSU Summary'!B19+'SU Summary'!B19+'LCTCS Summary'!B19</f>
        <v>0</v>
      </c>
      <c r="C19" s="61">
        <f>BOR!C19+LUMCON!C19+LOSFA!C19+ULSummary!C19+'LSU Summary'!C19+'SU Summary'!C19+'LCTCS Summary'!C19</f>
        <v>0</v>
      </c>
      <c r="D19" s="61">
        <f>BOR!D19+LUMCON!D19+LOSFA!D19+ULSummary!D19+'LSU Summary'!D19+'SU Summary'!D19+'LCTCS Summary'!D19</f>
        <v>0</v>
      </c>
      <c r="E19" s="61">
        <f t="shared" si="0"/>
        <v>0</v>
      </c>
      <c r="F19" s="62">
        <f t="shared" si="1"/>
        <v>0</v>
      </c>
    </row>
    <row r="20" spans="1:8" ht="15" customHeight="1" x14ac:dyDescent="0.25">
      <c r="A20" s="190" t="s">
        <v>22</v>
      </c>
      <c r="B20" s="61">
        <f>BOR!B20+LUMCON!B20+LOSFA!B20+ULSummary!B20+'LSU Summary'!B20+'SU Summary'!B20+'LCTCS Summary'!B20</f>
        <v>19393404</v>
      </c>
      <c r="C20" s="61">
        <f>BOR!C20+LUMCON!C20+LOSFA!C20+ULSummary!C20+'LSU Summary'!C20+'SU Summary'!C20+'LCTCS Summary'!C20</f>
        <v>22230000</v>
      </c>
      <c r="D20" s="61">
        <f>BOR!D20+LUMCON!D20+LOSFA!D20+ULSummary!D20+'LSU Summary'!D20+'SU Summary'!D20+'LCTCS Summary'!D20</f>
        <v>20080000</v>
      </c>
      <c r="E20" s="61">
        <f t="shared" si="0"/>
        <v>-2150000</v>
      </c>
      <c r="F20" s="62">
        <f t="shared" si="1"/>
        <v>-9.6716149347728292E-2</v>
      </c>
    </row>
    <row r="21" spans="1:8" ht="15" customHeight="1" x14ac:dyDescent="0.25">
      <c r="A21" s="190" t="s">
        <v>193</v>
      </c>
      <c r="B21" s="61">
        <f>BOR!B21+LUMCON!B21+LOSFA!B21+ULSummary!B21+'LSU Summary'!B21+'SU Summary'!B21+'LCTCS Summary'!B21</f>
        <v>33004000</v>
      </c>
      <c r="C21" s="61">
        <f>BOR!C21+LUMCON!C21+LOSFA!C21+ULSummary!C21+'LSU Summary'!C21+'SU Summary'!C21+'LCTCS Summary'!C21</f>
        <v>33004000</v>
      </c>
      <c r="D21" s="61">
        <f>BOR!D21+LUMCON!D21+LOSFA!D21+ULSummary!D21+'LSU Summary'!D21+'SU Summary'!D21+'LCTCS Summary'!D21</f>
        <v>10000000</v>
      </c>
      <c r="E21" s="61">
        <f t="shared" si="0"/>
        <v>-23004000</v>
      </c>
      <c r="F21" s="62">
        <f t="shared" si="1"/>
        <v>-0.69700642346382258</v>
      </c>
    </row>
    <row r="22" spans="1:8" ht="15" customHeight="1" x14ac:dyDescent="0.25">
      <c r="A22" s="190" t="s">
        <v>23</v>
      </c>
      <c r="B22" s="61">
        <f>BOR!B22+LUMCON!B22+LOSFA!B22+ULSummary!B22+'LSU Summary'!B22+'SU Summary'!B22+'LCTCS Summary'!B22</f>
        <v>59000</v>
      </c>
      <c r="C22" s="61">
        <f>BOR!C22+LUMCON!C22+LOSFA!C22+ULSummary!C22+'LSU Summary'!C22+'SU Summary'!C22+'LCTCS Summary'!C22</f>
        <v>60000</v>
      </c>
      <c r="D22" s="61">
        <f>BOR!D22+LUMCON!D22+LOSFA!D22+ULSummary!D22+'LSU Summary'!D22+'SU Summary'!D22+'LCTCS Summary'!D22</f>
        <v>60000</v>
      </c>
      <c r="E22" s="61">
        <f t="shared" si="0"/>
        <v>0</v>
      </c>
      <c r="F22" s="62">
        <f t="shared" si="1"/>
        <v>0</v>
      </c>
    </row>
    <row r="23" spans="1:8" ht="15" customHeight="1" x14ac:dyDescent="0.25">
      <c r="A23" s="191" t="s">
        <v>194</v>
      </c>
      <c r="B23" s="61">
        <f>BOR!B23+LUMCON!B23+LOSFA!B23+ULSummary!B23+'LSU Summary'!B23+'SU Summary'!B23+'LCTCS Summary'!B23</f>
        <v>288717</v>
      </c>
      <c r="C23" s="61">
        <f>BOR!C23+LUMCON!C23+LOSFA!C23+ULSummary!C23+'LSU Summary'!C23+'SU Summary'!C23+'LCTCS Summary'!C23</f>
        <v>288717</v>
      </c>
      <c r="D23" s="61">
        <f>BOR!D23+LUMCON!D23+LOSFA!D23+ULSummary!D23+'LSU Summary'!D23+'SU Summary'!D23+'LCTCS Summary'!D23</f>
        <v>332771</v>
      </c>
      <c r="E23" s="61">
        <f t="shared" si="0"/>
        <v>44054</v>
      </c>
      <c r="F23" s="62">
        <f t="shared" si="1"/>
        <v>0.15258540369981677</v>
      </c>
    </row>
    <row r="24" spans="1:8" ht="15" customHeight="1" x14ac:dyDescent="0.25">
      <c r="A24" s="191" t="s">
        <v>24</v>
      </c>
      <c r="B24" s="61">
        <f>BOR!B24+LUMCON!B24+LOSFA!B24+ULSummary!B24+'LSU Summary'!B24+'SU Summary'!B24+'LCTCS Summary'!B24</f>
        <v>89575082</v>
      </c>
      <c r="C24" s="61">
        <f>BOR!C24+LUMCON!C24+LOSFA!C24+ULSummary!C24+'LSU Summary'!C24+'SU Summary'!C24+'LCTCS Summary'!C24</f>
        <v>101673075</v>
      </c>
      <c r="D24" s="61">
        <f>BOR!D24+LUMCON!D24+LOSFA!D24+ULSummary!D24+'LSU Summary'!D24+'SU Summary'!D24+'LCTCS Summary'!D24</f>
        <v>123719565</v>
      </c>
      <c r="E24" s="61">
        <f t="shared" si="0"/>
        <v>22046490</v>
      </c>
      <c r="F24" s="62">
        <f t="shared" si="1"/>
        <v>0.21683705346769536</v>
      </c>
    </row>
    <row r="25" spans="1:8" ht="15" customHeight="1" x14ac:dyDescent="0.25">
      <c r="A25" s="191" t="s">
        <v>79</v>
      </c>
      <c r="B25" s="61">
        <f>BOR!B25+LUMCON!B25+LOSFA!B25+ULSummary!B25+'LSU Summary'!B25+'SU Summary'!B25+'LCTCS Summary'!B25</f>
        <v>200000</v>
      </c>
      <c r="C25" s="61">
        <f>BOR!C25+LUMCON!C25+LOSFA!C25+ULSummary!C25+'LSU Summary'!C25+'SU Summary'!C25+'LCTCS Summary'!C25</f>
        <v>200000</v>
      </c>
      <c r="D25" s="61">
        <f>BOR!D25+LUMCON!D25+LOSFA!D25+ULSummary!D25+'LSU Summary'!D25+'SU Summary'!D25+'LCTCS Summary'!D25</f>
        <v>200000</v>
      </c>
      <c r="E25" s="61">
        <f t="shared" si="0"/>
        <v>0</v>
      </c>
      <c r="F25" s="62">
        <f t="shared" si="1"/>
        <v>0</v>
      </c>
    </row>
    <row r="26" spans="1:8" ht="15" customHeight="1" x14ac:dyDescent="0.25">
      <c r="A26" s="191" t="s">
        <v>195</v>
      </c>
      <c r="B26" s="61">
        <f>BOR!B26+LUMCON!B26+LOSFA!B26+ULSummary!B26+'LSU Summary'!B26+'SU Summary'!B26+'LCTCS Summary'!B26</f>
        <v>1000000</v>
      </c>
      <c r="C26" s="61">
        <f>BOR!C26+LUMCON!C26+LOSFA!C26+ULSummary!C26+'LSU Summary'!C26+'SU Summary'!C26+'LCTCS Summary'!C26</f>
        <v>1000000</v>
      </c>
      <c r="D26" s="61">
        <f>BOR!D26+LUMCON!D26+LOSFA!D26+ULSummary!D26+'LSU Summary'!D26+'SU Summary'!D26+'LCTCS Summary'!D26</f>
        <v>1000000</v>
      </c>
      <c r="E26" s="61">
        <f t="shared" si="0"/>
        <v>0</v>
      </c>
      <c r="F26" s="62">
        <f t="shared" si="1"/>
        <v>0</v>
      </c>
    </row>
    <row r="27" spans="1:8" ht="15" customHeight="1" x14ac:dyDescent="0.25">
      <c r="A27" s="191" t="s">
        <v>196</v>
      </c>
      <c r="B27" s="61">
        <f>BOR!B27+LUMCON!B27+LOSFA!B27+ULSummary!B27+'LSU Summary'!B27+'SU Summary'!B27+'LCTCS Summary'!B27</f>
        <v>836298</v>
      </c>
      <c r="C27" s="61">
        <f>BOR!C27+LUMCON!C27+LOSFA!C27+ULSummary!C27+'LSU Summary'!C27+'SU Summary'!C27+'LCTCS Summary'!C27</f>
        <v>5182210</v>
      </c>
      <c r="D27" s="61">
        <f>BOR!D27+LUMCON!D27+LOSFA!D27+ULSummary!D27+'LSU Summary'!D27+'SU Summary'!D27+'LCTCS Summary'!D27</f>
        <v>0</v>
      </c>
      <c r="E27" s="61">
        <f t="shared" si="0"/>
        <v>-5182210</v>
      </c>
      <c r="F27" s="62">
        <f t="shared" si="1"/>
        <v>-1</v>
      </c>
    </row>
    <row r="28" spans="1:8" ht="15" customHeight="1" x14ac:dyDescent="0.25">
      <c r="A28" s="191" t="s">
        <v>185</v>
      </c>
      <c r="B28" s="61">
        <f>BOR!B28+LUMCON!B28+LOSFA!B28+ULSummary!B28+'LSU Summary'!B28+'SU Summary'!B28+'LCTCS Summary'!B28</f>
        <v>22308</v>
      </c>
      <c r="C28" s="61">
        <f>BOR!C28+LUMCON!C28+LOSFA!C28+ULSummary!C28+'LSU Summary'!C28+'SU Summary'!C28+'LCTCS Summary'!C28</f>
        <v>33897</v>
      </c>
      <c r="D28" s="61">
        <f>BOR!D28+LUMCON!D28+LOSFA!D28+ULSummary!D28+'LSU Summary'!D28+'SU Summary'!D28+'LCTCS Summary'!D28</f>
        <v>33522</v>
      </c>
      <c r="E28" s="61">
        <f t="shared" si="0"/>
        <v>-375</v>
      </c>
      <c r="F28" s="62">
        <f t="shared" si="1"/>
        <v>-1.1062925922648022E-2</v>
      </c>
    </row>
    <row r="29" spans="1:8" ht="15" customHeight="1" x14ac:dyDescent="0.25">
      <c r="A29" s="191" t="s">
        <v>197</v>
      </c>
      <c r="B29" s="61">
        <f>BOR!B29+LUMCON!B29+LOSFA!B29+ULSummary!B29+'LSU Summary'!B29+'SU Summary'!B29+'LCTCS Summary'!B29</f>
        <v>550000</v>
      </c>
      <c r="C29" s="61">
        <f>BOR!C29+LUMCON!C29+LOSFA!C29+ULSummary!C29+'LSU Summary'!C29+'SU Summary'!C29+'LCTCS Summary'!C29</f>
        <v>550000</v>
      </c>
      <c r="D29" s="61">
        <f>BOR!D29+LUMCON!D29+LOSFA!D29+ULSummary!D29+'LSU Summary'!D29+'SU Summary'!D29+'LCTCS Summary'!D29</f>
        <v>400000</v>
      </c>
      <c r="E29" s="61">
        <f t="shared" si="0"/>
        <v>-150000</v>
      </c>
      <c r="F29" s="62">
        <f t="shared" si="1"/>
        <v>-0.27272727272727271</v>
      </c>
    </row>
    <row r="30" spans="1:8" ht="15" customHeight="1" x14ac:dyDescent="0.25">
      <c r="A30" s="192" t="s">
        <v>198</v>
      </c>
      <c r="B30" s="61">
        <f>BOR!B30+LUMCON!B30+LOSFA!B30+ULSummary!B30+'LSU Summary'!B30+'SU Summary'!B30+'LCTCS Summary'!B30</f>
        <v>10500000</v>
      </c>
      <c r="C30" s="61">
        <f>BOR!C30+LUMCON!C30+LOSFA!C30+ULSummary!C30+'LSU Summary'!C30+'SU Summary'!C30+'LCTCS Summary'!C30</f>
        <v>10500000</v>
      </c>
      <c r="D30" s="61">
        <f>BOR!D30+LUMCON!D30+LOSFA!D30+ULSummary!D30+'LSU Summary'!D30+'SU Summary'!D30+'LCTCS Summary'!D30</f>
        <v>10500000</v>
      </c>
      <c r="E30" s="61">
        <f t="shared" si="0"/>
        <v>0</v>
      </c>
      <c r="F30" s="62">
        <f t="shared" si="1"/>
        <v>0</v>
      </c>
    </row>
    <row r="31" spans="1:8" s="209" customFormat="1" ht="15" customHeight="1" x14ac:dyDescent="0.25">
      <c r="A31" s="206" t="s">
        <v>208</v>
      </c>
      <c r="B31" s="207">
        <f>BOR!B31+LUMCON!B31+LOSFA!B31+ULSummary!B31+'LSU Summary'!B31+'SU Summary'!B31+'LCTCS Summary'!B31</f>
        <v>0</v>
      </c>
      <c r="C31" s="207">
        <f>BOR!C31+LUMCON!C31+LOSFA!C31+ULSummary!C31+'LSU Summary'!C31+'SU Summary'!C31+'LCTCS Summary'!C31</f>
        <v>0</v>
      </c>
      <c r="D31" s="207">
        <f>BOR!D31+LUMCON!D31+LOSFA!D31+ULSummary!D31+'LSU Summary'!D31+'SU Summary'!D31+'LCTCS Summary'!D31</f>
        <v>3700000</v>
      </c>
      <c r="E31" s="207">
        <f>D31-C31</f>
        <v>3700000</v>
      </c>
      <c r="F31" s="208">
        <f t="shared" ref="F31:F32" si="2">IF(ISBLANK(E31),"  ",IF(C31&gt;0,E31/C31,IF(E31&gt;0,1,0)))</f>
        <v>1</v>
      </c>
      <c r="H31" s="210"/>
    </row>
    <row r="32" spans="1:8" s="209" customFormat="1" ht="15" customHeight="1" x14ac:dyDescent="0.25">
      <c r="A32" s="206" t="s">
        <v>209</v>
      </c>
      <c r="B32" s="207">
        <f>BOR!B32+LUMCON!B32+LOSFA!B32+ULSummary!B32+'LSU Summary'!B32+'SU Summary'!B32+'LCTCS Summary'!B32</f>
        <v>0</v>
      </c>
      <c r="C32" s="207">
        <f>BOR!C32+LUMCON!C32+LOSFA!C32+ULSummary!C32+'LSU Summary'!C32+'SU Summary'!C32+'LCTCS Summary'!C32</f>
        <v>0</v>
      </c>
      <c r="D32" s="207">
        <f>BOR!D32+LUMCON!D32+LOSFA!D32+ULSummary!D32+'LSU Summary'!D32+'SU Summary'!D32+'LCTCS Summary'!D32</f>
        <v>1000000</v>
      </c>
      <c r="E32" s="207">
        <f t="shared" ref="E32" si="3">D32-C32</f>
        <v>1000000</v>
      </c>
      <c r="F32" s="208">
        <f t="shared" si="2"/>
        <v>1</v>
      </c>
      <c r="H32" s="210"/>
    </row>
    <row r="33" spans="1:9" ht="15" customHeight="1" x14ac:dyDescent="0.25">
      <c r="A33" s="191" t="s">
        <v>202</v>
      </c>
      <c r="B33" s="61">
        <f>BOR!B33+LUMCON!B33+LOSFA!B33+ULSummary!B33+'LSU Summary'!B33+'SU Summary'!B33+'LCTCS Summary'!B33</f>
        <v>1191779</v>
      </c>
      <c r="C33" s="61">
        <f>BOR!C33+LUMCON!C33+LOSFA!C33+ULSummary!C33+'LSU Summary'!C33+'SU Summary'!C33+'LCTCS Summary'!C33</f>
        <v>2500000</v>
      </c>
      <c r="D33" s="61">
        <f>BOR!D33+LUMCON!D33+LOSFA!D33+ULSummary!D33+'LSU Summary'!D33+'SU Summary'!D33+'LCTCS Summary'!D33</f>
        <v>2500000</v>
      </c>
      <c r="E33" s="61">
        <f t="shared" si="0"/>
        <v>0</v>
      </c>
      <c r="F33" s="62">
        <f t="shared" si="1"/>
        <v>0</v>
      </c>
    </row>
    <row r="34" spans="1:9" ht="15" customHeight="1" x14ac:dyDescent="0.25">
      <c r="A34" s="204" t="s">
        <v>207</v>
      </c>
      <c r="B34" s="61">
        <f>BOR!B34+LUMCON!B34+LOSFA!B34+ULSummary!B34+'LSU Summary'!B34+'SU Summary'!B34+'LCTCS Summary'!B34</f>
        <v>0</v>
      </c>
      <c r="C34" s="61">
        <f>BOR!C34+LUMCON!C34+LOSFA!C34+ULSummary!C34+'LSU Summary'!C34+'SU Summary'!C34+'LCTCS Summary'!C34</f>
        <v>0</v>
      </c>
      <c r="D34" s="61">
        <f>BOR!D34+LUMCON!D34+LOSFA!D34+ULSummary!D34+'LSU Summary'!D34+'SU Summary'!D34+'LCTCS Summary'!D34</f>
        <v>8000000</v>
      </c>
      <c r="E34" s="61">
        <f t="shared" ref="E34" si="4">D34-C34</f>
        <v>8000000</v>
      </c>
      <c r="F34" s="62">
        <f t="shared" ref="F34" si="5">IF(ISBLANK(E34),"  ",IF(C34&gt;0,E34/C34,IF(E34&gt;0,1,0)))</f>
        <v>1</v>
      </c>
    </row>
    <row r="35" spans="1:9" ht="15" customHeight="1" x14ac:dyDescent="0.25">
      <c r="A35" s="193" t="s">
        <v>203</v>
      </c>
      <c r="B35" s="61">
        <f>BOR!B35+LUMCON!B35+LOSFA!B35+ULSummary!B35+'LSU Summary'!B35+'SU Summary'!B35+'LCTCS Summary'!B35</f>
        <v>10000000</v>
      </c>
      <c r="C35" s="61">
        <f>BOR!C35+LUMCON!C35+LOSFA!C35+ULSummary!C35+'LSU Summary'!C35+'SU Summary'!C35+'LCTCS Summary'!C35</f>
        <v>10000000</v>
      </c>
      <c r="D35" s="61">
        <f>BOR!D35+LUMCON!D35+LOSFA!D35+ULSummary!D35+'LSU Summary'!D35+'SU Summary'!D35+'LCTCS Summary'!D35</f>
        <v>0</v>
      </c>
      <c r="E35" s="61">
        <f t="shared" si="0"/>
        <v>-10000000</v>
      </c>
      <c r="F35" s="62">
        <f t="shared" si="1"/>
        <v>-1</v>
      </c>
    </row>
    <row r="36" spans="1:9" ht="15" customHeight="1" x14ac:dyDescent="0.25">
      <c r="A36" s="193" t="s">
        <v>204</v>
      </c>
      <c r="B36" s="61">
        <f>BOR!B36+LUMCON!B36+LOSFA!B36+ULSummary!B36+'LSU Summary'!B36+'SU Summary'!B36+'LCTCS Summary'!B36</f>
        <v>390000</v>
      </c>
      <c r="C36" s="61">
        <f>BOR!C36+LUMCON!C36+LOSFA!C36+ULSummary!C36+'LSU Summary'!C36+'SU Summary'!C36+'LCTCS Summary'!C36</f>
        <v>1000000</v>
      </c>
      <c r="D36" s="61">
        <f>BOR!D36+LUMCON!D36+LOSFA!D36+ULSummary!D36+'LSU Summary'!D36+'SU Summary'!D36+'LCTCS Summary'!D36</f>
        <v>1000000</v>
      </c>
      <c r="E36" s="61">
        <f t="shared" si="0"/>
        <v>0</v>
      </c>
      <c r="F36" s="62">
        <f t="shared" si="1"/>
        <v>0</v>
      </c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</row>
    <row r="38" spans="1:9" ht="15" customHeight="1" x14ac:dyDescent="0.25">
      <c r="A38" s="64" t="s">
        <v>26</v>
      </c>
      <c r="B38" s="61">
        <f>BOR!B38+LUMCON!B38+LOSFA!B38+ULSummary!B38+'LSU Summary'!B38+'SU Summary'!B38+'LCTCS Summary'!B38</f>
        <v>0</v>
      </c>
      <c r="C38" s="61">
        <f>BOR!C38+LUMCON!C38+LOSFA!C38+ULSummary!C38+'LSU Summary'!C38+'SU Summary'!C38+'LCTCS Summary'!C38</f>
        <v>0</v>
      </c>
      <c r="D38" s="61">
        <f>BOR!D38+LUMCON!D38+LOSFA!D38+ULSummary!D38+'LSU Summary'!D38+'SU Summary'!D38+'LCTCS Summary'!D38</f>
        <v>0</v>
      </c>
      <c r="E38" s="61">
        <f>D38-C38</f>
        <v>0</v>
      </c>
      <c r="F38" s="62">
        <f>IF(ISBLANK(E38),"  ",IF(C38&gt;0,E38/C38,IF(E38&gt;0,1,0)))</f>
        <v>0</v>
      </c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</row>
    <row r="40" spans="1:9" ht="15" customHeight="1" x14ac:dyDescent="0.25">
      <c r="A40" s="64" t="s">
        <v>26</v>
      </c>
      <c r="B40" s="61">
        <f>BOR!B40+LUMCON!B40+LOSFA!B40+ULSummary!B40+'LSU Summary'!B40+'SU Summary'!B40+'LCTCS Summary'!B40</f>
        <v>0</v>
      </c>
      <c r="C40" s="61">
        <f>BOR!C40+LUMCON!C40+LOSFA!C40+ULSummary!C40+'LSU Summary'!C40+'SU Summary'!C40+'LCTCS Summary'!C40</f>
        <v>0</v>
      </c>
      <c r="D40" s="61">
        <f>BOR!D40+LUMCON!D40+LOSFA!D40+ULSummary!D40+'LSU Summary'!D40+'SU Summary'!D40+'LCTCS Summary'!D40</f>
        <v>0</v>
      </c>
      <c r="E40" s="61">
        <f>D40-C40</f>
        <v>0</v>
      </c>
      <c r="F40" s="62">
        <f>IF(ISBLANK(E40),"  ",IF(C40&gt;0,E40/C40,IF(E40&gt;0,1,0)))</f>
        <v>0</v>
      </c>
    </row>
    <row r="41" spans="1:9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</row>
    <row r="42" spans="1:9" s="103" customFormat="1" ht="15" customHeight="1" x14ac:dyDescent="0.25">
      <c r="A42" s="69" t="s">
        <v>30</v>
      </c>
      <c r="B42" s="102">
        <f>B40+B38+B10+B9+B8</f>
        <v>1639964410.73</v>
      </c>
      <c r="C42" s="102">
        <f>C40+C38+C10+C9+C8</f>
        <v>1671801474</v>
      </c>
      <c r="D42" s="102">
        <f>D40+D38+D10+D9+D8</f>
        <v>1558966153</v>
      </c>
      <c r="E42" s="77">
        <f>D42-C42</f>
        <v>-112835321</v>
      </c>
      <c r="F42" s="71">
        <f>IF(ISBLANK(E42),"  ",IF(C42&gt;0,E42/C42,IF(E42&gt;0,1,0)))</f>
        <v>-6.7493253687608598E-2</v>
      </c>
      <c r="I42" s="153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</row>
    <row r="44" spans="1:9" ht="15" customHeight="1" x14ac:dyDescent="0.25">
      <c r="A44" s="72" t="s">
        <v>32</v>
      </c>
      <c r="B44" s="61">
        <f>BOR!B44+LUMCON!B44+LOSFA!B44+ULSummary!B44+'LSU Summary'!B44+'SU Summary'!B44+'LCTCS Summary'!B44</f>
        <v>1000000</v>
      </c>
      <c r="C44" s="61">
        <f>BOR!C44+LUMCON!C44+LOSFA!C44+ULSummary!C44+'LSU Summary'!C44+'SU Summary'!C44+'LCTCS Summary'!C44</f>
        <v>1000000</v>
      </c>
      <c r="D44" s="61">
        <f>BOR!D44+LUMCON!D44+LOSFA!D44+ULSummary!D44+'LSU Summary'!D44+'SU Summary'!D44+'LCTCS Summary'!D44</f>
        <v>0</v>
      </c>
      <c r="E44" s="61">
        <f t="shared" ref="E44:E49" si="6">D44-C44</f>
        <v>-1000000</v>
      </c>
      <c r="F44" s="62">
        <f t="shared" ref="F44:F49" si="7">IF(ISBLANK(E44),"  ",IF(C44&gt;0,E44/C44,IF(E44&gt;0,1,0)))</f>
        <v>-1</v>
      </c>
    </row>
    <row r="45" spans="1:9" ht="15" customHeight="1" x14ac:dyDescent="0.25">
      <c r="A45" s="73" t="s">
        <v>33</v>
      </c>
      <c r="B45" s="61">
        <f>BOR!B45+LUMCON!B45+LOSFA!B45+ULSummary!B45+'LSU Summary'!B45+'SU Summary'!B45+'LCTCS Summary'!B45</f>
        <v>0</v>
      </c>
      <c r="C45" s="61">
        <f>BOR!C45+LUMCON!C45+LOSFA!C45+ULSummary!C45+'LSU Summary'!C45+'SU Summary'!C45+'LCTCS Summary'!C45</f>
        <v>0</v>
      </c>
      <c r="D45" s="61">
        <f>BOR!D45+LUMCON!D45+LOSFA!D45+ULSummary!D45+'LSU Summary'!D45+'SU Summary'!D45+'LCTCS Summary'!D45</f>
        <v>0</v>
      </c>
      <c r="E45" s="61">
        <f t="shared" si="6"/>
        <v>0</v>
      </c>
      <c r="F45" s="62">
        <f t="shared" si="7"/>
        <v>0</v>
      </c>
    </row>
    <row r="46" spans="1:9" ht="15" customHeight="1" x14ac:dyDescent="0.25">
      <c r="A46" s="73" t="s">
        <v>34</v>
      </c>
      <c r="B46" s="61">
        <f>BOR!B46+LUMCON!B46+LOSFA!B46+ULSummary!B46+'LSU Summary'!B46+'SU Summary'!B46+'LCTCS Summary'!B46</f>
        <v>1677961</v>
      </c>
      <c r="C46" s="61">
        <f>BOR!C46+LUMCON!C46+LOSFA!C46+ULSummary!C46+'LSU Summary'!C46+'SU Summary'!C46+'LCTCS Summary'!C46</f>
        <v>0</v>
      </c>
      <c r="D46" s="61">
        <f>BOR!D46+LUMCON!D46+LOSFA!D46+ULSummary!D46+'LSU Summary'!D46+'SU Summary'!D46+'LCTCS Summary'!D46</f>
        <v>0</v>
      </c>
      <c r="E46" s="61">
        <f t="shared" si="6"/>
        <v>0</v>
      </c>
      <c r="F46" s="62">
        <f t="shared" si="7"/>
        <v>0</v>
      </c>
    </row>
    <row r="47" spans="1:9" ht="15" customHeight="1" x14ac:dyDescent="0.25">
      <c r="A47" s="73" t="s">
        <v>35</v>
      </c>
      <c r="B47" s="61">
        <f>BOR!B47+LUMCON!B47+LOSFA!B47+ULSummary!B47+'LSU Summary'!B47+'SU Summary'!B47+'LCTCS Summary'!B47</f>
        <v>0</v>
      </c>
      <c r="C47" s="61">
        <f>BOR!C47+LUMCON!C47+LOSFA!C47+ULSummary!C47+'LSU Summary'!C47+'SU Summary'!C47+'LCTCS Summary'!C47</f>
        <v>0</v>
      </c>
      <c r="D47" s="61">
        <f>BOR!D47+LUMCON!D47+LOSFA!D47+ULSummary!D47+'LSU Summary'!D47+'SU Summary'!D47+'LCTCS Summary'!D47</f>
        <v>0</v>
      </c>
      <c r="E47" s="61">
        <f t="shared" si="6"/>
        <v>0</v>
      </c>
      <c r="F47" s="62">
        <f t="shared" si="7"/>
        <v>0</v>
      </c>
    </row>
    <row r="48" spans="1:9" ht="15" customHeight="1" x14ac:dyDescent="0.25">
      <c r="A48" s="74" t="s">
        <v>36</v>
      </c>
      <c r="B48" s="61">
        <f>BOR!B48+LUMCON!B48+LOSFA!B48+ULSummary!B48+'LSU Summary'!B48+'SU Summary'!B48+'LCTCS Summary'!B48</f>
        <v>0</v>
      </c>
      <c r="C48" s="61">
        <f>BOR!C48+LUMCON!C48+LOSFA!C48+ULSummary!C48+'LSU Summary'!C48+'SU Summary'!C48+'LCTCS Summary'!C48</f>
        <v>0</v>
      </c>
      <c r="D48" s="61">
        <f>BOR!D48+LUMCON!D48+LOSFA!D48+ULSummary!D48+'LSU Summary'!D48+'SU Summary'!D48+'LCTCS Summary'!D48</f>
        <v>0</v>
      </c>
      <c r="E48" s="61">
        <f t="shared" si="6"/>
        <v>0</v>
      </c>
      <c r="F48" s="62">
        <f t="shared" si="7"/>
        <v>0</v>
      </c>
    </row>
    <row r="49" spans="1:12" s="103" customFormat="1" ht="15" customHeight="1" x14ac:dyDescent="0.25">
      <c r="A49" s="67" t="s">
        <v>37</v>
      </c>
      <c r="B49" s="77">
        <f>SUM(B44:B48)</f>
        <v>2677961</v>
      </c>
      <c r="C49" s="77">
        <f>SUM(C44:C48)</f>
        <v>1000000</v>
      </c>
      <c r="D49" s="77">
        <f>SUM(D44:D48)</f>
        <v>0</v>
      </c>
      <c r="E49" s="77">
        <f t="shared" si="6"/>
        <v>-1000000</v>
      </c>
      <c r="F49" s="71">
        <f t="shared" si="7"/>
        <v>-1</v>
      </c>
      <c r="L49" s="103" t="s">
        <v>38</v>
      </c>
    </row>
    <row r="50" spans="1:12" ht="15" customHeight="1" x14ac:dyDescent="0.25">
      <c r="A50" s="66" t="s">
        <v>38</v>
      </c>
      <c r="B50" s="65"/>
      <c r="C50" s="65"/>
      <c r="D50" s="65"/>
      <c r="E50" s="65"/>
      <c r="F50" s="58"/>
    </row>
    <row r="51" spans="1:12" s="103" customFormat="1" ht="15" customHeight="1" x14ac:dyDescent="0.25">
      <c r="A51" s="76" t="s">
        <v>39</v>
      </c>
      <c r="B51" s="77">
        <f>BOR!B51+LUMCON!B51+LOSFA!B51+ULSummary!B51+'LSU Summary'!B51+'SU Summary'!B51+'LCTCS Summary'!B51</f>
        <v>37299955.950000003</v>
      </c>
      <c r="C51" s="77">
        <f>BOR!C51+LUMCON!C51+LOSFA!C51+ULSummary!C51+'LSU Summary'!C51+'SU Summary'!C51+'LCTCS Summary'!C51</f>
        <v>43113200</v>
      </c>
      <c r="D51" s="77">
        <f>BOR!D51+LUMCON!D51+LOSFA!D51+ULSummary!D51+'LSU Summary'!D51+'SU Summary'!D51+'LCTCS Summary'!D51</f>
        <v>27974005</v>
      </c>
      <c r="E51" s="77">
        <f>D51-C51</f>
        <v>-15139195</v>
      </c>
      <c r="F51" s="71">
        <f>IF(ISBLANK(E51),"  ",IF(C51&gt;0,E51/C51,IF(E51&gt;0,1,0)))</f>
        <v>-0.35114987985118246</v>
      </c>
    </row>
    <row r="52" spans="1:12" ht="15" customHeight="1" x14ac:dyDescent="0.25">
      <c r="A52" s="64"/>
      <c r="B52" s="57"/>
      <c r="C52" s="57"/>
      <c r="D52" s="57"/>
      <c r="E52" s="57"/>
      <c r="F52" s="59"/>
    </row>
    <row r="53" spans="1:12" s="103" customFormat="1" ht="15" customHeight="1" x14ac:dyDescent="0.25">
      <c r="A53" s="76" t="s">
        <v>40</v>
      </c>
      <c r="B53" s="77">
        <f>BOR!B53+LUMCON!B53+LOSFA!B53+ULSummary!B53+'LSU Summary'!B53+'SU Summary'!B53+'LCTCS Summary'!B53</f>
        <v>1256353</v>
      </c>
      <c r="C53" s="77">
        <f>BOR!C53+LUMCON!C53+LOSFA!C53+ULSummary!C53+'LSU Summary'!C53+'SU Summary'!C53+'LCTCS Summary'!C53</f>
        <v>730000</v>
      </c>
      <c r="D53" s="77">
        <f>BOR!D53+LUMCON!D53+LOSFA!D53+ULSummary!D53+'LSU Summary'!D53+'SU Summary'!D53+'LCTCS Summary'!D53</f>
        <v>0</v>
      </c>
      <c r="E53" s="77">
        <f>D53-C53</f>
        <v>-730000</v>
      </c>
      <c r="F53" s="71">
        <f>IF(ISBLANK(E53),"  ",IF(C53&gt;0,E53/C53,IF(E53&gt;0,1,0)))</f>
        <v>-1</v>
      </c>
    </row>
    <row r="54" spans="1:12" ht="15" customHeight="1" x14ac:dyDescent="0.25">
      <c r="A54" s="66" t="s">
        <v>38</v>
      </c>
      <c r="B54" s="65"/>
      <c r="C54" s="65"/>
      <c r="D54" s="65"/>
      <c r="E54" s="65"/>
      <c r="F54" s="58"/>
    </row>
    <row r="55" spans="1:12" s="103" customFormat="1" ht="15" customHeight="1" x14ac:dyDescent="0.25">
      <c r="A55" s="67" t="s">
        <v>41</v>
      </c>
      <c r="B55" s="77">
        <f>BOR!B55+LUMCON!B55+LOSFA!B55+ULSummary!B55+'LSU Summary'!B55+'SU Summary'!B55+'LCTCS Summary'!B55</f>
        <v>1606733345.4200001</v>
      </c>
      <c r="C55" s="77">
        <f>BOR!C55+LUMCON!C55+LOSFA!C55+ULSummary!C55+'LSU Summary'!C55+'SU Summary'!C55+'LCTCS Summary'!C55</f>
        <v>1746208195</v>
      </c>
      <c r="D55" s="77">
        <f>BOR!D55+LUMCON!D55+LOSFA!D55+ULSummary!D55+'LSU Summary'!D55+'SU Summary'!D55+'LCTCS Summary'!D55</f>
        <v>1760312204.4099998</v>
      </c>
      <c r="E55" s="77">
        <f>D55-C55</f>
        <v>14104009.409999847</v>
      </c>
      <c r="F55" s="71">
        <f>IF(ISBLANK(E55),"  ",IF(C55&gt;0,E55/C55,IF(E55&gt;0,1,0)))</f>
        <v>8.0769346120265154E-3</v>
      </c>
      <c r="I55" s="153"/>
    </row>
    <row r="56" spans="1:12" ht="15" customHeight="1" x14ac:dyDescent="0.25">
      <c r="A56" s="66" t="s">
        <v>38</v>
      </c>
      <c r="B56" s="65"/>
      <c r="C56" s="65"/>
      <c r="D56" s="65"/>
      <c r="E56" s="65"/>
      <c r="F56" s="58"/>
      <c r="I56" s="151"/>
    </row>
    <row r="57" spans="1:12" s="103" customFormat="1" ht="15" customHeight="1" x14ac:dyDescent="0.25">
      <c r="A57" s="78" t="s">
        <v>42</v>
      </c>
      <c r="B57" s="77">
        <f>BOR!B57+LUMCON!B57+LOSFA!B57+ULSummary!B57+'LSU Summary'!B57+'SU Summary'!B57+'LCTCS Summary'!B57</f>
        <v>27127838.379999999</v>
      </c>
      <c r="C57" s="77">
        <f>BOR!C57+LUMCON!C57+LOSFA!C57+ULSummary!C57+'LSU Summary'!C57+'SU Summary'!C57+'LCTCS Summary'!C57</f>
        <v>51185269</v>
      </c>
      <c r="D57" s="77">
        <f>BOR!D57+LUMCON!D57+LOSFA!D57+ULSummary!D57+'LSU Summary'!D57+'SU Summary'!D57+'LCTCS Summary'!D57</f>
        <v>60904633</v>
      </c>
      <c r="E57" s="77">
        <f>D57-C57</f>
        <v>9719364</v>
      </c>
      <c r="F57" s="71">
        <f>IF(ISBLANK(E57),"  ",IF(C57&gt;0,E57/C57,IF(E57&gt;0,1,0)))</f>
        <v>0.18988596113463818</v>
      </c>
    </row>
    <row r="58" spans="1:12" ht="15" customHeight="1" x14ac:dyDescent="0.25">
      <c r="A58" s="67"/>
      <c r="B58" s="57"/>
      <c r="C58" s="57"/>
      <c r="D58" s="57"/>
      <c r="E58" s="57"/>
      <c r="F58" s="80"/>
    </row>
    <row r="59" spans="1:12" s="103" customFormat="1" ht="15" customHeight="1" x14ac:dyDescent="0.25">
      <c r="A59" s="67" t="s">
        <v>43</v>
      </c>
      <c r="B59" s="77">
        <f>BOR!B59+LUMCON!B59+LOSFA!B59+ULSummary!B59+'LSU Summary'!B59+'SU Summary'!B59+'LCTCS Summary'!B59</f>
        <v>0</v>
      </c>
      <c r="C59" s="77">
        <f>BOR!C59+LUMCON!C59+LOSFA!C59+ULSummary!C59+'LSU Summary'!C59+'SU Summary'!C59+'LCTCS Summary'!C59</f>
        <v>0</v>
      </c>
      <c r="D59" s="77">
        <f>BOR!D59+LUMCON!D59+LOSFA!D59+ULSummary!D59+'LSU Summary'!D59+'SU Summary'!D59+'LCTCS Summary'!D59</f>
        <v>0</v>
      </c>
      <c r="E59" s="77">
        <f>D59-C59</f>
        <v>0</v>
      </c>
      <c r="F59" s="71">
        <f>IF(ISBLANK(E59),"  ",IF(C59&gt;0,E59/C59,IF(E59&gt;0,1,0)))</f>
        <v>0</v>
      </c>
    </row>
    <row r="60" spans="1:12" ht="15" customHeight="1" x14ac:dyDescent="0.25">
      <c r="A60" s="66"/>
      <c r="B60" s="65"/>
      <c r="C60" s="65"/>
      <c r="D60" s="65"/>
      <c r="E60" s="65"/>
      <c r="F60" s="58"/>
      <c r="I60" s="151"/>
    </row>
    <row r="61" spans="1:12" s="103" customFormat="1" ht="15" customHeight="1" x14ac:dyDescent="0.25">
      <c r="A61" s="81" t="s">
        <v>44</v>
      </c>
      <c r="B61" s="77">
        <f>BOR!B61+LUMCON!B61+LOSFA!B61+ULSummary!B61+'LSU Summary'!B61+'SU Summary'!B61+'LCTCS Summary'!B61</f>
        <v>3309703942.4799995</v>
      </c>
      <c r="C61" s="77">
        <f>BOR!C61+LUMCON!C61+LOSFA!C61+ULSummary!C61+'LSU Summary'!C61+'SU Summary'!C61+'LCTCS Summary'!C61</f>
        <v>3512038138</v>
      </c>
      <c r="D61" s="77">
        <f>BOR!D61+LUMCON!D61+LOSFA!D61+ULSummary!D61+'LSU Summary'!D61+'SU Summary'!D61+'LCTCS Summary'!D61</f>
        <v>3408156995.4099998</v>
      </c>
      <c r="E61" s="77">
        <f>D61-C61</f>
        <v>-103881142.59000015</v>
      </c>
      <c r="F61" s="71">
        <f>IF(ISBLANK(E61),"  ",IF(C61&gt;0,E61/C61,IF(E61&gt;0,1,0)))</f>
        <v>-2.9578591834187009E-2</v>
      </c>
      <c r="I61" s="153"/>
    </row>
    <row r="62" spans="1:12" ht="15" customHeight="1" x14ac:dyDescent="0.25">
      <c r="A62" s="82"/>
      <c r="B62" s="65"/>
      <c r="C62" s="65"/>
      <c r="D62" s="65"/>
      <c r="E62" s="65"/>
      <c r="F62" s="58" t="s">
        <v>38</v>
      </c>
      <c r="I62" s="151"/>
    </row>
    <row r="63" spans="1:12" ht="15" customHeight="1" x14ac:dyDescent="0.25">
      <c r="A63" s="83"/>
      <c r="B63" s="57"/>
      <c r="C63" s="57"/>
      <c r="D63" s="57"/>
      <c r="E63" s="57"/>
      <c r="F63" s="59" t="s">
        <v>38</v>
      </c>
    </row>
    <row r="64" spans="1:12" ht="15" customHeight="1" x14ac:dyDescent="0.25">
      <c r="A64" s="81" t="s">
        <v>45</v>
      </c>
      <c r="B64" s="57"/>
      <c r="C64" s="57"/>
      <c r="D64" s="57"/>
      <c r="E64" s="57"/>
      <c r="F64" s="59"/>
    </row>
    <row r="65" spans="1:9" ht="15" customHeight="1" x14ac:dyDescent="0.25">
      <c r="A65" s="64" t="s">
        <v>46</v>
      </c>
      <c r="B65" s="61">
        <f>BOR!B65+LUMCON!B65+LOSFA!B65+ULSummary!B65+'LSU Summary'!B65+'SU Summary'!B65+'LCTCS Summary'!B65</f>
        <v>974956448.32233059</v>
      </c>
      <c r="C65" s="61">
        <f>BOR!C65+LUMCON!C65+LOSFA!C65+ULSummary!C65+'LSU Summary'!C65+'SU Summary'!C65+'LCTCS Summary'!C65</f>
        <v>1040837052.5599999</v>
      </c>
      <c r="D65" s="61">
        <f>BOR!D65+LUMCON!D65+LOSFA!D65+ULSummary!D65+'LSU Summary'!D65+'SU Summary'!D65+'LCTCS Summary'!D65</f>
        <v>1006571729.9399999</v>
      </c>
      <c r="E65" s="61">
        <f t="shared" ref="E65:E78" si="8">D65-C65</f>
        <v>-34265322.620000005</v>
      </c>
      <c r="F65" s="62">
        <f t="shared" ref="F65:F78" si="9">IF(ISBLANK(E65),"  ",IF(C65&gt;0,E65/C65,IF(E65&gt;0,1,0)))</f>
        <v>-3.2920928915551602E-2</v>
      </c>
    </row>
    <row r="66" spans="1:9" ht="15" customHeight="1" x14ac:dyDescent="0.25">
      <c r="A66" s="66" t="s">
        <v>47</v>
      </c>
      <c r="B66" s="61">
        <f>BOR!B66+LUMCON!B66+LOSFA!B66+ULSummary!B66+'LSU Summary'!B66+'SU Summary'!B66+'LCTCS Summary'!B66</f>
        <v>220856536.90000001</v>
      </c>
      <c r="C66" s="61">
        <f>BOR!C66+LUMCON!C66+LOSFA!C66+ULSummary!C66+'LSU Summary'!C66+'SU Summary'!C66+'LCTCS Summary'!C66</f>
        <v>243537598.44</v>
      </c>
      <c r="D66" s="61">
        <f>BOR!D66+LUMCON!D66+LOSFA!D66+ULSummary!D66+'LSU Summary'!D66+'SU Summary'!D66+'LCTCS Summary'!D66</f>
        <v>211893656.56999999</v>
      </c>
      <c r="E66" s="61">
        <f t="shared" si="8"/>
        <v>-31643941.870000005</v>
      </c>
      <c r="F66" s="62">
        <f t="shared" si="9"/>
        <v>-0.12993452375607653</v>
      </c>
    </row>
    <row r="67" spans="1:9" ht="15" customHeight="1" x14ac:dyDescent="0.25">
      <c r="A67" s="66" t="s">
        <v>48</v>
      </c>
      <c r="B67" s="61">
        <f>BOR!B67+LUMCON!B67+LOSFA!B67+ULSummary!B67+'LSU Summary'!B67+'SU Summary'!B67+'LCTCS Summary'!B67</f>
        <v>42364211.29999999</v>
      </c>
      <c r="C67" s="61">
        <f>BOR!C67+LUMCON!C67+LOSFA!C67+ULSummary!C67+'LSU Summary'!C67+'SU Summary'!C67+'LCTCS Summary'!C67</f>
        <v>58811315.030000001</v>
      </c>
      <c r="D67" s="61">
        <f>BOR!D67+LUMCON!D67+LOSFA!D67+ULSummary!D67+'LSU Summary'!D67+'SU Summary'!D67+'LCTCS Summary'!D67</f>
        <v>59530618.619999997</v>
      </c>
      <c r="E67" s="61">
        <f t="shared" si="8"/>
        <v>719303.58999999613</v>
      </c>
      <c r="F67" s="62">
        <f t="shared" si="9"/>
        <v>1.2230700667602401E-2</v>
      </c>
    </row>
    <row r="68" spans="1:9" ht="15" customHeight="1" x14ac:dyDescent="0.25">
      <c r="A68" s="66" t="s">
        <v>49</v>
      </c>
      <c r="B68" s="61">
        <f>BOR!B68+LUMCON!B68+LOSFA!B68+ULSummary!B68+'LSU Summary'!B68+'SU Summary'!B68+'LCTCS Summary'!B68</f>
        <v>310103259.69341958</v>
      </c>
      <c r="C68" s="61">
        <f>BOR!C68+LUMCON!C68+LOSFA!C68+ULSummary!C68+'LSU Summary'!C68+'SU Summary'!C68+'LCTCS Summary'!C68</f>
        <v>320065247.45157158</v>
      </c>
      <c r="D68" s="61">
        <f>BOR!D68+LUMCON!D68+LOSFA!D68+ULSummary!D68+'LSU Summary'!D68+'SU Summary'!D68+'LCTCS Summary'!D68</f>
        <v>304904407.22275305</v>
      </c>
      <c r="E68" s="61">
        <f t="shared" si="8"/>
        <v>-15160840.228818536</v>
      </c>
      <c r="F68" s="62">
        <f t="shared" si="9"/>
        <v>-4.7367967467672328E-2</v>
      </c>
    </row>
    <row r="69" spans="1:9" ht="15" customHeight="1" x14ac:dyDescent="0.25">
      <c r="A69" s="66" t="s">
        <v>50</v>
      </c>
      <c r="B69" s="61">
        <f>BOR!B69+LUMCON!B69+LOSFA!B69+ULSummary!B69+'LSU Summary'!B69+'SU Summary'!B69+'LCTCS Summary'!B69</f>
        <v>150267447.05884176</v>
      </c>
      <c r="C69" s="61">
        <f>BOR!C69+LUMCON!C69+LOSFA!C69+ULSummary!C69+'LSU Summary'!C69+'SU Summary'!C69+'LCTCS Summary'!C69</f>
        <v>148654341.13</v>
      </c>
      <c r="D69" s="61">
        <f>BOR!D69+LUMCON!D69+LOSFA!D69+ULSummary!D69+'LSU Summary'!D69+'SU Summary'!D69+'LCTCS Summary'!D69</f>
        <v>150105547.28</v>
      </c>
      <c r="E69" s="61">
        <f t="shared" si="8"/>
        <v>1451206.150000006</v>
      </c>
      <c r="F69" s="62">
        <f t="shared" si="9"/>
        <v>9.7622857090389897E-3</v>
      </c>
    </row>
    <row r="70" spans="1:9" ht="15" customHeight="1" x14ac:dyDescent="0.25">
      <c r="A70" s="66" t="s">
        <v>51</v>
      </c>
      <c r="B70" s="61">
        <f>BOR!B70+LUMCON!B70+LOSFA!B70+ULSummary!B70+'LSU Summary'!B70+'SU Summary'!B70+'LCTCS Summary'!B70</f>
        <v>582440193.2386421</v>
      </c>
      <c r="C70" s="61">
        <f>BOR!C70+LUMCON!C70+LOSFA!C70+ULSummary!C70+'LSU Summary'!C70+'SU Summary'!C70+'LCTCS Summary'!C70</f>
        <v>618951943.44999993</v>
      </c>
      <c r="D70" s="61">
        <f>BOR!D70+LUMCON!D70+LOSFA!D70+ULSummary!D70+'LSU Summary'!D70+'SU Summary'!D70+'LCTCS Summary'!D70</f>
        <v>564153048.38999999</v>
      </c>
      <c r="E70" s="61">
        <f t="shared" si="8"/>
        <v>-54798895.059999943</v>
      </c>
      <c r="F70" s="62">
        <f t="shared" si="9"/>
        <v>-8.8534975356171081E-2</v>
      </c>
    </row>
    <row r="71" spans="1:9" ht="15" customHeight="1" x14ac:dyDescent="0.25">
      <c r="A71" s="66" t="s">
        <v>52</v>
      </c>
      <c r="B71" s="61">
        <f>BOR!B71+LUMCON!B71+LOSFA!B71+ULSummary!B71+'LSU Summary'!B71+'SU Summary'!B71+'LCTCS Summary'!B71</f>
        <v>655161266.41999996</v>
      </c>
      <c r="C71" s="61">
        <f>BOR!C71+LUMCON!C71+LOSFA!C71+ULSummary!C71+'LSU Summary'!C71+'SU Summary'!C71+'LCTCS Summary'!C71</f>
        <v>687809651</v>
      </c>
      <c r="D71" s="61">
        <f>BOR!D71+LUMCON!D71+LOSFA!D71+ULSummary!D71+'LSU Summary'!D71+'SU Summary'!D71+'LCTCS Summary'!D71</f>
        <v>695820409</v>
      </c>
      <c r="E71" s="61">
        <f t="shared" si="8"/>
        <v>8010758</v>
      </c>
      <c r="F71" s="62">
        <f t="shared" si="9"/>
        <v>1.1646765916054295E-2</v>
      </c>
    </row>
    <row r="72" spans="1:9" ht="15" customHeight="1" x14ac:dyDescent="0.25">
      <c r="A72" s="66" t="s">
        <v>53</v>
      </c>
      <c r="B72" s="61">
        <f>BOR!B72+LUMCON!B72+LOSFA!B72+ULSummary!B72+'LSU Summary'!B72+'SU Summary'!B72+'LCTCS Summary'!B72</f>
        <v>303924056.61218548</v>
      </c>
      <c r="C72" s="61">
        <f>BOR!C72+LUMCON!C72+LOSFA!C72+ULSummary!C72+'LSU Summary'!C72+'SU Summary'!C72+'LCTCS Summary'!C72</f>
        <v>331214393.00999999</v>
      </c>
      <c r="D72" s="61">
        <f>BOR!D72+LUMCON!D72+LOSFA!D72+ULSummary!D72+'LSU Summary'!D72+'SU Summary'!D72+'LCTCS Summary'!D72</f>
        <v>354334884.38999999</v>
      </c>
      <c r="E72" s="61">
        <f t="shared" si="8"/>
        <v>23120491.379999995</v>
      </c>
      <c r="F72" s="62">
        <f t="shared" si="9"/>
        <v>6.9805213384256354E-2</v>
      </c>
    </row>
    <row r="73" spans="1:9" s="103" customFormat="1" ht="15" customHeight="1" x14ac:dyDescent="0.25">
      <c r="A73" s="199" t="s">
        <v>54</v>
      </c>
      <c r="B73" s="200">
        <f>BOR!B73+LUMCON!B73+LOSFA!B73+ULSummary!B73+'LSU Summary'!B73+'SU Summary'!B73+'LCTCS Summary'!B73</f>
        <v>3240073420.5454192</v>
      </c>
      <c r="C73" s="200">
        <f>BOR!C73+LUMCON!C73+LOSFA!C73+ULSummary!C73+'LSU Summary'!C73+'SU Summary'!C73+'LCTCS Summary'!C73</f>
        <v>3449881542.0715714</v>
      </c>
      <c r="D73" s="200">
        <f>BOR!D73+LUMCON!D73+LOSFA!D73+ULSummary!D73+'LSU Summary'!D73+'SU Summary'!D73+'LCTCS Summary'!D73</f>
        <v>3347314301.4127526</v>
      </c>
      <c r="E73" s="200">
        <f t="shared" si="8"/>
        <v>-102567240.65881872</v>
      </c>
      <c r="F73" s="201">
        <f t="shared" si="9"/>
        <v>-2.973065579441013E-2</v>
      </c>
    </row>
    <row r="74" spans="1:9" ht="15" customHeight="1" x14ac:dyDescent="0.25">
      <c r="A74" s="66" t="s">
        <v>55</v>
      </c>
      <c r="B74" s="61">
        <f>BOR!B74+LUMCON!B74+LOSFA!B74+ULSummary!B74+'LSU Summary'!B74+'SU Summary'!B74+'LCTCS Summary'!B74</f>
        <v>3289667.77</v>
      </c>
      <c r="C74" s="61">
        <f>BOR!C74+LUMCON!C74+LOSFA!C74+ULSummary!C74+'LSU Summary'!C74+'SU Summary'!C74+'LCTCS Summary'!C74</f>
        <v>3642305</v>
      </c>
      <c r="D74" s="61">
        <f>BOR!D74+LUMCON!D74+LOSFA!D74+ULSummary!D74+'LSU Summary'!D74+'SU Summary'!D74+'LCTCS Summary'!D74</f>
        <v>3371186</v>
      </c>
      <c r="E74" s="61">
        <f t="shared" si="8"/>
        <v>-271119</v>
      </c>
      <c r="F74" s="62">
        <f t="shared" si="9"/>
        <v>-7.4436105707786693E-2</v>
      </c>
    </row>
    <row r="75" spans="1:9" ht="15" customHeight="1" x14ac:dyDescent="0.25">
      <c r="A75" s="66" t="s">
        <v>56</v>
      </c>
      <c r="B75" s="61">
        <f>BOR!B75+LUMCON!B75+LOSFA!B75+ULSummary!B75+'LSU Summary'!B75+'SU Summary'!B75+'LCTCS Summary'!B75</f>
        <v>31815233.530000001</v>
      </c>
      <c r="C75" s="61">
        <f>BOR!C75+LUMCON!C75+LOSFA!C75+ULSummary!C75+'LSU Summary'!C75+'SU Summary'!C75+'LCTCS Summary'!C75</f>
        <v>19762714</v>
      </c>
      <c r="D75" s="61">
        <f>BOR!D75+LUMCON!D75+LOSFA!D75+ULSummary!D75+'LSU Summary'!D75+'SU Summary'!D75+'LCTCS Summary'!D75</f>
        <v>11618733</v>
      </c>
      <c r="E75" s="61">
        <f t="shared" si="8"/>
        <v>-8143981</v>
      </c>
      <c r="F75" s="62">
        <f t="shared" si="9"/>
        <v>-0.4120881878875543</v>
      </c>
    </row>
    <row r="76" spans="1:9" ht="15" customHeight="1" x14ac:dyDescent="0.25">
      <c r="A76" s="66" t="s">
        <v>57</v>
      </c>
      <c r="B76" s="61">
        <f>BOR!B76+LUMCON!B76+LOSFA!B76+ULSummary!B76+'LSU Summary'!B76+'SU Summary'!B76+'LCTCS Summary'!B76</f>
        <v>23962082.940000001</v>
      </c>
      <c r="C76" s="61">
        <f>BOR!C76+LUMCON!C76+LOSFA!C76+ULSummary!C76+'LSU Summary'!C76+'SU Summary'!C76+'LCTCS Summary'!C76</f>
        <v>28417680</v>
      </c>
      <c r="D76" s="61">
        <f>BOR!D76+LUMCON!D76+LOSFA!D76+ULSummary!D76+'LSU Summary'!D76+'SU Summary'!D76+'LCTCS Summary'!D76</f>
        <v>32281415</v>
      </c>
      <c r="E76" s="61">
        <f t="shared" si="8"/>
        <v>3863735</v>
      </c>
      <c r="F76" s="62">
        <f t="shared" si="9"/>
        <v>0.1359623656822091</v>
      </c>
    </row>
    <row r="77" spans="1:9" ht="15" customHeight="1" x14ac:dyDescent="0.25">
      <c r="A77" s="66" t="s">
        <v>58</v>
      </c>
      <c r="B77" s="61">
        <f>BOR!B77+LUMCON!B77+LOSFA!B77+ULSummary!B77+'LSU Summary'!B77+'SU Summary'!B77+'LCTCS Summary'!B77</f>
        <v>8377544.2399999993</v>
      </c>
      <c r="C77" s="61">
        <f>BOR!C77+LUMCON!C77+LOSFA!C77+ULSummary!C77+'LSU Summary'!C77+'SU Summary'!C77+'LCTCS Summary'!C77</f>
        <v>10333896</v>
      </c>
      <c r="D77" s="61">
        <f>BOR!D77+LUMCON!D77+LOSFA!D77+ULSummary!D77+'LSU Summary'!D77+'SU Summary'!D77+'LCTCS Summary'!D77</f>
        <v>13571358</v>
      </c>
      <c r="E77" s="61">
        <f t="shared" si="8"/>
        <v>3237462</v>
      </c>
      <c r="F77" s="62">
        <f t="shared" si="9"/>
        <v>0.31328571528105181</v>
      </c>
    </row>
    <row r="78" spans="1:9" s="103" customFormat="1" ht="15" customHeight="1" x14ac:dyDescent="0.25">
      <c r="A78" s="85" t="s">
        <v>59</v>
      </c>
      <c r="B78" s="77">
        <f>BOR!B78+LUMCON!B78+LOSFA!B78+ULSummary!B78+'LSU Summary'!B78+'SU Summary'!B78+'LCTCS Summary'!B78</f>
        <v>3307517949.0254192</v>
      </c>
      <c r="C78" s="77">
        <f>BOR!C78+LUMCON!C78+LOSFA!C78+ULSummary!C78+'LSU Summary'!C78+'SU Summary'!C78+'LCTCS Summary'!C78</f>
        <v>3512038137.0715714</v>
      </c>
      <c r="D78" s="77">
        <f>BOR!D78+LUMCON!D78+LOSFA!D78+ULSummary!D78+'LSU Summary'!D78+'SU Summary'!D78+'LCTCS Summary'!D78</f>
        <v>3408156993.4127526</v>
      </c>
      <c r="E78" s="77">
        <f t="shared" si="8"/>
        <v>-103881143.65881872</v>
      </c>
      <c r="F78" s="71">
        <f t="shared" si="9"/>
        <v>-2.9578592146336291E-2</v>
      </c>
      <c r="I78" s="153"/>
    </row>
    <row r="79" spans="1:9" ht="15" customHeight="1" x14ac:dyDescent="0.25">
      <c r="A79" s="83"/>
      <c r="B79" s="57"/>
      <c r="C79" s="57"/>
      <c r="D79" s="57"/>
      <c r="E79" s="57"/>
      <c r="F79" s="59"/>
    </row>
    <row r="80" spans="1:9" ht="15" customHeight="1" x14ac:dyDescent="0.25">
      <c r="A80" s="81" t="s">
        <v>60</v>
      </c>
      <c r="B80" s="57"/>
      <c r="C80" s="57"/>
      <c r="D80" s="57"/>
      <c r="E80" s="57"/>
      <c r="F80" s="59"/>
    </row>
    <row r="81" spans="1:8" ht="15" customHeight="1" x14ac:dyDescent="0.25">
      <c r="A81" s="64" t="s">
        <v>61</v>
      </c>
      <c r="B81" s="61">
        <f>BOR!B81+LUMCON!B81+LOSFA!B81+ULSummary!B81+'LSU Summary'!B81+'SU Summary'!B81+'LCTCS Summary'!B81</f>
        <v>1290927728.3531368</v>
      </c>
      <c r="C81" s="61">
        <f>BOR!C81+LUMCON!C81+LOSFA!C81+ULSummary!C81+'LSU Summary'!C81+'SU Summary'!C81+'LCTCS Summary'!C81</f>
        <v>1341919556.5532646</v>
      </c>
      <c r="D81" s="61">
        <f>BOR!D81+LUMCON!D81+LOSFA!D81+ULSummary!D81+'LSU Summary'!D81+'SU Summary'!D81+'LCTCS Summary'!D81</f>
        <v>1376977003.9676342</v>
      </c>
      <c r="E81" s="61">
        <f t="shared" ref="E81:E99" si="10">D81-C81</f>
        <v>35057447.414369583</v>
      </c>
      <c r="F81" s="62">
        <f t="shared" ref="F81:F99" si="11">IF(ISBLANK(E81),"  ",IF(C81&gt;0,E81/C81,IF(E81&gt;0,1,0)))</f>
        <v>2.6124850214132828E-2</v>
      </c>
      <c r="H81" s="151"/>
    </row>
    <row r="82" spans="1:8" ht="15" customHeight="1" x14ac:dyDescent="0.25">
      <c r="A82" s="66" t="s">
        <v>62</v>
      </c>
      <c r="B82" s="61">
        <f>BOR!B82+LUMCON!B82+LOSFA!B82+ULSummary!B82+'LSU Summary'!B82+'SU Summary'!B82+'LCTCS Summary'!B82</f>
        <v>71150906.339583024</v>
      </c>
      <c r="C82" s="61">
        <f>BOR!C82+LUMCON!C82+LOSFA!C82+ULSummary!C82+'LSU Summary'!C82+'SU Summary'!C82+'LCTCS Summary'!C82</f>
        <v>69066278.810620114</v>
      </c>
      <c r="D82" s="61">
        <f>BOR!D82+LUMCON!D82+LOSFA!D82+ULSummary!D82+'LSU Summary'!D82+'SU Summary'!D82+'LCTCS Summary'!D82</f>
        <v>67098029.10447301</v>
      </c>
      <c r="E82" s="61">
        <f t="shared" si="10"/>
        <v>-1968249.7061471045</v>
      </c>
      <c r="F82" s="62">
        <f t="shared" si="11"/>
        <v>-2.8497983966155892E-2</v>
      </c>
      <c r="H82" s="151"/>
    </row>
    <row r="83" spans="1:8" ht="15" customHeight="1" x14ac:dyDescent="0.25">
      <c r="A83" s="66" t="s">
        <v>63</v>
      </c>
      <c r="B83" s="61">
        <f>BOR!B83+LUMCON!B83+LOSFA!B83+ULSummary!B83+'LSU Summary'!B83+'SU Summary'!B83+'LCTCS Summary'!B83</f>
        <v>549695253.62123048</v>
      </c>
      <c r="C83" s="61">
        <f>BOR!C83+LUMCON!C83+LOSFA!C83+ULSummary!C83+'LSU Summary'!C83+'SU Summary'!C83+'LCTCS Summary'!C83</f>
        <v>585759035.49243629</v>
      </c>
      <c r="D83" s="61">
        <f>BOR!D83+LUMCON!D83+LOSFA!D83+ULSummary!D83+'LSU Summary'!D83+'SU Summary'!D83+'LCTCS Summary'!D83</f>
        <v>573427215.93892014</v>
      </c>
      <c r="E83" s="61">
        <f t="shared" si="10"/>
        <v>-12331819.55351615</v>
      </c>
      <c r="F83" s="62">
        <f t="shared" si="11"/>
        <v>-2.1052717595980448E-2</v>
      </c>
      <c r="H83" s="151"/>
    </row>
    <row r="84" spans="1:8" s="103" customFormat="1" ht="15" customHeight="1" x14ac:dyDescent="0.25">
      <c r="A84" s="84" t="s">
        <v>64</v>
      </c>
      <c r="B84" s="77">
        <f>BOR!B84+LUMCON!B84+LOSFA!B84+ULSummary!B84+'LSU Summary'!B84+'SU Summary'!B84+'LCTCS Summary'!B84</f>
        <v>1911773888.3139501</v>
      </c>
      <c r="C84" s="77">
        <f>BOR!C84+LUMCON!C84+LOSFA!C84+ULSummary!C84+'LSU Summary'!C84+'SU Summary'!C84+'LCTCS Summary'!C84</f>
        <v>1996744870.8563213</v>
      </c>
      <c r="D84" s="77">
        <f>BOR!D84+LUMCON!D84+LOSFA!D84+ULSummary!D84+'LSU Summary'!D84+'SU Summary'!D84+'LCTCS Summary'!D84</f>
        <v>2017502249.0110273</v>
      </c>
      <c r="E84" s="77">
        <f t="shared" si="10"/>
        <v>20757378.154706001</v>
      </c>
      <c r="F84" s="71">
        <f t="shared" si="11"/>
        <v>1.0395608601615699E-2</v>
      </c>
      <c r="H84" s="151"/>
    </row>
    <row r="85" spans="1:8" ht="15" customHeight="1" x14ac:dyDescent="0.25">
      <c r="A85" s="66" t="s">
        <v>65</v>
      </c>
      <c r="B85" s="61">
        <f>BOR!B85+LUMCON!B85+LOSFA!B85+ULSummary!B85+'LSU Summary'!B85+'SU Summary'!B85+'LCTCS Summary'!B85</f>
        <v>13799617.226153115</v>
      </c>
      <c r="C85" s="61">
        <f>BOR!C85+LUMCON!C85+LOSFA!C85+ULSummary!C85+'LSU Summary'!C85+'SU Summary'!C85+'LCTCS Summary'!C85</f>
        <v>12342623.722725702</v>
      </c>
      <c r="D85" s="61">
        <f>BOR!D85+LUMCON!D85+LOSFA!D85+ULSummary!D85+'LSU Summary'!D85+'SU Summary'!D85+'LCTCS Summary'!D85</f>
        <v>12846340.310617102</v>
      </c>
      <c r="E85" s="61">
        <f t="shared" si="10"/>
        <v>503716.58789139986</v>
      </c>
      <c r="F85" s="62">
        <f t="shared" si="11"/>
        <v>4.0811143498115231E-2</v>
      </c>
      <c r="H85" s="151"/>
    </row>
    <row r="86" spans="1:8" ht="15" customHeight="1" x14ac:dyDescent="0.25">
      <c r="A86" s="66" t="s">
        <v>66</v>
      </c>
      <c r="B86" s="61">
        <f>BOR!B86+LUMCON!B86+LOSFA!B86+ULSummary!B86+'LSU Summary'!B86+'SU Summary'!B86+'LCTCS Summary'!B86</f>
        <v>266287711.51957905</v>
      </c>
      <c r="C86" s="61">
        <f>BOR!C86+LUMCON!C86+LOSFA!C86+ULSummary!C86+'LSU Summary'!C86+'SU Summary'!C86+'LCTCS Summary'!C86</f>
        <v>305140858.0192638</v>
      </c>
      <c r="D86" s="61">
        <f>BOR!D86+LUMCON!D86+LOSFA!D86+ULSummary!D86+'LSU Summary'!D86+'SU Summary'!D86+'LCTCS Summary'!D86</f>
        <v>297709845.77274352</v>
      </c>
      <c r="E86" s="61">
        <f t="shared" si="10"/>
        <v>-7431012.2465202808</v>
      </c>
      <c r="F86" s="62">
        <f t="shared" si="11"/>
        <v>-2.4352727768928127E-2</v>
      </c>
      <c r="H86" s="151"/>
    </row>
    <row r="87" spans="1:8" ht="15" customHeight="1" x14ac:dyDescent="0.25">
      <c r="A87" s="66" t="s">
        <v>67</v>
      </c>
      <c r="B87" s="61">
        <f>BOR!B87+LUMCON!B87+LOSFA!B87+ULSummary!B87+'LSU Summary'!B87+'SU Summary'!B87+'LCTCS Summary'!B87</f>
        <v>68346679.647059292</v>
      </c>
      <c r="C87" s="61">
        <f>BOR!C87+LUMCON!C87+LOSFA!C87+ULSummary!C87+'LSU Summary'!C87+'SU Summary'!C87+'LCTCS Summary'!C87</f>
        <v>72208151.701723516</v>
      </c>
      <c r="D87" s="61">
        <f>BOR!D87+LUMCON!D87+LOSFA!D87+ULSummary!D87+'LSU Summary'!D87+'SU Summary'!D87+'LCTCS Summary'!D87</f>
        <v>72636893.337612286</v>
      </c>
      <c r="E87" s="61">
        <f t="shared" si="10"/>
        <v>428741.63588877022</v>
      </c>
      <c r="F87" s="62">
        <f t="shared" si="11"/>
        <v>5.9375794253785988E-3</v>
      </c>
      <c r="H87" s="151"/>
    </row>
    <row r="88" spans="1:8" s="103" customFormat="1" ht="15" customHeight="1" x14ac:dyDescent="0.25">
      <c r="A88" s="68" t="s">
        <v>68</v>
      </c>
      <c r="B88" s="77">
        <f>BOR!B88+LUMCON!B88+LOSFA!B88+ULSummary!B88+'LSU Summary'!B88+'SU Summary'!B88+'LCTCS Summary'!B88</f>
        <v>348434008.39279139</v>
      </c>
      <c r="C88" s="77">
        <f>BOR!C88+LUMCON!C88+LOSFA!C88+ULSummary!C88+'LSU Summary'!C88+'SU Summary'!C88+'LCTCS Summary'!C88</f>
        <v>389691633.44371295</v>
      </c>
      <c r="D88" s="77">
        <f>BOR!D88+LUMCON!D88+LOSFA!D88+ULSummary!D88+'LSU Summary'!D88+'SU Summary'!D88+'LCTCS Summary'!D88</f>
        <v>383193079.42097294</v>
      </c>
      <c r="E88" s="77">
        <f t="shared" si="10"/>
        <v>-6498554.0227400064</v>
      </c>
      <c r="F88" s="71">
        <f t="shared" si="11"/>
        <v>-1.6676144584660831E-2</v>
      </c>
      <c r="H88" s="151"/>
    </row>
    <row r="89" spans="1:8" ht="15" customHeight="1" x14ac:dyDescent="0.25">
      <c r="A89" s="66" t="s">
        <v>69</v>
      </c>
      <c r="B89" s="61">
        <f>BOR!B89+LUMCON!B89+LOSFA!B89+ULSummary!B89+'LSU Summary'!B89+'SU Summary'!B89+'LCTCS Summary'!B89</f>
        <v>82536782.458381429</v>
      </c>
      <c r="C89" s="61">
        <f>BOR!C89+LUMCON!C89+LOSFA!C89+ULSummary!C89+'LSU Summary'!C89+'SU Summary'!C89+'LCTCS Summary'!C89</f>
        <v>68073729.639307752</v>
      </c>
      <c r="D89" s="61">
        <f>BOR!D89+LUMCON!D89+LOSFA!D89+ULSummary!D89+'LSU Summary'!D89+'SU Summary'!D89+'LCTCS Summary'!D89</f>
        <v>48244644.406066626</v>
      </c>
      <c r="E89" s="61">
        <f t="shared" si="10"/>
        <v>-19829085.233241126</v>
      </c>
      <c r="F89" s="62">
        <f t="shared" si="11"/>
        <v>-0.29128836246091672</v>
      </c>
      <c r="H89" s="151"/>
    </row>
    <row r="90" spans="1:8" ht="15" customHeight="1" x14ac:dyDescent="0.25">
      <c r="A90" s="66" t="s">
        <v>70</v>
      </c>
      <c r="B90" s="61">
        <f>BOR!B90+LUMCON!B90+LOSFA!B90+ULSummary!B90+'LSU Summary'!B90+'SU Summary'!B90+'LCTCS Summary'!B90</f>
        <v>850106221.11206937</v>
      </c>
      <c r="C90" s="61">
        <f>BOR!C90+LUMCON!C90+LOSFA!C90+ULSummary!C90+'LSU Summary'!C90+'SU Summary'!C90+'LCTCS Summary'!C90</f>
        <v>947210915.62222958</v>
      </c>
      <c r="D90" s="61">
        <f>BOR!D90+LUMCON!D90+LOSFA!D90+ULSummary!D90+'LSU Summary'!D90+'SU Summary'!D90+'LCTCS Summary'!D90</f>
        <v>853964776.69468629</v>
      </c>
      <c r="E90" s="61">
        <f t="shared" si="10"/>
        <v>-93246138.927543283</v>
      </c>
      <c r="F90" s="62">
        <f t="shared" si="11"/>
        <v>-9.8442846666615139E-2</v>
      </c>
      <c r="H90" s="151"/>
    </row>
    <row r="91" spans="1:8" ht="15" customHeight="1" x14ac:dyDescent="0.25">
      <c r="A91" s="66" t="s">
        <v>71</v>
      </c>
      <c r="B91" s="61">
        <f>BOR!B91+LUMCON!B91+LOSFA!B91+ULSummary!B91+'LSU Summary'!B91+'SU Summary'!B91+'LCTCS Summary'!B91</f>
        <v>411.4</v>
      </c>
      <c r="C91" s="61">
        <f>BOR!C91+LUMCON!C91+LOSFA!C91+ULSummary!C91+'LSU Summary'!C91+'SU Summary'!C91+'LCTCS Summary'!C91</f>
        <v>0</v>
      </c>
      <c r="D91" s="61">
        <f>BOR!D91+LUMCON!D91+LOSFA!D91+ULSummary!D91+'LSU Summary'!D91+'SU Summary'!D91+'LCTCS Summary'!D91</f>
        <v>0</v>
      </c>
      <c r="E91" s="61">
        <f t="shared" si="10"/>
        <v>0</v>
      </c>
      <c r="F91" s="62">
        <f t="shared" si="11"/>
        <v>0</v>
      </c>
      <c r="H91" s="151"/>
    </row>
    <row r="92" spans="1:8" ht="15" customHeight="1" x14ac:dyDescent="0.25">
      <c r="A92" s="66" t="s">
        <v>72</v>
      </c>
      <c r="B92" s="61">
        <f>BOR!B92+LUMCON!B92+LOSFA!B92+ULSummary!B92+'LSU Summary'!B92+'SU Summary'!B92+'LCTCS Summary'!B92</f>
        <v>75186104.980000004</v>
      </c>
      <c r="C92" s="61">
        <f>BOR!C92+LUMCON!C92+LOSFA!C92+ULSummary!C92+'LSU Summary'!C92+'SU Summary'!C92+'LCTCS Summary'!C92</f>
        <v>69434867.049999997</v>
      </c>
      <c r="D92" s="61">
        <f>BOR!D92+LUMCON!D92+LOSFA!D92+ULSummary!D92+'LSU Summary'!D92+'SU Summary'!D92+'LCTCS Summary'!D92</f>
        <v>66465148</v>
      </c>
      <c r="E92" s="61">
        <f t="shared" si="10"/>
        <v>-2969719.049999997</v>
      </c>
      <c r="F92" s="62">
        <f t="shared" si="11"/>
        <v>-4.276985290202262E-2</v>
      </c>
      <c r="H92" s="151"/>
    </row>
    <row r="93" spans="1:8" s="103" customFormat="1" ht="15" customHeight="1" x14ac:dyDescent="0.25">
      <c r="A93" s="68" t="s">
        <v>73</v>
      </c>
      <c r="B93" s="77">
        <f>BOR!B93+LUMCON!B93+LOSFA!B93+ULSummary!B93+'LSU Summary'!B93+'SU Summary'!B93+'LCTCS Summary'!B93</f>
        <v>1007829519.9504508</v>
      </c>
      <c r="C93" s="77">
        <f>BOR!C93+LUMCON!C93+LOSFA!C93+ULSummary!C93+'LSU Summary'!C93+'SU Summary'!C93+'LCTCS Summary'!C93</f>
        <v>1084719512.3115373</v>
      </c>
      <c r="D93" s="77">
        <f>BOR!D93+LUMCON!D93+LOSFA!D93+ULSummary!D93+'LSU Summary'!D93+'SU Summary'!D93+'LCTCS Summary'!D93</f>
        <v>968674569.10075295</v>
      </c>
      <c r="E93" s="77">
        <f t="shared" si="10"/>
        <v>-116044943.21078432</v>
      </c>
      <c r="F93" s="71">
        <f t="shared" si="11"/>
        <v>-0.10698152093115071</v>
      </c>
      <c r="H93" s="151"/>
    </row>
    <row r="94" spans="1:8" ht="15" customHeight="1" x14ac:dyDescent="0.25">
      <c r="A94" s="66" t="s">
        <v>74</v>
      </c>
      <c r="B94" s="61">
        <f>BOR!B94+LUMCON!B94+LOSFA!B94+ULSummary!B94+'LSU Summary'!B94+'SU Summary'!B94+'LCTCS Summary'!B94</f>
        <v>31941050.908227019</v>
      </c>
      <c r="C94" s="61">
        <f>BOR!C94+LUMCON!C94+LOSFA!C94+ULSummary!C94+'LSU Summary'!C94+'SU Summary'!C94+'LCTCS Summary'!C94</f>
        <v>31341849.18</v>
      </c>
      <c r="D94" s="61">
        <f>BOR!D94+LUMCON!D94+LOSFA!D94+ULSummary!D94+'LSU Summary'!D94+'SU Summary'!D94+'LCTCS Summary'!D94</f>
        <v>20603823.879999999</v>
      </c>
      <c r="E94" s="61">
        <f t="shared" si="10"/>
        <v>-10738025.300000001</v>
      </c>
      <c r="F94" s="62">
        <f t="shared" si="11"/>
        <v>-0.34260981980770289</v>
      </c>
      <c r="H94" s="151"/>
    </row>
    <row r="95" spans="1:8" ht="15" customHeight="1" x14ac:dyDescent="0.25">
      <c r="A95" s="66" t="s">
        <v>75</v>
      </c>
      <c r="B95" s="61">
        <f>BOR!B95+LUMCON!B95+LOSFA!B95+ULSummary!B95+'LSU Summary'!B95+'SU Summary'!B95+'LCTCS Summary'!B95</f>
        <v>4493875.82</v>
      </c>
      <c r="C95" s="61">
        <f>BOR!C95+LUMCON!C95+LOSFA!C95+ULSummary!C95+'LSU Summary'!C95+'SU Summary'!C95+'LCTCS Summary'!C95</f>
        <v>5538626</v>
      </c>
      <c r="D95" s="61">
        <f>BOR!D95+LUMCON!D95+LOSFA!D95+ULSummary!D95+'LSU Summary'!D95+'SU Summary'!D95+'LCTCS Summary'!D95</f>
        <v>5419514</v>
      </c>
      <c r="E95" s="61">
        <f t="shared" si="10"/>
        <v>-119112</v>
      </c>
      <c r="F95" s="62">
        <f t="shared" si="11"/>
        <v>-2.1505694733675824E-2</v>
      </c>
      <c r="H95" s="151"/>
    </row>
    <row r="96" spans="1:8" ht="15" customHeight="1" x14ac:dyDescent="0.25">
      <c r="A96" s="73" t="s">
        <v>76</v>
      </c>
      <c r="B96" s="61">
        <f>BOR!B96+LUMCON!B96+LOSFA!B96+ULSummary!B96+'LSU Summary'!B96+'SU Summary'!B96+'LCTCS Summary'!B96</f>
        <v>3045605.6399999997</v>
      </c>
      <c r="C96" s="61">
        <f>BOR!C96+LUMCON!C96+LOSFA!C96+ULSummary!C96+'LSU Summary'!C96+'SU Summary'!C96+'LCTCS Summary'!C96</f>
        <v>4001645.81</v>
      </c>
      <c r="D96" s="61">
        <f>BOR!D96+LUMCON!D96+LOSFA!D96+ULSummary!D96+'LSU Summary'!D96+'SU Summary'!D96+'LCTCS Summary'!D96</f>
        <v>12763760</v>
      </c>
      <c r="E96" s="61">
        <f t="shared" si="10"/>
        <v>8762114.1899999995</v>
      </c>
      <c r="F96" s="62">
        <f t="shared" si="11"/>
        <v>2.1896276197417879</v>
      </c>
      <c r="H96" s="151"/>
    </row>
    <row r="97" spans="1:11" s="103" customFormat="1" ht="15" customHeight="1" x14ac:dyDescent="0.25">
      <c r="A97" s="87" t="s">
        <v>77</v>
      </c>
      <c r="B97" s="77">
        <f>BOR!B97+LUMCON!B97+LOSFA!B97+ULSummary!B97+'LSU Summary'!B97+'SU Summary'!B97+'LCTCS Summary'!B97</f>
        <v>39480532.36822702</v>
      </c>
      <c r="C97" s="77">
        <f>BOR!C97+LUMCON!C97+LOSFA!C97+ULSummary!C97+'LSU Summary'!C97+'SU Summary'!C97+'LCTCS Summary'!C97</f>
        <v>40882120.990000002</v>
      </c>
      <c r="D97" s="77">
        <f>BOR!D97+LUMCON!D97+LOSFA!D97+ULSummary!D97+'LSU Summary'!D97+'SU Summary'!D97+'LCTCS Summary'!D97</f>
        <v>38787097.880000003</v>
      </c>
      <c r="E97" s="77">
        <f t="shared" si="10"/>
        <v>-2095023.1099999994</v>
      </c>
      <c r="F97" s="71">
        <f t="shared" si="11"/>
        <v>-5.1245460344693315E-2</v>
      </c>
      <c r="H97" s="151"/>
      <c r="K97" s="153"/>
    </row>
    <row r="98" spans="1:11" ht="15" customHeight="1" x14ac:dyDescent="0.25">
      <c r="A98" s="73" t="s">
        <v>78</v>
      </c>
      <c r="B98" s="61">
        <f>BOR!B98+LUMCON!B98+LOSFA!B98+ULSummary!B98+'LSU Summary'!B98+'SU Summary'!B98+'LCTCS Summary'!B98</f>
        <v>0</v>
      </c>
      <c r="C98" s="61">
        <f>BOR!C98+LUMCON!C98+LOSFA!C98+ULSummary!C98+'LSU Summary'!C98+'SU Summary'!C98+'LCTCS Summary'!C98</f>
        <v>0</v>
      </c>
      <c r="D98" s="61">
        <f>BOR!D98+LUMCON!D98+LOSFA!D98+ULSummary!D98+'LSU Summary'!D98+'SU Summary'!D98+'LCTCS Summary'!D98</f>
        <v>0</v>
      </c>
      <c r="E98" s="61">
        <f t="shared" si="10"/>
        <v>0</v>
      </c>
      <c r="F98" s="62">
        <f t="shared" si="11"/>
        <v>0</v>
      </c>
      <c r="H98" s="151"/>
    </row>
    <row r="99" spans="1:11" s="103" customFormat="1" ht="15" customHeight="1" thickBot="1" x14ac:dyDescent="0.3">
      <c r="A99" s="159" t="s">
        <v>59</v>
      </c>
      <c r="B99" s="160">
        <f>BOR!B99+LUMCON!B99+LOSFA!B99+ULSummary!B99+'LSU Summary'!B99+'SU Summary'!B99+'LCTCS Summary'!B99</f>
        <v>3307517949.0254192</v>
      </c>
      <c r="C99" s="160">
        <f>BOR!C99+LUMCON!C99+LOSFA!C99+ULSummary!C99+'LSU Summary'!C99+'SU Summary'!C99+'LCTCS Summary'!C99</f>
        <v>3512038137.601572</v>
      </c>
      <c r="D99" s="160">
        <f>BOR!D99+LUMCON!D99+LOSFA!D99+ULSummary!D99+'LSU Summary'!D99+'SU Summary'!D99+'LCTCS Summary'!D99</f>
        <v>3408156995.4127526</v>
      </c>
      <c r="E99" s="161">
        <f t="shared" si="10"/>
        <v>-103881142.18881941</v>
      </c>
      <c r="F99" s="162">
        <f t="shared" si="11"/>
        <v>-2.9578591723312415E-2</v>
      </c>
      <c r="H99" s="151"/>
    </row>
    <row r="100" spans="1:11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11" x14ac:dyDescent="0.25">
      <c r="A101" s="1" t="s">
        <v>206</v>
      </c>
    </row>
    <row r="102" spans="1:11" x14ac:dyDescent="0.25">
      <c r="A102" s="1" t="s">
        <v>181</v>
      </c>
    </row>
    <row r="103" spans="1:11" x14ac:dyDescent="0.25">
      <c r="A103" s="1" t="s">
        <v>211</v>
      </c>
    </row>
  </sheetData>
  <hyperlinks>
    <hyperlink ref="H2" location="Home!A1" tooltip="Home" display="Home" xr:uid="{00000000-0004-0000-01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M103"/>
  <sheetViews>
    <sheetView view="pageBreakPreview" zoomScale="60" zoomScaleNormal="100" workbookViewId="0">
      <pane ySplit="5" topLeftCell="A72" activePane="bottomLeft" state="frozen"/>
      <selection activeCell="E103" sqref="E103"/>
      <selection pane="bottomLeft" activeCell="E103" sqref="E10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155" t="s">
        <v>116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200</v>
      </c>
      <c r="C5" s="114" t="s">
        <v>205</v>
      </c>
      <c r="D5" s="203" t="s">
        <v>210</v>
      </c>
      <c r="E5" s="114" t="s">
        <v>200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92623039</v>
      </c>
      <c r="C8" s="121">
        <v>92623039</v>
      </c>
      <c r="D8" s="121">
        <v>75337160</v>
      </c>
      <c r="E8" s="121">
        <f t="shared" ref="E8:E36" si="0">D8-C8</f>
        <v>-17285879</v>
      </c>
      <c r="F8" s="122">
        <f t="shared" ref="F8:F36" si="1">IF(ISBLANK(E8),"  ",IF(C8&gt;0,E8/C8,IF(E8&gt;0,1,0)))</f>
        <v>-0.18662612657310887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2633644</v>
      </c>
      <c r="C10" s="123">
        <v>2633644</v>
      </c>
      <c r="D10" s="123">
        <v>3078547</v>
      </c>
      <c r="E10" s="121">
        <f t="shared" si="0"/>
        <v>444903</v>
      </c>
      <c r="F10" s="122">
        <f t="shared" si="1"/>
        <v>0.16893057679777526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2633644</v>
      </c>
      <c r="C12" s="125">
        <v>2633644</v>
      </c>
      <c r="D12" s="125">
        <v>2578547</v>
      </c>
      <c r="E12" s="121">
        <f t="shared" si="0"/>
        <v>-55097</v>
      </c>
      <c r="F12" s="122">
        <f t="shared" si="1"/>
        <v>-2.0920443309725992E-2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201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22" t="s">
        <v>208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209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202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207</v>
      </c>
      <c r="B34" s="125">
        <v>0</v>
      </c>
      <c r="C34" s="125">
        <v>0</v>
      </c>
      <c r="D34" s="125">
        <v>500000</v>
      </c>
      <c r="E34" s="121">
        <f t="shared" ref="E34" si="2">D34-C34</f>
        <v>500000</v>
      </c>
      <c r="F34" s="122">
        <f t="shared" ref="F34" si="3">IF(ISBLANK(E34),"  ",IF(C34&gt;0,E34/C34,IF(E34&gt;0,1,0)))</f>
        <v>1</v>
      </c>
      <c r="H34" s="149"/>
    </row>
    <row r="35" spans="1:8" ht="15" customHeight="1" x14ac:dyDescent="0.25">
      <c r="A35" s="198" t="s">
        <v>203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204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95256683</v>
      </c>
      <c r="C42" s="130">
        <v>95256683</v>
      </c>
      <c r="D42" s="130">
        <v>78415707</v>
      </c>
      <c r="E42" s="130">
        <f>D42-C42</f>
        <v>-16840976</v>
      </c>
      <c r="F42" s="131">
        <f>IF(ISBLANK(E42),"  ",IF(C42&gt;0,E42/C42,IF(E42&gt;0,1,0)))</f>
        <v>-0.17679574250974076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185000</v>
      </c>
      <c r="C51" s="137">
        <v>185000</v>
      </c>
      <c r="D51" s="137">
        <v>185000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136939525</v>
      </c>
      <c r="C55" s="135">
        <v>146939525</v>
      </c>
      <c r="D55" s="135">
        <v>136939525</v>
      </c>
      <c r="E55" s="135">
        <f>D55-C55</f>
        <v>-10000000</v>
      </c>
      <c r="F55" s="131">
        <f>IF(ISBLANK(E55),"  ",IF(C55&gt;0,E55/C55,IF(E55&gt;0,1,0)))</f>
        <v>-6.8055208426732017E-2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232381208</v>
      </c>
      <c r="C61" s="135">
        <v>242381208</v>
      </c>
      <c r="D61" s="135">
        <v>215540232</v>
      </c>
      <c r="E61" s="135">
        <f>D61-C61</f>
        <v>-26840976</v>
      </c>
      <c r="F61" s="131">
        <f>IF(ISBLANK(E61),"  ",IF(C61&gt;0,E61/C61,IF(E61&gt;0,1,0)))</f>
        <v>-0.11073868399896744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85466371</v>
      </c>
      <c r="C65" s="117">
        <v>88690755</v>
      </c>
      <c r="D65" s="117">
        <v>89099714</v>
      </c>
      <c r="E65" s="117">
        <f t="shared" ref="E65:E78" si="6">D65-C65</f>
        <v>408959</v>
      </c>
      <c r="F65" s="122">
        <f t="shared" ref="F65:F78" si="7">IF(ISBLANK(E65),"  ",IF(C65&gt;0,E65/C65,IF(E65&gt;0,1,0)))</f>
        <v>4.6110668468207312E-3</v>
      </c>
      <c r="H65" s="149"/>
    </row>
    <row r="66" spans="1:8" ht="15" customHeight="1" x14ac:dyDescent="0.25">
      <c r="A66" s="126" t="s">
        <v>47</v>
      </c>
      <c r="B66" s="125">
        <v>37690399</v>
      </c>
      <c r="C66" s="125">
        <v>47907974</v>
      </c>
      <c r="D66" s="125">
        <v>16381101</v>
      </c>
      <c r="E66" s="125">
        <f t="shared" si="6"/>
        <v>-31526873</v>
      </c>
      <c r="F66" s="122">
        <f t="shared" si="7"/>
        <v>-0.65807151435792299</v>
      </c>
      <c r="H66" s="149"/>
    </row>
    <row r="67" spans="1:8" ht="15" customHeight="1" x14ac:dyDescent="0.25">
      <c r="A67" s="126" t="s">
        <v>48</v>
      </c>
      <c r="B67" s="125">
        <v>185000</v>
      </c>
      <c r="C67" s="125">
        <v>185000</v>
      </c>
      <c r="D67" s="125">
        <v>185000</v>
      </c>
      <c r="E67" s="125">
        <f t="shared" si="6"/>
        <v>0</v>
      </c>
      <c r="F67" s="122">
        <f t="shared" si="7"/>
        <v>0</v>
      </c>
      <c r="H67" s="149"/>
    </row>
    <row r="68" spans="1:8" ht="15" customHeight="1" x14ac:dyDescent="0.25">
      <c r="A68" s="126" t="s">
        <v>49</v>
      </c>
      <c r="B68" s="125">
        <v>19433893</v>
      </c>
      <c r="C68" s="125">
        <v>20344452</v>
      </c>
      <c r="D68" s="125">
        <v>18938694</v>
      </c>
      <c r="E68" s="125">
        <f t="shared" si="6"/>
        <v>-1405758</v>
      </c>
      <c r="F68" s="122">
        <f t="shared" si="7"/>
        <v>-6.9097855277694381E-2</v>
      </c>
      <c r="H68" s="149"/>
    </row>
    <row r="69" spans="1:8" ht="15" customHeight="1" x14ac:dyDescent="0.25">
      <c r="A69" s="126" t="s">
        <v>50</v>
      </c>
      <c r="B69" s="125">
        <v>11358071</v>
      </c>
      <c r="C69" s="125">
        <v>11389623</v>
      </c>
      <c r="D69" s="125">
        <v>10969747</v>
      </c>
      <c r="E69" s="125">
        <f t="shared" si="6"/>
        <v>-419876</v>
      </c>
      <c r="F69" s="122">
        <f t="shared" si="7"/>
        <v>-3.686478472553481E-2</v>
      </c>
      <c r="H69" s="149"/>
    </row>
    <row r="70" spans="1:8" ht="15" customHeight="1" x14ac:dyDescent="0.25">
      <c r="A70" s="126" t="s">
        <v>51</v>
      </c>
      <c r="B70" s="125">
        <v>36345839</v>
      </c>
      <c r="C70" s="125">
        <v>34897789</v>
      </c>
      <c r="D70" s="125">
        <v>34793837</v>
      </c>
      <c r="E70" s="125">
        <f t="shared" si="6"/>
        <v>-103952</v>
      </c>
      <c r="F70" s="122">
        <f t="shared" si="7"/>
        <v>-2.9787560466939611E-3</v>
      </c>
      <c r="H70" s="149"/>
    </row>
    <row r="71" spans="1:8" ht="15" customHeight="1" x14ac:dyDescent="0.25">
      <c r="A71" s="126" t="s">
        <v>52</v>
      </c>
      <c r="B71" s="125">
        <v>21911201</v>
      </c>
      <c r="C71" s="125">
        <v>20022792</v>
      </c>
      <c r="D71" s="125">
        <v>22383383</v>
      </c>
      <c r="E71" s="125">
        <f t="shared" si="6"/>
        <v>2360591</v>
      </c>
      <c r="F71" s="122">
        <f t="shared" si="7"/>
        <v>0.11789519663391598</v>
      </c>
      <c r="H71" s="149"/>
    </row>
    <row r="72" spans="1:8" ht="15" customHeight="1" x14ac:dyDescent="0.25">
      <c r="A72" s="126" t="s">
        <v>53</v>
      </c>
      <c r="B72" s="125">
        <v>19461892</v>
      </c>
      <c r="C72" s="125">
        <v>18411345</v>
      </c>
      <c r="D72" s="125">
        <v>22187009</v>
      </c>
      <c r="E72" s="125">
        <f t="shared" si="6"/>
        <v>3775664</v>
      </c>
      <c r="F72" s="122">
        <f t="shared" si="7"/>
        <v>0.20507268751957014</v>
      </c>
      <c r="H72" s="149"/>
    </row>
    <row r="73" spans="1:8" s="103" customFormat="1" ht="15" customHeight="1" x14ac:dyDescent="0.25">
      <c r="A73" s="144" t="s">
        <v>54</v>
      </c>
      <c r="B73" s="130">
        <v>231852666</v>
      </c>
      <c r="C73" s="130">
        <v>241849730</v>
      </c>
      <c r="D73" s="130">
        <v>214938485</v>
      </c>
      <c r="E73" s="125">
        <f t="shared" si="6"/>
        <v>-26911245</v>
      </c>
      <c r="F73" s="131">
        <f t="shared" si="7"/>
        <v>-0.11127258649410111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8" ht="15" customHeight="1" x14ac:dyDescent="0.25">
      <c r="A75" s="126" t="s">
        <v>56</v>
      </c>
      <c r="B75" s="125">
        <v>528542</v>
      </c>
      <c r="C75" s="125">
        <v>531478</v>
      </c>
      <c r="D75" s="125">
        <v>601747</v>
      </c>
      <c r="E75" s="125">
        <f t="shared" si="6"/>
        <v>70269</v>
      </c>
      <c r="F75" s="122">
        <f t="shared" si="7"/>
        <v>0.13221431555022034</v>
      </c>
      <c r="H75" s="149"/>
    </row>
    <row r="76" spans="1:8" ht="15" customHeight="1" x14ac:dyDescent="0.25">
      <c r="A76" s="126" t="s">
        <v>57</v>
      </c>
      <c r="B76" s="125">
        <v>0</v>
      </c>
      <c r="C76" s="125">
        <v>0</v>
      </c>
      <c r="D76" s="125">
        <v>0</v>
      </c>
      <c r="E76" s="125">
        <f t="shared" si="6"/>
        <v>0</v>
      </c>
      <c r="F76" s="122">
        <f t="shared" si="7"/>
        <v>0</v>
      </c>
      <c r="H76" s="149"/>
    </row>
    <row r="77" spans="1:8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8" s="103" customFormat="1" ht="15" customHeight="1" x14ac:dyDescent="0.25">
      <c r="A78" s="145" t="s">
        <v>59</v>
      </c>
      <c r="B78" s="146">
        <v>232381208</v>
      </c>
      <c r="C78" s="146">
        <v>242381208</v>
      </c>
      <c r="D78" s="146">
        <v>215540232</v>
      </c>
      <c r="E78" s="125">
        <f t="shared" si="6"/>
        <v>-26840976</v>
      </c>
      <c r="F78" s="131">
        <f t="shared" si="7"/>
        <v>-0.11073868399896744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116171235</v>
      </c>
      <c r="C81" s="121">
        <v>117027667</v>
      </c>
      <c r="D81" s="121">
        <v>120820426</v>
      </c>
      <c r="E81" s="117">
        <f t="shared" ref="E81:E99" si="8">D81-C81</f>
        <v>3792759</v>
      </c>
      <c r="F81" s="122">
        <f t="shared" ref="F81:F99" si="9">IF(ISBLANK(E81),"  ",IF(C81&gt;0,E81/C81,IF(E81&gt;0,1,0)))</f>
        <v>3.2409079811870467E-2</v>
      </c>
      <c r="H81" s="149"/>
    </row>
    <row r="82" spans="1:8" ht="15" customHeight="1" x14ac:dyDescent="0.25">
      <c r="A82" s="126" t="s">
        <v>62</v>
      </c>
      <c r="B82" s="123">
        <v>1133830</v>
      </c>
      <c r="C82" s="123">
        <v>1683520</v>
      </c>
      <c r="D82" s="123">
        <v>1740171</v>
      </c>
      <c r="E82" s="125">
        <f t="shared" si="8"/>
        <v>56651</v>
      </c>
      <c r="F82" s="122">
        <f t="shared" si="9"/>
        <v>3.3650327884432618E-2</v>
      </c>
      <c r="H82" s="149"/>
    </row>
    <row r="83" spans="1:8" ht="15" customHeight="1" x14ac:dyDescent="0.25">
      <c r="A83" s="126" t="s">
        <v>63</v>
      </c>
      <c r="B83" s="117">
        <v>44112256</v>
      </c>
      <c r="C83" s="117">
        <v>45778972</v>
      </c>
      <c r="D83" s="117">
        <v>43628357</v>
      </c>
      <c r="E83" s="125">
        <f t="shared" si="8"/>
        <v>-2150615</v>
      </c>
      <c r="F83" s="122">
        <f t="shared" si="9"/>
        <v>-4.6978228344664447E-2</v>
      </c>
      <c r="H83" s="149"/>
    </row>
    <row r="84" spans="1:8" s="103" customFormat="1" ht="15" customHeight="1" x14ac:dyDescent="0.25">
      <c r="A84" s="144" t="s">
        <v>64</v>
      </c>
      <c r="B84" s="146">
        <v>161417321</v>
      </c>
      <c r="C84" s="146">
        <v>164490159</v>
      </c>
      <c r="D84" s="146">
        <v>166188954</v>
      </c>
      <c r="E84" s="130">
        <f t="shared" si="8"/>
        <v>1698795</v>
      </c>
      <c r="F84" s="131">
        <f t="shared" si="9"/>
        <v>1.032763911426458E-2</v>
      </c>
      <c r="H84" s="174"/>
    </row>
    <row r="85" spans="1:8" ht="15" customHeight="1" x14ac:dyDescent="0.25">
      <c r="A85" s="126" t="s">
        <v>65</v>
      </c>
      <c r="B85" s="123">
        <v>462292</v>
      </c>
      <c r="C85" s="123">
        <v>314811</v>
      </c>
      <c r="D85" s="123">
        <v>280025</v>
      </c>
      <c r="E85" s="125">
        <f t="shared" si="8"/>
        <v>-34786</v>
      </c>
      <c r="F85" s="122">
        <f t="shared" si="9"/>
        <v>-0.11049804485866123</v>
      </c>
      <c r="H85" s="149"/>
    </row>
    <row r="86" spans="1:8" ht="15" customHeight="1" x14ac:dyDescent="0.25">
      <c r="A86" s="126" t="s">
        <v>66</v>
      </c>
      <c r="B86" s="121">
        <v>19391532</v>
      </c>
      <c r="C86" s="121">
        <v>29228944</v>
      </c>
      <c r="D86" s="121">
        <v>19811925</v>
      </c>
      <c r="E86" s="125">
        <f t="shared" si="8"/>
        <v>-9417019</v>
      </c>
      <c r="F86" s="122">
        <f t="shared" si="9"/>
        <v>-0.32218129399406287</v>
      </c>
      <c r="H86" s="149"/>
    </row>
    <row r="87" spans="1:8" ht="15" customHeight="1" x14ac:dyDescent="0.25">
      <c r="A87" s="126" t="s">
        <v>67</v>
      </c>
      <c r="B87" s="117">
        <v>1983589</v>
      </c>
      <c r="C87" s="117">
        <v>1982401</v>
      </c>
      <c r="D87" s="117">
        <v>1939132</v>
      </c>
      <c r="E87" s="125">
        <f t="shared" si="8"/>
        <v>-43269</v>
      </c>
      <c r="F87" s="122">
        <f t="shared" si="9"/>
        <v>-2.1826562839708012E-2</v>
      </c>
      <c r="H87" s="149"/>
    </row>
    <row r="88" spans="1:8" s="103" customFormat="1" ht="15" customHeight="1" x14ac:dyDescent="0.25">
      <c r="A88" s="128" t="s">
        <v>68</v>
      </c>
      <c r="B88" s="146">
        <v>21837413</v>
      </c>
      <c r="C88" s="146">
        <v>31526156</v>
      </c>
      <c r="D88" s="146">
        <v>22031082</v>
      </c>
      <c r="E88" s="130">
        <f t="shared" si="8"/>
        <v>-9495074</v>
      </c>
      <c r="F88" s="131">
        <f t="shared" si="9"/>
        <v>-0.30118083536730578</v>
      </c>
      <c r="H88" s="174"/>
    </row>
    <row r="89" spans="1:8" ht="15" customHeight="1" x14ac:dyDescent="0.25">
      <c r="A89" s="126" t="s">
        <v>69</v>
      </c>
      <c r="B89" s="117">
        <v>955949</v>
      </c>
      <c r="C89" s="117">
        <v>692784</v>
      </c>
      <c r="D89" s="117">
        <v>692427</v>
      </c>
      <c r="E89" s="125">
        <f t="shared" si="8"/>
        <v>-357</v>
      </c>
      <c r="F89" s="122">
        <f t="shared" si="9"/>
        <v>-5.1531213191990575E-4</v>
      </c>
      <c r="H89" s="149"/>
    </row>
    <row r="90" spans="1:8" ht="15" customHeight="1" x14ac:dyDescent="0.25">
      <c r="A90" s="126" t="s">
        <v>70</v>
      </c>
      <c r="B90" s="125">
        <v>46486959</v>
      </c>
      <c r="C90" s="125">
        <v>44815105</v>
      </c>
      <c r="D90" s="125">
        <v>25634596</v>
      </c>
      <c r="E90" s="125">
        <f t="shared" si="8"/>
        <v>-19180509</v>
      </c>
      <c r="F90" s="122">
        <f t="shared" si="9"/>
        <v>-0.42799205758861886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528542</v>
      </c>
      <c r="C92" s="125">
        <v>531478</v>
      </c>
      <c r="D92" s="125">
        <v>601747</v>
      </c>
      <c r="E92" s="125">
        <f t="shared" si="8"/>
        <v>70269</v>
      </c>
      <c r="F92" s="122">
        <f t="shared" si="9"/>
        <v>0.13221431555022034</v>
      </c>
      <c r="H92" s="149"/>
    </row>
    <row r="93" spans="1:8" s="103" customFormat="1" ht="15" customHeight="1" x14ac:dyDescent="0.25">
      <c r="A93" s="128" t="s">
        <v>73</v>
      </c>
      <c r="B93" s="130">
        <v>47971450</v>
      </c>
      <c r="C93" s="130">
        <v>46039367</v>
      </c>
      <c r="D93" s="130">
        <v>26928770</v>
      </c>
      <c r="E93" s="130">
        <f t="shared" si="8"/>
        <v>-19110597</v>
      </c>
      <c r="F93" s="131">
        <f t="shared" si="9"/>
        <v>-0.41509252288373122</v>
      </c>
      <c r="H93" s="174"/>
    </row>
    <row r="94" spans="1:8" ht="15" customHeight="1" x14ac:dyDescent="0.25">
      <c r="A94" s="126" t="s">
        <v>74</v>
      </c>
      <c r="B94" s="125">
        <v>1127313</v>
      </c>
      <c r="C94" s="125">
        <v>275526</v>
      </c>
      <c r="D94" s="125">
        <v>341426</v>
      </c>
      <c r="E94" s="125">
        <f t="shared" si="8"/>
        <v>65900</v>
      </c>
      <c r="F94" s="122">
        <f t="shared" si="9"/>
        <v>0.23917887967015816</v>
      </c>
      <c r="H94" s="149"/>
    </row>
    <row r="95" spans="1:8" ht="15" customHeight="1" x14ac:dyDescent="0.25">
      <c r="A95" s="126" t="s">
        <v>75</v>
      </c>
      <c r="B95" s="125">
        <v>27711</v>
      </c>
      <c r="C95" s="125">
        <v>50000</v>
      </c>
      <c r="D95" s="125">
        <v>50000</v>
      </c>
      <c r="E95" s="125">
        <f t="shared" si="8"/>
        <v>0</v>
      </c>
      <c r="F95" s="122">
        <f t="shared" si="9"/>
        <v>0</v>
      </c>
      <c r="H95" s="149"/>
    </row>
    <row r="96" spans="1:8" ht="15" customHeight="1" x14ac:dyDescent="0.25">
      <c r="A96" s="133" t="s">
        <v>76</v>
      </c>
      <c r="B96" s="125">
        <v>0</v>
      </c>
      <c r="C96" s="125">
        <v>0</v>
      </c>
      <c r="D96" s="125">
        <v>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1155024</v>
      </c>
      <c r="C97" s="146">
        <v>325526</v>
      </c>
      <c r="D97" s="146">
        <v>391426</v>
      </c>
      <c r="E97" s="125">
        <f t="shared" si="8"/>
        <v>65900</v>
      </c>
      <c r="F97" s="131">
        <f t="shared" si="9"/>
        <v>0.20244158684713356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232381208</v>
      </c>
      <c r="C99" s="166">
        <v>242381208</v>
      </c>
      <c r="D99" s="166">
        <v>215540232</v>
      </c>
      <c r="E99" s="166">
        <f t="shared" si="8"/>
        <v>-26840976</v>
      </c>
      <c r="F99" s="167">
        <f t="shared" si="9"/>
        <v>-0.11073868399896744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206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M103"/>
  <sheetViews>
    <sheetView view="pageBreakPreview" zoomScale="60" zoomScaleNormal="100" workbookViewId="0">
      <pane ySplit="5" topLeftCell="A72" activePane="bottomLeft" state="frozen"/>
      <selection activeCell="E103" sqref="E103"/>
      <selection pane="bottomLeft" activeCell="E103" sqref="E10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93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200</v>
      </c>
      <c r="C5" s="114" t="s">
        <v>205</v>
      </c>
      <c r="D5" s="203" t="s">
        <v>210</v>
      </c>
      <c r="E5" s="114" t="s">
        <v>200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34151019</v>
      </c>
      <c r="C8" s="121">
        <v>34151019</v>
      </c>
      <c r="D8" s="121">
        <v>32419829</v>
      </c>
      <c r="E8" s="121">
        <f t="shared" ref="E8:E36" si="0">D8-C8</f>
        <v>-1731190</v>
      </c>
      <c r="F8" s="122">
        <f t="shared" ref="F8:F36" si="1">IF(ISBLANK(E8),"  ",IF(C8&gt;0,E8/C8,IF(E8&gt;0,1,0)))</f>
        <v>-5.0692191644413305E-2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1863961</v>
      </c>
      <c r="C10" s="123">
        <v>1863961</v>
      </c>
      <c r="D10" s="123">
        <v>5824967</v>
      </c>
      <c r="E10" s="121">
        <f t="shared" si="0"/>
        <v>3961006</v>
      </c>
      <c r="F10" s="122">
        <f t="shared" si="1"/>
        <v>2.1250476807186418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1863961</v>
      </c>
      <c r="C12" s="125">
        <v>1863961</v>
      </c>
      <c r="D12" s="125">
        <v>1824967</v>
      </c>
      <c r="E12" s="121">
        <f t="shared" si="0"/>
        <v>-38994</v>
      </c>
      <c r="F12" s="122">
        <f t="shared" si="1"/>
        <v>-2.0919965600138628E-2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201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16" t="s">
        <v>208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209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202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207</v>
      </c>
      <c r="B34" s="125">
        <v>0</v>
      </c>
      <c r="C34" s="125">
        <v>0</v>
      </c>
      <c r="D34" s="125">
        <v>4000000</v>
      </c>
      <c r="E34" s="121">
        <f t="shared" ref="E34" si="2">D34-C34</f>
        <v>4000000</v>
      </c>
      <c r="F34" s="122">
        <f t="shared" ref="F34" si="3">IF(ISBLANK(E34),"  ",IF(C34&gt;0,E34/C34,IF(E34&gt;0,1,0)))</f>
        <v>1</v>
      </c>
      <c r="H34" s="149"/>
    </row>
    <row r="35" spans="1:8" ht="15" customHeight="1" x14ac:dyDescent="0.25">
      <c r="A35" s="198" t="s">
        <v>203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204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36014980</v>
      </c>
      <c r="C42" s="130">
        <v>36014980</v>
      </c>
      <c r="D42" s="130">
        <v>38244796</v>
      </c>
      <c r="E42" s="130">
        <f>D42-C42</f>
        <v>2229816</v>
      </c>
      <c r="F42" s="131">
        <f>IF(ISBLANK(E42),"  ",IF(C42&gt;0,E42/C42,IF(E42&gt;0,1,0)))</f>
        <v>6.1913570408757689E-2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60865063</v>
      </c>
      <c r="C55" s="135">
        <v>68227710</v>
      </c>
      <c r="D55" s="135">
        <v>68227710</v>
      </c>
      <c r="E55" s="135">
        <f>D55-C55</f>
        <v>0</v>
      </c>
      <c r="F55" s="131">
        <f>IF(ISBLANK(E55),"  ",IF(C55&gt;0,E55/C55,IF(E55&gt;0,1,0)))</f>
        <v>0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96880043</v>
      </c>
      <c r="C61" s="135">
        <v>104242690</v>
      </c>
      <c r="D61" s="135">
        <v>106472506</v>
      </c>
      <c r="E61" s="135">
        <f>D61-C61</f>
        <v>2229816</v>
      </c>
      <c r="F61" s="131">
        <f>IF(ISBLANK(E61),"  ",IF(C61&gt;0,E61/C61,IF(E61&gt;0,1,0)))</f>
        <v>2.1390622210535819E-2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40631078</v>
      </c>
      <c r="C65" s="117">
        <v>43342613</v>
      </c>
      <c r="D65" s="117">
        <v>43335168</v>
      </c>
      <c r="E65" s="117">
        <f t="shared" ref="E65:E78" si="6">D65-C65</f>
        <v>-7445</v>
      </c>
      <c r="F65" s="122">
        <f t="shared" ref="F65:F78" si="7">IF(ISBLANK(E65),"  ",IF(C65&gt;0,E65/C65,IF(E65&gt;0,1,0)))</f>
        <v>-1.7177090822835254E-4</v>
      </c>
      <c r="H65" s="149"/>
    </row>
    <row r="66" spans="1:8" ht="15" customHeight="1" x14ac:dyDescent="0.25">
      <c r="A66" s="126" t="s">
        <v>47</v>
      </c>
      <c r="B66" s="125">
        <v>4793015</v>
      </c>
      <c r="C66" s="125">
        <v>4793599</v>
      </c>
      <c r="D66" s="125">
        <v>4791318</v>
      </c>
      <c r="E66" s="125">
        <f t="shared" si="6"/>
        <v>-2281</v>
      </c>
      <c r="F66" s="122">
        <f t="shared" si="7"/>
        <v>-4.7584288965347332E-4</v>
      </c>
      <c r="H66" s="149"/>
    </row>
    <row r="67" spans="1:8" ht="15" customHeight="1" x14ac:dyDescent="0.25">
      <c r="A67" s="126" t="s">
        <v>48</v>
      </c>
      <c r="B67" s="125">
        <v>161479</v>
      </c>
      <c r="C67" s="125">
        <v>158853</v>
      </c>
      <c r="D67" s="125">
        <v>158072</v>
      </c>
      <c r="E67" s="125">
        <f t="shared" si="6"/>
        <v>-781</v>
      </c>
      <c r="F67" s="122">
        <f t="shared" si="7"/>
        <v>-4.9164951244232086E-3</v>
      </c>
      <c r="H67" s="149"/>
    </row>
    <row r="68" spans="1:8" ht="15" customHeight="1" x14ac:dyDescent="0.25">
      <c r="A68" s="126" t="s">
        <v>49</v>
      </c>
      <c r="B68" s="125">
        <v>5433776</v>
      </c>
      <c r="C68" s="125">
        <v>5736712</v>
      </c>
      <c r="D68" s="125">
        <v>5700575</v>
      </c>
      <c r="E68" s="125">
        <f t="shared" si="6"/>
        <v>-36137</v>
      </c>
      <c r="F68" s="122">
        <f t="shared" si="7"/>
        <v>-6.2992529518651101E-3</v>
      </c>
      <c r="H68" s="149"/>
    </row>
    <row r="69" spans="1:8" ht="15" customHeight="1" x14ac:dyDescent="0.25">
      <c r="A69" s="126" t="s">
        <v>50</v>
      </c>
      <c r="B69" s="125">
        <v>5739668</v>
      </c>
      <c r="C69" s="125">
        <v>5701200</v>
      </c>
      <c r="D69" s="125">
        <v>5691594</v>
      </c>
      <c r="E69" s="125">
        <f t="shared" si="6"/>
        <v>-9606</v>
      </c>
      <c r="F69" s="122">
        <f t="shared" si="7"/>
        <v>-1.6849084403283518E-3</v>
      </c>
      <c r="H69" s="149"/>
    </row>
    <row r="70" spans="1:8" ht="15" customHeight="1" x14ac:dyDescent="0.25">
      <c r="A70" s="126" t="s">
        <v>51</v>
      </c>
      <c r="B70" s="125">
        <v>14913989</v>
      </c>
      <c r="C70" s="125">
        <v>15448749</v>
      </c>
      <c r="D70" s="125">
        <v>16283684</v>
      </c>
      <c r="E70" s="125">
        <f t="shared" si="6"/>
        <v>834935</v>
      </c>
      <c r="F70" s="122">
        <f t="shared" si="7"/>
        <v>5.4045476433075584E-2</v>
      </c>
      <c r="H70" s="149"/>
    </row>
    <row r="71" spans="1:8" ht="15" customHeight="1" x14ac:dyDescent="0.25">
      <c r="A71" s="126" t="s">
        <v>52</v>
      </c>
      <c r="B71" s="125">
        <v>14404818</v>
      </c>
      <c r="C71" s="125">
        <v>15327642</v>
      </c>
      <c r="D71" s="125">
        <v>14405523</v>
      </c>
      <c r="E71" s="125">
        <f t="shared" si="6"/>
        <v>-922119</v>
      </c>
      <c r="F71" s="122">
        <f t="shared" si="7"/>
        <v>-6.016052566989756E-2</v>
      </c>
      <c r="H71" s="149"/>
    </row>
    <row r="72" spans="1:8" ht="15" customHeight="1" x14ac:dyDescent="0.25">
      <c r="A72" s="126" t="s">
        <v>53</v>
      </c>
      <c r="B72" s="125">
        <v>9108967</v>
      </c>
      <c r="C72" s="125">
        <v>9774158</v>
      </c>
      <c r="D72" s="125">
        <v>10647408</v>
      </c>
      <c r="E72" s="125">
        <f t="shared" si="6"/>
        <v>873250</v>
      </c>
      <c r="F72" s="122">
        <f t="shared" si="7"/>
        <v>8.9342734177204827E-2</v>
      </c>
      <c r="H72" s="149"/>
    </row>
    <row r="73" spans="1:8" s="103" customFormat="1" ht="15" customHeight="1" x14ac:dyDescent="0.25">
      <c r="A73" s="144" t="s">
        <v>54</v>
      </c>
      <c r="B73" s="130">
        <v>95186791</v>
      </c>
      <c r="C73" s="130">
        <v>100283527</v>
      </c>
      <c r="D73" s="130">
        <v>101013344</v>
      </c>
      <c r="E73" s="125">
        <f t="shared" si="6"/>
        <v>729817</v>
      </c>
      <c r="F73" s="131">
        <f t="shared" si="7"/>
        <v>7.2775362198818552E-3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8" ht="15" customHeight="1" x14ac:dyDescent="0.25">
      <c r="A75" s="126" t="s">
        <v>56</v>
      </c>
      <c r="B75" s="125">
        <v>45153</v>
      </c>
      <c r="C75" s="125">
        <v>45151</v>
      </c>
      <c r="D75" s="125">
        <v>45150</v>
      </c>
      <c r="E75" s="125">
        <f t="shared" si="6"/>
        <v>-1</v>
      </c>
      <c r="F75" s="122">
        <f t="shared" si="7"/>
        <v>-2.2147903700914709E-5</v>
      </c>
      <c r="H75" s="149"/>
    </row>
    <row r="76" spans="1:8" ht="15" customHeight="1" x14ac:dyDescent="0.25">
      <c r="A76" s="126" t="s">
        <v>57</v>
      </c>
      <c r="B76" s="125">
        <v>1648099</v>
      </c>
      <c r="C76" s="125">
        <v>3914012</v>
      </c>
      <c r="D76" s="125">
        <v>5414012</v>
      </c>
      <c r="E76" s="125">
        <f t="shared" si="6"/>
        <v>1500000</v>
      </c>
      <c r="F76" s="122">
        <f t="shared" si="7"/>
        <v>0.38323847755193391</v>
      </c>
      <c r="H76" s="149"/>
    </row>
    <row r="77" spans="1:8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8" s="103" customFormat="1" ht="15" customHeight="1" x14ac:dyDescent="0.25">
      <c r="A78" s="145" t="s">
        <v>59</v>
      </c>
      <c r="B78" s="146">
        <v>96880043</v>
      </c>
      <c r="C78" s="146">
        <v>104242690</v>
      </c>
      <c r="D78" s="146">
        <v>106472506</v>
      </c>
      <c r="E78" s="125">
        <f t="shared" si="6"/>
        <v>2229816</v>
      </c>
      <c r="F78" s="131">
        <f t="shared" si="7"/>
        <v>2.1390622210535819E-2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46620019</v>
      </c>
      <c r="C81" s="121">
        <v>45985665</v>
      </c>
      <c r="D81" s="121">
        <v>46071553</v>
      </c>
      <c r="E81" s="117">
        <f t="shared" ref="E81:E99" si="8">D81-C81</f>
        <v>85888</v>
      </c>
      <c r="F81" s="122">
        <f t="shared" ref="F81:F99" si="9">IF(ISBLANK(E81),"  ",IF(C81&gt;0,E81/C81,IF(E81&gt;0,1,0)))</f>
        <v>1.867712470831943E-3</v>
      </c>
      <c r="H81" s="149"/>
    </row>
    <row r="82" spans="1:8" ht="15" customHeight="1" x14ac:dyDescent="0.25">
      <c r="A82" s="126" t="s">
        <v>62</v>
      </c>
      <c r="B82" s="123">
        <v>530238</v>
      </c>
      <c r="C82" s="123">
        <v>621847</v>
      </c>
      <c r="D82" s="123">
        <v>554434</v>
      </c>
      <c r="E82" s="125">
        <f t="shared" si="8"/>
        <v>-67413</v>
      </c>
      <c r="F82" s="122">
        <f t="shared" si="9"/>
        <v>-0.10840769514044452</v>
      </c>
      <c r="H82" s="149"/>
    </row>
    <row r="83" spans="1:8" ht="15" customHeight="1" x14ac:dyDescent="0.25">
      <c r="A83" s="126" t="s">
        <v>63</v>
      </c>
      <c r="B83" s="117">
        <v>21024546</v>
      </c>
      <c r="C83" s="117">
        <v>23714943</v>
      </c>
      <c r="D83" s="117">
        <v>24451665</v>
      </c>
      <c r="E83" s="125">
        <f t="shared" si="8"/>
        <v>736722</v>
      </c>
      <c r="F83" s="122">
        <f t="shared" si="9"/>
        <v>3.1065729316743455E-2</v>
      </c>
      <c r="H83" s="149"/>
    </row>
    <row r="84" spans="1:8" s="103" customFormat="1" ht="15" customHeight="1" x14ac:dyDescent="0.25">
      <c r="A84" s="144" t="s">
        <v>64</v>
      </c>
      <c r="B84" s="146">
        <v>68174803</v>
      </c>
      <c r="C84" s="146">
        <v>70322456</v>
      </c>
      <c r="D84" s="146">
        <v>71077652</v>
      </c>
      <c r="E84" s="130">
        <f t="shared" si="8"/>
        <v>755196</v>
      </c>
      <c r="F84" s="131">
        <f t="shared" si="9"/>
        <v>1.0739044722783857E-2</v>
      </c>
      <c r="H84" s="174"/>
    </row>
    <row r="85" spans="1:8" ht="15" customHeight="1" x14ac:dyDescent="0.25">
      <c r="A85" s="126" t="s">
        <v>65</v>
      </c>
      <c r="B85" s="123">
        <v>409487</v>
      </c>
      <c r="C85" s="123">
        <v>410992</v>
      </c>
      <c r="D85" s="123">
        <v>410696</v>
      </c>
      <c r="E85" s="125">
        <f t="shared" si="8"/>
        <v>-296</v>
      </c>
      <c r="F85" s="122">
        <f t="shared" si="9"/>
        <v>-7.2020866586210922E-4</v>
      </c>
      <c r="H85" s="149"/>
    </row>
    <row r="86" spans="1:8" ht="15" customHeight="1" x14ac:dyDescent="0.25">
      <c r="A86" s="126" t="s">
        <v>66</v>
      </c>
      <c r="B86" s="121">
        <v>8455591</v>
      </c>
      <c r="C86" s="121">
        <v>10385597</v>
      </c>
      <c r="D86" s="121">
        <v>11332705</v>
      </c>
      <c r="E86" s="125">
        <f t="shared" si="8"/>
        <v>947108</v>
      </c>
      <c r="F86" s="122">
        <f t="shared" si="9"/>
        <v>9.1194372360106024E-2</v>
      </c>
      <c r="H86" s="149"/>
    </row>
    <row r="87" spans="1:8" ht="15" customHeight="1" x14ac:dyDescent="0.25">
      <c r="A87" s="126" t="s">
        <v>67</v>
      </c>
      <c r="B87" s="117">
        <v>1317845</v>
      </c>
      <c r="C87" s="117">
        <v>1736277</v>
      </c>
      <c r="D87" s="117">
        <v>1731267</v>
      </c>
      <c r="E87" s="125">
        <f t="shared" si="8"/>
        <v>-5010</v>
      </c>
      <c r="F87" s="122">
        <f t="shared" si="9"/>
        <v>-2.8854842862054845E-3</v>
      </c>
      <c r="H87" s="149"/>
    </row>
    <row r="88" spans="1:8" s="103" customFormat="1" ht="15" customHeight="1" x14ac:dyDescent="0.25">
      <c r="A88" s="128" t="s">
        <v>68</v>
      </c>
      <c r="B88" s="146">
        <v>10182923</v>
      </c>
      <c r="C88" s="146">
        <v>12532866</v>
      </c>
      <c r="D88" s="146">
        <v>13474668</v>
      </c>
      <c r="E88" s="130">
        <f t="shared" si="8"/>
        <v>941802</v>
      </c>
      <c r="F88" s="131">
        <f t="shared" si="9"/>
        <v>7.5146578603808578E-2</v>
      </c>
      <c r="H88" s="174"/>
    </row>
    <row r="89" spans="1:8" ht="15" customHeight="1" x14ac:dyDescent="0.25">
      <c r="A89" s="126" t="s">
        <v>69</v>
      </c>
      <c r="B89" s="117">
        <v>866385</v>
      </c>
      <c r="C89" s="117">
        <v>729101</v>
      </c>
      <c r="D89" s="117">
        <v>907168</v>
      </c>
      <c r="E89" s="125">
        <f t="shared" si="8"/>
        <v>178067</v>
      </c>
      <c r="F89" s="122">
        <f t="shared" si="9"/>
        <v>0.24422816591939936</v>
      </c>
      <c r="H89" s="149"/>
    </row>
    <row r="90" spans="1:8" ht="15" customHeight="1" x14ac:dyDescent="0.25">
      <c r="A90" s="126" t="s">
        <v>70</v>
      </c>
      <c r="B90" s="125">
        <v>16425798</v>
      </c>
      <c r="C90" s="125">
        <v>19583380</v>
      </c>
      <c r="D90" s="125">
        <v>20161261</v>
      </c>
      <c r="E90" s="125">
        <f t="shared" si="8"/>
        <v>577881</v>
      </c>
      <c r="F90" s="122">
        <f t="shared" si="9"/>
        <v>2.950874670256105E-2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45153</v>
      </c>
      <c r="C92" s="125">
        <v>45151</v>
      </c>
      <c r="D92" s="125">
        <v>45150</v>
      </c>
      <c r="E92" s="125">
        <f t="shared" si="8"/>
        <v>-1</v>
      </c>
      <c r="F92" s="122">
        <f t="shared" si="9"/>
        <v>-2.2147903700914709E-5</v>
      </c>
      <c r="H92" s="149"/>
    </row>
    <row r="93" spans="1:8" s="103" customFormat="1" ht="15" customHeight="1" x14ac:dyDescent="0.25">
      <c r="A93" s="128" t="s">
        <v>73</v>
      </c>
      <c r="B93" s="130">
        <v>17337336</v>
      </c>
      <c r="C93" s="130">
        <v>20357632</v>
      </c>
      <c r="D93" s="130">
        <v>21113579</v>
      </c>
      <c r="E93" s="130">
        <f t="shared" si="8"/>
        <v>755947</v>
      </c>
      <c r="F93" s="131">
        <f t="shared" si="9"/>
        <v>3.7133346353839192E-2</v>
      </c>
      <c r="H93" s="174"/>
    </row>
    <row r="94" spans="1:8" ht="15" customHeight="1" x14ac:dyDescent="0.25">
      <c r="A94" s="126" t="s">
        <v>74</v>
      </c>
      <c r="B94" s="125">
        <v>463704</v>
      </c>
      <c r="C94" s="125">
        <v>579736</v>
      </c>
      <c r="D94" s="125">
        <v>356607</v>
      </c>
      <c r="E94" s="125">
        <f t="shared" si="8"/>
        <v>-223129</v>
      </c>
      <c r="F94" s="122">
        <f t="shared" si="9"/>
        <v>-0.38488035933597364</v>
      </c>
      <c r="H94" s="149"/>
    </row>
    <row r="95" spans="1:8" ht="15" customHeight="1" x14ac:dyDescent="0.25">
      <c r="A95" s="126" t="s">
        <v>75</v>
      </c>
      <c r="B95" s="125">
        <v>721277</v>
      </c>
      <c r="C95" s="125">
        <v>450000</v>
      </c>
      <c r="D95" s="125">
        <v>450000</v>
      </c>
      <c r="E95" s="125">
        <f t="shared" si="8"/>
        <v>0</v>
      </c>
      <c r="F95" s="122">
        <f t="shared" si="9"/>
        <v>0</v>
      </c>
      <c r="H95" s="149"/>
    </row>
    <row r="96" spans="1:8" ht="15" customHeight="1" x14ac:dyDescent="0.25">
      <c r="A96" s="133" t="s">
        <v>76</v>
      </c>
      <c r="B96" s="125">
        <v>0</v>
      </c>
      <c r="C96" s="125">
        <v>0</v>
      </c>
      <c r="D96" s="125">
        <v>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1184981</v>
      </c>
      <c r="C97" s="146">
        <v>1029736</v>
      </c>
      <c r="D97" s="146">
        <v>806607</v>
      </c>
      <c r="E97" s="125">
        <f t="shared" si="8"/>
        <v>-223129</v>
      </c>
      <c r="F97" s="131">
        <f t="shared" si="9"/>
        <v>-0.21668563592998594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96880043</v>
      </c>
      <c r="C99" s="166">
        <v>104242690</v>
      </c>
      <c r="D99" s="166">
        <v>106472506</v>
      </c>
      <c r="E99" s="166">
        <f t="shared" si="8"/>
        <v>2229816</v>
      </c>
      <c r="F99" s="167">
        <f t="shared" si="9"/>
        <v>2.1390622210535819E-2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206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M103"/>
  <sheetViews>
    <sheetView view="pageBreakPreview" zoomScale="60" zoomScaleNormal="100" workbookViewId="0">
      <pane ySplit="5" topLeftCell="A66" activePane="bottomLeft" state="frozen"/>
      <selection activeCell="E103" sqref="E103"/>
      <selection pane="bottomLeft" activeCell="E103" sqref="E103"/>
    </sheetView>
  </sheetViews>
  <sheetFormatPr defaultColWidth="9.140625" defaultRowHeight="15" x14ac:dyDescent="0.25"/>
  <cols>
    <col min="1" max="1" width="66.5703125" customWidth="1"/>
    <col min="2" max="5" width="23.7109375" style="151" customWidth="1"/>
    <col min="6" max="6" width="23.7109375" style="152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94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109" t="s">
        <v>4</v>
      </c>
      <c r="B4" s="110" t="s">
        <v>5</v>
      </c>
      <c r="C4" s="111" t="s">
        <v>6</v>
      </c>
      <c r="D4" s="111" t="s">
        <v>6</v>
      </c>
      <c r="E4" s="111" t="s">
        <v>7</v>
      </c>
      <c r="F4" s="112" t="s">
        <v>8</v>
      </c>
      <c r="H4" s="180"/>
    </row>
    <row r="5" spans="1:9" s="107" customFormat="1" ht="15" customHeight="1" x14ac:dyDescent="0.25">
      <c r="A5" s="113"/>
      <c r="B5" s="114" t="s">
        <v>200</v>
      </c>
      <c r="C5" s="114" t="s">
        <v>205</v>
      </c>
      <c r="D5" s="203" t="s">
        <v>210</v>
      </c>
      <c r="E5" s="114" t="s">
        <v>200</v>
      </c>
      <c r="F5" s="115" t="s">
        <v>9</v>
      </c>
      <c r="H5" s="181"/>
    </row>
    <row r="6" spans="1:9" ht="15" customHeight="1" x14ac:dyDescent="0.25">
      <c r="A6" s="116" t="s">
        <v>10</v>
      </c>
      <c r="B6" s="117"/>
      <c r="C6" s="117"/>
      <c r="D6" s="117"/>
      <c r="E6" s="117"/>
      <c r="F6" s="118"/>
      <c r="H6" s="149"/>
    </row>
    <row r="7" spans="1:9" ht="15" customHeight="1" x14ac:dyDescent="0.25">
      <c r="A7" s="116" t="s">
        <v>11</v>
      </c>
      <c r="B7" s="117"/>
      <c r="C7" s="117"/>
      <c r="D7" s="117"/>
      <c r="E7" s="117"/>
      <c r="F7" s="119"/>
      <c r="H7" s="149"/>
    </row>
    <row r="8" spans="1:9" ht="15" customHeight="1" x14ac:dyDescent="0.25">
      <c r="A8" s="120" t="s">
        <v>12</v>
      </c>
      <c r="B8" s="121">
        <v>31644487</v>
      </c>
      <c r="C8" s="121">
        <v>31644487</v>
      </c>
      <c r="D8" s="121">
        <v>26890402</v>
      </c>
      <c r="E8" s="121">
        <f t="shared" ref="E8:E36" si="0">D8-C8</f>
        <v>-4754085</v>
      </c>
      <c r="F8" s="122">
        <f t="shared" ref="F8:F36" si="1">IF(ISBLANK(E8),"  ",IF(C8&gt;0,E8/C8,IF(E8&gt;0,1,0)))</f>
        <v>-0.15023422563304628</v>
      </c>
      <c r="H8" s="149"/>
    </row>
    <row r="9" spans="1:9" ht="15" customHeight="1" x14ac:dyDescent="0.25">
      <c r="A9" s="120" t="s">
        <v>13</v>
      </c>
      <c r="B9" s="121">
        <v>0</v>
      </c>
      <c r="C9" s="121">
        <v>0</v>
      </c>
      <c r="D9" s="121">
        <v>0</v>
      </c>
      <c r="E9" s="121">
        <f t="shared" si="0"/>
        <v>0</v>
      </c>
      <c r="F9" s="122">
        <f t="shared" si="1"/>
        <v>0</v>
      </c>
      <c r="H9" s="149"/>
    </row>
    <row r="10" spans="1:9" ht="15" customHeight="1" x14ac:dyDescent="0.25">
      <c r="A10" s="188" t="s">
        <v>14</v>
      </c>
      <c r="B10" s="123">
        <v>2515305</v>
      </c>
      <c r="C10" s="123">
        <v>2527498</v>
      </c>
      <c r="D10" s="123">
        <f>D12+D34</f>
        <v>2974623</v>
      </c>
      <c r="E10" s="121">
        <f t="shared" si="0"/>
        <v>447125</v>
      </c>
      <c r="F10" s="122">
        <f t="shared" si="1"/>
        <v>0.17690419537423965</v>
      </c>
      <c r="H10" s="149"/>
    </row>
    <row r="11" spans="1:9" ht="15" customHeight="1" x14ac:dyDescent="0.25">
      <c r="A11" s="194" t="s">
        <v>15</v>
      </c>
      <c r="B11" s="125">
        <v>0</v>
      </c>
      <c r="C11" s="125">
        <v>0</v>
      </c>
      <c r="D11" s="125">
        <v>0</v>
      </c>
      <c r="E11" s="121">
        <f t="shared" si="0"/>
        <v>0</v>
      </c>
      <c r="F11" s="122">
        <f t="shared" si="1"/>
        <v>0</v>
      </c>
      <c r="H11" s="149"/>
    </row>
    <row r="12" spans="1:9" ht="15" customHeight="1" x14ac:dyDescent="0.25">
      <c r="A12" s="195" t="s">
        <v>16</v>
      </c>
      <c r="B12" s="125">
        <v>2515305</v>
      </c>
      <c r="C12" s="125">
        <v>2527498</v>
      </c>
      <c r="D12" s="125">
        <v>2474623</v>
      </c>
      <c r="E12" s="121">
        <f t="shared" si="0"/>
        <v>-52875</v>
      </c>
      <c r="F12" s="122">
        <f t="shared" si="1"/>
        <v>-2.091989785946418E-2</v>
      </c>
      <c r="H12" s="149"/>
    </row>
    <row r="13" spans="1:9" ht="15" customHeight="1" x14ac:dyDescent="0.25">
      <c r="A13" s="195" t="s">
        <v>17</v>
      </c>
      <c r="B13" s="125">
        <v>0</v>
      </c>
      <c r="C13" s="125">
        <v>0</v>
      </c>
      <c r="D13" s="125">
        <v>0</v>
      </c>
      <c r="E13" s="121">
        <f t="shared" si="0"/>
        <v>0</v>
      </c>
      <c r="F13" s="122">
        <f t="shared" si="1"/>
        <v>0</v>
      </c>
      <c r="H13" s="149"/>
    </row>
    <row r="14" spans="1:9" ht="15" customHeight="1" x14ac:dyDescent="0.25">
      <c r="A14" s="195" t="s">
        <v>18</v>
      </c>
      <c r="B14" s="125">
        <v>0</v>
      </c>
      <c r="C14" s="125">
        <v>0</v>
      </c>
      <c r="D14" s="125">
        <v>0</v>
      </c>
      <c r="E14" s="121">
        <f t="shared" si="0"/>
        <v>0</v>
      </c>
      <c r="F14" s="122">
        <f t="shared" si="1"/>
        <v>0</v>
      </c>
      <c r="H14" s="149"/>
    </row>
    <row r="15" spans="1:9" ht="15" customHeight="1" x14ac:dyDescent="0.25">
      <c r="A15" s="195" t="s">
        <v>19</v>
      </c>
      <c r="B15" s="125">
        <v>0</v>
      </c>
      <c r="C15" s="125">
        <v>0</v>
      </c>
      <c r="D15" s="125">
        <v>0</v>
      </c>
      <c r="E15" s="121">
        <f t="shared" si="0"/>
        <v>0</v>
      </c>
      <c r="F15" s="122">
        <f t="shared" si="1"/>
        <v>0</v>
      </c>
      <c r="H15" s="149"/>
    </row>
    <row r="16" spans="1:9" ht="15" customHeight="1" x14ac:dyDescent="0.25">
      <c r="A16" s="195" t="s">
        <v>201</v>
      </c>
      <c r="B16" s="125">
        <v>0</v>
      </c>
      <c r="C16" s="125">
        <v>0</v>
      </c>
      <c r="D16" s="125">
        <v>0</v>
      </c>
      <c r="E16" s="121">
        <f t="shared" si="0"/>
        <v>0</v>
      </c>
      <c r="F16" s="122">
        <f t="shared" si="1"/>
        <v>0</v>
      </c>
      <c r="H16" s="149"/>
    </row>
    <row r="17" spans="1:8" ht="15" customHeight="1" x14ac:dyDescent="0.25">
      <c r="A17" s="195" t="s">
        <v>20</v>
      </c>
      <c r="B17" s="125">
        <v>0</v>
      </c>
      <c r="C17" s="125">
        <v>0</v>
      </c>
      <c r="D17" s="125">
        <v>0</v>
      </c>
      <c r="E17" s="121">
        <f t="shared" si="0"/>
        <v>0</v>
      </c>
      <c r="F17" s="122">
        <f t="shared" si="1"/>
        <v>0</v>
      </c>
      <c r="H17" s="149"/>
    </row>
    <row r="18" spans="1:8" ht="15" customHeight="1" x14ac:dyDescent="0.25">
      <c r="A18" s="195" t="s">
        <v>192</v>
      </c>
      <c r="B18" s="125">
        <v>0</v>
      </c>
      <c r="C18" s="125">
        <v>0</v>
      </c>
      <c r="D18" s="125">
        <v>0</v>
      </c>
      <c r="E18" s="121">
        <f t="shared" si="0"/>
        <v>0</v>
      </c>
      <c r="F18" s="122">
        <f t="shared" si="1"/>
        <v>0</v>
      </c>
      <c r="H18" s="149"/>
    </row>
    <row r="19" spans="1:8" ht="15" customHeight="1" x14ac:dyDescent="0.25">
      <c r="A19" s="195" t="s">
        <v>21</v>
      </c>
      <c r="B19" s="125">
        <v>0</v>
      </c>
      <c r="C19" s="125">
        <v>0</v>
      </c>
      <c r="D19" s="125">
        <v>0</v>
      </c>
      <c r="E19" s="121">
        <f t="shared" si="0"/>
        <v>0</v>
      </c>
      <c r="F19" s="122">
        <f t="shared" si="1"/>
        <v>0</v>
      </c>
      <c r="H19" s="149"/>
    </row>
    <row r="20" spans="1:8" ht="15" customHeight="1" x14ac:dyDescent="0.25">
      <c r="A20" s="195" t="s">
        <v>22</v>
      </c>
      <c r="B20" s="125">
        <v>0</v>
      </c>
      <c r="C20" s="125">
        <v>0</v>
      </c>
      <c r="D20" s="125">
        <v>0</v>
      </c>
      <c r="E20" s="121">
        <f t="shared" si="0"/>
        <v>0</v>
      </c>
      <c r="F20" s="122">
        <f t="shared" si="1"/>
        <v>0</v>
      </c>
      <c r="H20" s="149"/>
    </row>
    <row r="21" spans="1:8" ht="15" customHeight="1" x14ac:dyDescent="0.25">
      <c r="A21" s="195" t="s">
        <v>193</v>
      </c>
      <c r="B21" s="125">
        <v>0</v>
      </c>
      <c r="C21" s="125">
        <v>0</v>
      </c>
      <c r="D21" s="125">
        <v>0</v>
      </c>
      <c r="E21" s="121">
        <f t="shared" si="0"/>
        <v>0</v>
      </c>
      <c r="F21" s="122">
        <f t="shared" si="1"/>
        <v>0</v>
      </c>
      <c r="H21" s="149"/>
    </row>
    <row r="22" spans="1:8" ht="15" customHeight="1" x14ac:dyDescent="0.25">
      <c r="A22" s="195" t="s">
        <v>23</v>
      </c>
      <c r="B22" s="125">
        <v>0</v>
      </c>
      <c r="C22" s="125">
        <v>0</v>
      </c>
      <c r="D22" s="125">
        <v>0</v>
      </c>
      <c r="E22" s="121">
        <f t="shared" si="0"/>
        <v>0</v>
      </c>
      <c r="F22" s="122">
        <f t="shared" si="1"/>
        <v>0</v>
      </c>
      <c r="H22" s="149"/>
    </row>
    <row r="23" spans="1:8" ht="15" customHeight="1" x14ac:dyDescent="0.25">
      <c r="A23" s="196" t="s">
        <v>194</v>
      </c>
      <c r="B23" s="125">
        <v>0</v>
      </c>
      <c r="C23" s="125">
        <v>0</v>
      </c>
      <c r="D23" s="125">
        <v>0</v>
      </c>
      <c r="E23" s="121">
        <f t="shared" si="0"/>
        <v>0</v>
      </c>
      <c r="F23" s="122">
        <f t="shared" si="1"/>
        <v>0</v>
      </c>
      <c r="H23" s="149"/>
    </row>
    <row r="24" spans="1:8" ht="15" customHeight="1" x14ac:dyDescent="0.25">
      <c r="A24" s="196" t="s">
        <v>24</v>
      </c>
      <c r="B24" s="125">
        <v>0</v>
      </c>
      <c r="C24" s="125">
        <v>0</v>
      </c>
      <c r="D24" s="125">
        <v>0</v>
      </c>
      <c r="E24" s="121">
        <f t="shared" si="0"/>
        <v>0</v>
      </c>
      <c r="F24" s="122">
        <f t="shared" si="1"/>
        <v>0</v>
      </c>
      <c r="H24" s="149"/>
    </row>
    <row r="25" spans="1:8" ht="15" customHeight="1" x14ac:dyDescent="0.25">
      <c r="A25" s="196" t="s">
        <v>79</v>
      </c>
      <c r="B25" s="125">
        <v>0</v>
      </c>
      <c r="C25" s="125">
        <v>0</v>
      </c>
      <c r="D25" s="125">
        <v>0</v>
      </c>
      <c r="E25" s="121">
        <f t="shared" si="0"/>
        <v>0</v>
      </c>
      <c r="F25" s="122">
        <f t="shared" si="1"/>
        <v>0</v>
      </c>
      <c r="H25" s="149"/>
    </row>
    <row r="26" spans="1:8" ht="15" customHeight="1" x14ac:dyDescent="0.25">
      <c r="A26" s="196" t="s">
        <v>195</v>
      </c>
      <c r="B26" s="125">
        <v>0</v>
      </c>
      <c r="C26" s="125">
        <v>0</v>
      </c>
      <c r="D26" s="125">
        <v>0</v>
      </c>
      <c r="E26" s="121">
        <f t="shared" si="0"/>
        <v>0</v>
      </c>
      <c r="F26" s="122">
        <f t="shared" si="1"/>
        <v>0</v>
      </c>
      <c r="H26" s="149"/>
    </row>
    <row r="27" spans="1:8" ht="15" customHeight="1" x14ac:dyDescent="0.25">
      <c r="A27" s="196" t="s">
        <v>196</v>
      </c>
      <c r="B27" s="125">
        <v>0</v>
      </c>
      <c r="C27" s="125">
        <v>0</v>
      </c>
      <c r="D27" s="125">
        <v>0</v>
      </c>
      <c r="E27" s="121">
        <f t="shared" si="0"/>
        <v>0</v>
      </c>
      <c r="F27" s="122">
        <f t="shared" si="1"/>
        <v>0</v>
      </c>
      <c r="H27" s="149"/>
    </row>
    <row r="28" spans="1:8" ht="15" customHeight="1" x14ac:dyDescent="0.25">
      <c r="A28" s="196" t="s">
        <v>185</v>
      </c>
      <c r="B28" s="125">
        <v>0</v>
      </c>
      <c r="C28" s="125">
        <v>0</v>
      </c>
      <c r="D28" s="125">
        <v>0</v>
      </c>
      <c r="E28" s="121">
        <f t="shared" si="0"/>
        <v>0</v>
      </c>
      <c r="F28" s="122">
        <f t="shared" si="1"/>
        <v>0</v>
      </c>
      <c r="H28" s="149"/>
    </row>
    <row r="29" spans="1:8" ht="15" customHeight="1" x14ac:dyDescent="0.25">
      <c r="A29" s="196" t="s">
        <v>197</v>
      </c>
      <c r="B29" s="125">
        <v>0</v>
      </c>
      <c r="C29" s="125">
        <v>0</v>
      </c>
      <c r="D29" s="125">
        <v>0</v>
      </c>
      <c r="E29" s="121">
        <f t="shared" si="0"/>
        <v>0</v>
      </c>
      <c r="F29" s="122">
        <f t="shared" si="1"/>
        <v>0</v>
      </c>
      <c r="H29" s="149"/>
    </row>
    <row r="30" spans="1:8" ht="15" customHeight="1" x14ac:dyDescent="0.25">
      <c r="A30" s="197" t="s">
        <v>198</v>
      </c>
      <c r="B30" s="125">
        <v>0</v>
      </c>
      <c r="C30" s="125">
        <v>0</v>
      </c>
      <c r="D30" s="125">
        <v>0</v>
      </c>
      <c r="E30" s="121">
        <f t="shared" si="0"/>
        <v>0</v>
      </c>
      <c r="F30" s="122">
        <f t="shared" si="1"/>
        <v>0</v>
      </c>
      <c r="H30" s="149"/>
    </row>
    <row r="31" spans="1:8" s="209" customFormat="1" ht="15" customHeight="1" x14ac:dyDescent="0.25">
      <c r="A31" s="216" t="s">
        <v>208</v>
      </c>
      <c r="B31" s="217">
        <v>0</v>
      </c>
      <c r="C31" s="217">
        <v>0</v>
      </c>
      <c r="D31" s="217">
        <v>0</v>
      </c>
      <c r="E31" s="218">
        <v>0</v>
      </c>
      <c r="F31" s="219">
        <f t="shared" si="1"/>
        <v>0</v>
      </c>
      <c r="H31" s="220"/>
    </row>
    <row r="32" spans="1:8" s="209" customFormat="1" ht="15" customHeight="1" x14ac:dyDescent="0.25">
      <c r="A32" s="221" t="s">
        <v>209</v>
      </c>
      <c r="B32" s="217">
        <v>0</v>
      </c>
      <c r="C32" s="217">
        <v>0</v>
      </c>
      <c r="D32" s="217">
        <v>0</v>
      </c>
      <c r="E32" s="218">
        <v>0</v>
      </c>
      <c r="F32" s="219">
        <f t="shared" si="1"/>
        <v>0</v>
      </c>
      <c r="H32" s="220"/>
    </row>
    <row r="33" spans="1:8" ht="15" customHeight="1" x14ac:dyDescent="0.25">
      <c r="A33" s="196" t="s">
        <v>202</v>
      </c>
      <c r="B33" s="125">
        <v>0</v>
      </c>
      <c r="C33" s="125">
        <v>0</v>
      </c>
      <c r="D33" s="125">
        <v>0</v>
      </c>
      <c r="E33" s="121">
        <f t="shared" si="0"/>
        <v>0</v>
      </c>
      <c r="F33" s="122">
        <f t="shared" si="1"/>
        <v>0</v>
      </c>
      <c r="H33" s="149"/>
    </row>
    <row r="34" spans="1:8" ht="15" customHeight="1" x14ac:dyDescent="0.25">
      <c r="A34" s="205" t="s">
        <v>207</v>
      </c>
      <c r="B34" s="125">
        <v>0</v>
      </c>
      <c r="C34" s="125">
        <v>0</v>
      </c>
      <c r="D34" s="125">
        <v>500000</v>
      </c>
      <c r="E34" s="121">
        <f t="shared" ref="E34" si="2">D34-C34</f>
        <v>500000</v>
      </c>
      <c r="F34" s="122">
        <f t="shared" ref="F34" si="3">IF(ISBLANK(E34),"  ",IF(C34&gt;0,E34/C34,IF(E34&gt;0,1,0)))</f>
        <v>1</v>
      </c>
      <c r="H34" s="149"/>
    </row>
    <row r="35" spans="1:8" ht="15" customHeight="1" x14ac:dyDescent="0.25">
      <c r="A35" s="198" t="s">
        <v>203</v>
      </c>
      <c r="B35" s="125">
        <v>0</v>
      </c>
      <c r="C35" s="125">
        <v>0</v>
      </c>
      <c r="D35" s="125">
        <v>0</v>
      </c>
      <c r="E35" s="121">
        <f t="shared" si="0"/>
        <v>0</v>
      </c>
      <c r="F35" s="122">
        <f t="shared" si="1"/>
        <v>0</v>
      </c>
      <c r="H35" s="149"/>
    </row>
    <row r="36" spans="1:8" ht="15" customHeight="1" x14ac:dyDescent="0.25">
      <c r="A36" s="198" t="s">
        <v>204</v>
      </c>
      <c r="B36" s="125">
        <v>0</v>
      </c>
      <c r="C36" s="125">
        <v>0</v>
      </c>
      <c r="D36" s="125">
        <v>0</v>
      </c>
      <c r="E36" s="121">
        <f t="shared" si="0"/>
        <v>0</v>
      </c>
      <c r="F36" s="122">
        <f t="shared" si="1"/>
        <v>0</v>
      </c>
      <c r="H36" s="149"/>
    </row>
    <row r="37" spans="1:8" ht="15" customHeight="1" x14ac:dyDescent="0.25">
      <c r="A37" s="127" t="s">
        <v>25</v>
      </c>
      <c r="B37" s="125"/>
      <c r="C37" s="125"/>
      <c r="D37" s="125"/>
      <c r="E37" s="125"/>
      <c r="F37" s="118"/>
      <c r="H37" s="149"/>
    </row>
    <row r="38" spans="1:8" ht="15" customHeight="1" x14ac:dyDescent="0.25">
      <c r="A38" s="124" t="s">
        <v>26</v>
      </c>
      <c r="B38" s="121">
        <v>0</v>
      </c>
      <c r="C38" s="121">
        <v>0</v>
      </c>
      <c r="D38" s="121">
        <v>0</v>
      </c>
      <c r="E38" s="121">
        <f>D38-C38</f>
        <v>0</v>
      </c>
      <c r="F38" s="122">
        <f>IF(ISBLANK(E38),"  ",IF(C38&gt;0,E38/C38,IF(E38&gt;0,1,0)))</f>
        <v>0</v>
      </c>
      <c r="H38" s="149"/>
    </row>
    <row r="39" spans="1:8" ht="15" customHeight="1" x14ac:dyDescent="0.25">
      <c r="A39" s="128" t="s">
        <v>27</v>
      </c>
      <c r="B39" s="125"/>
      <c r="C39" s="125"/>
      <c r="D39" s="125"/>
      <c r="E39" s="125"/>
      <c r="F39" s="118"/>
      <c r="H39" s="149"/>
    </row>
    <row r="40" spans="1:8" ht="15" customHeight="1" x14ac:dyDescent="0.25">
      <c r="A40" s="124" t="s">
        <v>26</v>
      </c>
      <c r="B40" s="117">
        <v>0</v>
      </c>
      <c r="C40" s="117">
        <v>0</v>
      </c>
      <c r="D40" s="117">
        <v>0</v>
      </c>
      <c r="E40" s="121">
        <f>D40-C40</f>
        <v>0</v>
      </c>
      <c r="F40" s="122">
        <f>IF(ISBLANK(E40),"  ",IF(C40&gt;0,E40/C40,IF(E40&gt;0,1,0)))</f>
        <v>0</v>
      </c>
      <c r="H40" s="149"/>
    </row>
    <row r="41" spans="1:8" ht="15" customHeight="1" x14ac:dyDescent="0.25">
      <c r="A41" s="126" t="s">
        <v>28</v>
      </c>
      <c r="B41" s="125"/>
      <c r="C41" s="125"/>
      <c r="D41" s="125"/>
      <c r="E41" s="123"/>
      <c r="F41" s="122" t="str">
        <f>IF(ISBLANK(E41),"  ",IF(C41&gt;0,E41/C41,IF(E41&gt;0,1,0)))</f>
        <v xml:space="preserve">  </v>
      </c>
      <c r="H41" s="149"/>
    </row>
    <row r="42" spans="1:8" s="103" customFormat="1" ht="15" customHeight="1" x14ac:dyDescent="0.25">
      <c r="A42" s="129" t="s">
        <v>30</v>
      </c>
      <c r="B42" s="130">
        <v>34159792</v>
      </c>
      <c r="C42" s="130">
        <v>34171985</v>
      </c>
      <c r="D42" s="130">
        <v>29865025</v>
      </c>
      <c r="E42" s="130">
        <f>D42-C42</f>
        <v>-4306960</v>
      </c>
      <c r="F42" s="131">
        <f>IF(ISBLANK(E42),"  ",IF(C42&gt;0,E42/C42,IF(E42&gt;0,1,0)))</f>
        <v>-0.12603774700240564</v>
      </c>
      <c r="H42" s="174"/>
    </row>
    <row r="43" spans="1:8" ht="15" customHeight="1" x14ac:dyDescent="0.25">
      <c r="A43" s="127" t="s">
        <v>31</v>
      </c>
      <c r="B43" s="125"/>
      <c r="C43" s="125"/>
      <c r="D43" s="125"/>
      <c r="E43" s="125"/>
      <c r="F43" s="118"/>
      <c r="H43" s="149"/>
    </row>
    <row r="44" spans="1:8" ht="15" customHeight="1" x14ac:dyDescent="0.25">
      <c r="A44" s="132" t="s">
        <v>32</v>
      </c>
      <c r="B44" s="121">
        <v>0</v>
      </c>
      <c r="C44" s="121">
        <v>0</v>
      </c>
      <c r="D44" s="121">
        <v>0</v>
      </c>
      <c r="E44" s="121">
        <f t="shared" ref="E44:E49" si="4">D44-C44</f>
        <v>0</v>
      </c>
      <c r="F44" s="122">
        <f t="shared" ref="F44:F49" si="5">IF(ISBLANK(E44),"  ",IF(C44&gt;0,E44/C44,IF(E44&gt;0,1,0)))</f>
        <v>0</v>
      </c>
      <c r="H44" s="149"/>
    </row>
    <row r="45" spans="1:8" ht="15" customHeight="1" x14ac:dyDescent="0.25">
      <c r="A45" s="133" t="s">
        <v>33</v>
      </c>
      <c r="B45" s="121">
        <v>0</v>
      </c>
      <c r="C45" s="121">
        <v>0</v>
      </c>
      <c r="D45" s="121">
        <v>0</v>
      </c>
      <c r="E45" s="121">
        <f t="shared" si="4"/>
        <v>0</v>
      </c>
      <c r="F45" s="122">
        <f t="shared" si="5"/>
        <v>0</v>
      </c>
      <c r="H45" s="149"/>
    </row>
    <row r="46" spans="1:8" ht="15" customHeight="1" x14ac:dyDescent="0.25">
      <c r="A46" s="133" t="s">
        <v>34</v>
      </c>
      <c r="B46" s="121">
        <v>0</v>
      </c>
      <c r="C46" s="121">
        <v>0</v>
      </c>
      <c r="D46" s="121">
        <v>0</v>
      </c>
      <c r="E46" s="121">
        <f t="shared" si="4"/>
        <v>0</v>
      </c>
      <c r="F46" s="122">
        <f t="shared" si="5"/>
        <v>0</v>
      </c>
      <c r="H46" s="149"/>
    </row>
    <row r="47" spans="1:8" ht="15" customHeight="1" x14ac:dyDescent="0.25">
      <c r="A47" s="133" t="s">
        <v>35</v>
      </c>
      <c r="B47" s="121">
        <v>0</v>
      </c>
      <c r="C47" s="121">
        <v>0</v>
      </c>
      <c r="D47" s="121">
        <v>0</v>
      </c>
      <c r="E47" s="121">
        <f t="shared" si="4"/>
        <v>0</v>
      </c>
      <c r="F47" s="122">
        <f t="shared" si="5"/>
        <v>0</v>
      </c>
      <c r="H47" s="149"/>
    </row>
    <row r="48" spans="1:8" ht="15" customHeight="1" x14ac:dyDescent="0.25">
      <c r="A48" s="134" t="s">
        <v>36</v>
      </c>
      <c r="B48" s="121">
        <v>0</v>
      </c>
      <c r="C48" s="121">
        <v>0</v>
      </c>
      <c r="D48" s="121">
        <v>0</v>
      </c>
      <c r="E48" s="121">
        <f t="shared" si="4"/>
        <v>0</v>
      </c>
      <c r="F48" s="122">
        <f t="shared" si="5"/>
        <v>0</v>
      </c>
      <c r="H48" s="149"/>
    </row>
    <row r="49" spans="1:13" s="103" customFormat="1" ht="15" customHeight="1" x14ac:dyDescent="0.25">
      <c r="A49" s="127" t="s">
        <v>37</v>
      </c>
      <c r="B49" s="135">
        <v>0</v>
      </c>
      <c r="C49" s="135">
        <v>0</v>
      </c>
      <c r="D49" s="135">
        <v>0</v>
      </c>
      <c r="E49" s="137">
        <f t="shared" si="4"/>
        <v>0</v>
      </c>
      <c r="F49" s="131">
        <f t="shared" si="5"/>
        <v>0</v>
      </c>
      <c r="H49" s="174"/>
      <c r="M49" s="103" t="s">
        <v>38</v>
      </c>
    </row>
    <row r="50" spans="1:13" ht="15" customHeight="1" x14ac:dyDescent="0.25">
      <c r="A50" s="126" t="s">
        <v>38</v>
      </c>
      <c r="B50" s="125"/>
      <c r="C50" s="125"/>
      <c r="D50" s="125"/>
      <c r="E50" s="125"/>
      <c r="F50" s="118"/>
      <c r="H50" s="149"/>
    </row>
    <row r="51" spans="1:13" s="103" customFormat="1" ht="15" customHeight="1" x14ac:dyDescent="0.25">
      <c r="A51" s="136" t="s">
        <v>39</v>
      </c>
      <c r="B51" s="137">
        <v>0</v>
      </c>
      <c r="C51" s="137">
        <v>0</v>
      </c>
      <c r="D51" s="137">
        <v>0</v>
      </c>
      <c r="E51" s="137">
        <f>D51-C51</f>
        <v>0</v>
      </c>
      <c r="F51" s="131">
        <f>IF(ISBLANK(E51),"  ",IF(C51&gt;0,E51/C51,IF(E51&gt;0,1,0)))</f>
        <v>0</v>
      </c>
      <c r="H51" s="174"/>
    </row>
    <row r="52" spans="1:13" ht="15" customHeight="1" x14ac:dyDescent="0.25">
      <c r="A52" s="124"/>
      <c r="B52" s="117"/>
      <c r="C52" s="117"/>
      <c r="D52" s="117"/>
      <c r="E52" s="117"/>
      <c r="F52" s="119"/>
      <c r="H52" s="149"/>
    </row>
    <row r="53" spans="1:13" s="103" customFormat="1" ht="15" customHeight="1" x14ac:dyDescent="0.25">
      <c r="A53" s="136" t="s">
        <v>40</v>
      </c>
      <c r="B53" s="137">
        <v>0</v>
      </c>
      <c r="C53" s="137">
        <v>0</v>
      </c>
      <c r="D53" s="137">
        <v>0</v>
      </c>
      <c r="E53" s="137">
        <f>D53-C53</f>
        <v>0</v>
      </c>
      <c r="F53" s="131">
        <f>IF(ISBLANK(E53),"  ",IF(C53&gt;0,E53/C53,IF(E53&gt;0,1,0)))</f>
        <v>0</v>
      </c>
      <c r="H53" s="174"/>
    </row>
    <row r="54" spans="1:13" ht="15" customHeight="1" x14ac:dyDescent="0.25">
      <c r="A54" s="126" t="s">
        <v>38</v>
      </c>
      <c r="B54" s="125"/>
      <c r="C54" s="125"/>
      <c r="D54" s="125"/>
      <c r="E54" s="125"/>
      <c r="F54" s="118"/>
      <c r="H54" s="149"/>
    </row>
    <row r="55" spans="1:13" s="103" customFormat="1" ht="15" customHeight="1" x14ac:dyDescent="0.25">
      <c r="A55" s="127" t="s">
        <v>41</v>
      </c>
      <c r="B55" s="135">
        <v>57184512.560000002</v>
      </c>
      <c r="C55" s="135">
        <v>72187256</v>
      </c>
      <c r="D55" s="135">
        <v>72187256.409999996</v>
      </c>
      <c r="E55" s="135">
        <f>D55-C55</f>
        <v>0.40999999642372131</v>
      </c>
      <c r="F55" s="131">
        <f>IF(ISBLANK(E55),"  ",IF(C55&gt;0,E55/C55,IF(E55&gt;0,1,0)))</f>
        <v>5.6796728278980618E-9</v>
      </c>
      <c r="H55" s="174"/>
    </row>
    <row r="56" spans="1:13" ht="15" customHeight="1" x14ac:dyDescent="0.25">
      <c r="A56" s="126" t="s">
        <v>38</v>
      </c>
      <c r="B56" s="125"/>
      <c r="C56" s="125"/>
      <c r="D56" s="125"/>
      <c r="E56" s="125"/>
      <c r="F56" s="118"/>
      <c r="H56" s="149"/>
    </row>
    <row r="57" spans="1:13" s="103" customFormat="1" ht="15" customHeight="1" x14ac:dyDescent="0.25">
      <c r="A57" s="138" t="s">
        <v>42</v>
      </c>
      <c r="B57" s="139">
        <v>0</v>
      </c>
      <c r="C57" s="139">
        <v>0</v>
      </c>
      <c r="D57" s="139">
        <v>0</v>
      </c>
      <c r="E57" s="139">
        <f>D57-C57</f>
        <v>0</v>
      </c>
      <c r="F57" s="131">
        <f>IF(ISBLANK(E57),"  ",IF(C57&gt;0,E57/C57,IF(E57&gt;0,1,0)))</f>
        <v>0</v>
      </c>
      <c r="H57" s="174"/>
    </row>
    <row r="58" spans="1:13" ht="15" customHeight="1" x14ac:dyDescent="0.25">
      <c r="A58" s="127"/>
      <c r="B58" s="117"/>
      <c r="C58" s="117"/>
      <c r="D58" s="117"/>
      <c r="E58" s="117"/>
      <c r="F58" s="140"/>
      <c r="H58" s="149"/>
    </row>
    <row r="59" spans="1:13" s="103" customFormat="1" ht="15" customHeight="1" x14ac:dyDescent="0.25">
      <c r="A59" s="127" t="s">
        <v>43</v>
      </c>
      <c r="B59" s="135">
        <v>0</v>
      </c>
      <c r="C59" s="135">
        <v>0</v>
      </c>
      <c r="D59" s="135">
        <v>0</v>
      </c>
      <c r="E59" s="139">
        <f>D59-C59</f>
        <v>0</v>
      </c>
      <c r="F59" s="131">
        <f>IF(ISBLANK(E59),"  ",IF(C59&gt;0,E59/C59,IF(E59&gt;0,1,0)))</f>
        <v>0</v>
      </c>
      <c r="H59" s="174"/>
    </row>
    <row r="60" spans="1:13" ht="15" customHeight="1" x14ac:dyDescent="0.25">
      <c r="A60" s="126"/>
      <c r="B60" s="125"/>
      <c r="C60" s="125"/>
      <c r="D60" s="125"/>
      <c r="E60" s="125"/>
      <c r="F60" s="118"/>
      <c r="H60" s="149"/>
    </row>
    <row r="61" spans="1:13" s="103" customFormat="1" ht="15" customHeight="1" x14ac:dyDescent="0.25">
      <c r="A61" s="141" t="s">
        <v>44</v>
      </c>
      <c r="B61" s="135">
        <v>91344304.560000002</v>
      </c>
      <c r="C61" s="135">
        <v>106359241</v>
      </c>
      <c r="D61" s="135">
        <v>102052281.41</v>
      </c>
      <c r="E61" s="135">
        <f>D61-C61</f>
        <v>-4306959.5900000036</v>
      </c>
      <c r="F61" s="131">
        <f>IF(ISBLANK(E61),"  ",IF(C61&gt;0,E61/C61,IF(E61&gt;0,1,0)))</f>
        <v>-4.0494455860210617E-2</v>
      </c>
      <c r="H61" s="174"/>
    </row>
    <row r="62" spans="1:13" ht="15" customHeight="1" x14ac:dyDescent="0.25">
      <c r="A62" s="142"/>
      <c r="B62" s="125"/>
      <c r="C62" s="125"/>
      <c r="D62" s="125"/>
      <c r="E62" s="125"/>
      <c r="F62" s="118" t="s">
        <v>38</v>
      </c>
      <c r="H62" s="149"/>
    </row>
    <row r="63" spans="1:13" ht="15" customHeight="1" x14ac:dyDescent="0.25">
      <c r="A63" s="143"/>
      <c r="B63" s="117"/>
      <c r="C63" s="117"/>
      <c r="D63" s="117"/>
      <c r="E63" s="117"/>
      <c r="F63" s="119" t="s">
        <v>38</v>
      </c>
      <c r="H63" s="149"/>
    </row>
    <row r="64" spans="1:13" ht="15" customHeight="1" x14ac:dyDescent="0.25">
      <c r="A64" s="141" t="s">
        <v>45</v>
      </c>
      <c r="B64" s="117"/>
      <c r="C64" s="117"/>
      <c r="D64" s="117"/>
      <c r="E64" s="117"/>
      <c r="F64" s="119"/>
      <c r="H64" s="149"/>
    </row>
    <row r="65" spans="1:8" ht="15" customHeight="1" x14ac:dyDescent="0.25">
      <c r="A65" s="124" t="s">
        <v>46</v>
      </c>
      <c r="B65" s="117">
        <v>33018849.350000001</v>
      </c>
      <c r="C65" s="117">
        <v>33545330.02</v>
      </c>
      <c r="D65" s="117">
        <v>31533519</v>
      </c>
      <c r="E65" s="117">
        <f t="shared" ref="E65:E78" si="6">D65-C65</f>
        <v>-2011811.0199999996</v>
      </c>
      <c r="F65" s="122">
        <f t="shared" ref="F65:F78" si="7">IF(ISBLANK(E65),"  ",IF(C65&gt;0,E65/C65,IF(E65&gt;0,1,0)))</f>
        <v>-5.9972908860951475E-2</v>
      </c>
      <c r="H65" s="149"/>
    </row>
    <row r="66" spans="1:8" ht="15" customHeight="1" x14ac:dyDescent="0.25">
      <c r="A66" s="126" t="s">
        <v>47</v>
      </c>
      <c r="B66" s="125">
        <v>8366293.9400000013</v>
      </c>
      <c r="C66" s="125">
        <v>8674264</v>
      </c>
      <c r="D66" s="125">
        <v>8220662</v>
      </c>
      <c r="E66" s="125">
        <f t="shared" si="6"/>
        <v>-453602</v>
      </c>
      <c r="F66" s="122">
        <f t="shared" si="7"/>
        <v>-5.229285158948356E-2</v>
      </c>
      <c r="H66" s="149"/>
    </row>
    <row r="67" spans="1:8" ht="15" customHeight="1" x14ac:dyDescent="0.25">
      <c r="A67" s="126" t="s">
        <v>48</v>
      </c>
      <c r="B67" s="125">
        <v>0</v>
      </c>
      <c r="C67" s="125">
        <v>0</v>
      </c>
      <c r="D67" s="125">
        <v>0</v>
      </c>
      <c r="E67" s="125">
        <f t="shared" si="6"/>
        <v>0</v>
      </c>
      <c r="F67" s="122">
        <f t="shared" si="7"/>
        <v>0</v>
      </c>
      <c r="H67" s="149"/>
    </row>
    <row r="68" spans="1:8" ht="15" customHeight="1" x14ac:dyDescent="0.25">
      <c r="A68" s="126" t="s">
        <v>49</v>
      </c>
      <c r="B68" s="125">
        <v>10507249.340000002</v>
      </c>
      <c r="C68" s="125">
        <v>10574103.98</v>
      </c>
      <c r="D68" s="125">
        <v>10356640</v>
      </c>
      <c r="E68" s="125">
        <f t="shared" si="6"/>
        <v>-217463.98000000045</v>
      </c>
      <c r="F68" s="122">
        <f t="shared" si="7"/>
        <v>-2.0565712273239858E-2</v>
      </c>
      <c r="H68" s="149"/>
    </row>
    <row r="69" spans="1:8" ht="15" customHeight="1" x14ac:dyDescent="0.25">
      <c r="A69" s="126" t="s">
        <v>50</v>
      </c>
      <c r="B69" s="125">
        <v>6529429.04</v>
      </c>
      <c r="C69" s="125">
        <v>7559550</v>
      </c>
      <c r="D69" s="125">
        <v>7952224</v>
      </c>
      <c r="E69" s="125">
        <f t="shared" si="6"/>
        <v>392674</v>
      </c>
      <c r="F69" s="122">
        <f t="shared" si="7"/>
        <v>5.1944097201553005E-2</v>
      </c>
      <c r="H69" s="149"/>
    </row>
    <row r="70" spans="1:8" ht="15" customHeight="1" x14ac:dyDescent="0.25">
      <c r="A70" s="126" t="s">
        <v>51</v>
      </c>
      <c r="B70" s="125">
        <v>15635858.749999998</v>
      </c>
      <c r="C70" s="125">
        <v>21690833</v>
      </c>
      <c r="D70" s="125">
        <v>19796629</v>
      </c>
      <c r="E70" s="125">
        <f t="shared" si="6"/>
        <v>-1894204</v>
      </c>
      <c r="F70" s="122">
        <f t="shared" si="7"/>
        <v>-8.7327397707593804E-2</v>
      </c>
      <c r="H70" s="149"/>
    </row>
    <row r="71" spans="1:8" ht="15" customHeight="1" x14ac:dyDescent="0.25">
      <c r="A71" s="126" t="s">
        <v>52</v>
      </c>
      <c r="B71" s="125">
        <v>5718104.04</v>
      </c>
      <c r="C71" s="125">
        <v>6006200</v>
      </c>
      <c r="D71" s="125">
        <v>5969625</v>
      </c>
      <c r="E71" s="125">
        <f t="shared" si="6"/>
        <v>-36575</v>
      </c>
      <c r="F71" s="122">
        <f t="shared" si="7"/>
        <v>-6.0895408078319073E-3</v>
      </c>
      <c r="H71" s="149"/>
    </row>
    <row r="72" spans="1:8" ht="15" customHeight="1" x14ac:dyDescent="0.25">
      <c r="A72" s="126" t="s">
        <v>53</v>
      </c>
      <c r="B72" s="125">
        <v>11318520.550000001</v>
      </c>
      <c r="C72" s="125">
        <v>15833960</v>
      </c>
      <c r="D72" s="125">
        <v>16119232</v>
      </c>
      <c r="E72" s="125">
        <f t="shared" si="6"/>
        <v>285272</v>
      </c>
      <c r="F72" s="122">
        <f t="shared" si="7"/>
        <v>1.8016465874613804E-2</v>
      </c>
      <c r="H72" s="149"/>
    </row>
    <row r="73" spans="1:8" s="103" customFormat="1" ht="15" customHeight="1" x14ac:dyDescent="0.25">
      <c r="A73" s="144" t="s">
        <v>54</v>
      </c>
      <c r="B73" s="130">
        <v>91094305.010000005</v>
      </c>
      <c r="C73" s="130">
        <v>103884241</v>
      </c>
      <c r="D73" s="130">
        <v>99948531</v>
      </c>
      <c r="E73" s="125">
        <f t="shared" si="6"/>
        <v>-3935710</v>
      </c>
      <c r="F73" s="131">
        <f t="shared" si="7"/>
        <v>-3.788553453454023E-2</v>
      </c>
      <c r="H73" s="174"/>
    </row>
    <row r="74" spans="1:8" ht="15" customHeight="1" x14ac:dyDescent="0.25">
      <c r="A74" s="126" t="s">
        <v>55</v>
      </c>
      <c r="B74" s="125">
        <v>0</v>
      </c>
      <c r="C74" s="125">
        <v>0</v>
      </c>
      <c r="D74" s="125">
        <v>0</v>
      </c>
      <c r="E74" s="125">
        <f t="shared" si="6"/>
        <v>0</v>
      </c>
      <c r="F74" s="122">
        <f t="shared" si="7"/>
        <v>0</v>
      </c>
      <c r="H74" s="149"/>
    </row>
    <row r="75" spans="1:8" ht="15" customHeight="1" x14ac:dyDescent="0.25">
      <c r="A75" s="126" t="s">
        <v>56</v>
      </c>
      <c r="B75" s="125">
        <v>0</v>
      </c>
      <c r="C75" s="125">
        <v>0</v>
      </c>
      <c r="D75" s="125">
        <v>0</v>
      </c>
      <c r="E75" s="125">
        <f t="shared" si="6"/>
        <v>0</v>
      </c>
      <c r="F75" s="122">
        <f t="shared" si="7"/>
        <v>0</v>
      </c>
      <c r="H75" s="149"/>
    </row>
    <row r="76" spans="1:8" ht="15" customHeight="1" x14ac:dyDescent="0.25">
      <c r="A76" s="126" t="s">
        <v>57</v>
      </c>
      <c r="B76" s="125">
        <v>250000</v>
      </c>
      <c r="C76" s="125">
        <v>2475000</v>
      </c>
      <c r="D76" s="125">
        <v>2103750</v>
      </c>
      <c r="E76" s="125">
        <f t="shared" si="6"/>
        <v>-371250</v>
      </c>
      <c r="F76" s="122">
        <f t="shared" si="7"/>
        <v>-0.15</v>
      </c>
      <c r="H76" s="149"/>
    </row>
    <row r="77" spans="1:8" ht="15" customHeight="1" x14ac:dyDescent="0.25">
      <c r="A77" s="126" t="s">
        <v>58</v>
      </c>
      <c r="B77" s="125">
        <v>0</v>
      </c>
      <c r="C77" s="125">
        <v>0</v>
      </c>
      <c r="D77" s="125">
        <v>0</v>
      </c>
      <c r="E77" s="125">
        <f t="shared" si="6"/>
        <v>0</v>
      </c>
      <c r="F77" s="122">
        <f t="shared" si="7"/>
        <v>0</v>
      </c>
      <c r="H77" s="149"/>
    </row>
    <row r="78" spans="1:8" s="103" customFormat="1" ht="15" customHeight="1" x14ac:dyDescent="0.25">
      <c r="A78" s="145" t="s">
        <v>59</v>
      </c>
      <c r="B78" s="146">
        <v>91344305.010000005</v>
      </c>
      <c r="C78" s="146">
        <v>106359241</v>
      </c>
      <c r="D78" s="146">
        <v>102052281</v>
      </c>
      <c r="E78" s="125">
        <f t="shared" si="6"/>
        <v>-4306960</v>
      </c>
      <c r="F78" s="131">
        <f t="shared" si="7"/>
        <v>-4.0494459715070735E-2</v>
      </c>
      <c r="H78" s="174"/>
    </row>
    <row r="79" spans="1:8" ht="15" customHeight="1" x14ac:dyDescent="0.25">
      <c r="A79" s="143"/>
      <c r="B79" s="117"/>
      <c r="C79" s="117"/>
      <c r="D79" s="117"/>
      <c r="E79" s="117"/>
      <c r="F79" s="119"/>
      <c r="H79" s="149"/>
    </row>
    <row r="80" spans="1:8" ht="15" customHeight="1" x14ac:dyDescent="0.25">
      <c r="A80" s="141" t="s">
        <v>60</v>
      </c>
      <c r="B80" s="117"/>
      <c r="C80" s="117"/>
      <c r="D80" s="117"/>
      <c r="E80" s="117"/>
      <c r="F80" s="119"/>
      <c r="H80" s="149"/>
    </row>
    <row r="81" spans="1:8" ht="15" customHeight="1" x14ac:dyDescent="0.25">
      <c r="A81" s="124" t="s">
        <v>61</v>
      </c>
      <c r="B81" s="121">
        <v>43854829.57</v>
      </c>
      <c r="C81" s="121">
        <v>44526551</v>
      </c>
      <c r="D81" s="121">
        <v>42489951</v>
      </c>
      <c r="E81" s="117">
        <f t="shared" ref="E81:E99" si="8">D81-C81</f>
        <v>-2036600</v>
      </c>
      <c r="F81" s="122">
        <f t="shared" ref="F81:F99" si="9">IF(ISBLANK(E81),"  ",IF(C81&gt;0,E81/C81,IF(E81&gt;0,1,0)))</f>
        <v>-4.5739001882270196E-2</v>
      </c>
      <c r="H81" s="149"/>
    </row>
    <row r="82" spans="1:8" ht="15" customHeight="1" x14ac:dyDescent="0.25">
      <c r="A82" s="126" t="s">
        <v>62</v>
      </c>
      <c r="B82" s="123">
        <v>2293042.38</v>
      </c>
      <c r="C82" s="123">
        <v>2503139</v>
      </c>
      <c r="D82" s="123">
        <v>1746446</v>
      </c>
      <c r="E82" s="125">
        <f t="shared" si="8"/>
        <v>-756693</v>
      </c>
      <c r="F82" s="122">
        <f t="shared" si="9"/>
        <v>-0.30229763508938179</v>
      </c>
      <c r="H82" s="149"/>
    </row>
    <row r="83" spans="1:8" ht="15" customHeight="1" x14ac:dyDescent="0.25">
      <c r="A83" s="126" t="s">
        <v>63</v>
      </c>
      <c r="B83" s="117">
        <v>17214548.760000002</v>
      </c>
      <c r="C83" s="117">
        <v>18665901</v>
      </c>
      <c r="D83" s="117">
        <v>16856263</v>
      </c>
      <c r="E83" s="125">
        <f t="shared" si="8"/>
        <v>-1809638</v>
      </c>
      <c r="F83" s="122">
        <f t="shared" si="9"/>
        <v>-9.6948869492021847E-2</v>
      </c>
      <c r="H83" s="149"/>
    </row>
    <row r="84" spans="1:8" s="103" customFormat="1" ht="15" customHeight="1" x14ac:dyDescent="0.25">
      <c r="A84" s="144" t="s">
        <v>64</v>
      </c>
      <c r="B84" s="146">
        <v>63362420.710000008</v>
      </c>
      <c r="C84" s="146">
        <v>65695591</v>
      </c>
      <c r="D84" s="146">
        <v>61092660</v>
      </c>
      <c r="E84" s="130">
        <f t="shared" si="8"/>
        <v>-4602931</v>
      </c>
      <c r="F84" s="131">
        <f t="shared" si="9"/>
        <v>-7.0064534467769682E-2</v>
      </c>
      <c r="H84" s="174"/>
    </row>
    <row r="85" spans="1:8" ht="15" customHeight="1" x14ac:dyDescent="0.25">
      <c r="A85" s="126" t="s">
        <v>65</v>
      </c>
      <c r="B85" s="123">
        <v>79201.61</v>
      </c>
      <c r="C85" s="123">
        <v>198177</v>
      </c>
      <c r="D85" s="123">
        <v>180650</v>
      </c>
      <c r="E85" s="125">
        <f t="shared" si="8"/>
        <v>-17527</v>
      </c>
      <c r="F85" s="122">
        <f t="shared" si="9"/>
        <v>-8.844114100021698E-2</v>
      </c>
      <c r="H85" s="149"/>
    </row>
    <row r="86" spans="1:8" ht="15" customHeight="1" x14ac:dyDescent="0.25">
      <c r="A86" s="126" t="s">
        <v>66</v>
      </c>
      <c r="B86" s="121">
        <v>10494568.640000001</v>
      </c>
      <c r="C86" s="121">
        <v>16158732.870000001</v>
      </c>
      <c r="D86" s="121">
        <v>15317741</v>
      </c>
      <c r="E86" s="125">
        <f t="shared" si="8"/>
        <v>-840991.87000000104</v>
      </c>
      <c r="F86" s="122">
        <f t="shared" si="9"/>
        <v>-5.2045657092417853E-2</v>
      </c>
      <c r="H86" s="149"/>
    </row>
    <row r="87" spans="1:8" ht="15" customHeight="1" x14ac:dyDescent="0.25">
      <c r="A87" s="126" t="s">
        <v>67</v>
      </c>
      <c r="B87" s="117">
        <v>1404413.14</v>
      </c>
      <c r="C87" s="117">
        <v>1785744.15</v>
      </c>
      <c r="D87" s="117">
        <v>1693881</v>
      </c>
      <c r="E87" s="125">
        <f t="shared" si="8"/>
        <v>-91863.149999999907</v>
      </c>
      <c r="F87" s="122">
        <f t="shared" si="9"/>
        <v>-5.1442503675568484E-2</v>
      </c>
      <c r="H87" s="149"/>
    </row>
    <row r="88" spans="1:8" s="103" customFormat="1" ht="15" customHeight="1" x14ac:dyDescent="0.25">
      <c r="A88" s="128" t="s">
        <v>68</v>
      </c>
      <c r="B88" s="146">
        <v>11978183.390000001</v>
      </c>
      <c r="C88" s="146">
        <v>18142654.02</v>
      </c>
      <c r="D88" s="146">
        <v>17192272</v>
      </c>
      <c r="E88" s="130">
        <f t="shared" si="8"/>
        <v>-950382.01999999955</v>
      </c>
      <c r="F88" s="131">
        <f t="shared" si="9"/>
        <v>-5.2383847421238514E-2</v>
      </c>
      <c r="H88" s="174"/>
    </row>
    <row r="89" spans="1:8" ht="15" customHeight="1" x14ac:dyDescent="0.25">
      <c r="A89" s="126" t="s">
        <v>69</v>
      </c>
      <c r="B89" s="117">
        <v>958532.24</v>
      </c>
      <c r="C89" s="117">
        <v>1789693</v>
      </c>
      <c r="D89" s="117">
        <v>1454040</v>
      </c>
      <c r="E89" s="125">
        <f t="shared" si="8"/>
        <v>-335653</v>
      </c>
      <c r="F89" s="122">
        <f t="shared" si="9"/>
        <v>-0.18754780847888436</v>
      </c>
      <c r="H89" s="149"/>
    </row>
    <row r="90" spans="1:8" ht="15" customHeight="1" x14ac:dyDescent="0.25">
      <c r="A90" s="126" t="s">
        <v>70</v>
      </c>
      <c r="B90" s="125">
        <v>14263201.380000001</v>
      </c>
      <c r="C90" s="125">
        <v>19872270.98</v>
      </c>
      <c r="D90" s="125">
        <v>21759360</v>
      </c>
      <c r="E90" s="125">
        <f t="shared" si="8"/>
        <v>1887089.0199999996</v>
      </c>
      <c r="F90" s="122">
        <f t="shared" si="9"/>
        <v>9.4960914225617088E-2</v>
      </c>
      <c r="H90" s="149"/>
    </row>
    <row r="91" spans="1:8" ht="15" customHeight="1" x14ac:dyDescent="0.25">
      <c r="A91" s="126" t="s">
        <v>71</v>
      </c>
      <c r="B91" s="125">
        <v>0</v>
      </c>
      <c r="C91" s="125">
        <v>0</v>
      </c>
      <c r="D91" s="125">
        <v>0</v>
      </c>
      <c r="E91" s="125">
        <f t="shared" si="8"/>
        <v>0</v>
      </c>
      <c r="F91" s="122">
        <f t="shared" si="9"/>
        <v>0</v>
      </c>
      <c r="H91" s="149"/>
    </row>
    <row r="92" spans="1:8" ht="15" customHeight="1" x14ac:dyDescent="0.25">
      <c r="A92" s="126" t="s">
        <v>72</v>
      </c>
      <c r="B92" s="125">
        <v>0</v>
      </c>
      <c r="C92" s="125">
        <v>0</v>
      </c>
      <c r="D92" s="125">
        <v>0</v>
      </c>
      <c r="E92" s="125">
        <f t="shared" si="8"/>
        <v>0</v>
      </c>
      <c r="F92" s="122">
        <f t="shared" si="9"/>
        <v>0</v>
      </c>
      <c r="H92" s="149"/>
    </row>
    <row r="93" spans="1:8" s="103" customFormat="1" ht="15" customHeight="1" x14ac:dyDescent="0.25">
      <c r="A93" s="128" t="s">
        <v>73</v>
      </c>
      <c r="B93" s="130">
        <v>15221733.620000001</v>
      </c>
      <c r="C93" s="130">
        <v>21661963.98</v>
      </c>
      <c r="D93" s="130">
        <v>23213400</v>
      </c>
      <c r="E93" s="130">
        <f t="shared" si="8"/>
        <v>1551436.0199999996</v>
      </c>
      <c r="F93" s="131">
        <f t="shared" si="9"/>
        <v>7.1620284357983663E-2</v>
      </c>
      <c r="H93" s="174"/>
    </row>
    <row r="94" spans="1:8" ht="15" customHeight="1" x14ac:dyDescent="0.25">
      <c r="A94" s="126" t="s">
        <v>74</v>
      </c>
      <c r="B94" s="125">
        <v>292315.18000000005</v>
      </c>
      <c r="C94" s="125">
        <v>367515</v>
      </c>
      <c r="D94" s="125">
        <v>140931</v>
      </c>
      <c r="E94" s="125">
        <f t="shared" si="8"/>
        <v>-226584</v>
      </c>
      <c r="F94" s="122">
        <f t="shared" si="9"/>
        <v>-0.61652993755356922</v>
      </c>
      <c r="H94" s="149"/>
    </row>
    <row r="95" spans="1:8" ht="15" customHeight="1" x14ac:dyDescent="0.25">
      <c r="A95" s="126" t="s">
        <v>75</v>
      </c>
      <c r="B95" s="125">
        <v>489652.11</v>
      </c>
      <c r="C95" s="125">
        <v>491517</v>
      </c>
      <c r="D95" s="125">
        <v>413018</v>
      </c>
      <c r="E95" s="125">
        <f t="shared" si="8"/>
        <v>-78499</v>
      </c>
      <c r="F95" s="122">
        <f t="shared" si="9"/>
        <v>-0.15970759912678503</v>
      </c>
      <c r="H95" s="149"/>
    </row>
    <row r="96" spans="1:8" ht="15" customHeight="1" x14ac:dyDescent="0.25">
      <c r="A96" s="133" t="s">
        <v>76</v>
      </c>
      <c r="B96" s="125">
        <v>0</v>
      </c>
      <c r="C96" s="125">
        <v>0</v>
      </c>
      <c r="D96" s="125">
        <v>0</v>
      </c>
      <c r="E96" s="125">
        <f t="shared" si="8"/>
        <v>0</v>
      </c>
      <c r="F96" s="122">
        <f t="shared" si="9"/>
        <v>0</v>
      </c>
      <c r="H96" s="149"/>
    </row>
    <row r="97" spans="1:8" s="103" customFormat="1" ht="15" customHeight="1" x14ac:dyDescent="0.25">
      <c r="A97" s="147" t="s">
        <v>77</v>
      </c>
      <c r="B97" s="146">
        <v>781967.29</v>
      </c>
      <c r="C97" s="146">
        <v>859032</v>
      </c>
      <c r="D97" s="146">
        <v>553949</v>
      </c>
      <c r="E97" s="125">
        <f t="shared" si="8"/>
        <v>-305083</v>
      </c>
      <c r="F97" s="131">
        <f t="shared" si="9"/>
        <v>-0.35514742174913155</v>
      </c>
      <c r="H97" s="174"/>
    </row>
    <row r="98" spans="1:8" ht="15" customHeight="1" x14ac:dyDescent="0.25">
      <c r="A98" s="133" t="s">
        <v>78</v>
      </c>
      <c r="B98" s="125">
        <v>0</v>
      </c>
      <c r="C98" s="125">
        <v>0</v>
      </c>
      <c r="D98" s="125">
        <v>0</v>
      </c>
      <c r="E98" s="125">
        <f t="shared" si="8"/>
        <v>0</v>
      </c>
      <c r="F98" s="122">
        <f t="shared" si="9"/>
        <v>0</v>
      </c>
      <c r="H98" s="149"/>
    </row>
    <row r="99" spans="1:8" s="103" customFormat="1" ht="15" customHeight="1" thickBot="1" x14ac:dyDescent="0.3">
      <c r="A99" s="165" t="s">
        <v>59</v>
      </c>
      <c r="B99" s="166">
        <v>91344305.010000005</v>
      </c>
      <c r="C99" s="166">
        <v>106359241</v>
      </c>
      <c r="D99" s="166">
        <v>102052281</v>
      </c>
      <c r="E99" s="166">
        <f t="shared" si="8"/>
        <v>-4306960</v>
      </c>
      <c r="F99" s="167">
        <f t="shared" si="9"/>
        <v>-4.0494459715070735E-2</v>
      </c>
      <c r="H99" s="174"/>
    </row>
    <row r="100" spans="1:8" ht="15" customHeight="1" thickTop="1" x14ac:dyDescent="0.25">
      <c r="A100" s="148"/>
      <c r="B100" s="149"/>
      <c r="C100" s="149"/>
      <c r="D100" s="149"/>
      <c r="E100" s="149"/>
      <c r="F100" s="150" t="s">
        <v>38</v>
      </c>
    </row>
    <row r="101" spans="1:8" x14ac:dyDescent="0.25">
      <c r="A101" t="s">
        <v>206</v>
      </c>
    </row>
    <row r="102" spans="1:8" x14ac:dyDescent="0.25">
      <c r="A102" t="s">
        <v>181</v>
      </c>
    </row>
    <row r="103" spans="1:8" x14ac:dyDescent="0.25">
      <c r="A103" t="s">
        <v>211</v>
      </c>
    </row>
  </sheetData>
  <hyperlinks>
    <hyperlink ref="I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8" tint="0.79998168889431442"/>
    <pageSetUpPr fitToPage="1"/>
  </sheetPr>
  <dimension ref="A1:M104"/>
  <sheetViews>
    <sheetView workbookViewId="0">
      <pane ySplit="5" topLeftCell="A6" activePane="bottomLeft" state="frozen"/>
      <selection activeCell="A103" sqref="A103"/>
      <selection pane="bottomLeft" activeCell="J13" sqref="J1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81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SUM(LSU:PBRC!B8)</f>
        <v>513705037</v>
      </c>
      <c r="C8" s="61">
        <f>SUM(LSU:PBRC!C8)</f>
        <v>513708877</v>
      </c>
      <c r="D8" s="61">
        <f>SUM(LSU:PBRC!D8)</f>
        <v>492838441</v>
      </c>
      <c r="E8" s="61">
        <f t="shared" ref="E8:E36" si="0">D8-C8</f>
        <v>-20870436</v>
      </c>
      <c r="F8" s="62">
        <f t="shared" ref="F8:F36" si="1">IF(ISBLANK(E8),"  ",IF(C8&gt;0,E8/C8,IF(E8&gt;0,1,0)))</f>
        <v>-4.0626971684587031E-2</v>
      </c>
      <c r="H8" s="178"/>
    </row>
    <row r="9" spans="1:9" ht="15" customHeight="1" x14ac:dyDescent="0.25">
      <c r="A9" s="60" t="s">
        <v>13</v>
      </c>
      <c r="B9" s="61">
        <f>SUM(LSU:PBRC!B9)</f>
        <v>0</v>
      </c>
      <c r="C9" s="61">
        <f>SUM(LSU:PBRC!C9)</f>
        <v>0</v>
      </c>
      <c r="D9" s="61">
        <f>SUM(LSU:PBRC!D9)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SUM(LSU:PBRC!B10)</f>
        <v>24562393.810000002</v>
      </c>
      <c r="C10" s="61">
        <f>SUM(LSU:PBRC!C10)</f>
        <v>24762305</v>
      </c>
      <c r="D10" s="61">
        <f>SUM(LSU:PBRC!D10)</f>
        <v>24140874</v>
      </c>
      <c r="E10" s="61">
        <f t="shared" si="0"/>
        <v>-621431</v>
      </c>
      <c r="F10" s="62">
        <f t="shared" si="1"/>
        <v>-2.5095846287330682E-2</v>
      </c>
      <c r="H10" s="178"/>
    </row>
    <row r="11" spans="1:9" ht="15" customHeight="1" x14ac:dyDescent="0.25">
      <c r="A11" s="189" t="s">
        <v>15</v>
      </c>
      <c r="B11" s="61">
        <f>SUM(LSU:PBRC!B11)</f>
        <v>0</v>
      </c>
      <c r="C11" s="61">
        <f>SUM(LSU:PBRC!C11)</f>
        <v>0</v>
      </c>
      <c r="D11" s="61">
        <f>SUM(LSU:PBRC!D11)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SUM(LSU:PBRC!B12)</f>
        <v>19408057</v>
      </c>
      <c r="C12" s="61">
        <f>SUM(LSU:PBRC!C12)</f>
        <v>19368283</v>
      </c>
      <c r="D12" s="61">
        <f>SUM(LSU:PBRC!D12)</f>
        <v>19002035</v>
      </c>
      <c r="E12" s="61">
        <f t="shared" si="0"/>
        <v>-366248</v>
      </c>
      <c r="F12" s="62">
        <f t="shared" si="1"/>
        <v>-1.8909678261103475E-2</v>
      </c>
      <c r="H12" s="178"/>
    </row>
    <row r="13" spans="1:9" ht="15" customHeight="1" x14ac:dyDescent="0.25">
      <c r="A13" s="190" t="s">
        <v>17</v>
      </c>
      <c r="B13" s="61">
        <f>SUM(LSU:PBRC!B13)</f>
        <v>3832028.81</v>
      </c>
      <c r="C13" s="61">
        <f>SUM(LSU:PBRC!C13)</f>
        <v>4071714</v>
      </c>
      <c r="D13" s="61">
        <f>SUM(LSU:PBRC!D13)</f>
        <v>4166778</v>
      </c>
      <c r="E13" s="61">
        <f t="shared" si="0"/>
        <v>95064</v>
      </c>
      <c r="F13" s="62">
        <f t="shared" si="1"/>
        <v>2.3347415854846388E-2</v>
      </c>
      <c r="H13" s="178"/>
    </row>
    <row r="14" spans="1:9" ht="15" customHeight="1" x14ac:dyDescent="0.25">
      <c r="A14" s="190" t="s">
        <v>18</v>
      </c>
      <c r="B14" s="61">
        <f>SUM(LSU:PBRC!B14)</f>
        <v>0</v>
      </c>
      <c r="C14" s="61">
        <f>SUM(LSU:PBRC!C14)</f>
        <v>0</v>
      </c>
      <c r="D14" s="61">
        <f>SUM(LSU:PBRC!D14)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SUM(LSU:PBRC!B15)</f>
        <v>0</v>
      </c>
      <c r="C15" s="61">
        <f>SUM(LSU:PBRC!C15)</f>
        <v>0</v>
      </c>
      <c r="D15" s="61">
        <f>SUM(LSU:PBRC!D15)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1">
        <f>SUM(LSU:PBRC!B16)</f>
        <v>0</v>
      </c>
      <c r="C16" s="61">
        <f>SUM(LSU:PBRC!C16)</f>
        <v>0</v>
      </c>
      <c r="D16" s="61">
        <f>SUM(LSU:PBRC!D16)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SUM(LSU:PBRC!B17)</f>
        <v>0</v>
      </c>
      <c r="C17" s="61">
        <f>SUM(LSU:PBRC!C17)</f>
        <v>0</v>
      </c>
      <c r="D17" s="61">
        <f>SUM(LSU:PBRC!D17)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SUM(LSU:PBRC!B18)</f>
        <v>750000</v>
      </c>
      <c r="C18" s="61">
        <f>SUM(LSU:PBRC!C18)</f>
        <v>750000</v>
      </c>
      <c r="D18" s="61">
        <f>SUM(LSU:PBRC!D18)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SUM(LSU:PBRC!B19)</f>
        <v>0</v>
      </c>
      <c r="C19" s="61">
        <f>SUM(LSU:PBRC!C19)</f>
        <v>0</v>
      </c>
      <c r="D19" s="61">
        <f>SUM(LSU:PBRC!D19)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SUM(LSU:PBRC!B20)</f>
        <v>0</v>
      </c>
      <c r="C20" s="61">
        <f>SUM(LSU:PBRC!C20)</f>
        <v>0</v>
      </c>
      <c r="D20" s="61">
        <f>SUM(LSU:PBRC!D20)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SUM(LSU:PBRC!B21)</f>
        <v>0</v>
      </c>
      <c r="C21" s="61">
        <f>SUM(LSU:PBRC!C21)</f>
        <v>0</v>
      </c>
      <c r="D21" s="61">
        <f>SUM(LSU:PBRC!D21)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SUM(LSU:PBRC!B22)</f>
        <v>0</v>
      </c>
      <c r="C22" s="61">
        <f>SUM(LSU:PBRC!C22)</f>
        <v>0</v>
      </c>
      <c r="D22" s="61">
        <f>SUM(LSU:PBRC!D22)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SUM(LSU:PBRC!B23)</f>
        <v>0</v>
      </c>
      <c r="C23" s="61">
        <f>SUM(LSU:PBRC!C23)</f>
        <v>0</v>
      </c>
      <c r="D23" s="61">
        <f>SUM(LSU:PBRC!D23)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SUM(LSU:PBRC!B24)</f>
        <v>0</v>
      </c>
      <c r="C24" s="61">
        <f>SUM(LSU:PBRC!C24)</f>
        <v>0</v>
      </c>
      <c r="D24" s="61">
        <f>SUM(LSU:PBRC!D24)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SUM(LSU:PBRC!B25)</f>
        <v>0</v>
      </c>
      <c r="C25" s="61">
        <f>SUM(LSU:PBRC!C25)</f>
        <v>0</v>
      </c>
      <c r="D25" s="61">
        <f>SUM(LSU:PBRC!D25)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SUM(LSU:PBRC!B26)</f>
        <v>0</v>
      </c>
      <c r="C26" s="61">
        <f>SUM(LSU:PBRC!C26)</f>
        <v>0</v>
      </c>
      <c r="D26" s="61">
        <f>SUM(LSU:PBRC!D26)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SUM(LSU:PBRC!B27)</f>
        <v>0</v>
      </c>
      <c r="C27" s="61">
        <f>SUM(LSU:PBRC!C27)</f>
        <v>0</v>
      </c>
      <c r="D27" s="61">
        <f>SUM(LSU:PBRC!D27)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SUM(LSU:PBRC!B28)</f>
        <v>22308</v>
      </c>
      <c r="C28" s="61">
        <f>SUM(LSU:PBRC!C28)</f>
        <v>22308</v>
      </c>
      <c r="D28" s="61">
        <f>SUM(LSU:PBRC!D28)</f>
        <v>22061</v>
      </c>
      <c r="E28" s="61">
        <f t="shared" si="0"/>
        <v>-247</v>
      </c>
      <c r="F28" s="62">
        <f t="shared" si="1"/>
        <v>-1.1072261072261072E-2</v>
      </c>
      <c r="H28" s="178"/>
    </row>
    <row r="29" spans="1:8" ht="15" customHeight="1" x14ac:dyDescent="0.25">
      <c r="A29" s="191" t="s">
        <v>197</v>
      </c>
      <c r="B29" s="61">
        <f>SUM(LSU:PBRC!B29)</f>
        <v>550000</v>
      </c>
      <c r="C29" s="61">
        <f>SUM(LSU:PBRC!C29)</f>
        <v>550000</v>
      </c>
      <c r="D29" s="61">
        <f>SUM(LSU:PBRC!D29)</f>
        <v>200000</v>
      </c>
      <c r="E29" s="61">
        <f t="shared" si="0"/>
        <v>-350000</v>
      </c>
      <c r="F29" s="62">
        <f t="shared" si="1"/>
        <v>-0.63636363636363635</v>
      </c>
      <c r="H29" s="178"/>
    </row>
    <row r="30" spans="1:8" ht="15" customHeight="1" x14ac:dyDescent="0.25">
      <c r="A30" s="192" t="s">
        <v>198</v>
      </c>
      <c r="B30" s="61">
        <f>SUM(LSU:PBRC!B30)</f>
        <v>0</v>
      </c>
      <c r="C30" s="61">
        <f>SUM(LSU:PBRC!C30)</f>
        <v>0</v>
      </c>
      <c r="D30" s="61">
        <f>SUM(LSU:PBRC!D30)</f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07">
        <f>SUM(LSU:PBRC!B31)</f>
        <v>0</v>
      </c>
      <c r="C31" s="207">
        <f>SUM(LSU:PBRC!C31)</f>
        <v>0</v>
      </c>
      <c r="D31" s="207">
        <f>SUM(LSU:PBRC!D31)</f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209</v>
      </c>
      <c r="B32" s="207">
        <f>SUM(LSU:PBRC!B32)</f>
        <v>0</v>
      </c>
      <c r="C32" s="207">
        <f>SUM(LSU:PBRC!C32)</f>
        <v>0</v>
      </c>
      <c r="D32" s="207">
        <f>SUM(LSU:PBRC!D32)</f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202</v>
      </c>
      <c r="B33" s="61">
        <f>SUM(LSU:PBRC!B33)</f>
        <v>0</v>
      </c>
      <c r="C33" s="61">
        <f>SUM(LSU:PBRC!C33)</f>
        <v>0</v>
      </c>
      <c r="D33" s="61">
        <f>SUM(LSU:PBRC!D33)</f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1">
        <f>SUM(LSU:PBRC!B34)</f>
        <v>0</v>
      </c>
      <c r="C34" s="61">
        <f>SUM(LSU:PBRC!C34)</f>
        <v>0</v>
      </c>
      <c r="D34" s="61">
        <f>SUM(LSU:PBRC!D34)</f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1">
        <f>SUM(LSU:PBRC!B35)</f>
        <v>0</v>
      </c>
      <c r="C35" s="61">
        <f>SUM(LSU:PBRC!C35)</f>
        <v>0</v>
      </c>
      <c r="D35" s="61">
        <f>SUM(LSU:PBRC!D35)</f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1">
        <f>SUM(LSU:PBRC!B36)</f>
        <v>0</v>
      </c>
      <c r="C36" s="61">
        <f>SUM(LSU:PBRC!C36)</f>
        <v>0</v>
      </c>
      <c r="D36" s="61">
        <f>SUM(LSU:PBRC!D36)</f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f>SUM(LSU:PBRC!B38)</f>
        <v>0</v>
      </c>
      <c r="C38" s="61">
        <f>SUM(LSU:PBRC!C38)</f>
        <v>0</v>
      </c>
      <c r="D38" s="61">
        <f>SUM(LSU:PBRC!D38)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61">
        <f>SUM(LSU:PBRC!B40)</f>
        <v>0</v>
      </c>
      <c r="C40" s="61">
        <f>SUM(LSU:PBRC!C40)</f>
        <v>0</v>
      </c>
      <c r="D40" s="61">
        <f>SUM(LSU:PBRC!D40)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8" s="103" customFormat="1" ht="15" customHeight="1" x14ac:dyDescent="0.25">
      <c r="A42" s="69" t="s">
        <v>30</v>
      </c>
      <c r="B42" s="102">
        <f>SUM(B8,B9,B10,B38,B40,B41)</f>
        <v>538267430.80999994</v>
      </c>
      <c r="C42" s="102">
        <f t="shared" ref="C42:D42" si="6">SUM(C8,C9,C10,C38,C40,C41)</f>
        <v>538471182</v>
      </c>
      <c r="D42" s="102">
        <f t="shared" si="6"/>
        <v>516979315</v>
      </c>
      <c r="E42" s="77">
        <f>D42-C42</f>
        <v>-21491867</v>
      </c>
      <c r="F42" s="71">
        <f>IF(ISBLANK(E42),"  ",IF(C42&gt;0,E42/C42,IF(E42&gt;0,1,0)))</f>
        <v>-3.9912752471124816E-2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f>SUM(LSU:PBRC!B44)</f>
        <v>0</v>
      </c>
      <c r="C44" s="61">
        <f>SUM(LSU:PBRC!C44)</f>
        <v>0</v>
      </c>
      <c r="D44" s="61">
        <f>SUM(LSU:PBRC!D44)</f>
        <v>0</v>
      </c>
      <c r="E44" s="61">
        <f t="shared" ref="E44:E49" si="7">D44-C44</f>
        <v>0</v>
      </c>
      <c r="F44" s="62">
        <f t="shared" ref="F44:F49" si="8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f>SUM(LSU:PBRC!B45)</f>
        <v>0</v>
      </c>
      <c r="C45" s="61">
        <f>SUM(LSU:PBRC!C45)</f>
        <v>0</v>
      </c>
      <c r="D45" s="61">
        <f>SUM(LSU:PBRC!D45)</f>
        <v>0</v>
      </c>
      <c r="E45" s="61">
        <f t="shared" si="7"/>
        <v>0</v>
      </c>
      <c r="F45" s="62">
        <f t="shared" si="8"/>
        <v>0</v>
      </c>
      <c r="H45" s="178"/>
    </row>
    <row r="46" spans="1:8" ht="15" customHeight="1" x14ac:dyDescent="0.25">
      <c r="A46" s="73" t="s">
        <v>34</v>
      </c>
      <c r="B46" s="61">
        <f>SUM(LSU:PBRC!B46)</f>
        <v>0</v>
      </c>
      <c r="C46" s="61">
        <f>SUM(LSU:PBRC!C46)</f>
        <v>0</v>
      </c>
      <c r="D46" s="61">
        <f>SUM(LSU:PBRC!D46)</f>
        <v>0</v>
      </c>
      <c r="E46" s="61">
        <f t="shared" si="7"/>
        <v>0</v>
      </c>
      <c r="F46" s="62">
        <f t="shared" si="8"/>
        <v>0</v>
      </c>
      <c r="H46" s="178"/>
    </row>
    <row r="47" spans="1:8" ht="15" customHeight="1" x14ac:dyDescent="0.25">
      <c r="A47" s="73" t="s">
        <v>35</v>
      </c>
      <c r="B47" s="61">
        <f>SUM(LSU:PBRC!B47)</f>
        <v>0</v>
      </c>
      <c r="C47" s="61">
        <f>SUM(LSU:PBRC!C47)</f>
        <v>0</v>
      </c>
      <c r="D47" s="61">
        <f>SUM(LSU:PBRC!D47)</f>
        <v>0</v>
      </c>
      <c r="E47" s="61">
        <f t="shared" si="7"/>
        <v>0</v>
      </c>
      <c r="F47" s="62">
        <f t="shared" si="8"/>
        <v>0</v>
      </c>
      <c r="H47" s="178"/>
    </row>
    <row r="48" spans="1:8" ht="15" customHeight="1" x14ac:dyDescent="0.25">
      <c r="A48" s="74" t="s">
        <v>36</v>
      </c>
      <c r="B48" s="61">
        <f>SUM(LSU:PBRC!B48)</f>
        <v>0</v>
      </c>
      <c r="C48" s="61">
        <f>SUM(LSU:PBRC!C48)</f>
        <v>0</v>
      </c>
      <c r="D48" s="61">
        <f>SUM(LSU:PBRC!D48)</f>
        <v>0</v>
      </c>
      <c r="E48" s="61">
        <f t="shared" si="7"/>
        <v>0</v>
      </c>
      <c r="F48" s="62">
        <f t="shared" si="8"/>
        <v>0</v>
      </c>
      <c r="H48" s="178"/>
    </row>
    <row r="49" spans="1:13" s="103" customFormat="1" ht="15" customHeight="1" x14ac:dyDescent="0.25">
      <c r="A49" s="67" t="s">
        <v>37</v>
      </c>
      <c r="B49" s="77">
        <f>SUM(LSU:PBRC!B49)</f>
        <v>0</v>
      </c>
      <c r="C49" s="77">
        <f>SUM(LSU:PBRC!C49)</f>
        <v>0</v>
      </c>
      <c r="D49" s="77">
        <f>SUM(LSU:PBRC!D49)</f>
        <v>0</v>
      </c>
      <c r="E49" s="77">
        <f t="shared" si="7"/>
        <v>0</v>
      </c>
      <c r="F49" s="71">
        <f t="shared" si="8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SUM(LSU:PBRC!B51)</f>
        <v>8853170</v>
      </c>
      <c r="C51" s="77">
        <f>SUM(LSU:PBRC!C51)</f>
        <v>8889770</v>
      </c>
      <c r="D51" s="77">
        <f>SUM(LSU:PBRC!D51)</f>
        <v>8485184</v>
      </c>
      <c r="E51" s="77">
        <f>D51-C51</f>
        <v>-404586</v>
      </c>
      <c r="F51" s="71">
        <f>IF(ISBLANK(E51),"  ",IF(C51&gt;0,E51/C51,IF(E51&gt;0,1,0)))</f>
        <v>-4.5511413681118856E-2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SUM(LSU:PBRC!B53)</f>
        <v>0</v>
      </c>
      <c r="C53" s="77">
        <f>SUM(LSU:PBRC!C53)</f>
        <v>0</v>
      </c>
      <c r="D53" s="77">
        <f>SUM(LSU:PBRC!D53)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SUM(LSU:PBRC!B55)</f>
        <v>729438551.65999997</v>
      </c>
      <c r="C55" s="77">
        <f>SUM(LSU:PBRC!C55)</f>
        <v>767646454</v>
      </c>
      <c r="D55" s="77">
        <f>SUM(LSU:PBRC!D55)</f>
        <v>786152963</v>
      </c>
      <c r="E55" s="77">
        <f>D55-C55</f>
        <v>18506509</v>
      </c>
      <c r="F55" s="71">
        <f>IF(ISBLANK(E55),"  ",IF(C55&gt;0,E55/C55,IF(E55&gt;0,1,0)))</f>
        <v>2.4108115009933987E-2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SUM(LSU:PBRC!B57)</f>
        <v>12427125</v>
      </c>
      <c r="C57" s="77">
        <f>SUM(LSU:PBRC!C57)</f>
        <v>13018275</v>
      </c>
      <c r="D57" s="77">
        <f>SUM(LSU:PBRC!D57)</f>
        <v>13018275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SUM(LSU:PBRC!B59)</f>
        <v>0</v>
      </c>
      <c r="C59" s="77">
        <f>SUM(LSU:PBRC!C59)</f>
        <v>0</v>
      </c>
      <c r="D59" s="77">
        <f>SUM(LSU:PBRC!D59)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SUM(B42,B51,B53,B55,B57,B59)-B49</f>
        <v>1288986277.4699998</v>
      </c>
      <c r="C61" s="77">
        <f>SUM(C42,C51,C53,C55,C57,C59)-C49</f>
        <v>1328025681</v>
      </c>
      <c r="D61" s="77">
        <f>SUM(D42,D51,D53,D55,D57,D59)-D49</f>
        <v>1324635737</v>
      </c>
      <c r="E61" s="77">
        <f>D61-C61</f>
        <v>-3389944</v>
      </c>
      <c r="F61" s="71">
        <f>IF(ISBLANK(E61),"  ",IF(C61&gt;0,E61/C61,IF(E61&gt;0,1,0)))</f>
        <v>-2.5526193118851292E-3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  <c r="J64" s="151"/>
    </row>
    <row r="65" spans="1:9" ht="15" customHeight="1" x14ac:dyDescent="0.25">
      <c r="A65" s="64" t="s">
        <v>46</v>
      </c>
      <c r="B65" s="61">
        <f>SUM(LSU:PBRC!B65)</f>
        <v>392199771.28233057</v>
      </c>
      <c r="C65" s="61">
        <f>SUM(LSU:PBRC!C65)</f>
        <v>425182317</v>
      </c>
      <c r="D65" s="61">
        <f>SUM(LSU:PBRC!D65)</f>
        <v>400300946</v>
      </c>
      <c r="E65" s="61">
        <f t="shared" ref="E65:E78" si="9">D65-C65</f>
        <v>-24881371</v>
      </c>
      <c r="F65" s="62">
        <f t="shared" ref="F65:F78" si="10">IF(ISBLANK(E65),"  ",IF(C65&gt;0,E65/C65,IF(E65&gt;0,1,0)))</f>
        <v>-5.8519298675349191E-2</v>
      </c>
      <c r="H65" s="178"/>
    </row>
    <row r="66" spans="1:9" ht="15" customHeight="1" x14ac:dyDescent="0.25">
      <c r="A66" s="66" t="s">
        <v>47</v>
      </c>
      <c r="B66" s="61">
        <f>SUM(LSU:PBRC!B66)</f>
        <v>150891054.74000001</v>
      </c>
      <c r="C66" s="61">
        <f>SUM(LSU:PBRC!C66)</f>
        <v>158289186</v>
      </c>
      <c r="D66" s="61">
        <f>SUM(LSU:PBRC!D66)</f>
        <v>155836544</v>
      </c>
      <c r="E66" s="61">
        <f t="shared" si="9"/>
        <v>-2452642</v>
      </c>
      <c r="F66" s="62">
        <f t="shared" si="10"/>
        <v>-1.5494690837566124E-2</v>
      </c>
      <c r="H66" s="178"/>
    </row>
    <row r="67" spans="1:9" ht="15" customHeight="1" x14ac:dyDescent="0.25">
      <c r="A67" s="66" t="s">
        <v>48</v>
      </c>
      <c r="B67" s="61">
        <f>SUM(LSU:PBRC!B67)</f>
        <v>37153578.349999994</v>
      </c>
      <c r="C67" s="61">
        <f>SUM(LSU:PBRC!C67)</f>
        <v>52090278</v>
      </c>
      <c r="D67" s="61">
        <f>SUM(LSU:PBRC!D67)</f>
        <v>52977307</v>
      </c>
      <c r="E67" s="61">
        <f t="shared" si="9"/>
        <v>887029</v>
      </c>
      <c r="F67" s="62">
        <f t="shared" si="10"/>
        <v>1.702868623584616E-2</v>
      </c>
      <c r="H67" s="178"/>
    </row>
    <row r="68" spans="1:9" ht="15" customHeight="1" x14ac:dyDescent="0.25">
      <c r="A68" s="66" t="s">
        <v>49</v>
      </c>
      <c r="B68" s="61">
        <f>SUM(LSU:PBRC!B68)</f>
        <v>145372514.23341954</v>
      </c>
      <c r="C68" s="61">
        <f>SUM(LSU:PBRC!C68)</f>
        <v>148113903.19157159</v>
      </c>
      <c r="D68" s="61">
        <f>SUM(LSU:PBRC!D68)</f>
        <v>155891407.77275306</v>
      </c>
      <c r="E68" s="61">
        <f t="shared" si="9"/>
        <v>7777504.5811814666</v>
      </c>
      <c r="F68" s="62">
        <f t="shared" si="10"/>
        <v>5.2510293858922794E-2</v>
      </c>
      <c r="H68" s="178"/>
    </row>
    <row r="69" spans="1:9" ht="15" customHeight="1" x14ac:dyDescent="0.25">
      <c r="A69" s="66" t="s">
        <v>50</v>
      </c>
      <c r="B69" s="61">
        <f>SUM(LSU:PBRC!B69)</f>
        <v>47863193.318841755</v>
      </c>
      <c r="C69" s="61">
        <f>SUM(LSU:PBRC!C69)</f>
        <v>36259264</v>
      </c>
      <c r="D69" s="61">
        <f>SUM(LSU:PBRC!D69)</f>
        <v>38241170</v>
      </c>
      <c r="E69" s="61">
        <f t="shared" si="9"/>
        <v>1981906</v>
      </c>
      <c r="F69" s="62">
        <f t="shared" si="10"/>
        <v>5.4659300310122123E-2</v>
      </c>
      <c r="H69" s="178"/>
    </row>
    <row r="70" spans="1:9" ht="15" customHeight="1" x14ac:dyDescent="0.25">
      <c r="A70" s="66" t="s">
        <v>51</v>
      </c>
      <c r="B70" s="61">
        <f>SUM(LSU:PBRC!B70)</f>
        <v>207362517.75864205</v>
      </c>
      <c r="C70" s="61">
        <f>SUM(LSU:PBRC!C70)</f>
        <v>200979904</v>
      </c>
      <c r="D70" s="61">
        <f>SUM(LSU:PBRC!D70)</f>
        <v>198102016</v>
      </c>
      <c r="E70" s="61">
        <f t="shared" si="9"/>
        <v>-2877888</v>
      </c>
      <c r="F70" s="62">
        <f t="shared" si="10"/>
        <v>-1.4319282389546767E-2</v>
      </c>
      <c r="H70" s="178"/>
    </row>
    <row r="71" spans="1:9" ht="15" customHeight="1" x14ac:dyDescent="0.25">
      <c r="A71" s="66" t="s">
        <v>52</v>
      </c>
      <c r="B71" s="61">
        <f>SUM(LSU:PBRC!B71)</f>
        <v>154930965.75</v>
      </c>
      <c r="C71" s="61">
        <f>SUM(LSU:PBRC!C71)</f>
        <v>157488981</v>
      </c>
      <c r="D71" s="61">
        <f>SUM(LSU:PBRC!D71)</f>
        <v>177969894</v>
      </c>
      <c r="E71" s="61">
        <f t="shared" si="9"/>
        <v>20480913</v>
      </c>
      <c r="F71" s="62">
        <f t="shared" si="10"/>
        <v>0.13004664116786685</v>
      </c>
      <c r="H71" s="178"/>
    </row>
    <row r="72" spans="1:9" ht="15" customHeight="1" x14ac:dyDescent="0.25">
      <c r="A72" s="66" t="s">
        <v>53</v>
      </c>
      <c r="B72" s="61">
        <f>SUM(LSU:PBRC!B72)</f>
        <v>146704322.16218549</v>
      </c>
      <c r="C72" s="61">
        <f>SUM(LSU:PBRC!C72)</f>
        <v>153880568</v>
      </c>
      <c r="D72" s="61">
        <f>SUM(LSU:PBRC!D72)</f>
        <v>154501237</v>
      </c>
      <c r="E72" s="61">
        <f t="shared" si="9"/>
        <v>620669</v>
      </c>
      <c r="F72" s="62">
        <f t="shared" si="10"/>
        <v>4.0334462503413687E-3</v>
      </c>
      <c r="H72" s="178"/>
    </row>
    <row r="73" spans="1:9" s="103" customFormat="1" ht="15" customHeight="1" x14ac:dyDescent="0.25">
      <c r="A73" s="84" t="s">
        <v>54</v>
      </c>
      <c r="B73" s="77">
        <f>SUM(LSU:PBRC!B73)</f>
        <v>1282477917.5954196</v>
      </c>
      <c r="C73" s="77">
        <f>SUM(LSU:PBRC!C73)</f>
        <v>1332284401.1915715</v>
      </c>
      <c r="D73" s="77">
        <f>SUM(LSU:PBRC!D73)</f>
        <v>1333820521.772753</v>
      </c>
      <c r="E73" s="77">
        <f t="shared" si="9"/>
        <v>1536120.5811815262</v>
      </c>
      <c r="F73" s="71">
        <f t="shared" si="10"/>
        <v>1.1529974979874022E-3</v>
      </c>
      <c r="H73" s="179"/>
    </row>
    <row r="74" spans="1:9" ht="15" customHeight="1" x14ac:dyDescent="0.25">
      <c r="A74" s="66" t="s">
        <v>55</v>
      </c>
      <c r="B74" s="61">
        <f>SUM(LSU:PBRC!B74)</f>
        <v>3289667.77</v>
      </c>
      <c r="C74" s="61">
        <f>SUM(LSU:PBRC!C74)</f>
        <v>3642305</v>
      </c>
      <c r="D74" s="61">
        <f>SUM(LSU:PBRC!D74)</f>
        <v>3371186</v>
      </c>
      <c r="E74" s="61">
        <f t="shared" si="9"/>
        <v>-271119</v>
      </c>
      <c r="F74" s="62">
        <f t="shared" si="10"/>
        <v>-7.4436105707786693E-2</v>
      </c>
      <c r="H74" s="178"/>
    </row>
    <row r="75" spans="1:9" ht="15" customHeight="1" x14ac:dyDescent="0.25">
      <c r="A75" s="66" t="s">
        <v>56</v>
      </c>
      <c r="B75" s="61">
        <f>SUM(LSU:PBRC!B75)</f>
        <v>3218691.5600000005</v>
      </c>
      <c r="C75" s="61">
        <f>SUM(LSU:PBRC!C75)</f>
        <v>-7901025</v>
      </c>
      <c r="D75" s="61">
        <f>SUM(LSU:PBRC!D75)</f>
        <v>-12555971</v>
      </c>
      <c r="E75" s="61">
        <f t="shared" si="9"/>
        <v>-4654946</v>
      </c>
      <c r="F75" s="62">
        <f t="shared" si="10"/>
        <v>0</v>
      </c>
      <c r="H75" s="178"/>
    </row>
    <row r="76" spans="1:9" ht="15" customHeight="1" x14ac:dyDescent="0.25">
      <c r="A76" s="66" t="s">
        <v>57</v>
      </c>
      <c r="B76" s="61">
        <f>SUM(LSU:PBRC!B76)</f>
        <v>0</v>
      </c>
      <c r="C76" s="61">
        <f>SUM(LSU:PBRC!C76)</f>
        <v>0</v>
      </c>
      <c r="D76" s="61">
        <f>SUM(LSU:PBRC!D76)</f>
        <v>0</v>
      </c>
      <c r="E76" s="61">
        <f t="shared" si="9"/>
        <v>0</v>
      </c>
      <c r="F76" s="62">
        <f t="shared" si="10"/>
        <v>0</v>
      </c>
      <c r="H76" s="178"/>
    </row>
    <row r="77" spans="1:9" ht="15" customHeight="1" x14ac:dyDescent="0.25">
      <c r="A77" s="66" t="s">
        <v>58</v>
      </c>
      <c r="B77" s="61">
        <f>SUM(LSU:PBRC!B77)</f>
        <v>0</v>
      </c>
      <c r="C77" s="61">
        <f>SUM(LSU:PBRC!C77)</f>
        <v>0</v>
      </c>
      <c r="D77" s="61">
        <f>SUM(LSU:PBRC!D77)</f>
        <v>0</v>
      </c>
      <c r="E77" s="61">
        <f t="shared" si="9"/>
        <v>0</v>
      </c>
      <c r="F77" s="62">
        <f t="shared" si="10"/>
        <v>0</v>
      </c>
      <c r="H77" s="178"/>
    </row>
    <row r="78" spans="1:9" s="103" customFormat="1" ht="15" customHeight="1" x14ac:dyDescent="0.25">
      <c r="A78" s="85" t="s">
        <v>59</v>
      </c>
      <c r="B78" s="77">
        <f>SUM(B73:B77)</f>
        <v>1288986276.9254196</v>
      </c>
      <c r="C78" s="77">
        <f t="shared" ref="C78:D78" si="11">SUM(C73:C77)</f>
        <v>1328025681.1915715</v>
      </c>
      <c r="D78" s="77">
        <f t="shared" si="11"/>
        <v>1324635736.772753</v>
      </c>
      <c r="E78" s="77">
        <f t="shared" si="9"/>
        <v>-3389944.4188184738</v>
      </c>
      <c r="F78" s="71">
        <f t="shared" si="10"/>
        <v>-2.5526196268861648E-3</v>
      </c>
      <c r="H78" s="179"/>
    </row>
    <row r="79" spans="1:9" ht="15" customHeight="1" x14ac:dyDescent="0.25">
      <c r="A79" s="83"/>
      <c r="B79" s="57"/>
      <c r="C79" s="57"/>
      <c r="D79" s="57"/>
      <c r="E79" s="57"/>
      <c r="F79" s="59"/>
      <c r="H79" s="178"/>
      <c r="I79" s="151"/>
    </row>
    <row r="80" spans="1:9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SUM(LSU:PBRC!B81)</f>
        <v>555503805.46544731</v>
      </c>
      <c r="C81" s="61">
        <f>SUM(LSU:PBRC!C81)</f>
        <v>581616596.48557544</v>
      </c>
      <c r="D81" s="61">
        <f>SUM(LSU:PBRC!D81)</f>
        <v>606362829.20062113</v>
      </c>
      <c r="E81" s="61">
        <f t="shared" ref="E81:E99" si="12">D81-C81</f>
        <v>24746232.715045691</v>
      </c>
      <c r="F81" s="62">
        <f t="shared" ref="F81:F99" si="13">IF(ISBLANK(E81),"  ",IF(C81&gt;0,E81/C81,IF(E81&gt;0,1,0)))</f>
        <v>4.2547329055902236E-2</v>
      </c>
      <c r="H81" s="178"/>
    </row>
    <row r="82" spans="1:8" ht="15" customHeight="1" x14ac:dyDescent="0.25">
      <c r="A82" s="66" t="s">
        <v>62</v>
      </c>
      <c r="B82" s="61">
        <f>SUM(LSU:PBRC!B82)</f>
        <v>51461736.839583032</v>
      </c>
      <c r="C82" s="61">
        <f>SUM(LSU:PBRC!C82)</f>
        <v>49061306.950620115</v>
      </c>
      <c r="D82" s="61">
        <f>SUM(LSU:PBRC!D82)</f>
        <v>45490274.10447301</v>
      </c>
      <c r="E82" s="61">
        <f t="shared" si="12"/>
        <v>-3571032.8461471051</v>
      </c>
      <c r="F82" s="62">
        <f t="shared" si="13"/>
        <v>-7.2787152811508396E-2</v>
      </c>
      <c r="H82" s="178"/>
    </row>
    <row r="83" spans="1:8" ht="15" customHeight="1" x14ac:dyDescent="0.25">
      <c r="A83" s="66" t="s">
        <v>63</v>
      </c>
      <c r="B83" s="61">
        <f>SUM(LSU:PBRC!B83)</f>
        <v>235460744.87891981</v>
      </c>
      <c r="C83" s="61">
        <f>SUM(LSU:PBRC!C83)</f>
        <v>253526706.38012564</v>
      </c>
      <c r="D83" s="61">
        <f>SUM(LSU:PBRC!D83)</f>
        <v>252245169.15593308</v>
      </c>
      <c r="E83" s="61">
        <f t="shared" si="12"/>
        <v>-1281537.2241925597</v>
      </c>
      <c r="F83" s="62">
        <f t="shared" si="13"/>
        <v>-5.0548411348470918E-3</v>
      </c>
      <c r="H83" s="178"/>
    </row>
    <row r="84" spans="1:8" s="103" customFormat="1" ht="15" customHeight="1" x14ac:dyDescent="0.25">
      <c r="A84" s="84" t="s">
        <v>64</v>
      </c>
      <c r="B84" s="77">
        <f>SUM(B81:B83)</f>
        <v>842426287.18395019</v>
      </c>
      <c r="C84" s="77">
        <f t="shared" ref="C84:D84" si="14">SUM(C81:C83)</f>
        <v>884204609.81632125</v>
      </c>
      <c r="D84" s="77">
        <f t="shared" si="14"/>
        <v>904098272.46102715</v>
      </c>
      <c r="E84" s="77">
        <f t="shared" si="12"/>
        <v>19893662.644705892</v>
      </c>
      <c r="F84" s="71">
        <f t="shared" si="13"/>
        <v>2.2498935680553021E-2</v>
      </c>
      <c r="H84" s="179"/>
    </row>
    <row r="85" spans="1:8" ht="15" customHeight="1" x14ac:dyDescent="0.25">
      <c r="A85" s="66" t="s">
        <v>65</v>
      </c>
      <c r="B85" s="61">
        <f>SUM(LSU:PBRC!B85)</f>
        <v>7633553.5861531151</v>
      </c>
      <c r="C85" s="61">
        <f>SUM(LSU:PBRC!C85)</f>
        <v>5883828.782725703</v>
      </c>
      <c r="D85" s="61">
        <f>SUM(LSU:PBRC!D85)</f>
        <v>6352310.8006171035</v>
      </c>
      <c r="E85" s="61">
        <f t="shared" si="12"/>
        <v>468482.01789140049</v>
      </c>
      <c r="F85" s="62">
        <f t="shared" si="13"/>
        <v>7.962196644246583E-2</v>
      </c>
      <c r="H85" s="178"/>
    </row>
    <row r="86" spans="1:8" ht="15" customHeight="1" x14ac:dyDescent="0.25">
      <c r="A86" s="66" t="s">
        <v>66</v>
      </c>
      <c r="B86" s="61">
        <f>SUM(LSU:PBRC!B86)</f>
        <v>124894882.95957904</v>
      </c>
      <c r="C86" s="61">
        <f>SUM(LSU:PBRC!C86)</f>
        <v>133714665.32926378</v>
      </c>
      <c r="D86" s="61">
        <f>SUM(LSU:PBRC!D86)</f>
        <v>130555236.19274352</v>
      </c>
      <c r="E86" s="61">
        <f t="shared" si="12"/>
        <v>-3159429.1365202516</v>
      </c>
      <c r="F86" s="62">
        <f t="shared" si="13"/>
        <v>-2.3628142274000837E-2</v>
      </c>
      <c r="H86" s="178"/>
    </row>
    <row r="87" spans="1:8" ht="15" customHeight="1" x14ac:dyDescent="0.25">
      <c r="A87" s="66" t="s">
        <v>67</v>
      </c>
      <c r="B87" s="61">
        <f>SUM(LSU:PBRC!B87)</f>
        <v>48973732.307059281</v>
      </c>
      <c r="C87" s="61">
        <f>SUM(LSU:PBRC!C87)</f>
        <v>44890570.151723519</v>
      </c>
      <c r="D87" s="61">
        <f>SUM(LSU:PBRC!D87)</f>
        <v>45005126.037612282</v>
      </c>
      <c r="E87" s="61">
        <f t="shared" si="12"/>
        <v>114555.88588876277</v>
      </c>
      <c r="F87" s="62">
        <f t="shared" si="13"/>
        <v>2.5518919786846265E-3</v>
      </c>
      <c r="H87" s="178"/>
    </row>
    <row r="88" spans="1:8" s="103" customFormat="1" ht="15" customHeight="1" x14ac:dyDescent="0.25">
      <c r="A88" s="68" t="s">
        <v>68</v>
      </c>
      <c r="B88" s="77">
        <f>SUM(B85:B87)</f>
        <v>181502168.85279143</v>
      </c>
      <c r="C88" s="77">
        <f t="shared" ref="C88:D88" si="15">SUM(C85:C87)</f>
        <v>184489064.263713</v>
      </c>
      <c r="D88" s="77">
        <f t="shared" si="15"/>
        <v>181912673.03097293</v>
      </c>
      <c r="E88" s="77">
        <f t="shared" si="12"/>
        <v>-2576391.2327400744</v>
      </c>
      <c r="F88" s="71">
        <f t="shared" si="13"/>
        <v>-1.3965007861156042E-2</v>
      </c>
      <c r="H88" s="179"/>
    </row>
    <row r="89" spans="1:8" ht="15" customHeight="1" x14ac:dyDescent="0.25">
      <c r="A89" s="66" t="s">
        <v>69</v>
      </c>
      <c r="B89" s="61">
        <f>SUM(LSU:PBRC!B89)</f>
        <v>61764098.308381423</v>
      </c>
      <c r="C89" s="61">
        <f>SUM(LSU:PBRC!C89)</f>
        <v>41705947.46930775</v>
      </c>
      <c r="D89" s="61">
        <f>SUM(LSU:PBRC!D89)</f>
        <v>26318486.906066626</v>
      </c>
      <c r="E89" s="61">
        <f t="shared" si="12"/>
        <v>-15387460.563241124</v>
      </c>
      <c r="F89" s="62">
        <f t="shared" si="13"/>
        <v>-0.36895122870820923</v>
      </c>
      <c r="H89" s="178"/>
    </row>
    <row r="90" spans="1:8" ht="15" customHeight="1" x14ac:dyDescent="0.25">
      <c r="A90" s="66" t="s">
        <v>70</v>
      </c>
      <c r="B90" s="61">
        <f>SUM(LSU:PBRC!B90)</f>
        <v>151934539.88206935</v>
      </c>
      <c r="C90" s="61">
        <f>SUM(LSU:PBRC!C90)</f>
        <v>174082235.64222959</v>
      </c>
      <c r="D90" s="61">
        <f>SUM(LSU:PBRC!D90)</f>
        <v>174867885.37468627</v>
      </c>
      <c r="E90" s="61">
        <f t="shared" si="12"/>
        <v>785649.73245668411</v>
      </c>
      <c r="F90" s="62">
        <f t="shared" si="13"/>
        <v>4.5130953744834485E-3</v>
      </c>
      <c r="H90" s="178"/>
    </row>
    <row r="91" spans="1:8" ht="15" customHeight="1" x14ac:dyDescent="0.25">
      <c r="A91" s="66" t="s">
        <v>71</v>
      </c>
      <c r="B91" s="61">
        <f>SUM(LSU:PBRC!B91)</f>
        <v>111.4</v>
      </c>
      <c r="C91" s="61">
        <f>SUM(LSU:PBRC!C91)</f>
        <v>0</v>
      </c>
      <c r="D91" s="61">
        <f>SUM(LSU:PBRC!D91)</f>
        <v>0</v>
      </c>
      <c r="E91" s="61">
        <f t="shared" si="12"/>
        <v>0</v>
      </c>
      <c r="F91" s="62">
        <f t="shared" si="13"/>
        <v>0</v>
      </c>
      <c r="H91" s="178"/>
    </row>
    <row r="92" spans="1:8" ht="15" customHeight="1" x14ac:dyDescent="0.25">
      <c r="A92" s="66" t="s">
        <v>72</v>
      </c>
      <c r="B92" s="61">
        <f>SUM(LSU:PBRC!B92)</f>
        <v>30755628.850000001</v>
      </c>
      <c r="C92" s="61">
        <f>SUM(LSU:PBRC!C92)</f>
        <v>25550605</v>
      </c>
      <c r="D92" s="61">
        <f>SUM(LSU:PBRC!D92)</f>
        <v>27780260</v>
      </c>
      <c r="E92" s="61">
        <f t="shared" si="12"/>
        <v>2229655</v>
      </c>
      <c r="F92" s="62">
        <f t="shared" si="13"/>
        <v>8.7264274172764209E-2</v>
      </c>
      <c r="H92" s="178"/>
    </row>
    <row r="93" spans="1:8" s="103" customFormat="1" ht="15" customHeight="1" x14ac:dyDescent="0.25">
      <c r="A93" s="68" t="s">
        <v>73</v>
      </c>
      <c r="B93" s="77">
        <f>SUM(B89:B92)</f>
        <v>244454378.44045079</v>
      </c>
      <c r="C93" s="77">
        <f t="shared" ref="C93:D93" si="16">SUM(C89:C92)</f>
        <v>241338788.11153734</v>
      </c>
      <c r="D93" s="77">
        <f t="shared" si="16"/>
        <v>228966632.2807529</v>
      </c>
      <c r="E93" s="77">
        <f t="shared" si="12"/>
        <v>-12372155.83078444</v>
      </c>
      <c r="F93" s="71">
        <f t="shared" si="13"/>
        <v>-5.1264680359074791E-2</v>
      </c>
      <c r="H93" s="179"/>
    </row>
    <row r="94" spans="1:8" ht="15" customHeight="1" x14ac:dyDescent="0.25">
      <c r="A94" s="66" t="s">
        <v>74</v>
      </c>
      <c r="B94" s="61">
        <f>SUM(LSU:PBRC!B94)</f>
        <v>19983372.84822702</v>
      </c>
      <c r="C94" s="61">
        <f>SUM(LSU:PBRC!C94)</f>
        <v>16687069</v>
      </c>
      <c r="D94" s="61">
        <f>SUM(LSU:PBRC!D94)</f>
        <v>9049602</v>
      </c>
      <c r="E94" s="61">
        <f t="shared" si="12"/>
        <v>-7637467</v>
      </c>
      <c r="F94" s="62">
        <f t="shared" si="13"/>
        <v>-0.45768774612246166</v>
      </c>
      <c r="H94" s="178"/>
    </row>
    <row r="95" spans="1:8" ht="15" customHeight="1" x14ac:dyDescent="0.25">
      <c r="A95" s="66" t="s">
        <v>75</v>
      </c>
      <c r="B95" s="61">
        <f>SUM(LSU:PBRC!B95)</f>
        <v>381839.17</v>
      </c>
      <c r="C95" s="61">
        <f>SUM(LSU:PBRC!C95)</f>
        <v>1306150</v>
      </c>
      <c r="D95" s="61">
        <f>SUM(LSU:PBRC!D95)</f>
        <v>608557</v>
      </c>
      <c r="E95" s="61">
        <f t="shared" si="12"/>
        <v>-697593</v>
      </c>
      <c r="F95" s="62">
        <f t="shared" si="13"/>
        <v>-0.53408337480381274</v>
      </c>
      <c r="H95" s="178"/>
    </row>
    <row r="96" spans="1:8" ht="15" customHeight="1" x14ac:dyDescent="0.25">
      <c r="A96" s="73" t="s">
        <v>76</v>
      </c>
      <c r="B96" s="61">
        <f>SUM(LSU:PBRC!B96)</f>
        <v>238230.43</v>
      </c>
      <c r="C96" s="61">
        <f>SUM(LSU:PBRC!C96)</f>
        <v>0</v>
      </c>
      <c r="D96" s="61">
        <f>SUM(LSU:PBRC!D96)</f>
        <v>0</v>
      </c>
      <c r="E96" s="61">
        <f t="shared" si="12"/>
        <v>0</v>
      </c>
      <c r="F96" s="62">
        <f t="shared" si="13"/>
        <v>0</v>
      </c>
      <c r="H96" s="178"/>
    </row>
    <row r="97" spans="1:9" s="103" customFormat="1" ht="15" customHeight="1" x14ac:dyDescent="0.25">
      <c r="A97" s="87" t="s">
        <v>77</v>
      </c>
      <c r="B97" s="77">
        <f>SUM(B94:B96)</f>
        <v>20603442.448227022</v>
      </c>
      <c r="C97" s="77">
        <f t="shared" ref="C97:D97" si="17">SUM(C94:C96)</f>
        <v>17993219</v>
      </c>
      <c r="D97" s="77">
        <f t="shared" si="17"/>
        <v>9658159</v>
      </c>
      <c r="E97" s="77">
        <f t="shared" si="12"/>
        <v>-8335060</v>
      </c>
      <c r="F97" s="71">
        <f t="shared" si="13"/>
        <v>-0.46323339920444473</v>
      </c>
      <c r="H97" s="179"/>
    </row>
    <row r="98" spans="1:9" ht="15" customHeight="1" x14ac:dyDescent="0.25">
      <c r="A98" s="73" t="s">
        <v>78</v>
      </c>
      <c r="B98" s="61">
        <f>SUM(LSU:PBRC!B98)</f>
        <v>0</v>
      </c>
      <c r="C98" s="61">
        <f>SUM(LSU:PBRC!C98)</f>
        <v>0</v>
      </c>
      <c r="D98" s="61">
        <f>SUM(LSU:PBRC!D98)</f>
        <v>0</v>
      </c>
      <c r="E98" s="61">
        <f t="shared" si="12"/>
        <v>0</v>
      </c>
      <c r="F98" s="62">
        <f t="shared" si="13"/>
        <v>0</v>
      </c>
      <c r="H98" s="178"/>
    </row>
    <row r="99" spans="1:9" s="103" customFormat="1" ht="15" customHeight="1" thickBot="1" x14ac:dyDescent="0.3">
      <c r="A99" s="159" t="s">
        <v>59</v>
      </c>
      <c r="B99" s="160">
        <f>SUM(B84,B88,B93,B97,B98)</f>
        <v>1288986276.9254193</v>
      </c>
      <c r="C99" s="160">
        <f>SUM(C84,C88,C93,C97,C98)</f>
        <v>1328025681.1915717</v>
      </c>
      <c r="D99" s="160">
        <f>SUM(D84,D88,D93,D97,D98)</f>
        <v>1324635736.772753</v>
      </c>
      <c r="E99" s="161">
        <f t="shared" si="12"/>
        <v>-3389944.4188187122</v>
      </c>
      <c r="F99" s="162">
        <f t="shared" si="13"/>
        <v>-2.5526196268863435E-3</v>
      </c>
      <c r="H99" s="179"/>
      <c r="I99" s="153"/>
    </row>
    <row r="100" spans="1:9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9" x14ac:dyDescent="0.25">
      <c r="A101" s="1" t="s">
        <v>206</v>
      </c>
    </row>
    <row r="102" spans="1:9" x14ac:dyDescent="0.25">
      <c r="A102" s="1" t="s">
        <v>181</v>
      </c>
    </row>
    <row r="103" spans="1:9" x14ac:dyDescent="0.25">
      <c r="A103" s="1" t="s">
        <v>211</v>
      </c>
    </row>
    <row r="104" spans="1:9" x14ac:dyDescent="0.25">
      <c r="A104" s="1" t="s">
        <v>38</v>
      </c>
    </row>
  </sheetData>
  <hyperlinks>
    <hyperlink ref="I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H18" sqref="H1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109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175575451</v>
      </c>
      <c r="C8" s="61">
        <v>175575451</v>
      </c>
      <c r="D8" s="61">
        <v>148897628</v>
      </c>
      <c r="E8" s="61">
        <f t="shared" ref="E8:E36" si="0">D8-C8</f>
        <v>-26677823</v>
      </c>
      <c r="F8" s="62">
        <f t="shared" ref="F8:F36" si="1">IF(ISBLANK(E8),"  ",IF(C8&gt;0,E8/C8,IF(E8&gt;0,1,0)))</f>
        <v>-0.15194506320818166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9338338</v>
      </c>
      <c r="C10" s="63">
        <v>9338338</v>
      </c>
      <c r="D10" s="63">
        <v>9158885</v>
      </c>
      <c r="E10" s="61">
        <f t="shared" si="0"/>
        <v>-179453</v>
      </c>
      <c r="F10" s="62">
        <f t="shared" si="1"/>
        <v>-1.9216802818660023E-2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8566030</v>
      </c>
      <c r="C12" s="65">
        <v>8566030</v>
      </c>
      <c r="D12" s="65">
        <v>8386824</v>
      </c>
      <c r="E12" s="61">
        <f t="shared" si="0"/>
        <v>-179206</v>
      </c>
      <c r="F12" s="62">
        <f t="shared" si="1"/>
        <v>-2.0920543122076387E-2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750000</v>
      </c>
      <c r="C18" s="65">
        <v>750000</v>
      </c>
      <c r="D18" s="65"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22308</v>
      </c>
      <c r="C28" s="65">
        <v>22308</v>
      </c>
      <c r="D28" s="65">
        <v>22061</v>
      </c>
      <c r="E28" s="61">
        <f t="shared" si="0"/>
        <v>-247</v>
      </c>
      <c r="F28" s="62">
        <f t="shared" si="1"/>
        <v>-1.1072261072261072E-2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184913789</v>
      </c>
      <c r="C42" s="70">
        <v>184913789</v>
      </c>
      <c r="D42" s="70">
        <v>158056513</v>
      </c>
      <c r="E42" s="70">
        <f>D42-C42</f>
        <v>-26857276</v>
      </c>
      <c r="F42" s="71">
        <f>IF(ISBLANK(E42),"  ",IF(C42&gt;0,E42/C42,IF(E42&gt;0,1,0)))</f>
        <v>-0.14524214849115444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8853170</v>
      </c>
      <c r="C51" s="77">
        <v>8889770</v>
      </c>
      <c r="D51" s="77">
        <v>8485184</v>
      </c>
      <c r="E51" s="77">
        <f>D51-C51</f>
        <v>-404586</v>
      </c>
      <c r="F51" s="71">
        <f>IF(ISBLANK(E51),"  ",IF(C51&gt;0,E51/C51,IF(E51&gt;0,1,0)))</f>
        <v>-4.5511413681118856E-2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547156840.73000002</v>
      </c>
      <c r="C55" s="75">
        <v>563925309</v>
      </c>
      <c r="D55" s="75">
        <v>582264309</v>
      </c>
      <c r="E55" s="75">
        <f>D55-C55</f>
        <v>18339000</v>
      </c>
      <c r="F55" s="71">
        <f>IF(ISBLANK(E55),"  ",IF(C55&gt;0,E55/C55,IF(E55&gt;0,1,0)))</f>
        <v>3.2520264133064476E-2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740923799.73000002</v>
      </c>
      <c r="C61" s="75">
        <v>757728868</v>
      </c>
      <c r="D61" s="75">
        <v>748806006</v>
      </c>
      <c r="E61" s="75">
        <f>D61-C61</f>
        <v>-8922862</v>
      </c>
      <c r="F61" s="71">
        <f>IF(ISBLANK(E61),"  ",IF(C61&gt;0,E61/C61,IF(E61&gt;0,1,0)))</f>
        <v>-1.1775797883419165E-2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242390715.06</v>
      </c>
      <c r="C65" s="57">
        <v>271386428</v>
      </c>
      <c r="D65" s="57">
        <v>258247346</v>
      </c>
      <c r="E65" s="57">
        <f t="shared" ref="E65:E78" si="8">D65-C65</f>
        <v>-13139082</v>
      </c>
      <c r="F65" s="62">
        <f t="shared" ref="F65:F78" si="9">IF(ISBLANK(E65),"  ",IF(C65&gt;0,E65/C65,IF(E65&gt;0,1,0)))</f>
        <v>-4.8414661325657742E-2</v>
      </c>
      <c r="H65" s="178"/>
    </row>
    <row r="66" spans="1:8" ht="15" customHeight="1" x14ac:dyDescent="0.25">
      <c r="A66" s="66" t="s">
        <v>47</v>
      </c>
      <c r="B66" s="65">
        <v>80982752.780000016</v>
      </c>
      <c r="C66" s="65">
        <v>79999432</v>
      </c>
      <c r="D66" s="65">
        <v>74411210</v>
      </c>
      <c r="E66" s="65">
        <f t="shared" si="8"/>
        <v>-5588222</v>
      </c>
      <c r="F66" s="62">
        <f t="shared" si="9"/>
        <v>-6.9853270958223801E-2</v>
      </c>
      <c r="H66" s="178"/>
    </row>
    <row r="67" spans="1:8" ht="15" customHeight="1" x14ac:dyDescent="0.25">
      <c r="A67" s="66" t="s">
        <v>48</v>
      </c>
      <c r="B67" s="65">
        <v>5964142.6299999999</v>
      </c>
      <c r="C67" s="65">
        <v>3995053</v>
      </c>
      <c r="D67" s="65">
        <v>3893400</v>
      </c>
      <c r="E67" s="65">
        <f t="shared" si="8"/>
        <v>-101653</v>
      </c>
      <c r="F67" s="62">
        <f t="shared" si="9"/>
        <v>-2.5444718755921386E-2</v>
      </c>
      <c r="H67" s="178"/>
    </row>
    <row r="68" spans="1:8" ht="15" customHeight="1" x14ac:dyDescent="0.25">
      <c r="A68" s="66" t="s">
        <v>49</v>
      </c>
      <c r="B68" s="65">
        <v>94252149.330000013</v>
      </c>
      <c r="C68" s="65">
        <v>90710182</v>
      </c>
      <c r="D68" s="65">
        <v>93849340</v>
      </c>
      <c r="E68" s="65">
        <f t="shared" si="8"/>
        <v>3139158</v>
      </c>
      <c r="F68" s="62">
        <f t="shared" si="9"/>
        <v>3.4606456858393253E-2</v>
      </c>
      <c r="H68" s="178"/>
    </row>
    <row r="69" spans="1:8" ht="15" customHeight="1" x14ac:dyDescent="0.25">
      <c r="A69" s="66" t="s">
        <v>50</v>
      </c>
      <c r="B69" s="65">
        <v>34144897.620000005</v>
      </c>
      <c r="C69" s="65">
        <v>22039354</v>
      </c>
      <c r="D69" s="65">
        <v>22835024</v>
      </c>
      <c r="E69" s="65">
        <f t="shared" si="8"/>
        <v>795670</v>
      </c>
      <c r="F69" s="62">
        <f t="shared" si="9"/>
        <v>3.610223784236144E-2</v>
      </c>
      <c r="H69" s="178"/>
    </row>
    <row r="70" spans="1:8" ht="15" customHeight="1" x14ac:dyDescent="0.25">
      <c r="A70" s="66" t="s">
        <v>51</v>
      </c>
      <c r="B70" s="65">
        <v>59606861.059999987</v>
      </c>
      <c r="C70" s="65">
        <v>62834853</v>
      </c>
      <c r="D70" s="65">
        <v>62714977</v>
      </c>
      <c r="E70" s="65">
        <f t="shared" si="8"/>
        <v>-119876</v>
      </c>
      <c r="F70" s="62">
        <f t="shared" si="9"/>
        <v>-1.9077947075009469E-3</v>
      </c>
      <c r="H70" s="178"/>
    </row>
    <row r="71" spans="1:8" ht="15" customHeight="1" x14ac:dyDescent="0.25">
      <c r="A71" s="66" t="s">
        <v>52</v>
      </c>
      <c r="B71" s="65">
        <v>143555060.72</v>
      </c>
      <c r="C71" s="65">
        <v>143866167</v>
      </c>
      <c r="D71" s="65">
        <v>163451634</v>
      </c>
      <c r="E71" s="65">
        <f t="shared" si="8"/>
        <v>19585467</v>
      </c>
      <c r="F71" s="62">
        <f t="shared" si="9"/>
        <v>0.136136712393262</v>
      </c>
      <c r="H71" s="178"/>
    </row>
    <row r="72" spans="1:8" ht="15" customHeight="1" x14ac:dyDescent="0.25">
      <c r="A72" s="66" t="s">
        <v>53</v>
      </c>
      <c r="B72" s="65">
        <v>77786704.939999998</v>
      </c>
      <c r="C72" s="65">
        <v>85575321</v>
      </c>
      <c r="D72" s="65">
        <v>81959046</v>
      </c>
      <c r="E72" s="65">
        <f t="shared" si="8"/>
        <v>-3616275</v>
      </c>
      <c r="F72" s="62">
        <f t="shared" si="9"/>
        <v>-4.225838662060058E-2</v>
      </c>
      <c r="H72" s="178"/>
    </row>
    <row r="73" spans="1:8" s="103" customFormat="1" ht="15" customHeight="1" x14ac:dyDescent="0.25">
      <c r="A73" s="84" t="s">
        <v>54</v>
      </c>
      <c r="B73" s="70">
        <v>738683284.1400001</v>
      </c>
      <c r="C73" s="70">
        <v>760406790</v>
      </c>
      <c r="D73" s="70">
        <v>761361977</v>
      </c>
      <c r="E73" s="70">
        <f t="shared" si="8"/>
        <v>955187</v>
      </c>
      <c r="F73" s="71">
        <f t="shared" si="9"/>
        <v>1.2561526442971399E-3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2240515.89</v>
      </c>
      <c r="C75" s="65">
        <v>-2677922</v>
      </c>
      <c r="D75" s="65">
        <v>-12555971</v>
      </c>
      <c r="E75" s="65">
        <f t="shared" si="8"/>
        <v>-9878049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740923800.03000009</v>
      </c>
      <c r="C78" s="86">
        <v>757728868</v>
      </c>
      <c r="D78" s="86">
        <v>748806006</v>
      </c>
      <c r="E78" s="182">
        <f t="shared" si="8"/>
        <v>-8922862</v>
      </c>
      <c r="F78" s="71">
        <f t="shared" si="9"/>
        <v>-1.1775797883419165E-2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310282772.17000002</v>
      </c>
      <c r="C81" s="61">
        <v>328809272</v>
      </c>
      <c r="D81" s="61">
        <v>342911964</v>
      </c>
      <c r="E81" s="57">
        <f t="shared" ref="E81:E99" si="10">D81-C81</f>
        <v>14102692</v>
      </c>
      <c r="F81" s="62">
        <f t="shared" ref="F81:F99" si="11">IF(ISBLANK(E81),"  ",IF(C81&gt;0,E81/C81,IF(E81&gt;0,1,0)))</f>
        <v>4.2890189544289976E-2</v>
      </c>
      <c r="H81" s="178"/>
    </row>
    <row r="82" spans="1:8" ht="15" customHeight="1" x14ac:dyDescent="0.25">
      <c r="A82" s="66" t="s">
        <v>62</v>
      </c>
      <c r="B82" s="63">
        <v>39742417.370000012</v>
      </c>
      <c r="C82" s="63">
        <v>40359514</v>
      </c>
      <c r="D82" s="63">
        <v>36925026</v>
      </c>
      <c r="E82" s="65">
        <f t="shared" si="10"/>
        <v>-3434488</v>
      </c>
      <c r="F82" s="62">
        <f t="shared" si="11"/>
        <v>-8.5097357713474944E-2</v>
      </c>
      <c r="H82" s="178"/>
    </row>
    <row r="83" spans="1:8" ht="15" customHeight="1" x14ac:dyDescent="0.25">
      <c r="A83" s="66" t="s">
        <v>63</v>
      </c>
      <c r="B83" s="57">
        <v>123600206.41</v>
      </c>
      <c r="C83" s="57">
        <v>133835048</v>
      </c>
      <c r="D83" s="57">
        <v>130858648</v>
      </c>
      <c r="E83" s="65">
        <f t="shared" si="10"/>
        <v>-2976400</v>
      </c>
      <c r="F83" s="62">
        <f t="shared" si="11"/>
        <v>-2.2239316565269212E-2</v>
      </c>
      <c r="H83" s="178"/>
    </row>
    <row r="84" spans="1:8" s="103" customFormat="1" ht="15" customHeight="1" x14ac:dyDescent="0.25">
      <c r="A84" s="84" t="s">
        <v>64</v>
      </c>
      <c r="B84" s="86">
        <v>473625395.95000005</v>
      </c>
      <c r="C84" s="86">
        <v>503003834</v>
      </c>
      <c r="D84" s="86">
        <v>510695638</v>
      </c>
      <c r="E84" s="70">
        <f t="shared" si="10"/>
        <v>7691804</v>
      </c>
      <c r="F84" s="71">
        <f t="shared" si="11"/>
        <v>1.5291740301128599E-2</v>
      </c>
      <c r="H84" s="179"/>
    </row>
    <row r="85" spans="1:8" ht="15" customHeight="1" x14ac:dyDescent="0.25">
      <c r="A85" s="66" t="s">
        <v>65</v>
      </c>
      <c r="B85" s="63">
        <v>4178157.38</v>
      </c>
      <c r="C85" s="63">
        <v>3081319</v>
      </c>
      <c r="D85" s="63">
        <v>2983225</v>
      </c>
      <c r="E85" s="65">
        <f t="shared" si="10"/>
        <v>-98094</v>
      </c>
      <c r="F85" s="62">
        <f t="shared" si="11"/>
        <v>-3.1835068034176274E-2</v>
      </c>
      <c r="H85" s="178"/>
    </row>
    <row r="86" spans="1:8" ht="15" customHeight="1" x14ac:dyDescent="0.25">
      <c r="A86" s="66" t="s">
        <v>66</v>
      </c>
      <c r="B86" s="61">
        <v>44072056</v>
      </c>
      <c r="C86" s="61">
        <v>47849518</v>
      </c>
      <c r="D86" s="61">
        <v>45352179</v>
      </c>
      <c r="E86" s="65">
        <f t="shared" si="10"/>
        <v>-2497339</v>
      </c>
      <c r="F86" s="62">
        <f t="shared" si="11"/>
        <v>-5.2191518418221054E-2</v>
      </c>
      <c r="H86" s="178"/>
    </row>
    <row r="87" spans="1:8" ht="15" customHeight="1" x14ac:dyDescent="0.25">
      <c r="A87" s="66" t="s">
        <v>67</v>
      </c>
      <c r="B87" s="57">
        <v>29417176.889999997</v>
      </c>
      <c r="C87" s="57">
        <v>26806237</v>
      </c>
      <c r="D87" s="57">
        <v>24577071</v>
      </c>
      <c r="E87" s="65">
        <f t="shared" si="10"/>
        <v>-2229166</v>
      </c>
      <c r="F87" s="62">
        <f t="shared" si="11"/>
        <v>-8.31584828560607E-2</v>
      </c>
      <c r="H87" s="178"/>
    </row>
    <row r="88" spans="1:8" s="103" customFormat="1" ht="15" customHeight="1" x14ac:dyDescent="0.25">
      <c r="A88" s="68" t="s">
        <v>68</v>
      </c>
      <c r="B88" s="86">
        <v>77667390.269999996</v>
      </c>
      <c r="C88" s="86">
        <v>77737074</v>
      </c>
      <c r="D88" s="86">
        <v>72912475</v>
      </c>
      <c r="E88" s="70">
        <f t="shared" si="10"/>
        <v>-4824599</v>
      </c>
      <c r="F88" s="71">
        <f t="shared" si="11"/>
        <v>-6.2063038287239886E-2</v>
      </c>
      <c r="H88" s="179"/>
    </row>
    <row r="89" spans="1:8" ht="15" customHeight="1" x14ac:dyDescent="0.25">
      <c r="A89" s="66" t="s">
        <v>69</v>
      </c>
      <c r="B89" s="57">
        <v>26651510.170000002</v>
      </c>
      <c r="C89" s="57">
        <v>12696268</v>
      </c>
      <c r="D89" s="57">
        <v>7209000</v>
      </c>
      <c r="E89" s="65">
        <f t="shared" si="10"/>
        <v>-5487268</v>
      </c>
      <c r="F89" s="62">
        <f t="shared" si="11"/>
        <v>-0.43219535063374531</v>
      </c>
      <c r="H89" s="178"/>
    </row>
    <row r="90" spans="1:8" ht="15" customHeight="1" x14ac:dyDescent="0.25">
      <c r="A90" s="66" t="s">
        <v>70</v>
      </c>
      <c r="B90" s="65">
        <v>153054782.65999997</v>
      </c>
      <c r="C90" s="65">
        <v>153423260</v>
      </c>
      <c r="D90" s="65">
        <v>153074646</v>
      </c>
      <c r="E90" s="65">
        <f t="shared" si="10"/>
        <v>-348614</v>
      </c>
      <c r="F90" s="62">
        <f t="shared" si="11"/>
        <v>-2.2722369476440535E-3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1022902</v>
      </c>
      <c r="C92" s="65">
        <v>1198288</v>
      </c>
      <c r="D92" s="65">
        <v>1057153</v>
      </c>
      <c r="E92" s="65">
        <f t="shared" si="10"/>
        <v>-141135</v>
      </c>
      <c r="F92" s="62">
        <f t="shared" si="11"/>
        <v>-0.117780533561214</v>
      </c>
      <c r="H92" s="178"/>
    </row>
    <row r="93" spans="1:8" s="103" customFormat="1" ht="15" customHeight="1" x14ac:dyDescent="0.25">
      <c r="A93" s="68" t="s">
        <v>73</v>
      </c>
      <c r="B93" s="70">
        <v>180729194.82999998</v>
      </c>
      <c r="C93" s="70">
        <v>167317816</v>
      </c>
      <c r="D93" s="70">
        <v>161340799</v>
      </c>
      <c r="E93" s="70">
        <f t="shared" si="10"/>
        <v>-5977017</v>
      </c>
      <c r="F93" s="71">
        <f t="shared" si="11"/>
        <v>-3.5722537760115157E-2</v>
      </c>
      <c r="H93" s="179"/>
    </row>
    <row r="94" spans="1:8" ht="15" customHeight="1" x14ac:dyDescent="0.25">
      <c r="A94" s="66" t="s">
        <v>74</v>
      </c>
      <c r="B94" s="65">
        <v>8545103.3099999987</v>
      </c>
      <c r="C94" s="65">
        <v>8373994</v>
      </c>
      <c r="D94" s="65">
        <v>3258537</v>
      </c>
      <c r="E94" s="65">
        <f t="shared" si="10"/>
        <v>-5115457</v>
      </c>
      <c r="F94" s="62">
        <f t="shared" si="11"/>
        <v>-0.61087421366674011</v>
      </c>
      <c r="H94" s="178"/>
    </row>
    <row r="95" spans="1:8" ht="15" customHeight="1" x14ac:dyDescent="0.25">
      <c r="A95" s="66" t="s">
        <v>75</v>
      </c>
      <c r="B95" s="65">
        <v>356715.67</v>
      </c>
      <c r="C95" s="65">
        <v>1296150</v>
      </c>
      <c r="D95" s="65">
        <v>598557</v>
      </c>
      <c r="E95" s="65">
        <f t="shared" si="10"/>
        <v>-697593</v>
      </c>
      <c r="F95" s="62">
        <f t="shared" si="11"/>
        <v>-0.53820391158430736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8901818.9799999986</v>
      </c>
      <c r="C97" s="86">
        <v>9670144</v>
      </c>
      <c r="D97" s="86">
        <v>3857094</v>
      </c>
      <c r="E97" s="70">
        <f t="shared" si="10"/>
        <v>-5813050</v>
      </c>
      <c r="F97" s="71">
        <f t="shared" si="11"/>
        <v>-0.60113375767723831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740923800.02999997</v>
      </c>
      <c r="C99" s="160">
        <v>757728868</v>
      </c>
      <c r="D99" s="160">
        <v>748806006</v>
      </c>
      <c r="E99" s="160">
        <f t="shared" si="10"/>
        <v>-8922862</v>
      </c>
      <c r="F99" s="162">
        <f t="shared" si="11"/>
        <v>-1.1775797883419165E-2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B65" sqref="B65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8370551</v>
      </c>
      <c r="C8" s="61">
        <v>8370551</v>
      </c>
      <c r="D8" s="61">
        <v>7891902</v>
      </c>
      <c r="E8" s="61">
        <f t="shared" ref="E8:E36" si="0">D8-C8</f>
        <v>-478649</v>
      </c>
      <c r="F8" s="62">
        <f t="shared" ref="F8:F36" si="1">IF(ISBLANK(E8),"  ",IF(C8&gt;0,E8/C8,IF(E8&gt;0,1,0)))</f>
        <v>-5.7182496110471104E-2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265230</v>
      </c>
      <c r="C10" s="63">
        <v>265230</v>
      </c>
      <c r="D10" s="63">
        <v>259681</v>
      </c>
      <c r="E10" s="61">
        <f t="shared" si="0"/>
        <v>-5549</v>
      </c>
      <c r="F10" s="62">
        <f t="shared" si="1"/>
        <v>-2.0921464389397883E-2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265230</v>
      </c>
      <c r="C12" s="65">
        <v>265230</v>
      </c>
      <c r="D12" s="65">
        <v>259681</v>
      </c>
      <c r="E12" s="61">
        <f t="shared" si="0"/>
        <v>-5549</v>
      </c>
      <c r="F12" s="62">
        <f t="shared" si="1"/>
        <v>-2.0921464389397883E-2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8635781</v>
      </c>
      <c r="C42" s="70">
        <v>8635781</v>
      </c>
      <c r="D42" s="70">
        <v>8151583</v>
      </c>
      <c r="E42" s="70">
        <f>D42-C42</f>
        <v>-484198</v>
      </c>
      <c r="F42" s="71">
        <f>IF(ISBLANK(E42),"  ",IF(C42&gt;0,E42/C42,IF(E42&gt;0,1,0)))</f>
        <v>-5.6068814158209891E-2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32408267.75</v>
      </c>
      <c r="C55" s="75">
        <v>35885025</v>
      </c>
      <c r="D55" s="75">
        <v>35885025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41044048.75</v>
      </c>
      <c r="C61" s="75">
        <v>44520806</v>
      </c>
      <c r="D61" s="75">
        <v>44036608</v>
      </c>
      <c r="E61" s="75">
        <f>D61-C61</f>
        <v>-484198</v>
      </c>
      <c r="F61" s="71">
        <f>IF(ISBLANK(E61),"  ",IF(C61&gt;0,E61/C61,IF(E61&gt;0,1,0)))</f>
        <v>-1.0875768960696714E-2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18842484.59</v>
      </c>
      <c r="C65" s="57">
        <v>16788370</v>
      </c>
      <c r="D65" s="57">
        <v>18221768</v>
      </c>
      <c r="E65" s="57">
        <f t="shared" ref="E65:E78" si="8">D65-C65</f>
        <v>1433398</v>
      </c>
      <c r="F65" s="62">
        <f t="shared" ref="F65:F78" si="9">IF(ISBLANK(E65),"  ",IF(C65&gt;0,E65/C65,IF(E65&gt;0,1,0)))</f>
        <v>8.5380415132618598E-2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84901.92</v>
      </c>
      <c r="C67" s="65">
        <v>0</v>
      </c>
      <c r="D67" s="65">
        <v>0</v>
      </c>
      <c r="E67" s="65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3581441.24</v>
      </c>
      <c r="C68" s="65">
        <v>4408578</v>
      </c>
      <c r="D68" s="65">
        <v>4875497</v>
      </c>
      <c r="E68" s="65">
        <f t="shared" si="8"/>
        <v>466919</v>
      </c>
      <c r="F68" s="62">
        <f t="shared" si="9"/>
        <v>0.10591147531017939</v>
      </c>
      <c r="H68" s="178"/>
    </row>
    <row r="69" spans="1:8" ht="15" customHeight="1" x14ac:dyDescent="0.25">
      <c r="A69" s="66" t="s">
        <v>50</v>
      </c>
      <c r="B69" s="65">
        <v>3151619.7299999995</v>
      </c>
      <c r="C69" s="65">
        <v>2268660</v>
      </c>
      <c r="D69" s="65">
        <v>2546362</v>
      </c>
      <c r="E69" s="65">
        <f t="shared" si="8"/>
        <v>277702</v>
      </c>
      <c r="F69" s="62">
        <f t="shared" si="9"/>
        <v>0.12240794125166397</v>
      </c>
      <c r="H69" s="178"/>
    </row>
    <row r="70" spans="1:8" ht="15" customHeight="1" x14ac:dyDescent="0.25">
      <c r="A70" s="66" t="s">
        <v>51</v>
      </c>
      <c r="B70" s="65">
        <v>8051512.4500000002</v>
      </c>
      <c r="C70" s="65">
        <v>14772521</v>
      </c>
      <c r="D70" s="65">
        <v>12389213</v>
      </c>
      <c r="E70" s="65">
        <f t="shared" si="8"/>
        <v>-2383308</v>
      </c>
      <c r="F70" s="62">
        <f t="shared" si="9"/>
        <v>-0.16133387117879203</v>
      </c>
      <c r="H70" s="178"/>
    </row>
    <row r="71" spans="1:8" ht="15" customHeight="1" x14ac:dyDescent="0.25">
      <c r="A71" s="66" t="s">
        <v>52</v>
      </c>
      <c r="B71" s="65">
        <v>1965595.03</v>
      </c>
      <c r="C71" s="65">
        <v>1882000</v>
      </c>
      <c r="D71" s="65">
        <v>2197000</v>
      </c>
      <c r="E71" s="65">
        <f t="shared" si="8"/>
        <v>315000</v>
      </c>
      <c r="F71" s="62">
        <f t="shared" si="9"/>
        <v>0.16737513283740701</v>
      </c>
      <c r="H71" s="178"/>
    </row>
    <row r="72" spans="1:8" ht="15" customHeight="1" x14ac:dyDescent="0.25">
      <c r="A72" s="66" t="s">
        <v>53</v>
      </c>
      <c r="B72" s="65">
        <v>5366493.7999999989</v>
      </c>
      <c r="C72" s="65">
        <v>4400677</v>
      </c>
      <c r="D72" s="65">
        <v>3806768</v>
      </c>
      <c r="E72" s="65">
        <f t="shared" si="8"/>
        <v>-593909</v>
      </c>
      <c r="F72" s="62">
        <f t="shared" si="9"/>
        <v>-0.13495855296810014</v>
      </c>
      <c r="H72" s="178"/>
    </row>
    <row r="73" spans="1:8" s="103" customFormat="1" ht="15" customHeight="1" x14ac:dyDescent="0.25">
      <c r="A73" s="84" t="s">
        <v>54</v>
      </c>
      <c r="B73" s="70">
        <v>41044048.759999998</v>
      </c>
      <c r="C73" s="70">
        <v>44520806</v>
      </c>
      <c r="D73" s="70">
        <v>44036608</v>
      </c>
      <c r="E73" s="70">
        <f t="shared" si="8"/>
        <v>-484198</v>
      </c>
      <c r="F73" s="71">
        <f t="shared" si="9"/>
        <v>-1.0875768960696714E-2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41044048.759999998</v>
      </c>
      <c r="C78" s="86">
        <v>44520806</v>
      </c>
      <c r="D78" s="86">
        <v>44036608</v>
      </c>
      <c r="E78" s="182">
        <f t="shared" si="8"/>
        <v>-484198</v>
      </c>
      <c r="F78" s="71">
        <f t="shared" si="9"/>
        <v>-1.0875768960696714E-2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17104224.57</v>
      </c>
      <c r="C81" s="61">
        <v>17021819</v>
      </c>
      <c r="D81" s="61">
        <v>18643413</v>
      </c>
      <c r="E81" s="57">
        <f t="shared" ref="E81:E99" si="10">D81-C81</f>
        <v>1621594</v>
      </c>
      <c r="F81" s="62">
        <f t="shared" ref="F81:F99" si="11">IF(ISBLANK(E81),"  ",IF(C81&gt;0,E81/C81,IF(E81&gt;0,1,0)))</f>
        <v>9.5265611742199816E-2</v>
      </c>
      <c r="H81" s="178"/>
    </row>
    <row r="82" spans="1:8" ht="15" customHeight="1" x14ac:dyDescent="0.25">
      <c r="A82" s="66" t="s">
        <v>62</v>
      </c>
      <c r="B82" s="63">
        <v>267750.49</v>
      </c>
      <c r="C82" s="61">
        <v>285688</v>
      </c>
      <c r="D82" s="61">
        <v>298500</v>
      </c>
      <c r="E82" s="65">
        <f t="shared" si="10"/>
        <v>12812</v>
      </c>
      <c r="F82" s="62">
        <f t="shared" si="11"/>
        <v>4.4846125843577611E-2</v>
      </c>
      <c r="H82" s="178"/>
    </row>
    <row r="83" spans="1:8" ht="15" customHeight="1" x14ac:dyDescent="0.25">
      <c r="A83" s="66" t="s">
        <v>63</v>
      </c>
      <c r="B83" s="57">
        <v>8027125.5300000003</v>
      </c>
      <c r="C83" s="61">
        <v>7400771</v>
      </c>
      <c r="D83" s="61">
        <v>8067912</v>
      </c>
      <c r="E83" s="65">
        <f t="shared" si="10"/>
        <v>667141</v>
      </c>
      <c r="F83" s="62">
        <f t="shared" si="11"/>
        <v>9.0144797075872224E-2</v>
      </c>
      <c r="H83" s="178"/>
    </row>
    <row r="84" spans="1:8" s="103" customFormat="1" ht="15" customHeight="1" x14ac:dyDescent="0.25">
      <c r="A84" s="84" t="s">
        <v>64</v>
      </c>
      <c r="B84" s="86">
        <v>25399100.59</v>
      </c>
      <c r="C84" s="86">
        <v>24708278</v>
      </c>
      <c r="D84" s="86">
        <v>27009825</v>
      </c>
      <c r="E84" s="70">
        <f t="shared" si="10"/>
        <v>2301547</v>
      </c>
      <c r="F84" s="71">
        <f t="shared" si="11"/>
        <v>9.3148822431089698E-2</v>
      </c>
      <c r="H84" s="179"/>
    </row>
    <row r="85" spans="1:8" ht="15" customHeight="1" x14ac:dyDescent="0.25">
      <c r="A85" s="66" t="s">
        <v>65</v>
      </c>
      <c r="B85" s="63">
        <v>170462.48</v>
      </c>
      <c r="C85" s="63">
        <v>220300</v>
      </c>
      <c r="D85" s="63">
        <v>277600</v>
      </c>
      <c r="E85" s="65">
        <f t="shared" si="10"/>
        <v>57300</v>
      </c>
      <c r="F85" s="62">
        <f t="shared" si="11"/>
        <v>0.26009986382206085</v>
      </c>
      <c r="H85" s="178"/>
    </row>
    <row r="86" spans="1:8" ht="15" customHeight="1" x14ac:dyDescent="0.25">
      <c r="A86" s="66" t="s">
        <v>66</v>
      </c>
      <c r="B86" s="61">
        <v>2952083.07</v>
      </c>
      <c r="C86" s="61">
        <v>8522978</v>
      </c>
      <c r="D86" s="61">
        <v>4677402</v>
      </c>
      <c r="E86" s="65">
        <f t="shared" si="10"/>
        <v>-3845576</v>
      </c>
      <c r="F86" s="62">
        <f t="shared" si="11"/>
        <v>-0.45120097693552652</v>
      </c>
      <c r="H86" s="178"/>
    </row>
    <row r="87" spans="1:8" ht="15" customHeight="1" x14ac:dyDescent="0.25">
      <c r="A87" s="66" t="s">
        <v>67</v>
      </c>
      <c r="B87" s="57">
        <v>1695667.0499999998</v>
      </c>
      <c r="C87" s="57">
        <v>2005500</v>
      </c>
      <c r="D87" s="57">
        <v>630820</v>
      </c>
      <c r="E87" s="65">
        <f t="shared" si="10"/>
        <v>-1374680</v>
      </c>
      <c r="F87" s="62">
        <f t="shared" si="11"/>
        <v>-0.68545499875342808</v>
      </c>
      <c r="H87" s="178"/>
    </row>
    <row r="88" spans="1:8" s="103" customFormat="1" ht="15" customHeight="1" x14ac:dyDescent="0.25">
      <c r="A88" s="68" t="s">
        <v>68</v>
      </c>
      <c r="B88" s="86">
        <v>4818212.5999999996</v>
      </c>
      <c r="C88" s="86">
        <v>10748778</v>
      </c>
      <c r="D88" s="86">
        <v>5585822</v>
      </c>
      <c r="E88" s="70">
        <f t="shared" si="10"/>
        <v>-5162956</v>
      </c>
      <c r="F88" s="71">
        <f t="shared" si="11"/>
        <v>-0.48032957792969583</v>
      </c>
      <c r="H88" s="179"/>
    </row>
    <row r="89" spans="1:8" ht="15" customHeight="1" x14ac:dyDescent="0.25">
      <c r="A89" s="66" t="s">
        <v>69</v>
      </c>
      <c r="B89" s="57">
        <v>7569815.3999999994</v>
      </c>
      <c r="C89" s="57">
        <v>5684500</v>
      </c>
      <c r="D89" s="57">
        <v>9075511</v>
      </c>
      <c r="E89" s="65">
        <f t="shared" si="10"/>
        <v>3391011</v>
      </c>
      <c r="F89" s="62">
        <f t="shared" si="11"/>
        <v>0.59653637083296684</v>
      </c>
      <c r="H89" s="178"/>
    </row>
    <row r="90" spans="1:8" ht="15" customHeight="1" x14ac:dyDescent="0.25">
      <c r="A90" s="66" t="s">
        <v>70</v>
      </c>
      <c r="B90" s="65">
        <v>2349007.6800000002</v>
      </c>
      <c r="C90" s="65">
        <v>3114250</v>
      </c>
      <c r="D90" s="65">
        <v>2315450</v>
      </c>
      <c r="E90" s="65">
        <f t="shared" si="10"/>
        <v>-798800</v>
      </c>
      <c r="F90" s="62">
        <f t="shared" si="11"/>
        <v>-0.25649835433892593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9918823.0800000001</v>
      </c>
      <c r="C93" s="70">
        <v>8798750</v>
      </c>
      <c r="D93" s="70">
        <v>11390961</v>
      </c>
      <c r="E93" s="70">
        <f t="shared" si="10"/>
        <v>2592211</v>
      </c>
      <c r="F93" s="71">
        <f t="shared" si="11"/>
        <v>0.29461128001136527</v>
      </c>
      <c r="H93" s="179"/>
    </row>
    <row r="94" spans="1:8" ht="15" customHeight="1" x14ac:dyDescent="0.25">
      <c r="A94" s="66" t="s">
        <v>74</v>
      </c>
      <c r="B94" s="65">
        <v>907912.49</v>
      </c>
      <c r="C94" s="65">
        <v>265000</v>
      </c>
      <c r="D94" s="65">
        <v>50000</v>
      </c>
      <c r="E94" s="65">
        <f t="shared" si="10"/>
        <v>-215000</v>
      </c>
      <c r="F94" s="62">
        <f t="shared" si="11"/>
        <v>-0.81132075471698117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907912.49</v>
      </c>
      <c r="C97" s="86">
        <v>265000</v>
      </c>
      <c r="D97" s="86">
        <v>50000</v>
      </c>
      <c r="E97" s="70">
        <f t="shared" si="10"/>
        <v>-215000</v>
      </c>
      <c r="F97" s="71">
        <f t="shared" si="11"/>
        <v>-0.81132075471698117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41044048.759999998</v>
      </c>
      <c r="C99" s="160">
        <v>44520806</v>
      </c>
      <c r="D99" s="160">
        <v>44036608</v>
      </c>
      <c r="E99" s="160">
        <f t="shared" si="10"/>
        <v>-484198</v>
      </c>
      <c r="F99" s="162">
        <f t="shared" si="11"/>
        <v>-1.0875768960696714E-2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I19" sqref="I1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113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14310970</v>
      </c>
      <c r="C8" s="61">
        <v>14310970</v>
      </c>
      <c r="D8" s="61">
        <v>13166197</v>
      </c>
      <c r="E8" s="61">
        <f t="shared" ref="E8:E36" si="0">D8-C8</f>
        <v>-1144773</v>
      </c>
      <c r="F8" s="62">
        <f t="shared" ref="F8:F36" si="1">IF(ISBLANK(E8),"  ",IF(C8&gt;0,E8/C8,IF(E8&gt;0,1,0)))</f>
        <v>-7.9992690921719498E-2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624270</v>
      </c>
      <c r="C10" s="63">
        <v>598519</v>
      </c>
      <c r="D10" s="63">
        <v>611211</v>
      </c>
      <c r="E10" s="61">
        <f t="shared" si="0"/>
        <v>12692</v>
      </c>
      <c r="F10" s="62">
        <f t="shared" si="1"/>
        <v>2.1205676010285387E-2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624270</v>
      </c>
      <c r="C12" s="65">
        <v>598519</v>
      </c>
      <c r="D12" s="65">
        <v>611211</v>
      </c>
      <c r="E12" s="61">
        <f t="shared" si="0"/>
        <v>12692</v>
      </c>
      <c r="F12" s="62">
        <f t="shared" si="1"/>
        <v>2.1205676010285387E-2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14935240</v>
      </c>
      <c r="C42" s="70">
        <v>14909489</v>
      </c>
      <c r="D42" s="70">
        <v>13777408</v>
      </c>
      <c r="E42" s="70">
        <f>D42-C42</f>
        <v>-1132081</v>
      </c>
      <c r="F42" s="71">
        <f>IF(ISBLANK(E42),"  ",IF(C42&gt;0,E42/C42,IF(E42&gt;0,1,0)))</f>
        <v>-7.5930234765255872E-2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42277983.649999999</v>
      </c>
      <c r="C55" s="75">
        <v>55994397</v>
      </c>
      <c r="D55" s="75">
        <v>55994397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57213223.649999999</v>
      </c>
      <c r="C61" s="75">
        <v>70903886</v>
      </c>
      <c r="D61" s="75">
        <v>69771805</v>
      </c>
      <c r="E61" s="75">
        <f>D61-C61</f>
        <v>-1132081</v>
      </c>
      <c r="F61" s="71">
        <f>IF(ISBLANK(E61),"  ",IF(C61&gt;0,E61/C61,IF(E61&gt;0,1,0)))</f>
        <v>-1.5966416847731025E-2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20618005.669999998</v>
      </c>
      <c r="C65" s="57">
        <v>38233503</v>
      </c>
      <c r="D65" s="57">
        <v>24366616</v>
      </c>
      <c r="E65" s="57">
        <f t="shared" ref="E65:E78" si="8">D65-C65</f>
        <v>-13866887</v>
      </c>
      <c r="F65" s="62">
        <f t="shared" ref="F65:F78" si="9">IF(ISBLANK(E65),"  ",IF(C65&gt;0,E65/C65,IF(E65&gt;0,1,0)))</f>
        <v>-0.36268941927711934</v>
      </c>
      <c r="H65" s="178"/>
    </row>
    <row r="66" spans="1:8" ht="15" customHeight="1" x14ac:dyDescent="0.25">
      <c r="A66" s="66" t="s">
        <v>47</v>
      </c>
      <c r="B66" s="65">
        <v>106255.82999999999</v>
      </c>
      <c r="C66" s="65">
        <v>156983</v>
      </c>
      <c r="D66" s="65">
        <v>165000</v>
      </c>
      <c r="E66" s="65">
        <f t="shared" si="8"/>
        <v>8017</v>
      </c>
      <c r="F66" s="62">
        <f t="shared" si="9"/>
        <v>5.106922405610799E-2</v>
      </c>
      <c r="H66" s="178"/>
    </row>
    <row r="67" spans="1:8" ht="15" customHeight="1" x14ac:dyDescent="0.25">
      <c r="A67" s="66" t="s">
        <v>48</v>
      </c>
      <c r="B67" s="65">
        <v>18081.39</v>
      </c>
      <c r="C67" s="65">
        <v>27670</v>
      </c>
      <c r="D67" s="65">
        <v>5899</v>
      </c>
      <c r="E67" s="65">
        <f t="shared" si="8"/>
        <v>-21771</v>
      </c>
      <c r="F67" s="62">
        <f t="shared" si="9"/>
        <v>-0.78680881821467297</v>
      </c>
      <c r="H67" s="178"/>
    </row>
    <row r="68" spans="1:8" ht="15" customHeight="1" x14ac:dyDescent="0.25">
      <c r="A68" s="66" t="s">
        <v>49</v>
      </c>
      <c r="B68" s="65">
        <v>4594894.3899999987</v>
      </c>
      <c r="C68" s="65">
        <v>5312231</v>
      </c>
      <c r="D68" s="65">
        <v>6314274</v>
      </c>
      <c r="E68" s="65">
        <f t="shared" si="8"/>
        <v>1002043</v>
      </c>
      <c r="F68" s="62">
        <f t="shared" si="9"/>
        <v>0.18862941012919054</v>
      </c>
      <c r="H68" s="178"/>
    </row>
    <row r="69" spans="1:8" ht="15" customHeight="1" x14ac:dyDescent="0.25">
      <c r="A69" s="66" t="s">
        <v>50</v>
      </c>
      <c r="B69" s="65">
        <v>2405415.6900000004</v>
      </c>
      <c r="C69" s="65">
        <v>2778130</v>
      </c>
      <c r="D69" s="65">
        <v>4055124</v>
      </c>
      <c r="E69" s="65">
        <f t="shared" si="8"/>
        <v>1276994</v>
      </c>
      <c r="F69" s="62">
        <f t="shared" si="9"/>
        <v>0.45965955516840462</v>
      </c>
      <c r="H69" s="178"/>
    </row>
    <row r="70" spans="1:8" ht="15" customHeight="1" x14ac:dyDescent="0.25">
      <c r="A70" s="66" t="s">
        <v>51</v>
      </c>
      <c r="B70" s="65">
        <v>21270152.509999998</v>
      </c>
      <c r="C70" s="65">
        <v>19249815</v>
      </c>
      <c r="D70" s="65">
        <v>23257538</v>
      </c>
      <c r="E70" s="65">
        <f t="shared" si="8"/>
        <v>4007723</v>
      </c>
      <c r="F70" s="62">
        <f t="shared" si="9"/>
        <v>0.20819540343634471</v>
      </c>
      <c r="H70" s="178"/>
    </row>
    <row r="71" spans="1:8" ht="15" customHeight="1" x14ac:dyDescent="0.25">
      <c r="A71" s="66" t="s">
        <v>52</v>
      </c>
      <c r="B71" s="65">
        <v>1642030.68</v>
      </c>
      <c r="C71" s="65">
        <v>1707500</v>
      </c>
      <c r="D71" s="65">
        <v>1707500</v>
      </c>
      <c r="E71" s="65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6558387.4900000002</v>
      </c>
      <c r="C72" s="65">
        <v>9011157</v>
      </c>
      <c r="D72" s="65">
        <v>9899854</v>
      </c>
      <c r="E72" s="65">
        <f t="shared" si="8"/>
        <v>888697</v>
      </c>
      <c r="F72" s="62">
        <f t="shared" si="9"/>
        <v>9.8621852887481598E-2</v>
      </c>
      <c r="H72" s="178"/>
    </row>
    <row r="73" spans="1:8" s="103" customFormat="1" ht="15" customHeight="1" x14ac:dyDescent="0.25">
      <c r="A73" s="84" t="s">
        <v>54</v>
      </c>
      <c r="B73" s="70">
        <v>57213223.649999991</v>
      </c>
      <c r="C73" s="70">
        <v>76476989</v>
      </c>
      <c r="D73" s="70">
        <v>69771805</v>
      </c>
      <c r="E73" s="70">
        <f t="shared" si="8"/>
        <v>-6705184</v>
      </c>
      <c r="F73" s="71">
        <f t="shared" si="9"/>
        <v>-8.7675836714753499E-2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-5573103</v>
      </c>
      <c r="D75" s="65">
        <v>0</v>
      </c>
      <c r="E75" s="65">
        <f t="shared" si="8"/>
        <v>5573103</v>
      </c>
      <c r="F75" s="62">
        <f t="shared" si="9"/>
        <v>1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57213223.649999991</v>
      </c>
      <c r="C78" s="86">
        <v>70903886</v>
      </c>
      <c r="D78" s="86">
        <v>69771805</v>
      </c>
      <c r="E78" s="182">
        <f t="shared" si="8"/>
        <v>-1132081</v>
      </c>
      <c r="F78" s="71">
        <f t="shared" si="9"/>
        <v>-1.5966416847731025E-2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26232362.129999999</v>
      </c>
      <c r="C81" s="61">
        <v>31233797</v>
      </c>
      <c r="D81" s="61">
        <v>33870462</v>
      </c>
      <c r="E81" s="57">
        <f t="shared" ref="E81:E99" si="10">D81-C81</f>
        <v>2636665</v>
      </c>
      <c r="F81" s="62">
        <f t="shared" ref="F81:F99" si="11">IF(ISBLANK(E81),"  ",IF(C81&gt;0,E81/C81,IF(E81&gt;0,1,0)))</f>
        <v>8.4417049902706348E-2</v>
      </c>
      <c r="H81" s="178"/>
    </row>
    <row r="82" spans="1:8" ht="15" customHeight="1" x14ac:dyDescent="0.25">
      <c r="A82" s="66" t="s">
        <v>62</v>
      </c>
      <c r="B82" s="63">
        <v>694268.15999999992</v>
      </c>
      <c r="C82" s="61">
        <v>655000</v>
      </c>
      <c r="D82" s="61">
        <v>712500</v>
      </c>
      <c r="E82" s="65">
        <f t="shared" si="10"/>
        <v>57500</v>
      </c>
      <c r="F82" s="62">
        <f t="shared" si="11"/>
        <v>8.7786259541984726E-2</v>
      </c>
      <c r="H82" s="178"/>
    </row>
    <row r="83" spans="1:8" ht="15" customHeight="1" x14ac:dyDescent="0.25">
      <c r="A83" s="66" t="s">
        <v>63</v>
      </c>
      <c r="B83" s="57">
        <v>11947223.060000001</v>
      </c>
      <c r="C83" s="61">
        <v>9561167</v>
      </c>
      <c r="D83" s="61">
        <v>11252896</v>
      </c>
      <c r="E83" s="65">
        <f t="shared" si="10"/>
        <v>1691729</v>
      </c>
      <c r="F83" s="62">
        <f t="shared" si="11"/>
        <v>0.17693750145771955</v>
      </c>
      <c r="H83" s="178"/>
    </row>
    <row r="84" spans="1:8" s="103" customFormat="1" ht="15" customHeight="1" x14ac:dyDescent="0.25">
      <c r="A84" s="84" t="s">
        <v>64</v>
      </c>
      <c r="B84" s="86">
        <v>38873853.350000001</v>
      </c>
      <c r="C84" s="86">
        <v>41449964</v>
      </c>
      <c r="D84" s="86">
        <v>45835858</v>
      </c>
      <c r="E84" s="70">
        <f t="shared" si="10"/>
        <v>4385894</v>
      </c>
      <c r="F84" s="71">
        <f t="shared" si="11"/>
        <v>0.10581176861818263</v>
      </c>
      <c r="H84" s="179"/>
    </row>
    <row r="85" spans="1:8" ht="15" customHeight="1" x14ac:dyDescent="0.25">
      <c r="A85" s="66" t="s">
        <v>65</v>
      </c>
      <c r="B85" s="63">
        <v>375763.15</v>
      </c>
      <c r="C85" s="63">
        <v>250921</v>
      </c>
      <c r="D85" s="63">
        <v>282491</v>
      </c>
      <c r="E85" s="65">
        <f t="shared" si="10"/>
        <v>31570</v>
      </c>
      <c r="F85" s="62">
        <f t="shared" si="11"/>
        <v>0.12581649204331244</v>
      </c>
      <c r="H85" s="178"/>
    </row>
    <row r="86" spans="1:8" ht="15" customHeight="1" x14ac:dyDescent="0.25">
      <c r="A86" s="66" t="s">
        <v>66</v>
      </c>
      <c r="B86" s="61">
        <v>6493993.790000001</v>
      </c>
      <c r="C86" s="61">
        <v>9008763</v>
      </c>
      <c r="D86" s="61">
        <v>11737663</v>
      </c>
      <c r="E86" s="65">
        <f t="shared" si="10"/>
        <v>2728900</v>
      </c>
      <c r="F86" s="62">
        <f t="shared" si="11"/>
        <v>0.3029161717319015</v>
      </c>
      <c r="H86" s="178"/>
    </row>
    <row r="87" spans="1:8" ht="15" customHeight="1" x14ac:dyDescent="0.25">
      <c r="A87" s="66" t="s">
        <v>67</v>
      </c>
      <c r="B87" s="57">
        <v>2281710.65</v>
      </c>
      <c r="C87" s="57">
        <v>1960800</v>
      </c>
      <c r="D87" s="57">
        <v>3729054</v>
      </c>
      <c r="E87" s="65">
        <f t="shared" si="10"/>
        <v>1768254</v>
      </c>
      <c r="F87" s="62">
        <f t="shared" si="11"/>
        <v>0.90180232558139539</v>
      </c>
      <c r="H87" s="178"/>
    </row>
    <row r="88" spans="1:8" s="103" customFormat="1" ht="15" customHeight="1" x14ac:dyDescent="0.25">
      <c r="A88" s="68" t="s">
        <v>68</v>
      </c>
      <c r="B88" s="86">
        <v>9151467.5900000017</v>
      </c>
      <c r="C88" s="86">
        <v>11220484</v>
      </c>
      <c r="D88" s="86">
        <v>15749208</v>
      </c>
      <c r="E88" s="70">
        <f t="shared" si="10"/>
        <v>4528724</v>
      </c>
      <c r="F88" s="71">
        <f t="shared" si="11"/>
        <v>0.40361217929636545</v>
      </c>
      <c r="H88" s="179"/>
    </row>
    <row r="89" spans="1:8" ht="15" customHeight="1" x14ac:dyDescent="0.25">
      <c r="A89" s="66" t="s">
        <v>69</v>
      </c>
      <c r="B89" s="57">
        <v>21132292.809999999</v>
      </c>
      <c r="C89" s="57">
        <v>18094286</v>
      </c>
      <c r="D89" s="57">
        <v>2047023</v>
      </c>
      <c r="E89" s="65">
        <f t="shared" si="10"/>
        <v>-16047263</v>
      </c>
      <c r="F89" s="62">
        <f t="shared" si="11"/>
        <v>-0.88686909226481769</v>
      </c>
      <c r="H89" s="178"/>
    </row>
    <row r="90" spans="1:8" ht="15" customHeight="1" x14ac:dyDescent="0.25">
      <c r="A90" s="66" t="s">
        <v>70</v>
      </c>
      <c r="B90" s="65">
        <v>-12534867.449999999</v>
      </c>
      <c r="C90" s="65">
        <v>-3303754</v>
      </c>
      <c r="D90" s="65">
        <v>2439803</v>
      </c>
      <c r="E90" s="65">
        <f t="shared" si="10"/>
        <v>5743557</v>
      </c>
      <c r="F90" s="62">
        <f t="shared" si="11"/>
        <v>1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8597425.3599999994</v>
      </c>
      <c r="C93" s="70">
        <v>14790532</v>
      </c>
      <c r="D93" s="70">
        <v>4486826</v>
      </c>
      <c r="E93" s="70">
        <f t="shared" si="10"/>
        <v>-10303706</v>
      </c>
      <c r="F93" s="71">
        <f t="shared" si="11"/>
        <v>-0.69664201395865955</v>
      </c>
      <c r="H93" s="179"/>
    </row>
    <row r="94" spans="1:8" ht="15" customHeight="1" x14ac:dyDescent="0.25">
      <c r="A94" s="66" t="s">
        <v>74</v>
      </c>
      <c r="B94" s="65">
        <v>590477.35</v>
      </c>
      <c r="C94" s="65">
        <v>3442906</v>
      </c>
      <c r="D94" s="65">
        <v>3699913</v>
      </c>
      <c r="E94" s="65">
        <f t="shared" si="10"/>
        <v>257007</v>
      </c>
      <c r="F94" s="62">
        <f t="shared" si="11"/>
        <v>7.4648276775491407E-2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590477.35</v>
      </c>
      <c r="C97" s="86">
        <v>3442906</v>
      </c>
      <c r="D97" s="86">
        <v>3699913</v>
      </c>
      <c r="E97" s="70">
        <f t="shared" si="10"/>
        <v>257007</v>
      </c>
      <c r="F97" s="71">
        <f t="shared" si="11"/>
        <v>7.4648276775491407E-2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57213223.650000006</v>
      </c>
      <c r="C99" s="160">
        <v>70903886</v>
      </c>
      <c r="D99" s="160">
        <v>69771805</v>
      </c>
      <c r="E99" s="160">
        <f t="shared" si="10"/>
        <v>-1132081</v>
      </c>
      <c r="F99" s="162">
        <f t="shared" si="11"/>
        <v>-1.5966416847731025E-2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B65" sqref="B65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14.710937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6194070</v>
      </c>
      <c r="C8" s="61">
        <v>6194070</v>
      </c>
      <c r="D8" s="61">
        <v>7077720</v>
      </c>
      <c r="E8" s="61">
        <f t="shared" ref="E8:E36" si="0">D8-C8</f>
        <v>883650</v>
      </c>
      <c r="F8" s="62">
        <f t="shared" ref="F8:F36" si="1">IF(ISBLANK(E8),"  ",IF(C8&gt;0,E8/C8,IF(E8&gt;0,1,0)))</f>
        <v>0.14266064154909452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246866</v>
      </c>
      <c r="C10" s="63">
        <v>236683</v>
      </c>
      <c r="D10" s="63">
        <v>241702</v>
      </c>
      <c r="E10" s="61">
        <f t="shared" si="0"/>
        <v>5019</v>
      </c>
      <c r="F10" s="62">
        <f t="shared" si="1"/>
        <v>2.120557876991588E-2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246866</v>
      </c>
      <c r="C12" s="65">
        <v>236683</v>
      </c>
      <c r="D12" s="65">
        <v>241702</v>
      </c>
      <c r="E12" s="61">
        <f t="shared" si="0"/>
        <v>5019</v>
      </c>
      <c r="F12" s="62">
        <f t="shared" si="1"/>
        <v>2.120557876991588E-2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6440936</v>
      </c>
      <c r="C42" s="70">
        <v>6430753</v>
      </c>
      <c r="D42" s="70">
        <v>7319422</v>
      </c>
      <c r="E42" s="70">
        <f>D42-C42</f>
        <v>888669</v>
      </c>
      <c r="F42" s="71">
        <f>IF(ISBLANK(E42),"  ",IF(C42&gt;0,E42/C42,IF(E42&gt;0,1,0)))</f>
        <v>0.13819050428464599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11215184.299999999</v>
      </c>
      <c r="C55" s="75">
        <v>10628383</v>
      </c>
      <c r="D55" s="75">
        <v>10628383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17656120.299999997</v>
      </c>
      <c r="C61" s="75">
        <v>17059136</v>
      </c>
      <c r="D61" s="75">
        <v>17947805</v>
      </c>
      <c r="E61" s="75">
        <f>D61-C61</f>
        <v>888669</v>
      </c>
      <c r="F61" s="71">
        <f>IF(ISBLANK(E61),"  ",IF(C61&gt;0,E61/C61,IF(E61&gt;0,1,0)))</f>
        <v>5.2093435447141054E-2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8381265.9123306498</v>
      </c>
      <c r="C65" s="57">
        <v>7368625</v>
      </c>
      <c r="D65" s="57">
        <v>7320625</v>
      </c>
      <c r="E65" s="57">
        <f t="shared" ref="E65:E78" si="8">D65-C65</f>
        <v>-48000</v>
      </c>
      <c r="F65" s="62">
        <f t="shared" ref="F65:F78" si="9">IF(ISBLANK(E65),"  ",IF(C65&gt;0,E65/C65,IF(E65&gt;0,1,0)))</f>
        <v>-6.5141054131537431E-3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538795.68749012833</v>
      </c>
      <c r="C68" s="65">
        <v>612932</v>
      </c>
      <c r="D68" s="65">
        <v>653366</v>
      </c>
      <c r="E68" s="65">
        <f t="shared" si="8"/>
        <v>40434</v>
      </c>
      <c r="F68" s="62">
        <f t="shared" si="9"/>
        <v>6.5968166126095559E-2</v>
      </c>
      <c r="H68" s="178"/>
    </row>
    <row r="69" spans="1:8" ht="15" customHeight="1" x14ac:dyDescent="0.25">
      <c r="A69" s="66" t="s">
        <v>50</v>
      </c>
      <c r="B69" s="65">
        <v>1255733.1388417652</v>
      </c>
      <c r="C69" s="65">
        <v>1429979</v>
      </c>
      <c r="D69" s="65">
        <v>1461979</v>
      </c>
      <c r="E69" s="65">
        <f t="shared" si="8"/>
        <v>32000</v>
      </c>
      <c r="F69" s="62">
        <f t="shared" si="9"/>
        <v>2.2377951004874896E-2</v>
      </c>
      <c r="H69" s="178"/>
    </row>
    <row r="70" spans="1:8" ht="15" customHeight="1" x14ac:dyDescent="0.25">
      <c r="A70" s="66" t="s">
        <v>51</v>
      </c>
      <c r="B70" s="65">
        <v>3475290.7191519542</v>
      </c>
      <c r="C70" s="65">
        <v>3394754</v>
      </c>
      <c r="D70" s="65">
        <v>4258989</v>
      </c>
      <c r="E70" s="65">
        <f t="shared" si="8"/>
        <v>864235</v>
      </c>
      <c r="F70" s="62">
        <f t="shared" si="9"/>
        <v>0.25457956600095322</v>
      </c>
      <c r="H70" s="178"/>
    </row>
    <row r="71" spans="1:8" ht="15" customHeight="1" x14ac:dyDescent="0.25">
      <c r="A71" s="66" t="s">
        <v>52</v>
      </c>
      <c r="B71" s="65">
        <v>1322948.8799999999</v>
      </c>
      <c r="C71" s="65">
        <v>1254720</v>
      </c>
      <c r="D71" s="65">
        <v>1254720</v>
      </c>
      <c r="E71" s="65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2682086.1121855015</v>
      </c>
      <c r="C72" s="65">
        <v>2998126</v>
      </c>
      <c r="D72" s="65">
        <v>2998126</v>
      </c>
      <c r="E72" s="65">
        <f t="shared" si="8"/>
        <v>0</v>
      </c>
      <c r="F72" s="62">
        <f t="shared" si="9"/>
        <v>0</v>
      </c>
      <c r="H72" s="178"/>
    </row>
    <row r="73" spans="1:8" s="103" customFormat="1" ht="15" customHeight="1" x14ac:dyDescent="0.25">
      <c r="A73" s="84" t="s">
        <v>54</v>
      </c>
      <c r="B73" s="70">
        <v>17656120.449999996</v>
      </c>
      <c r="C73" s="70">
        <v>17059136</v>
      </c>
      <c r="D73" s="70">
        <v>17947805</v>
      </c>
      <c r="E73" s="70">
        <f t="shared" si="8"/>
        <v>888669</v>
      </c>
      <c r="F73" s="71">
        <f t="shared" si="9"/>
        <v>5.2093435447141054E-2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17656120.449999996</v>
      </c>
      <c r="C78" s="86">
        <v>17059136</v>
      </c>
      <c r="D78" s="86">
        <v>17947805</v>
      </c>
      <c r="E78" s="182">
        <f t="shared" si="8"/>
        <v>888669</v>
      </c>
      <c r="F78" s="71">
        <f t="shared" si="9"/>
        <v>5.2093435447141054E-2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8145667.2599999998</v>
      </c>
      <c r="C81" s="61">
        <v>8532277</v>
      </c>
      <c r="D81" s="61">
        <v>9428187</v>
      </c>
      <c r="E81" s="57">
        <f t="shared" ref="E81:E99" si="10">D81-C81</f>
        <v>895910</v>
      </c>
      <c r="F81" s="62">
        <f t="shared" ref="F81:F99" si="11">IF(ISBLANK(E81),"  ",IF(C81&gt;0,E81/C81,IF(E81&gt;0,1,0)))</f>
        <v>0.10500245128000416</v>
      </c>
      <c r="H81" s="178"/>
    </row>
    <row r="82" spans="1:8" ht="15" customHeight="1" x14ac:dyDescent="0.25">
      <c r="A82" s="66" t="s">
        <v>62</v>
      </c>
      <c r="B82" s="63">
        <v>125504.84999999999</v>
      </c>
      <c r="C82" s="63">
        <v>72000</v>
      </c>
      <c r="D82" s="63">
        <v>72000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3929912.3299999991</v>
      </c>
      <c r="C83" s="57">
        <v>4111856</v>
      </c>
      <c r="D83" s="57">
        <v>4111856</v>
      </c>
      <c r="E83" s="65">
        <f t="shared" si="10"/>
        <v>0</v>
      </c>
      <c r="F83" s="62">
        <f t="shared" si="11"/>
        <v>0</v>
      </c>
      <c r="H83" s="178"/>
    </row>
    <row r="84" spans="1:8" s="103" customFormat="1" ht="15" customHeight="1" x14ac:dyDescent="0.25">
      <c r="A84" s="84" t="s">
        <v>64</v>
      </c>
      <c r="B84" s="86">
        <v>12201084.439999998</v>
      </c>
      <c r="C84" s="86">
        <v>12716133</v>
      </c>
      <c r="D84" s="86">
        <v>13612043</v>
      </c>
      <c r="E84" s="70">
        <f t="shared" si="10"/>
        <v>895910</v>
      </c>
      <c r="F84" s="71">
        <f t="shared" si="11"/>
        <v>7.0454594962163414E-2</v>
      </c>
      <c r="H84" s="179"/>
    </row>
    <row r="85" spans="1:8" ht="15" customHeight="1" x14ac:dyDescent="0.25">
      <c r="A85" s="66" t="s">
        <v>65</v>
      </c>
      <c r="B85" s="63">
        <v>72312.89</v>
      </c>
      <c r="C85" s="63">
        <v>118789</v>
      </c>
      <c r="D85" s="63">
        <v>118789</v>
      </c>
      <c r="E85" s="65">
        <f t="shared" si="10"/>
        <v>0</v>
      </c>
      <c r="F85" s="62">
        <f t="shared" si="11"/>
        <v>0</v>
      </c>
      <c r="H85" s="178"/>
    </row>
    <row r="86" spans="1:8" ht="15" customHeight="1" x14ac:dyDescent="0.25">
      <c r="A86" s="66" t="s">
        <v>66</v>
      </c>
      <c r="B86" s="61">
        <v>1768536.6099999999</v>
      </c>
      <c r="C86" s="61">
        <v>2070004</v>
      </c>
      <c r="D86" s="61">
        <v>2070004</v>
      </c>
      <c r="E86" s="65">
        <f t="shared" si="10"/>
        <v>0</v>
      </c>
      <c r="F86" s="62">
        <f t="shared" si="11"/>
        <v>0</v>
      </c>
      <c r="H86" s="178"/>
    </row>
    <row r="87" spans="1:8" ht="15" customHeight="1" x14ac:dyDescent="0.25">
      <c r="A87" s="66" t="s">
        <v>67</v>
      </c>
      <c r="B87" s="57">
        <v>1214016.1099999999</v>
      </c>
      <c r="C87" s="57">
        <v>750936</v>
      </c>
      <c r="D87" s="57">
        <v>750936</v>
      </c>
      <c r="E87" s="65">
        <f t="shared" si="10"/>
        <v>0</v>
      </c>
      <c r="F87" s="62">
        <f t="shared" si="11"/>
        <v>0</v>
      </c>
      <c r="H87" s="178"/>
    </row>
    <row r="88" spans="1:8" s="103" customFormat="1" ht="15" customHeight="1" x14ac:dyDescent="0.25">
      <c r="A88" s="68" t="s">
        <v>68</v>
      </c>
      <c r="B88" s="86">
        <v>3054865.6099999994</v>
      </c>
      <c r="C88" s="86">
        <v>2939729</v>
      </c>
      <c r="D88" s="86">
        <v>2939729</v>
      </c>
      <c r="E88" s="70">
        <f t="shared" si="10"/>
        <v>0</v>
      </c>
      <c r="F88" s="71">
        <f t="shared" si="11"/>
        <v>0</v>
      </c>
      <c r="H88" s="179"/>
    </row>
    <row r="89" spans="1:8" ht="15" customHeight="1" x14ac:dyDescent="0.25">
      <c r="A89" s="66" t="s">
        <v>69</v>
      </c>
      <c r="B89" s="57">
        <v>1022160.2599999999</v>
      </c>
      <c r="C89" s="57">
        <v>47206</v>
      </c>
      <c r="D89" s="57">
        <v>87965</v>
      </c>
      <c r="E89" s="65">
        <f t="shared" si="10"/>
        <v>40759</v>
      </c>
      <c r="F89" s="62">
        <f t="shared" si="11"/>
        <v>0.86342837774859127</v>
      </c>
      <c r="H89" s="178"/>
    </row>
    <row r="90" spans="1:8" ht="15" customHeight="1" x14ac:dyDescent="0.25">
      <c r="A90" s="66" t="s">
        <v>70</v>
      </c>
      <c r="B90" s="65">
        <v>1351221.67</v>
      </c>
      <c r="C90" s="65">
        <v>1276470</v>
      </c>
      <c r="D90" s="65">
        <v>1276470</v>
      </c>
      <c r="E90" s="65">
        <f t="shared" si="10"/>
        <v>0</v>
      </c>
      <c r="F90" s="62">
        <f t="shared" si="11"/>
        <v>0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2373381.9299999997</v>
      </c>
      <c r="C93" s="70">
        <v>1323676</v>
      </c>
      <c r="D93" s="70">
        <v>1364435</v>
      </c>
      <c r="E93" s="70">
        <f t="shared" si="10"/>
        <v>40759</v>
      </c>
      <c r="F93" s="71">
        <f t="shared" si="11"/>
        <v>3.0792278472979794E-2</v>
      </c>
      <c r="H93" s="179"/>
    </row>
    <row r="94" spans="1:8" ht="15" customHeight="1" x14ac:dyDescent="0.25">
      <c r="A94" s="66" t="s">
        <v>74</v>
      </c>
      <c r="B94" s="65">
        <v>26788.47</v>
      </c>
      <c r="C94" s="65">
        <v>79598</v>
      </c>
      <c r="D94" s="65">
        <v>31598</v>
      </c>
      <c r="E94" s="65">
        <f t="shared" si="10"/>
        <v>-48000</v>
      </c>
      <c r="F94" s="62">
        <f t="shared" si="11"/>
        <v>-0.60303022689012287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26788.47</v>
      </c>
      <c r="C97" s="86">
        <v>79598</v>
      </c>
      <c r="D97" s="86">
        <v>31598</v>
      </c>
      <c r="E97" s="70">
        <f t="shared" si="10"/>
        <v>-48000</v>
      </c>
      <c r="F97" s="71">
        <f t="shared" si="11"/>
        <v>-0.60303022689012287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17656120.449999996</v>
      </c>
      <c r="C99" s="160">
        <v>17059136</v>
      </c>
      <c r="D99" s="160">
        <v>17947805</v>
      </c>
      <c r="E99" s="160">
        <f t="shared" si="10"/>
        <v>888669</v>
      </c>
      <c r="F99" s="162">
        <f t="shared" si="11"/>
        <v>5.2093435447141054E-2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B65" sqref="B65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84795668</v>
      </c>
      <c r="C8" s="61">
        <v>84795668</v>
      </c>
      <c r="D8" s="61">
        <v>87965077</v>
      </c>
      <c r="E8" s="61">
        <f t="shared" ref="E8:E36" si="0">D8-C8</f>
        <v>3169409</v>
      </c>
      <c r="F8" s="62">
        <f t="shared" ref="F8:F36" si="1">IF(ISBLANK(E8),"  ",IF(C8&gt;0,E8/C8,IF(E8&gt;0,1,0)))</f>
        <v>3.7377015533387861E-2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6343177.8100000005</v>
      </c>
      <c r="C10" s="63">
        <v>6563529</v>
      </c>
      <c r="D10" s="63">
        <v>6220930</v>
      </c>
      <c r="E10" s="61">
        <f t="shared" si="0"/>
        <v>-342599</v>
      </c>
      <c r="F10" s="62">
        <f t="shared" si="1"/>
        <v>-5.2197377355992482E-2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2655232</v>
      </c>
      <c r="C12" s="65">
        <v>2655232</v>
      </c>
      <c r="D12" s="65">
        <v>2599685</v>
      </c>
      <c r="E12" s="61">
        <f t="shared" si="0"/>
        <v>-55547</v>
      </c>
      <c r="F12" s="62">
        <f t="shared" si="1"/>
        <v>-2.09198292277285E-2</v>
      </c>
      <c r="H12" s="178"/>
    </row>
    <row r="13" spans="1:9" ht="15" customHeight="1" x14ac:dyDescent="0.25">
      <c r="A13" s="190" t="s">
        <v>17</v>
      </c>
      <c r="B13" s="65">
        <v>3137945.81</v>
      </c>
      <c r="C13" s="65">
        <v>3358297</v>
      </c>
      <c r="D13" s="65">
        <v>3421245</v>
      </c>
      <c r="E13" s="61">
        <f t="shared" si="0"/>
        <v>62948</v>
      </c>
      <c r="F13" s="62">
        <f t="shared" si="1"/>
        <v>1.8744024128896284E-2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550000</v>
      </c>
      <c r="C29" s="65">
        <v>550000</v>
      </c>
      <c r="D29" s="65">
        <v>200000</v>
      </c>
      <c r="E29" s="61">
        <f t="shared" si="0"/>
        <v>-350000</v>
      </c>
      <c r="F29" s="62">
        <f t="shared" si="1"/>
        <v>-0.63636363636363635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91138845.810000002</v>
      </c>
      <c r="C42" s="70">
        <v>91359197</v>
      </c>
      <c r="D42" s="70">
        <v>94186007</v>
      </c>
      <c r="E42" s="70">
        <f>D42-C42</f>
        <v>2826810</v>
      </c>
      <c r="F42" s="71">
        <f>IF(ISBLANK(E42),"  ",IF(C42&gt;0,E42/C42,IF(E42&gt;0,1,0)))</f>
        <v>3.0941712414569493E-2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24510965.229999997</v>
      </c>
      <c r="C55" s="75">
        <v>25823433</v>
      </c>
      <c r="D55" s="75">
        <v>25823433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115649811.03999999</v>
      </c>
      <c r="C61" s="75">
        <v>117182630</v>
      </c>
      <c r="D61" s="75">
        <v>120009440</v>
      </c>
      <c r="E61" s="75">
        <f>D61-C61</f>
        <v>2826810</v>
      </c>
      <c r="F61" s="71">
        <f>IF(ISBLANK(E61),"  ",IF(C61&gt;0,E61/C61,IF(E61&gt;0,1,0)))</f>
        <v>2.4123114492309996E-2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29497248.880000003</v>
      </c>
      <c r="C65" s="57">
        <v>18956421</v>
      </c>
      <c r="D65" s="57">
        <v>18629958</v>
      </c>
      <c r="E65" s="57">
        <f t="shared" ref="E65:E78" si="8">D65-C65</f>
        <v>-326463</v>
      </c>
      <c r="F65" s="62">
        <f t="shared" ref="F65:F78" si="9">IF(ISBLANK(E65),"  ",IF(C65&gt;0,E65/C65,IF(E65&gt;0,1,0)))</f>
        <v>-1.7221763538592016E-2</v>
      </c>
      <c r="H65" s="178"/>
    </row>
    <row r="66" spans="1:8" ht="15" customHeight="1" x14ac:dyDescent="0.25">
      <c r="A66" s="66" t="s">
        <v>47</v>
      </c>
      <c r="B66" s="65">
        <v>17800585.32</v>
      </c>
      <c r="C66" s="65">
        <v>17448149</v>
      </c>
      <c r="D66" s="65">
        <v>17395015</v>
      </c>
      <c r="E66" s="65">
        <f t="shared" si="8"/>
        <v>-53134</v>
      </c>
      <c r="F66" s="62">
        <f t="shared" si="9"/>
        <v>-3.0452513902764129E-3</v>
      </c>
      <c r="H66" s="178"/>
    </row>
    <row r="67" spans="1:8" ht="15" customHeight="1" x14ac:dyDescent="0.25">
      <c r="A67" s="66" t="s">
        <v>48</v>
      </c>
      <c r="B67" s="65">
        <v>172986.23</v>
      </c>
      <c r="C67" s="65">
        <v>148994</v>
      </c>
      <c r="D67" s="65">
        <v>182278</v>
      </c>
      <c r="E67" s="65">
        <f t="shared" si="8"/>
        <v>33284</v>
      </c>
      <c r="F67" s="62">
        <f t="shared" si="9"/>
        <v>0.22339154596829403</v>
      </c>
      <c r="H67" s="178"/>
    </row>
    <row r="68" spans="1:8" ht="15" customHeight="1" x14ac:dyDescent="0.25">
      <c r="A68" s="66" t="s">
        <v>182</v>
      </c>
      <c r="B68" s="65">
        <v>11801560.720000001</v>
      </c>
      <c r="C68" s="65">
        <v>16752679</v>
      </c>
      <c r="D68" s="65">
        <v>17898408</v>
      </c>
      <c r="E68" s="65">
        <f t="shared" si="8"/>
        <v>1145729</v>
      </c>
      <c r="F68" s="62">
        <f t="shared" si="9"/>
        <v>6.8390792899452088E-2</v>
      </c>
      <c r="H68" s="178"/>
    </row>
    <row r="69" spans="1:8" ht="15" customHeight="1" x14ac:dyDescent="0.25">
      <c r="A69" s="66" t="s">
        <v>50</v>
      </c>
      <c r="B69" s="65">
        <v>3762069.23</v>
      </c>
      <c r="C69" s="65">
        <v>4336841</v>
      </c>
      <c r="D69" s="65">
        <v>4400178</v>
      </c>
      <c r="E69" s="65">
        <f t="shared" si="8"/>
        <v>63337</v>
      </c>
      <c r="F69" s="62">
        <f t="shared" si="9"/>
        <v>1.460440906180328E-2</v>
      </c>
      <c r="H69" s="178"/>
    </row>
    <row r="70" spans="1:8" ht="15" customHeight="1" x14ac:dyDescent="0.25">
      <c r="A70" s="66" t="s">
        <v>51</v>
      </c>
      <c r="B70" s="65">
        <v>35742276.160000004</v>
      </c>
      <c r="C70" s="65">
        <v>42383054</v>
      </c>
      <c r="D70" s="65">
        <v>44165204</v>
      </c>
      <c r="E70" s="65">
        <f t="shared" si="8"/>
        <v>1782150</v>
      </c>
      <c r="F70" s="62">
        <f t="shared" si="9"/>
        <v>4.2048645196733583E-2</v>
      </c>
      <c r="H70" s="178"/>
    </row>
    <row r="71" spans="1:8" ht="15" customHeight="1" x14ac:dyDescent="0.25">
      <c r="A71" s="66" t="s">
        <v>52</v>
      </c>
      <c r="B71" s="65">
        <v>3715320.41</v>
      </c>
      <c r="C71" s="65">
        <v>4051593</v>
      </c>
      <c r="D71" s="65">
        <v>5069403</v>
      </c>
      <c r="E71" s="65">
        <f t="shared" si="8"/>
        <v>1017810</v>
      </c>
      <c r="F71" s="62">
        <f t="shared" si="9"/>
        <v>0.25121230093940827</v>
      </c>
      <c r="H71" s="178"/>
    </row>
    <row r="72" spans="1:8" ht="15" customHeight="1" x14ac:dyDescent="0.25">
      <c r="A72" s="66" t="s">
        <v>53</v>
      </c>
      <c r="B72" s="65">
        <v>8833903.2699999996</v>
      </c>
      <c r="C72" s="65">
        <v>9112594</v>
      </c>
      <c r="D72" s="65">
        <v>8897810</v>
      </c>
      <c r="E72" s="65">
        <f t="shared" si="8"/>
        <v>-214784</v>
      </c>
      <c r="F72" s="62">
        <f t="shared" si="9"/>
        <v>-2.3570017494469742E-2</v>
      </c>
      <c r="H72" s="178"/>
    </row>
    <row r="73" spans="1:8" s="103" customFormat="1" ht="15" customHeight="1" x14ac:dyDescent="0.25">
      <c r="A73" s="84" t="s">
        <v>54</v>
      </c>
      <c r="B73" s="70">
        <v>111325950.21999998</v>
      </c>
      <c r="C73" s="70">
        <v>113190325</v>
      </c>
      <c r="D73" s="70">
        <v>116638254</v>
      </c>
      <c r="E73" s="70">
        <f t="shared" si="8"/>
        <v>3447929</v>
      </c>
      <c r="F73" s="71">
        <f t="shared" si="9"/>
        <v>3.0461340224970643E-2</v>
      </c>
      <c r="H73" s="179"/>
    </row>
    <row r="74" spans="1:8" ht="15" customHeight="1" x14ac:dyDescent="0.25">
      <c r="A74" s="66" t="s">
        <v>55</v>
      </c>
      <c r="B74" s="65">
        <v>3289667.77</v>
      </c>
      <c r="C74" s="65">
        <v>3642305</v>
      </c>
      <c r="D74" s="65">
        <v>3371186</v>
      </c>
      <c r="E74" s="65">
        <f t="shared" si="8"/>
        <v>-271119</v>
      </c>
      <c r="F74" s="62">
        <f t="shared" si="9"/>
        <v>-7.4436105707786693E-2</v>
      </c>
      <c r="H74" s="178"/>
    </row>
    <row r="75" spans="1:8" ht="15" customHeight="1" x14ac:dyDescent="0.25">
      <c r="A75" s="66" t="s">
        <v>56</v>
      </c>
      <c r="B75" s="65">
        <v>1034193.05</v>
      </c>
      <c r="C75" s="65">
        <v>350000</v>
      </c>
      <c r="D75" s="65">
        <v>0</v>
      </c>
      <c r="E75" s="65">
        <f t="shared" si="8"/>
        <v>-350000</v>
      </c>
      <c r="F75" s="62">
        <f t="shared" si="9"/>
        <v>-1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115649811.03999999</v>
      </c>
      <c r="C78" s="86">
        <v>117182630</v>
      </c>
      <c r="D78" s="86">
        <v>120009440</v>
      </c>
      <c r="E78" s="182">
        <f t="shared" si="8"/>
        <v>2826810</v>
      </c>
      <c r="F78" s="71">
        <f t="shared" si="9"/>
        <v>2.4123114492309996E-2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36190853.75</v>
      </c>
      <c r="C81" s="61">
        <v>35742090</v>
      </c>
      <c r="D81" s="61">
        <v>39377845</v>
      </c>
      <c r="E81" s="57">
        <f t="shared" ref="E81:E99" si="10">D81-C81</f>
        <v>3635755</v>
      </c>
      <c r="F81" s="62">
        <f t="shared" ref="F81:F99" si="11">IF(ISBLANK(E81),"  ",IF(C81&gt;0,E81/C81,IF(E81&gt;0,1,0)))</f>
        <v>0.10172194742948719</v>
      </c>
      <c r="H81" s="178"/>
    </row>
    <row r="82" spans="1:8" ht="15" customHeight="1" x14ac:dyDescent="0.25">
      <c r="A82" s="66" t="s">
        <v>62</v>
      </c>
      <c r="B82" s="63">
        <v>4795264.01</v>
      </c>
      <c r="C82" s="63">
        <v>2731149</v>
      </c>
      <c r="D82" s="63">
        <v>2599910</v>
      </c>
      <c r="E82" s="65">
        <f t="shared" si="10"/>
        <v>-131239</v>
      </c>
      <c r="F82" s="62">
        <f t="shared" si="11"/>
        <v>-4.805266940763759E-2</v>
      </c>
      <c r="H82" s="178"/>
    </row>
    <row r="83" spans="1:8" ht="15" customHeight="1" x14ac:dyDescent="0.25">
      <c r="A83" s="66" t="s">
        <v>63</v>
      </c>
      <c r="B83" s="57">
        <v>22481539.869999997</v>
      </c>
      <c r="C83" s="57">
        <v>27773179</v>
      </c>
      <c r="D83" s="57">
        <v>25847944</v>
      </c>
      <c r="E83" s="65">
        <f t="shared" si="10"/>
        <v>-1925235</v>
      </c>
      <c r="F83" s="62">
        <f t="shared" si="11"/>
        <v>-6.9319936331379284E-2</v>
      </c>
      <c r="H83" s="178"/>
    </row>
    <row r="84" spans="1:8" s="103" customFormat="1" ht="15" customHeight="1" x14ac:dyDescent="0.25">
      <c r="A84" s="84" t="s">
        <v>64</v>
      </c>
      <c r="B84" s="86">
        <v>63467657.629999995</v>
      </c>
      <c r="C84" s="86">
        <v>66246418</v>
      </c>
      <c r="D84" s="86">
        <v>67825699</v>
      </c>
      <c r="E84" s="70">
        <f t="shared" si="10"/>
        <v>1579281</v>
      </c>
      <c r="F84" s="71">
        <f t="shared" si="11"/>
        <v>2.3839492725478379E-2</v>
      </c>
      <c r="H84" s="179"/>
    </row>
    <row r="85" spans="1:8" ht="15" customHeight="1" x14ac:dyDescent="0.25">
      <c r="A85" s="66" t="s">
        <v>65</v>
      </c>
      <c r="B85" s="63">
        <v>654103.16</v>
      </c>
      <c r="C85" s="63">
        <v>251515</v>
      </c>
      <c r="D85" s="63">
        <v>414720</v>
      </c>
      <c r="E85" s="65">
        <f t="shared" si="10"/>
        <v>163205</v>
      </c>
      <c r="F85" s="62">
        <f t="shared" si="11"/>
        <v>0.64888774029381946</v>
      </c>
      <c r="H85" s="178"/>
    </row>
    <row r="86" spans="1:8" ht="15" customHeight="1" x14ac:dyDescent="0.25">
      <c r="A86" s="66" t="s">
        <v>66</v>
      </c>
      <c r="B86" s="61">
        <v>33555173.630000003</v>
      </c>
      <c r="C86" s="61">
        <v>26464283</v>
      </c>
      <c r="D86" s="61">
        <v>30745559</v>
      </c>
      <c r="E86" s="65">
        <f t="shared" si="10"/>
        <v>4281276</v>
      </c>
      <c r="F86" s="62">
        <f t="shared" si="11"/>
        <v>0.1617756279284045</v>
      </c>
      <c r="H86" s="178"/>
    </row>
    <row r="87" spans="1:8" ht="15" customHeight="1" x14ac:dyDescent="0.25">
      <c r="A87" s="66" t="s">
        <v>67</v>
      </c>
      <c r="B87" s="57">
        <v>1165936.6800000002</v>
      </c>
      <c r="C87" s="57">
        <v>2019709</v>
      </c>
      <c r="D87" s="57">
        <v>1776172</v>
      </c>
      <c r="E87" s="65">
        <f t="shared" si="10"/>
        <v>-243537</v>
      </c>
      <c r="F87" s="62">
        <f t="shared" si="11"/>
        <v>-0.12058024200516015</v>
      </c>
      <c r="H87" s="178"/>
    </row>
    <row r="88" spans="1:8" s="103" customFormat="1" ht="15" customHeight="1" x14ac:dyDescent="0.25">
      <c r="A88" s="68" t="s">
        <v>68</v>
      </c>
      <c r="B88" s="86">
        <v>35375213.469999999</v>
      </c>
      <c r="C88" s="86">
        <v>28735507</v>
      </c>
      <c r="D88" s="86">
        <v>32936451</v>
      </c>
      <c r="E88" s="70">
        <f t="shared" si="10"/>
        <v>4200944</v>
      </c>
      <c r="F88" s="71">
        <f t="shared" si="11"/>
        <v>0.14619348807731147</v>
      </c>
      <c r="H88" s="179"/>
    </row>
    <row r="89" spans="1:8" ht="15" customHeight="1" x14ac:dyDescent="0.25">
      <c r="A89" s="66" t="s">
        <v>69</v>
      </c>
      <c r="B89" s="57">
        <v>1594568.6300000001</v>
      </c>
      <c r="C89" s="57">
        <v>1572513</v>
      </c>
      <c r="D89" s="57">
        <v>1753366</v>
      </c>
      <c r="E89" s="65">
        <f t="shared" si="10"/>
        <v>180853</v>
      </c>
      <c r="F89" s="62">
        <f t="shared" si="11"/>
        <v>0.11500890612669021</v>
      </c>
      <c r="H89" s="178"/>
    </row>
    <row r="90" spans="1:8" ht="15" customHeight="1" x14ac:dyDescent="0.25">
      <c r="A90" s="66" t="s">
        <v>70</v>
      </c>
      <c r="B90" s="65">
        <v>4467897.42</v>
      </c>
      <c r="C90" s="65">
        <v>9175918</v>
      </c>
      <c r="D90" s="65">
        <v>6022581</v>
      </c>
      <c r="E90" s="65">
        <f t="shared" si="10"/>
        <v>-3153337</v>
      </c>
      <c r="F90" s="62">
        <f t="shared" si="11"/>
        <v>-0.34365357231832283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9311764.3900000006</v>
      </c>
      <c r="C92" s="65">
        <v>9366364</v>
      </c>
      <c r="D92" s="65">
        <v>10412288</v>
      </c>
      <c r="E92" s="65">
        <f t="shared" si="10"/>
        <v>1045924</v>
      </c>
      <c r="F92" s="62">
        <f t="shared" si="11"/>
        <v>0.11166809233551034</v>
      </c>
      <c r="H92" s="178"/>
    </row>
    <row r="93" spans="1:8" s="103" customFormat="1" ht="15" customHeight="1" x14ac:dyDescent="0.25">
      <c r="A93" s="68" t="s">
        <v>73</v>
      </c>
      <c r="B93" s="70">
        <v>15374230.440000001</v>
      </c>
      <c r="C93" s="70">
        <v>20114795</v>
      </c>
      <c r="D93" s="70">
        <v>18188235</v>
      </c>
      <c r="E93" s="70">
        <f t="shared" si="10"/>
        <v>-1926560</v>
      </c>
      <c r="F93" s="71">
        <f t="shared" si="11"/>
        <v>-9.5778256750814514E-2</v>
      </c>
      <c r="H93" s="179"/>
    </row>
    <row r="94" spans="1:8" ht="15" customHeight="1" x14ac:dyDescent="0.25">
      <c r="A94" s="66" t="s">
        <v>74</v>
      </c>
      <c r="B94" s="65">
        <v>1409409.81</v>
      </c>
      <c r="C94" s="65">
        <v>2075910</v>
      </c>
      <c r="D94" s="65">
        <v>1049055</v>
      </c>
      <c r="E94" s="65">
        <f t="shared" si="10"/>
        <v>-1026855</v>
      </c>
      <c r="F94" s="62">
        <f t="shared" si="11"/>
        <v>-0.49465294738211196</v>
      </c>
      <c r="H94" s="178"/>
    </row>
    <row r="95" spans="1:8" ht="15" customHeight="1" x14ac:dyDescent="0.25">
      <c r="A95" s="66" t="s">
        <v>75</v>
      </c>
      <c r="B95" s="65">
        <v>23299.69</v>
      </c>
      <c r="C95" s="65">
        <v>10000</v>
      </c>
      <c r="D95" s="65">
        <v>10000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1432709.5</v>
      </c>
      <c r="C97" s="86">
        <v>2085910</v>
      </c>
      <c r="D97" s="86">
        <v>1059055</v>
      </c>
      <c r="E97" s="70">
        <f t="shared" si="10"/>
        <v>-1026855</v>
      </c>
      <c r="F97" s="71">
        <f t="shared" si="11"/>
        <v>-0.49228154618368003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115649811.03999999</v>
      </c>
      <c r="C99" s="160">
        <v>117182630</v>
      </c>
      <c r="D99" s="160">
        <v>120009440</v>
      </c>
      <c r="E99" s="160">
        <f t="shared" si="10"/>
        <v>2826810</v>
      </c>
      <c r="F99" s="162">
        <f t="shared" si="11"/>
        <v>2.4123114492309996E-2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tabColor theme="9" tint="0.79998168889431442"/>
    <pageSetUpPr fitToPage="1"/>
  </sheetPr>
  <dimension ref="A1:M103"/>
  <sheetViews>
    <sheetView workbookViewId="0">
      <pane ySplit="5" topLeftCell="A24" activePane="bottomLeft" state="frozen"/>
      <selection activeCell="A103" sqref="A103"/>
      <selection pane="bottomLeft" activeCell="B65" sqref="B65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110</v>
      </c>
      <c r="F1" s="2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95227208</v>
      </c>
      <c r="C8" s="61">
        <v>95227208</v>
      </c>
      <c r="D8" s="61">
        <v>98769617</v>
      </c>
      <c r="E8" s="61">
        <f t="shared" ref="E8:E36" si="0">D8-C8</f>
        <v>3542409</v>
      </c>
      <c r="F8" s="62">
        <f t="shared" ref="F8:F36" si="1">IF(ISBLANK(E8),"  ",IF(C8&gt;0,E8/C8,IF(E8&gt;0,1,0)))</f>
        <v>3.719954700341524E-2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4082865</v>
      </c>
      <c r="C10" s="63">
        <v>4082865</v>
      </c>
      <c r="D10" s="63">
        <v>3997450</v>
      </c>
      <c r="E10" s="61">
        <f t="shared" si="0"/>
        <v>-85415</v>
      </c>
      <c r="F10" s="62">
        <f t="shared" si="1"/>
        <v>-2.0920358620723438E-2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4082865</v>
      </c>
      <c r="C12" s="65">
        <v>4082865</v>
      </c>
      <c r="D12" s="65">
        <v>3997450</v>
      </c>
      <c r="E12" s="61">
        <f t="shared" si="0"/>
        <v>-85415</v>
      </c>
      <c r="F12" s="62">
        <f t="shared" si="1"/>
        <v>-2.0920358620723438E-2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99310073</v>
      </c>
      <c r="C42" s="70">
        <v>99310073</v>
      </c>
      <c r="D42" s="70">
        <v>102767067</v>
      </c>
      <c r="E42" s="70">
        <f>D42-C42</f>
        <v>3456994</v>
      </c>
      <c r="F42" s="71">
        <f>IF(ISBLANK(E42),"  ",IF(C42&gt;0,E42/C42,IF(E42&gt;0,1,0)))</f>
        <v>3.4810104308351478E-2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66262223</v>
      </c>
      <c r="C55" s="75">
        <v>67736379</v>
      </c>
      <c r="D55" s="75">
        <v>67903888</v>
      </c>
      <c r="E55" s="75">
        <f>D55-C55</f>
        <v>167509</v>
      </c>
      <c r="F55" s="71">
        <f>IF(ISBLANK(E55),"  ",IF(C55&gt;0,E55/C55,IF(E55&gt;0,1,0)))</f>
        <v>2.47295474710864E-3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165572296</v>
      </c>
      <c r="C61" s="75">
        <v>167046452</v>
      </c>
      <c r="D61" s="75">
        <v>170670955</v>
      </c>
      <c r="E61" s="75">
        <f>D61-C61</f>
        <v>3624503</v>
      </c>
      <c r="F61" s="71">
        <f>IF(ISBLANK(E61),"  ",IF(C61&gt;0,E61/C61,IF(E61&gt;0,1,0)))</f>
        <v>2.1697575474395589E-2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72470051.169999972</v>
      </c>
      <c r="C65" s="57">
        <v>72448970</v>
      </c>
      <c r="D65" s="57">
        <v>73514633</v>
      </c>
      <c r="E65" s="57">
        <f t="shared" ref="E65:E78" si="8">D65-C65</f>
        <v>1065663</v>
      </c>
      <c r="F65" s="62">
        <f t="shared" ref="F65:F78" si="9">IF(ISBLANK(E65),"  ",IF(C65&gt;0,E65/C65,IF(E65&gt;0,1,0)))</f>
        <v>1.4709153215014651E-2</v>
      </c>
      <c r="H65" s="178"/>
    </row>
    <row r="66" spans="1:8" ht="15" customHeight="1" x14ac:dyDescent="0.25">
      <c r="A66" s="66" t="s">
        <v>47</v>
      </c>
      <c r="B66" s="65">
        <v>6902074.580000001</v>
      </c>
      <c r="C66" s="65">
        <v>6740913</v>
      </c>
      <c r="D66" s="65">
        <v>8905306</v>
      </c>
      <c r="E66" s="65">
        <f t="shared" si="8"/>
        <v>2164393</v>
      </c>
      <c r="F66" s="62">
        <f t="shared" si="9"/>
        <v>0.3210830639707114</v>
      </c>
      <c r="H66" s="178"/>
    </row>
    <row r="67" spans="1:8" ht="15" customHeight="1" x14ac:dyDescent="0.25">
      <c r="A67" s="66" t="s">
        <v>48</v>
      </c>
      <c r="B67" s="65">
        <v>1097404.1000000001</v>
      </c>
      <c r="C67" s="65">
        <v>1040301</v>
      </c>
      <c r="D67" s="65">
        <v>1094830</v>
      </c>
      <c r="E67" s="65">
        <f t="shared" si="8"/>
        <v>54529</v>
      </c>
      <c r="F67" s="62">
        <f t="shared" si="9"/>
        <v>5.2416560207093905E-2</v>
      </c>
      <c r="H67" s="178"/>
    </row>
    <row r="68" spans="1:8" ht="15" customHeight="1" x14ac:dyDescent="0.25">
      <c r="A68" s="66" t="s">
        <v>49</v>
      </c>
      <c r="B68" s="65">
        <v>17073892.360000003</v>
      </c>
      <c r="C68" s="65">
        <v>15552577</v>
      </c>
      <c r="D68" s="65">
        <v>15071593</v>
      </c>
      <c r="E68" s="65">
        <f t="shared" si="8"/>
        <v>-480984</v>
      </c>
      <c r="F68" s="62">
        <f t="shared" si="9"/>
        <v>-3.0926321727904001E-2</v>
      </c>
      <c r="H68" s="178"/>
    </row>
    <row r="69" spans="1:8" ht="15" customHeight="1" x14ac:dyDescent="0.25">
      <c r="A69" s="66" t="s">
        <v>50</v>
      </c>
      <c r="B69" s="65">
        <v>3143457.9099999997</v>
      </c>
      <c r="C69" s="65">
        <v>3406300</v>
      </c>
      <c r="D69" s="65">
        <v>2942503</v>
      </c>
      <c r="E69" s="65">
        <f t="shared" si="8"/>
        <v>-463797</v>
      </c>
      <c r="F69" s="62">
        <f t="shared" si="9"/>
        <v>-0.13615858849778351</v>
      </c>
      <c r="H69" s="178"/>
    </row>
    <row r="70" spans="1:8" ht="15" customHeight="1" x14ac:dyDescent="0.25">
      <c r="A70" s="66" t="s">
        <v>51</v>
      </c>
      <c r="B70" s="65">
        <v>28618873.149999999</v>
      </c>
      <c r="C70" s="65">
        <v>31780105</v>
      </c>
      <c r="D70" s="65">
        <v>31017976</v>
      </c>
      <c r="E70" s="65">
        <f t="shared" si="8"/>
        <v>-762129</v>
      </c>
      <c r="F70" s="62">
        <f t="shared" si="9"/>
        <v>-2.3981324164913866E-2</v>
      </c>
      <c r="H70" s="178"/>
    </row>
    <row r="71" spans="1:8" ht="15" customHeight="1" x14ac:dyDescent="0.25">
      <c r="A71" s="66" t="s">
        <v>52</v>
      </c>
      <c r="B71" s="65">
        <v>2730010.03</v>
      </c>
      <c r="C71" s="65">
        <v>4727001</v>
      </c>
      <c r="D71" s="65">
        <v>4289637</v>
      </c>
      <c r="E71" s="65">
        <f t="shared" si="8"/>
        <v>-437364</v>
      </c>
      <c r="F71" s="62">
        <f t="shared" si="9"/>
        <v>-9.2524626078987496E-2</v>
      </c>
      <c r="H71" s="178"/>
    </row>
    <row r="72" spans="1:8" ht="15" customHeight="1" x14ac:dyDescent="0.25">
      <c r="A72" s="66" t="s">
        <v>53</v>
      </c>
      <c r="B72" s="65">
        <v>33592550.200000003</v>
      </c>
      <c r="C72" s="65">
        <v>31350285</v>
      </c>
      <c r="D72" s="65">
        <v>33834477</v>
      </c>
      <c r="E72" s="65">
        <f t="shared" si="8"/>
        <v>2484192</v>
      </c>
      <c r="F72" s="62">
        <f t="shared" si="9"/>
        <v>7.9239853800372156E-2</v>
      </c>
      <c r="H72" s="178"/>
    </row>
    <row r="73" spans="1:8" s="103" customFormat="1" ht="15" customHeight="1" x14ac:dyDescent="0.25">
      <c r="A73" s="84" t="s">
        <v>54</v>
      </c>
      <c r="B73" s="70">
        <v>165628313.49999994</v>
      </c>
      <c r="C73" s="70">
        <v>167046452</v>
      </c>
      <c r="D73" s="70">
        <v>170670955</v>
      </c>
      <c r="E73" s="70">
        <f t="shared" si="8"/>
        <v>3624503</v>
      </c>
      <c r="F73" s="71">
        <f t="shared" si="9"/>
        <v>2.1697575474395589E-2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-56017.38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165572296.11999995</v>
      </c>
      <c r="C78" s="86">
        <v>167046452</v>
      </c>
      <c r="D78" s="86">
        <v>170670955</v>
      </c>
      <c r="E78" s="182">
        <f t="shared" si="8"/>
        <v>3624503</v>
      </c>
      <c r="F78" s="71">
        <f t="shared" si="9"/>
        <v>2.1697575474395589E-2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85152297.409999996</v>
      </c>
      <c r="C81" s="61">
        <v>83571776</v>
      </c>
      <c r="D81" s="61">
        <v>85895379</v>
      </c>
      <c r="E81" s="57">
        <f t="shared" ref="E81:E99" si="10">D81-C81</f>
        <v>2323603</v>
      </c>
      <c r="F81" s="62">
        <f t="shared" ref="F81:F99" si="11">IF(ISBLANK(E81),"  ",IF(C81&gt;0,E81/C81,IF(E81&gt;0,1,0)))</f>
        <v>2.7803680993927903E-2</v>
      </c>
      <c r="H81" s="178"/>
    </row>
    <row r="82" spans="1:8" ht="15" customHeight="1" x14ac:dyDescent="0.25">
      <c r="A82" s="66" t="s">
        <v>62</v>
      </c>
      <c r="B82" s="63">
        <v>1570166.85</v>
      </c>
      <c r="C82" s="63">
        <v>1530146</v>
      </c>
      <c r="D82" s="63">
        <v>829151</v>
      </c>
      <c r="E82" s="65">
        <f t="shared" si="10"/>
        <v>-700995</v>
      </c>
      <c r="F82" s="62">
        <f t="shared" si="11"/>
        <v>-0.45812295035898537</v>
      </c>
      <c r="H82" s="178"/>
    </row>
    <row r="83" spans="1:8" ht="15" customHeight="1" x14ac:dyDescent="0.25">
      <c r="A83" s="66" t="s">
        <v>63</v>
      </c>
      <c r="B83" s="57">
        <v>29786128.18</v>
      </c>
      <c r="C83" s="57">
        <v>32110713</v>
      </c>
      <c r="D83" s="57">
        <v>32568953</v>
      </c>
      <c r="E83" s="65">
        <f t="shared" si="10"/>
        <v>458240</v>
      </c>
      <c r="F83" s="62">
        <f t="shared" si="11"/>
        <v>1.427062675313376E-2</v>
      </c>
      <c r="H83" s="178"/>
    </row>
    <row r="84" spans="1:8" s="103" customFormat="1" ht="15" customHeight="1" x14ac:dyDescent="0.25">
      <c r="A84" s="84" t="s">
        <v>64</v>
      </c>
      <c r="B84" s="86">
        <v>116508592.44</v>
      </c>
      <c r="C84" s="86">
        <v>117212635</v>
      </c>
      <c r="D84" s="86">
        <v>119293483</v>
      </c>
      <c r="E84" s="70">
        <f t="shared" si="10"/>
        <v>2080848</v>
      </c>
      <c r="F84" s="71">
        <f t="shared" si="11"/>
        <v>1.7752761892947805E-2</v>
      </c>
      <c r="H84" s="179"/>
    </row>
    <row r="85" spans="1:8" ht="15" customHeight="1" x14ac:dyDescent="0.25">
      <c r="A85" s="66" t="s">
        <v>65</v>
      </c>
      <c r="B85" s="63">
        <v>468066.43000000005</v>
      </c>
      <c r="C85" s="63">
        <v>358719</v>
      </c>
      <c r="D85" s="63">
        <v>557522</v>
      </c>
      <c r="E85" s="65">
        <f t="shared" si="10"/>
        <v>198803</v>
      </c>
      <c r="F85" s="62">
        <f t="shared" si="11"/>
        <v>0.55420259311606024</v>
      </c>
      <c r="H85" s="178"/>
    </row>
    <row r="86" spans="1:8" ht="15" customHeight="1" x14ac:dyDescent="0.25">
      <c r="A86" s="66" t="s">
        <v>66</v>
      </c>
      <c r="B86" s="61">
        <v>21172334.260000002</v>
      </c>
      <c r="C86" s="61">
        <v>21497252</v>
      </c>
      <c r="D86" s="61">
        <v>20821491</v>
      </c>
      <c r="E86" s="65">
        <f t="shared" si="10"/>
        <v>-675761</v>
      </c>
      <c r="F86" s="62">
        <f t="shared" si="11"/>
        <v>-3.143476198725307E-2</v>
      </c>
      <c r="H86" s="178"/>
    </row>
    <row r="87" spans="1:8" ht="15" customHeight="1" x14ac:dyDescent="0.25">
      <c r="A87" s="66" t="s">
        <v>67</v>
      </c>
      <c r="B87" s="57">
        <v>6364099.5499999998</v>
      </c>
      <c r="C87" s="57">
        <v>3993241</v>
      </c>
      <c r="D87" s="57">
        <v>5195014</v>
      </c>
      <c r="E87" s="65">
        <f t="shared" si="10"/>
        <v>1201773</v>
      </c>
      <c r="F87" s="62">
        <f t="shared" si="11"/>
        <v>0.30095178327579025</v>
      </c>
      <c r="H87" s="178"/>
    </row>
    <row r="88" spans="1:8" s="103" customFormat="1" ht="15" customHeight="1" x14ac:dyDescent="0.25">
      <c r="A88" s="68" t="s">
        <v>68</v>
      </c>
      <c r="B88" s="86">
        <v>28004500.240000002</v>
      </c>
      <c r="C88" s="86">
        <v>25849212</v>
      </c>
      <c r="D88" s="86">
        <v>26574027</v>
      </c>
      <c r="E88" s="70">
        <f t="shared" si="10"/>
        <v>724815</v>
      </c>
      <c r="F88" s="71">
        <f t="shared" si="11"/>
        <v>2.8040119752973516E-2</v>
      </c>
      <c r="H88" s="179"/>
    </row>
    <row r="89" spans="1:8" ht="15" customHeight="1" x14ac:dyDescent="0.25">
      <c r="A89" s="66" t="s">
        <v>69</v>
      </c>
      <c r="B89" s="57">
        <v>1240658.33</v>
      </c>
      <c r="C89" s="57">
        <v>1844246</v>
      </c>
      <c r="D89" s="57">
        <v>3140679</v>
      </c>
      <c r="E89" s="65">
        <f t="shared" si="10"/>
        <v>1296433</v>
      </c>
      <c r="F89" s="62">
        <f t="shared" si="11"/>
        <v>0.70296099327313166</v>
      </c>
      <c r="H89" s="178"/>
    </row>
    <row r="90" spans="1:8" ht="15" customHeight="1" x14ac:dyDescent="0.25">
      <c r="A90" s="66" t="s">
        <v>70</v>
      </c>
      <c r="B90" s="65">
        <v>3319555.22</v>
      </c>
      <c r="C90" s="65">
        <v>9668481</v>
      </c>
      <c r="D90" s="65">
        <v>8825838</v>
      </c>
      <c r="E90" s="65">
        <f t="shared" si="10"/>
        <v>-842643</v>
      </c>
      <c r="F90" s="62">
        <f t="shared" si="11"/>
        <v>-8.7153607686667633E-2</v>
      </c>
      <c r="H90" s="178"/>
    </row>
    <row r="91" spans="1:8" ht="15" customHeight="1" x14ac:dyDescent="0.25">
      <c r="A91" s="66" t="s">
        <v>71</v>
      </c>
      <c r="B91" s="65">
        <v>111.4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14812534.460000001</v>
      </c>
      <c r="C92" s="65">
        <v>12295717</v>
      </c>
      <c r="D92" s="65">
        <v>12702282</v>
      </c>
      <c r="E92" s="65">
        <f t="shared" si="10"/>
        <v>406565</v>
      </c>
      <c r="F92" s="62">
        <f t="shared" si="11"/>
        <v>3.3065578851562701E-2</v>
      </c>
      <c r="H92" s="178"/>
    </row>
    <row r="93" spans="1:8" s="103" customFormat="1" ht="15" customHeight="1" x14ac:dyDescent="0.25">
      <c r="A93" s="68" t="s">
        <v>73</v>
      </c>
      <c r="B93" s="70">
        <v>19372859.410000004</v>
      </c>
      <c r="C93" s="70">
        <v>23808444</v>
      </c>
      <c r="D93" s="70">
        <v>24668799</v>
      </c>
      <c r="E93" s="70">
        <f t="shared" si="10"/>
        <v>860355</v>
      </c>
      <c r="F93" s="71">
        <f t="shared" si="11"/>
        <v>3.6136548864764112E-2</v>
      </c>
      <c r="H93" s="179"/>
    </row>
    <row r="94" spans="1:8" ht="15" customHeight="1" x14ac:dyDescent="0.25">
      <c r="A94" s="66" t="s">
        <v>74</v>
      </c>
      <c r="B94" s="65">
        <v>1446289.7899999998</v>
      </c>
      <c r="C94" s="65">
        <v>176161</v>
      </c>
      <c r="D94" s="65">
        <v>134646</v>
      </c>
      <c r="E94" s="65">
        <f t="shared" si="10"/>
        <v>-41515</v>
      </c>
      <c r="F94" s="62">
        <f t="shared" si="11"/>
        <v>-0.23566510181027583</v>
      </c>
      <c r="H94" s="178"/>
    </row>
    <row r="95" spans="1:8" ht="15" customHeight="1" x14ac:dyDescent="0.25">
      <c r="A95" s="66" t="s">
        <v>75</v>
      </c>
      <c r="B95" s="65">
        <v>1823.81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238230.43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1686344.0299999998</v>
      </c>
      <c r="C97" s="86">
        <v>176161</v>
      </c>
      <c r="D97" s="86">
        <v>134646</v>
      </c>
      <c r="E97" s="70">
        <f t="shared" si="10"/>
        <v>-41515</v>
      </c>
      <c r="F97" s="71">
        <f t="shared" si="11"/>
        <v>-0.23566510181027583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165572296.12</v>
      </c>
      <c r="C99" s="160">
        <v>167046452</v>
      </c>
      <c r="D99" s="160">
        <v>170670955</v>
      </c>
      <c r="E99" s="160">
        <f t="shared" si="10"/>
        <v>3624503</v>
      </c>
      <c r="F99" s="162">
        <f t="shared" si="11"/>
        <v>2.1697575474395589E-2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L12" sqref="L1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1.5703125" bestFit="1" customWidth="1"/>
  </cols>
  <sheetData>
    <row r="1" spans="1:9" ht="19.5" customHeight="1" thickBot="1" x14ac:dyDescent="0.35">
      <c r="A1" s="27" t="s">
        <v>0</v>
      </c>
      <c r="B1" s="31"/>
      <c r="D1" s="176" t="s">
        <v>1</v>
      </c>
      <c r="E1" s="26" t="s">
        <v>85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LSUE!B8+SUSLA!B8+'LCTCS Summary'!B8-LCTCBoard!B8-Online!B8-AE!B8-RR!B8</f>
        <v>165012950</v>
      </c>
      <c r="C8" s="61">
        <f>LSUE!C8+SUSLA!C8+'LCTCS Summary'!C8-LCTCBoard!C8-Online!C8-AE!C8-RR!C8</f>
        <v>165012950</v>
      </c>
      <c r="D8" s="61">
        <f>LSUE!D8+SUSLA!D8+'LCTCS Summary'!D8-LCTCBoard!D8-Online!D8-AE!D8-RR!D8</f>
        <v>160843256</v>
      </c>
      <c r="E8" s="61">
        <f t="shared" ref="E8:E36" si="0">D8-C8</f>
        <v>-4169694</v>
      </c>
      <c r="F8" s="62">
        <f t="shared" ref="F8:F36" si="1">IF(ISBLANK(E8),"  ",IF(C8&gt;0,E8/C8,IF(E8&gt;0,1,0)))</f>
        <v>-2.526888950230876E-2</v>
      </c>
      <c r="H8" s="178"/>
    </row>
    <row r="9" spans="1:9" ht="15" customHeight="1" x14ac:dyDescent="0.25">
      <c r="A9" s="60" t="s">
        <v>13</v>
      </c>
      <c r="B9" s="61">
        <f>LSUE!B9+SUSLA!B9+'LCTCS Summary'!B9-LCTCBoard!B9-Online!B9-AE!B9-RR!B9</f>
        <v>0</v>
      </c>
      <c r="C9" s="61">
        <f>LSUE!C9+SUSLA!C9+'LCTCS Summary'!C9-LCTCBoard!C9-Online!C9-AE!C9-RR!C9</f>
        <v>0</v>
      </c>
      <c r="D9" s="61">
        <f>LSUE!D9+SUSLA!D9+'LCTCS Summary'!D9-LCTCBoard!D9-Online!D9-AE!D9-RR!D9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LSUE!B10+SUSLA!B10+'LCTCS Summary'!B10-LCTCBoard!B10-Online!B10-AE!B10-RR!B10</f>
        <v>6844650.8299999982</v>
      </c>
      <c r="C10" s="61">
        <f>LSUE!C10+SUSLA!C10+'LCTCS Summary'!C10-LCTCBoard!C10-Online!C10-AE!C10-RR!C10</f>
        <v>6893873</v>
      </c>
      <c r="D10" s="61">
        <f>LSUE!D10+SUSLA!D10+'LCTCS Summary'!D10-LCTCBoard!D10-Online!D10-AE!D10-RR!D10</f>
        <v>6655561</v>
      </c>
      <c r="E10" s="61">
        <f t="shared" si="0"/>
        <v>-238312</v>
      </c>
      <c r="F10" s="62">
        <f t="shared" si="1"/>
        <v>-3.4568666988788452E-2</v>
      </c>
      <c r="H10" s="178"/>
    </row>
    <row r="11" spans="1:9" ht="15" customHeight="1" x14ac:dyDescent="0.25">
      <c r="A11" s="189" t="s">
        <v>15</v>
      </c>
      <c r="B11" s="61">
        <f>LSUE!B11+SUSLA!B11+'LCTCS Summary'!B11-LCTCBoard!B11-Online!B11-AE!B11-RR!B11</f>
        <v>0</v>
      </c>
      <c r="C11" s="61">
        <f>LSUE!C11+SUSLA!C11+'LCTCS Summary'!C11-LCTCBoard!C11-Online!C11-AE!C11-RR!C11</f>
        <v>0</v>
      </c>
      <c r="D11" s="61">
        <f>LSUE!D11+SUSLA!D11+'LCTCS Summary'!D11-LCTCBoard!D11-Online!D11-AE!D11-RR!D11</f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1">
        <f>LSUE!B12+SUSLA!B12+'LCTCS Summary'!B12-LCTCBoard!B12-Online!B12-AE!B12-RR!B12</f>
        <v>5877136</v>
      </c>
      <c r="C12" s="61">
        <f>LSUE!C12+SUSLA!C12+'LCTCS Summary'!C12-LCTCBoard!C12-Online!C12-AE!C12-RR!C12</f>
        <v>5866953</v>
      </c>
      <c r="D12" s="61">
        <f>LSUE!D12+SUSLA!D12+'LCTCS Summary'!D12-LCTCBoard!D12-Online!D12-AE!D12-RR!D12</f>
        <v>5411506</v>
      </c>
      <c r="E12" s="61">
        <f t="shared" si="0"/>
        <v>-455447</v>
      </c>
      <c r="F12" s="62">
        <f t="shared" si="1"/>
        <v>-7.7629222528286829E-2</v>
      </c>
      <c r="H12" s="178"/>
    </row>
    <row r="13" spans="1:9" ht="15" customHeight="1" x14ac:dyDescent="0.25">
      <c r="A13" s="190" t="s">
        <v>17</v>
      </c>
      <c r="B13" s="61">
        <f>LSUE!B13+SUSLA!B13+'LCTCS Summary'!B13-LCTCBoard!B13-Online!B13-AE!B13-RR!B13</f>
        <v>0</v>
      </c>
      <c r="C13" s="61">
        <f>LSUE!C13+SUSLA!C13+'LCTCS Summary'!C13-LCTCBoard!C13-Online!C13-AE!C13-RR!C13</f>
        <v>0</v>
      </c>
      <c r="D13" s="61">
        <f>LSUE!D13+SUSLA!D13+'LCTCS Summary'!D13-LCTCBoard!D13-Online!D13-AE!D13-RR!D13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LSUE!B14+SUSLA!B14+'LCTCS Summary'!B14-LCTCBoard!B14-Online!B14-AE!B14-RR!B14</f>
        <v>114540</v>
      </c>
      <c r="C14" s="61">
        <f>LSUE!C14+SUSLA!C14+'LCTCS Summary'!C14-LCTCBoard!C14-Online!C14-AE!C14-RR!C14</f>
        <v>114540</v>
      </c>
      <c r="D14" s="61">
        <f>LSUE!D14+SUSLA!D14+'LCTCS Summary'!D14-LCTCBoard!D14-Online!D14-AE!D14-RR!D14</f>
        <v>227259</v>
      </c>
      <c r="E14" s="61">
        <f t="shared" si="0"/>
        <v>112719</v>
      </c>
      <c r="F14" s="62">
        <f t="shared" si="1"/>
        <v>0.98410162388685174</v>
      </c>
      <c r="H14" s="178"/>
    </row>
    <row r="15" spans="1:9" ht="15" customHeight="1" x14ac:dyDescent="0.25">
      <c r="A15" s="190" t="s">
        <v>19</v>
      </c>
      <c r="B15" s="61">
        <f>LSUE!B15+SUSLA!B15+'LCTCS Summary'!B15-LCTCBoard!B15-Online!B15-AE!B15-RR!B15</f>
        <v>564257.82999999996</v>
      </c>
      <c r="C15" s="61">
        <f>LSUE!C15+SUSLA!C15+'LCTCS Summary'!C15-LCTCBoard!C15-Online!C15-AE!C15-RR!C15</f>
        <v>623663</v>
      </c>
      <c r="D15" s="61">
        <f>LSUE!D15+SUSLA!D15+'LCTCS Summary'!D15-LCTCBoard!D15-Online!D15-AE!D15-RR!D15</f>
        <v>484025</v>
      </c>
      <c r="E15" s="61">
        <f t="shared" si="0"/>
        <v>-139638</v>
      </c>
      <c r="F15" s="62">
        <f t="shared" si="1"/>
        <v>-0.22389976638024062</v>
      </c>
      <c r="H15" s="178"/>
    </row>
    <row r="16" spans="1:9" ht="15" customHeight="1" x14ac:dyDescent="0.25">
      <c r="A16" s="190" t="s">
        <v>201</v>
      </c>
      <c r="B16" s="61">
        <f>LSUE!B16+SUSLA!B16+'LCTCS Summary'!B16-LCTCBoard!B16-Online!B16-AE!B16-RR!B16</f>
        <v>0</v>
      </c>
      <c r="C16" s="61">
        <f>LSUE!C16+SUSLA!C16+'LCTCS Summary'!C16-LCTCBoard!C16-Online!C16-AE!C16-RR!C16</f>
        <v>0</v>
      </c>
      <c r="D16" s="61">
        <f>LSUE!D16+SUSLA!D16+'LCTCS Summary'!D16-LCTCBoard!D16-Online!D16-AE!D16-RR!D16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LSUE!B17+SUSLA!B17+'LCTCS Summary'!B17-LCTCBoard!B17-Online!B17-AE!B17-RR!B17</f>
        <v>0</v>
      </c>
      <c r="C17" s="61">
        <f>LSUE!C17+SUSLA!C17+'LCTCS Summary'!C17-LCTCBoard!C17-Online!C17-AE!C17-RR!C17</f>
        <v>0</v>
      </c>
      <c r="D17" s="61">
        <f>LSUE!D17+SUSLA!D17+'LCTCS Summary'!D17-LCTCBoard!D17-Online!D17-AE!D17-RR!D17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LSUE!B18+SUSLA!B18+'LCTCS Summary'!B18-LCTCBoard!B18-Online!B18-AE!B18-RR!B18</f>
        <v>0</v>
      </c>
      <c r="C18" s="61">
        <f>LSUE!C18+SUSLA!C18+'LCTCS Summary'!C18-LCTCBoard!C18-Online!C18-AE!C18-RR!C18</f>
        <v>0</v>
      </c>
      <c r="D18" s="61">
        <f>LSUE!D18+SUSLA!D18+'LCTCS Summary'!D18-LCTCBoard!D18-Online!D18-AE!D18-RR!D18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LSUE!B19+SUSLA!B19+'LCTCS Summary'!B19-LCTCBoard!B19-Online!B19-AE!B19-RR!B19</f>
        <v>0</v>
      </c>
      <c r="C19" s="61">
        <f>LSUE!C19+SUSLA!C19+'LCTCS Summary'!C19-LCTCBoard!C19-Online!C19-AE!C19-RR!C19</f>
        <v>0</v>
      </c>
      <c r="D19" s="61">
        <f>LSUE!D19+SUSLA!D19+'LCTCS Summary'!D19-LCTCBoard!D19-Online!D19-AE!D19-RR!D19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LSUE!B20+SUSLA!B20+'LCTCS Summary'!B20-LCTCBoard!B20-Online!B20-AE!B20-RR!B20</f>
        <v>0</v>
      </c>
      <c r="C20" s="61">
        <f>LSUE!C20+SUSLA!C20+'LCTCS Summary'!C20-LCTCBoard!C20-Online!C20-AE!C20-RR!C20</f>
        <v>0</v>
      </c>
      <c r="D20" s="61">
        <f>LSUE!D20+SUSLA!D20+'LCTCS Summary'!D20-LCTCBoard!D20-Online!D20-AE!D20-RR!D20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LSUE!B21+SUSLA!B21+'LCTCS Summary'!B21-LCTCBoard!B21-Online!B21-AE!B21-RR!B21</f>
        <v>0</v>
      </c>
      <c r="C21" s="61">
        <f>LSUE!C21+SUSLA!C21+'LCTCS Summary'!C21-LCTCBoard!C21-Online!C21-AE!C21-RR!C21</f>
        <v>0</v>
      </c>
      <c r="D21" s="61">
        <f>LSUE!D21+SUSLA!D21+'LCTCS Summary'!D21-LCTCBoard!D21-Online!D21-AE!D21-RR!D21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LSUE!B22+SUSLA!B22+'LCTCS Summary'!B22-LCTCBoard!B22-Online!B22-AE!B22-RR!B22</f>
        <v>0</v>
      </c>
      <c r="C22" s="61">
        <f>LSUE!C22+SUSLA!C22+'LCTCS Summary'!C22-LCTCBoard!C22-Online!C22-AE!C22-RR!C22</f>
        <v>0</v>
      </c>
      <c r="D22" s="61">
        <f>LSUE!D22+SUSLA!D22+'LCTCS Summary'!D22-LCTCBoard!D22-Online!D22-AE!D22-RR!D22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LSUE!B23+SUSLA!B23+'LCTCS Summary'!B23-LCTCBoard!B23-Online!B23-AE!B23-RR!B23</f>
        <v>288717</v>
      </c>
      <c r="C23" s="61">
        <f>LSUE!C23+SUSLA!C23+'LCTCS Summary'!C23-LCTCBoard!C23-Online!C23-AE!C23-RR!C23</f>
        <v>288717</v>
      </c>
      <c r="D23" s="61">
        <f>LSUE!D23+SUSLA!D23+'LCTCS Summary'!D23-LCTCBoard!D23-Online!D23-AE!D23-RR!D23</f>
        <v>332771</v>
      </c>
      <c r="E23" s="61">
        <f t="shared" si="0"/>
        <v>44054</v>
      </c>
      <c r="F23" s="62">
        <f t="shared" si="1"/>
        <v>0.15258540369981677</v>
      </c>
      <c r="H23" s="178"/>
    </row>
    <row r="24" spans="1:8" ht="15" customHeight="1" x14ac:dyDescent="0.25">
      <c r="A24" s="191" t="s">
        <v>24</v>
      </c>
      <c r="B24" s="61">
        <f>LSUE!B24+SUSLA!B24+'LCTCS Summary'!B24-LCTCBoard!B24-Online!B24-AE!B24-RR!B24</f>
        <v>0</v>
      </c>
      <c r="C24" s="61">
        <f>LSUE!C24+SUSLA!C24+'LCTCS Summary'!C24-LCTCBoard!C24-Online!C24-AE!C24-RR!C24</f>
        <v>0</v>
      </c>
      <c r="D24" s="61">
        <f>LSUE!D24+SUSLA!D24+'LCTCS Summary'!D24-LCTCBoard!D24-Online!D24-AE!D24-RR!D24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LSUE!B25+SUSLA!B25+'LCTCS Summary'!B25-LCTCBoard!B25-Online!B25-AE!B25-RR!B25</f>
        <v>0</v>
      </c>
      <c r="C25" s="61">
        <f>LSUE!C25+SUSLA!C25+'LCTCS Summary'!C25-LCTCBoard!C25-Online!C25-AE!C25-RR!C25</f>
        <v>0</v>
      </c>
      <c r="D25" s="61">
        <f>LSUE!D25+SUSLA!D25+'LCTCS Summary'!D25-LCTCBoard!D25-Online!D25-AE!D25-RR!D25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LSUE!B26+SUSLA!B26+'LCTCS Summary'!B26-LCTCBoard!B26-Online!B26-AE!B26-RR!B26</f>
        <v>0</v>
      </c>
      <c r="C26" s="61">
        <f>LSUE!C26+SUSLA!C26+'LCTCS Summary'!C26-LCTCBoard!C26-Online!C26-AE!C26-RR!C26</f>
        <v>0</v>
      </c>
      <c r="D26" s="61">
        <f>LSUE!D26+SUSLA!D26+'LCTCS Summary'!D26-LCTCBoard!D26-Online!D26-AE!D26-RR!D26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LSUE!B27+SUSLA!B27+'LCTCS Summary'!B27-LCTCBoard!B27-Online!B27-AE!B27-RR!B27</f>
        <v>0</v>
      </c>
      <c r="C27" s="61">
        <f>LSUE!C27+SUSLA!C27+'LCTCS Summary'!C27-LCTCBoard!C27-Online!C27-AE!C27-RR!C27</f>
        <v>0</v>
      </c>
      <c r="D27" s="61">
        <f>LSUE!D27+SUSLA!D27+'LCTCS Summary'!D27-LCTCBoard!D27-Online!D27-AE!D27-RR!D27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LSUE!B28+SUSLA!B28+'LCTCS Summary'!B28-LCTCBoard!B28-Online!B28-AE!B28-RR!B28</f>
        <v>0</v>
      </c>
      <c r="C28" s="61">
        <f>LSUE!C28+SUSLA!C28+'LCTCS Summary'!C28-LCTCBoard!C28-Online!C28-AE!C28-RR!C28</f>
        <v>0</v>
      </c>
      <c r="D28" s="61">
        <f>LSUE!D28+SUSLA!D28+'LCTCS Summary'!D28-LCTCBoard!D28-Online!D28-AE!D28-RR!D28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f>LSUE!B29+SUSLA!B29+'LCTCS Summary'!B29-LCTCBoard!B29-Online!B29-AE!B29-RR!B29</f>
        <v>0</v>
      </c>
      <c r="C29" s="61">
        <f>LSUE!C29+SUSLA!C29+'LCTCS Summary'!C29-LCTCBoard!C29-Online!C29-AE!C29-RR!C29</f>
        <v>0</v>
      </c>
      <c r="D29" s="61">
        <f>LSUE!D29+SUSLA!D29+'LCTCS Summary'!D29-LCTCBoard!D29-Online!D29-AE!D29-RR!D29</f>
        <v>200000</v>
      </c>
      <c r="E29" s="61">
        <f t="shared" si="0"/>
        <v>200000</v>
      </c>
      <c r="F29" s="62">
        <f t="shared" si="1"/>
        <v>1</v>
      </c>
      <c r="H29" s="178"/>
    </row>
    <row r="30" spans="1:8" ht="15" customHeight="1" x14ac:dyDescent="0.25">
      <c r="A30" s="192" t="s">
        <v>198</v>
      </c>
      <c r="B30" s="61">
        <f>LSUE!B30+SUSLA!B30+'LCTCS Summary'!B30-LCTCBoard!B30-Online!B30-AE!B30-RR!B30</f>
        <v>0</v>
      </c>
      <c r="C30" s="61">
        <f>LSUE!C30+SUSLA!C30+'LCTCS Summary'!C30-LCTCBoard!C30-Online!C30-AE!C30-RR!C30</f>
        <v>0</v>
      </c>
      <c r="D30" s="61">
        <f>LSUE!D30+SUSLA!D30+'LCTCS Summary'!D30-LCTCBoard!D30-Online!D30-AE!D30-RR!D30</f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07">
        <f>LSUE!B33+SUSLA!B31+'LCTCS Summary'!B33-LCTCBoard!B33-Online!B33-AE!B33-RR!B33</f>
        <v>0</v>
      </c>
      <c r="C31" s="207">
        <f>LSUE!C33+SUSLA!C31+'LCTCS Summary'!C33-LCTCBoard!C33-Online!C33-AE!C33-RR!C33</f>
        <v>0</v>
      </c>
      <c r="D31" s="207">
        <f>LSUE!D33+SUSLA!D31+'LCTCS Summary'!D33-LCTCBoard!D33-Online!D33-AE!D33-RR!D33</f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06" t="s">
        <v>209</v>
      </c>
      <c r="B32" s="207">
        <f>LSUE!B34+SUSLA!B32+'LCTCS Summary'!B34-LCTCBoard!B34-Online!B34-AE!B34-RR!B34</f>
        <v>0</v>
      </c>
      <c r="C32" s="207">
        <f>LSUE!C34+SUSLA!C32+'LCTCS Summary'!C34-LCTCBoard!C34-Online!C34-AE!C34-RR!C34</f>
        <v>0</v>
      </c>
      <c r="D32" s="207">
        <f>LSUE!D34+SUSLA!D32+'LCTCS Summary'!D34-LCTCBoard!D34-Online!D34-AE!D34-RR!D34</f>
        <v>0</v>
      </c>
      <c r="E32" s="207">
        <f t="shared" si="2"/>
        <v>0</v>
      </c>
      <c r="F32" s="208">
        <f t="shared" si="3"/>
        <v>0</v>
      </c>
      <c r="H32" s="210"/>
    </row>
    <row r="33" spans="1:9" ht="15" customHeight="1" x14ac:dyDescent="0.25">
      <c r="A33" s="191" t="s">
        <v>202</v>
      </c>
      <c r="B33" s="61">
        <f>LSUE!B33+SUSLA!B33+'LCTCS Summary'!B33-LCTCBoard!B33-Online!B33-AE!B33-RR!B33</f>
        <v>0</v>
      </c>
      <c r="C33" s="61">
        <f>LSUE!C33+SUSLA!C33+'LCTCS Summary'!C33-LCTCBoard!C33-Online!C33-AE!C33-RR!C33</f>
        <v>0</v>
      </c>
      <c r="D33" s="61">
        <f>LSUE!D33+SUSLA!D33+'LCTCS Summary'!D33-LCTCBoard!D33-Online!D33-AE!D33-RR!D33</f>
        <v>0</v>
      </c>
      <c r="E33" s="61">
        <f t="shared" si="0"/>
        <v>0</v>
      </c>
      <c r="F33" s="62">
        <f t="shared" si="1"/>
        <v>0</v>
      </c>
      <c r="H33" s="178"/>
    </row>
    <row r="34" spans="1:9" ht="15" customHeight="1" x14ac:dyDescent="0.25">
      <c r="A34" s="204" t="s">
        <v>207</v>
      </c>
      <c r="B34" s="61">
        <f>LSUE!B34+SUSLA!B34+'LCTCS Summary'!B34-LCTCBoard!B34-Online!B34-AE!B34-RR!B34</f>
        <v>0</v>
      </c>
      <c r="C34" s="61">
        <f>LSUE!C34+SUSLA!C34+'LCTCS Summary'!C34-LCTCBoard!C34-Online!C34-AE!C34-RR!C34</f>
        <v>0</v>
      </c>
      <c r="D34" s="61">
        <f>LSUE!D34+SUSLA!D34+'LCTCS Summary'!D34-LCTCBoard!D34-Online!D34-AE!D34-RR!D34</f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9" ht="15" customHeight="1" x14ac:dyDescent="0.25">
      <c r="A35" s="193" t="s">
        <v>203</v>
      </c>
      <c r="B35" s="61">
        <f>LSUE!B35+SUSLA!B35+'LCTCS Summary'!B35-LCTCBoard!B35-Online!B35-AE!B35-RR!B35</f>
        <v>0</v>
      </c>
      <c r="C35" s="61">
        <f>LSUE!C35+SUSLA!C35+'LCTCS Summary'!C35-LCTCBoard!C35-Online!C35-AE!C35-RR!C35</f>
        <v>0</v>
      </c>
      <c r="D35" s="61">
        <f>LSUE!D35+SUSLA!D35+'LCTCS Summary'!D35-LCTCBoard!D35-Online!D35-AE!D35-RR!D35</f>
        <v>0</v>
      </c>
      <c r="E35" s="61">
        <f t="shared" si="0"/>
        <v>0</v>
      </c>
      <c r="F35" s="62">
        <f t="shared" si="1"/>
        <v>0</v>
      </c>
      <c r="H35" s="178"/>
    </row>
    <row r="36" spans="1:9" ht="15" customHeight="1" x14ac:dyDescent="0.25">
      <c r="A36" s="193" t="s">
        <v>204</v>
      </c>
      <c r="B36" s="61">
        <f>LSUE!B36+SUSLA!B36+'LCTCS Summary'!B36-LCTCBoard!B36-Online!B36-AE!B36-RR!B36</f>
        <v>0</v>
      </c>
      <c r="C36" s="61">
        <f>LSUE!C36+SUSLA!C36+'LCTCS Summary'!C36-LCTCBoard!C36-Online!C36-AE!C36-RR!C36</f>
        <v>0</v>
      </c>
      <c r="D36" s="61">
        <f>LSUE!D36+SUSLA!D36+'LCTCS Summary'!D36-LCTCBoard!D36-Online!D36-AE!D36-RR!D36</f>
        <v>0</v>
      </c>
      <c r="E36" s="61">
        <f t="shared" si="0"/>
        <v>0</v>
      </c>
      <c r="F36" s="62">
        <f t="shared" si="1"/>
        <v>0</v>
      </c>
      <c r="H36" s="178"/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9" ht="15" customHeight="1" x14ac:dyDescent="0.25">
      <c r="A38" s="64" t="s">
        <v>26</v>
      </c>
      <c r="B38" s="61">
        <f>LSUE!B38+SUSLA!B38+'LCTCS Summary'!B38-LCTCBoard!B38-Online!B38-AE!B38-RR!B38</f>
        <v>0</v>
      </c>
      <c r="C38" s="61">
        <f>LSUE!C38+SUSLA!C38+'LCTCS Summary'!C38-LCTCBoard!C38-Online!C38-AE!C38-RR!C38</f>
        <v>0</v>
      </c>
      <c r="D38" s="61">
        <f>LSUE!D38+SUSLA!D38+'LCTCS Summary'!D38-LCTCBoard!D38-Online!D38-AE!D38-RR!D38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9" ht="15" customHeight="1" x14ac:dyDescent="0.25">
      <c r="A40" s="64" t="s">
        <v>26</v>
      </c>
      <c r="B40" s="61">
        <f>LSUE!B40+SUSLA!B40+'LCTCS Summary'!B40-LCTCBoard!B40-Online!B40-AE!B40-RR!B40</f>
        <v>0</v>
      </c>
      <c r="C40" s="61">
        <f>LSUE!C40+SUSLA!C40+'LCTCS Summary'!C40-LCTCBoard!C40-Online!C40-AE!C40-RR!C40</f>
        <v>0</v>
      </c>
      <c r="D40" s="61">
        <f>LSUE!D40+SUSLA!D40+'LCTCS Summary'!D40-LCTCBoard!D40-Online!D40-AE!D40-RR!D40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9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9" s="103" customFormat="1" ht="15" customHeight="1" x14ac:dyDescent="0.25">
      <c r="A42" s="69" t="s">
        <v>30</v>
      </c>
      <c r="B42" s="102">
        <f>LSUE!B42+SUSLA!B42+'LCTCS Summary'!B42-LCTCBoard!B42-Online!B42-AE!B42-RR!B42</f>
        <v>171857600.83000001</v>
      </c>
      <c r="C42" s="102">
        <f>LSUE!C42+SUSLA!C42+'LCTCS Summary'!C42-LCTCBoard!C42-Online!C42-AE!C42-RR!C42</f>
        <v>171906823</v>
      </c>
      <c r="D42" s="102">
        <f>LSUE!D42+SUSLA!D42+'LCTCS Summary'!D42-LCTCBoard!D42-Online!D42-AE!D42-RR!D42</f>
        <v>167498817</v>
      </c>
      <c r="E42" s="77">
        <f>D42-C42</f>
        <v>-4408006</v>
      </c>
      <c r="F42" s="71">
        <f>IF(ISBLANK(E42),"  ",IF(C42&gt;0,E42/C42,IF(E42&gt;0,1,0)))</f>
        <v>-2.5641832727023289E-2</v>
      </c>
      <c r="H42" s="179"/>
      <c r="I42" s="153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9" ht="15" customHeight="1" x14ac:dyDescent="0.25">
      <c r="A44" s="72" t="s">
        <v>32</v>
      </c>
      <c r="B44" s="61">
        <f>LSUE!B44+SUSLA!B44+'LCTCS Summary'!B44-LCTCBoard!B44-Online!B44-AE!B44-RR!B44</f>
        <v>0</v>
      </c>
      <c r="C44" s="61">
        <f>LSUE!C44+SUSLA!C44+'LCTCS Summary'!C44-LCTCBoard!C44-Online!C44-AE!C44-RR!C44</f>
        <v>0</v>
      </c>
      <c r="D44" s="61">
        <f>LSUE!D44+SUSLA!D44+'LCTCS Summary'!D44-LCTCBoard!D44-Online!D44-AE!D44-RR!D44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9" ht="15" customHeight="1" x14ac:dyDescent="0.25">
      <c r="A45" s="73" t="s">
        <v>33</v>
      </c>
      <c r="B45" s="61">
        <f>LSUE!B45+SUSLA!B45+'LCTCS Summary'!B45-LCTCBoard!B45-Online!B45-AE!B45-RR!B45</f>
        <v>0</v>
      </c>
      <c r="C45" s="61">
        <f>LSUE!C45+SUSLA!C45+'LCTCS Summary'!C45-LCTCBoard!C45-Online!C45-AE!C45-RR!C45</f>
        <v>0</v>
      </c>
      <c r="D45" s="61">
        <f>LSUE!D45+SUSLA!D45+'LCTCS Summary'!D45-LCTCBoard!D45-Online!D45-AE!D45-RR!D45</f>
        <v>0</v>
      </c>
      <c r="E45" s="61">
        <f t="shared" si="6"/>
        <v>0</v>
      </c>
      <c r="F45" s="62">
        <f t="shared" si="7"/>
        <v>0</v>
      </c>
      <c r="H45" s="178"/>
    </row>
    <row r="46" spans="1:9" ht="15" customHeight="1" x14ac:dyDescent="0.25">
      <c r="A46" s="73" t="s">
        <v>34</v>
      </c>
      <c r="B46" s="61">
        <f>LSUE!B46+SUSLA!B46+'LCTCS Summary'!B46-LCTCBoard!B46-Online!B46-AE!B46-RR!B46</f>
        <v>1677961</v>
      </c>
      <c r="C46" s="61">
        <f>LSUE!C46+SUSLA!C46+'LCTCS Summary'!C46-LCTCBoard!C46-Online!C46-AE!C46-RR!C46</f>
        <v>0</v>
      </c>
      <c r="D46" s="61">
        <f>LSUE!D46+SUSLA!D46+'LCTCS Summary'!D46-LCTCBoard!D46-Online!D46-AE!D46-RR!D46</f>
        <v>0</v>
      </c>
      <c r="E46" s="61">
        <f t="shared" si="6"/>
        <v>0</v>
      </c>
      <c r="F46" s="62">
        <f t="shared" si="7"/>
        <v>0</v>
      </c>
      <c r="H46" s="178"/>
    </row>
    <row r="47" spans="1:9" ht="15" customHeight="1" x14ac:dyDescent="0.25">
      <c r="A47" s="73" t="s">
        <v>35</v>
      </c>
      <c r="B47" s="61">
        <f>LSUE!B47+SUSLA!B47+'LCTCS Summary'!B47-LCTCBoard!B47-Online!B47-AE!B47-RR!B47</f>
        <v>0</v>
      </c>
      <c r="C47" s="61">
        <f>LSUE!C47+SUSLA!C47+'LCTCS Summary'!C47-LCTCBoard!C47-Online!C47-AE!C47-RR!C47</f>
        <v>0</v>
      </c>
      <c r="D47" s="61">
        <f>LSUE!D47+SUSLA!D47+'LCTCS Summary'!D47-LCTCBoard!D47-Online!D47-AE!D47-RR!D47</f>
        <v>0</v>
      </c>
      <c r="E47" s="61">
        <f t="shared" si="6"/>
        <v>0</v>
      </c>
      <c r="F47" s="62">
        <f t="shared" si="7"/>
        <v>0</v>
      </c>
      <c r="H47" s="178"/>
    </row>
    <row r="48" spans="1:9" ht="15" customHeight="1" x14ac:dyDescent="0.25">
      <c r="A48" s="74" t="s">
        <v>36</v>
      </c>
      <c r="B48" s="61">
        <f>LSUE!B48+SUSLA!B48+'LCTCS Summary'!B48-LCTCBoard!B48-Online!B48-AE!B48-RR!B48</f>
        <v>0</v>
      </c>
      <c r="C48" s="61">
        <f>LSUE!C48+SUSLA!C48+'LCTCS Summary'!C48-LCTCBoard!C48-Online!C48-AE!C48-RR!C48</f>
        <v>0</v>
      </c>
      <c r="D48" s="61">
        <f>LSUE!D48+SUSLA!D48+'LCTCS Summary'!D48-LCTCBoard!D48-Online!D48-AE!D48-RR!D48</f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7">
        <f>LSUE!B49+SUSLA!B49+'LCTCS Summary'!B49-LCTCBoard!B49-Online!B49-AE!B49-RR!B49</f>
        <v>1677961</v>
      </c>
      <c r="C49" s="77">
        <f>LSUE!C49+SUSLA!C49+'LCTCS Summary'!C49-LCTCBoard!C49-Online!C49-AE!C49-RR!C49</f>
        <v>0</v>
      </c>
      <c r="D49" s="61">
        <f>LSUE!D49+SUSLA!D49+'LCTCS Summary'!D49-LCTCBoard!D49-Online!D49-AE!D49-RR!D49</f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LSUE!B51+SUSLA!B51+'LCTCS Summary'!B51-LCTCBoard!B51-Online!B51-AE!B51-RR!B51</f>
        <v>0</v>
      </c>
      <c r="C51" s="77">
        <f>LSUE!C51+SUSLA!C51+'LCTCS Summary'!C51-LCTCBoard!C51-Online!C51-AE!C51-RR!C51</f>
        <v>0</v>
      </c>
      <c r="D51" s="77">
        <f>LSUE!D51+SUSLA!D51+'LCTCS Summary'!D51-LCTCBoard!D51-Online!D51-AE!D51-RR!D51</f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LSUE!B53+SUSLA!B53+'LCTCS Summary'!B53-LCTCBoard!B53-Online!B53-AE!B53-RR!B53</f>
        <v>1256353</v>
      </c>
      <c r="C53" s="77">
        <f>LSUE!C53+SUSLA!C53+'LCTCS Summary'!C53-LCTCBoard!C53-Online!C53-AE!C53-RR!C53</f>
        <v>730000</v>
      </c>
      <c r="D53" s="77">
        <f>LSUE!D53+SUSLA!D53+'LCTCS Summary'!D53-LCTCBoard!D53-Online!D53-AE!D53-RR!D53</f>
        <v>0</v>
      </c>
      <c r="E53" s="77">
        <f>D53-C53</f>
        <v>-730000</v>
      </c>
      <c r="F53" s="71">
        <f>IF(ISBLANK(E53),"  ",IF(C53&gt;0,E53/C53,IF(E53&gt;0,1,0)))</f>
        <v>-1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LSUE!B55+SUSLA!B55+'LCTCS Summary'!B55-LCTCBoard!B55-Online!B55-AE!B55-RR!B55</f>
        <v>175207993.18000001</v>
      </c>
      <c r="C55" s="77">
        <f>LSUE!C55+SUSLA!C55+'LCTCS Summary'!C55-LCTCBoard!C55-Online!C55-AE!C55-RR!C55</f>
        <v>189692416</v>
      </c>
      <c r="D55" s="77">
        <f>LSUE!D55+SUSLA!D55+'LCTCS Summary'!D55-LCTCBoard!D55-Online!D55-AE!D55-RR!D55</f>
        <v>189727416</v>
      </c>
      <c r="E55" s="77">
        <f>D55-C55</f>
        <v>35000</v>
      </c>
      <c r="F55" s="71">
        <f>IF(ISBLANK(E55),"  ",IF(C55&gt;0,E55/C55,IF(E55&gt;0,1,0)))</f>
        <v>1.8450922149676241E-4</v>
      </c>
      <c r="H55" s="179"/>
      <c r="I55" s="153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LSUE!B57+SUSLA!B57+'LCTCS Summary'!B57-LCTCBoard!B57-Online!B57-AE!B57-RR!B57</f>
        <v>0</v>
      </c>
      <c r="C57" s="77">
        <f>LSUE!C57+SUSLA!C57+'LCTCS Summary'!C57-LCTCBoard!C57-Online!C57-AE!C57-RR!C57</f>
        <v>0</v>
      </c>
      <c r="D57" s="77">
        <f>LSUE!D57+SUSLA!D57+'LCTCS Summary'!D57-LCTCBoard!D57-Online!D57-AE!D57-RR!D57</f>
        <v>0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LSUE!B59+SUSLA!B59+'LCTCS Summary'!B59-LCTCBoard!B59-Online!B59-AE!B59-RR!B59</f>
        <v>0</v>
      </c>
      <c r="C59" s="77">
        <f>LSUE!C59+SUSLA!C59+'LCTCS Summary'!C59-LCTCBoard!C59-Online!C59-AE!C59-RR!C59</f>
        <v>0</v>
      </c>
      <c r="D59" s="77">
        <f>LSUE!D59+SUSLA!D59+'LCTCS Summary'!D59-LCTCBoard!D59-Online!D59-AE!D59-RR!D59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LSUE!B61+SUSLA!B61+'LCTCS Summary'!B61-LCTCBoard!B61-Online!B61-AE!B61-RR!B61</f>
        <v>346643986.01000005</v>
      </c>
      <c r="C61" s="77">
        <f>LSUE!C61+SUSLA!C61+'LCTCS Summary'!C61-LCTCBoard!C61-Online!C61-AE!C61-RR!C61</f>
        <v>362329239</v>
      </c>
      <c r="D61" s="77">
        <f>LSUE!D61+SUSLA!D61+'LCTCS Summary'!D61-LCTCBoard!D61-Online!D61-AE!D61-RR!D61</f>
        <v>357226233</v>
      </c>
      <c r="E61" s="77">
        <f>D61-C61</f>
        <v>-5103006</v>
      </c>
      <c r="F61" s="71">
        <f>IF(ISBLANK(E61),"  ",IF(C61&gt;0,E61/C61,IF(E61&gt;0,1,0)))</f>
        <v>-1.4083892357359545E-2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LSUE!B65+SUSLA!B65+'LCTCS Summary'!B65-LCTCBoard!B65-Online!B65-AE!B65-RR!B65</f>
        <v>155074197.42233068</v>
      </c>
      <c r="C65" s="61">
        <f>LSUE!C65+SUSLA!C65+'LCTCS Summary'!C65-LCTCBoard!C65-Online!C65-AE!C65-RR!C65</f>
        <v>159226608.74000001</v>
      </c>
      <c r="D65" s="61">
        <f>LSUE!D65+SUSLA!D65+'LCTCS Summary'!D65-LCTCBoard!D65-Online!D65-AE!D65-RR!D65</f>
        <v>151871672.63999999</v>
      </c>
      <c r="E65" s="61">
        <f t="shared" ref="E65:E78" si="8">D65-C65</f>
        <v>-7354936.1000000238</v>
      </c>
      <c r="F65" s="62">
        <f t="shared" ref="F65:F78" si="9">IF(ISBLANK(E65),"  ",IF(C65&gt;0,E65/C65,IF(E65&gt;0,1,0)))</f>
        <v>-4.619162687820505E-2</v>
      </c>
      <c r="H65" s="178"/>
    </row>
    <row r="66" spans="1:8" ht="15" customHeight="1" x14ac:dyDescent="0.25">
      <c r="A66" s="66" t="s">
        <v>47</v>
      </c>
      <c r="B66" s="61">
        <f>LSUE!B66+SUSLA!B66+'LCTCS Summary'!B66-LCTCBoard!B66-Online!B66-AE!B66-RR!B66</f>
        <v>0</v>
      </c>
      <c r="C66" s="61">
        <f>LSUE!C66+SUSLA!C66+'LCTCS Summary'!C66-LCTCBoard!C66-Online!C66-AE!C66-RR!C66</f>
        <v>0</v>
      </c>
      <c r="D66" s="61">
        <f>LSUE!D66+SUSLA!D66+'LCTCS Summary'!D66-LCTCBoard!D66-Online!D66-AE!D66-RR!D66</f>
        <v>0</v>
      </c>
      <c r="E66" s="61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1">
        <f>LSUE!B67+SUSLA!B67+'LCTCS Summary'!B67-LCTCBoard!B67-Online!B67-AE!B67-RR!B67</f>
        <v>261167.95999999996</v>
      </c>
      <c r="C67" s="61">
        <f>LSUE!C67+SUSLA!C67+'LCTCS Summary'!C67-LCTCBoard!C67-Online!C67-AE!C67-RR!C67</f>
        <v>217829.54</v>
      </c>
      <c r="D67" s="61">
        <f>LSUE!D67+SUSLA!D67+'LCTCS Summary'!D67-LCTCBoard!D67-Online!D67-AE!D67-RR!D67</f>
        <v>262039</v>
      </c>
      <c r="E67" s="61">
        <f t="shared" si="8"/>
        <v>44209.459999999992</v>
      </c>
      <c r="F67" s="62">
        <f t="shared" si="9"/>
        <v>0.20295438350556122</v>
      </c>
      <c r="H67" s="178"/>
    </row>
    <row r="68" spans="1:8" ht="15" customHeight="1" x14ac:dyDescent="0.25">
      <c r="A68" s="66" t="s">
        <v>49</v>
      </c>
      <c r="B68" s="61">
        <f>LSUE!B68+SUSLA!B68+'LCTCS Summary'!B68-LCTCBoard!B68-Online!B68-AE!B68-RR!B68</f>
        <v>29287613.707490139</v>
      </c>
      <c r="C68" s="61">
        <f>LSUE!C68+SUSLA!C68+'LCTCS Summary'!C68-LCTCBoard!C68-Online!C68-AE!C68-RR!C68</f>
        <v>32290221.489999995</v>
      </c>
      <c r="D68" s="61">
        <f>LSUE!D68+SUSLA!D68+'LCTCS Summary'!D68-LCTCBoard!D68-Online!D68-AE!D68-RR!D68</f>
        <v>32137497.899999999</v>
      </c>
      <c r="E68" s="61">
        <f t="shared" si="8"/>
        <v>-152723.58999999613</v>
      </c>
      <c r="F68" s="62">
        <f t="shared" si="9"/>
        <v>-4.7297163956367821E-3</v>
      </c>
      <c r="H68" s="178"/>
    </row>
    <row r="69" spans="1:8" ht="15" customHeight="1" x14ac:dyDescent="0.25">
      <c r="A69" s="66" t="s">
        <v>50</v>
      </c>
      <c r="B69" s="61">
        <f>LSUE!B69+SUSLA!B69+'LCTCS Summary'!B69-LCTCBoard!B69-Online!B69-AE!B69-RR!B69</f>
        <v>30371163.868841767</v>
      </c>
      <c r="C69" s="61">
        <f>LSUE!C69+SUSLA!C69+'LCTCS Summary'!C69-LCTCBoard!C69-Online!C69-AE!C69-RR!C69</f>
        <v>33492517.32</v>
      </c>
      <c r="D69" s="61">
        <f>LSUE!D69+SUSLA!D69+'LCTCS Summary'!D69-LCTCBoard!D69-Online!D69-AE!D69-RR!D69</f>
        <v>32884206.579999998</v>
      </c>
      <c r="E69" s="61">
        <f t="shared" si="8"/>
        <v>-608310.74000000209</v>
      </c>
      <c r="F69" s="62">
        <f t="shared" si="9"/>
        <v>-1.8162586412599997E-2</v>
      </c>
      <c r="H69" s="178"/>
    </row>
    <row r="70" spans="1:8" ht="15" customHeight="1" x14ac:dyDescent="0.25">
      <c r="A70" s="66" t="s">
        <v>51</v>
      </c>
      <c r="B70" s="61">
        <f>LSUE!B70+SUSLA!B70+'LCTCS Summary'!B70-LCTCBoard!B70-Online!B70-AE!B70-RR!B70</f>
        <v>71848833.569151953</v>
      </c>
      <c r="C70" s="61">
        <f>LSUE!C70+SUSLA!C70+'LCTCS Summary'!C70-LCTCBoard!C70-Online!C70-AE!C70-RR!C70</f>
        <v>73407683.389999986</v>
      </c>
      <c r="D70" s="61">
        <f>LSUE!D70+SUSLA!D70+'LCTCS Summary'!D70-LCTCBoard!D70-Online!D70-AE!D70-RR!D70</f>
        <v>79954965.590000004</v>
      </c>
      <c r="E70" s="61">
        <f t="shared" si="8"/>
        <v>6547282.2000000179</v>
      </c>
      <c r="F70" s="62">
        <f t="shared" si="9"/>
        <v>8.9190693639188273E-2</v>
      </c>
      <c r="H70" s="178"/>
    </row>
    <row r="71" spans="1:8" ht="15" customHeight="1" x14ac:dyDescent="0.25">
      <c r="A71" s="66" t="s">
        <v>52</v>
      </c>
      <c r="B71" s="61">
        <f>LSUE!B71+SUSLA!B71+'LCTCS Summary'!B71-LCTCBoard!B71-Online!B71-AE!B71-RR!B71</f>
        <v>2036369.48</v>
      </c>
      <c r="C71" s="61">
        <f>LSUE!C71+SUSLA!C71+'LCTCS Summary'!C71-LCTCBoard!C71-Online!C71-AE!C71-RR!C71</f>
        <v>1813419</v>
      </c>
      <c r="D71" s="61">
        <f>LSUE!D71+SUSLA!D71+'LCTCS Summary'!D71-LCTCBoard!D71-Online!D71-AE!D71-RR!D71</f>
        <v>1747778</v>
      </c>
      <c r="E71" s="61">
        <f t="shared" si="8"/>
        <v>-65641</v>
      </c>
      <c r="F71" s="62">
        <f t="shared" si="9"/>
        <v>-3.6197370822738703E-2</v>
      </c>
      <c r="H71" s="178"/>
    </row>
    <row r="72" spans="1:8" ht="15" customHeight="1" x14ac:dyDescent="0.25">
      <c r="A72" s="66" t="s">
        <v>53</v>
      </c>
      <c r="B72" s="61">
        <f>LSUE!B72+SUSLA!B72+'LCTCS Summary'!B72-LCTCBoard!B72-Online!B72-AE!B72-RR!B72</f>
        <v>45836925.2921855</v>
      </c>
      <c r="C72" s="61">
        <f>LSUE!C72+SUSLA!C72+'LCTCS Summary'!C72-LCTCBoard!C72-Online!C72-AE!C72-RR!C72</f>
        <v>49749431.210000001</v>
      </c>
      <c r="D72" s="61">
        <f>LSUE!D72+SUSLA!D72+'LCTCS Summary'!D72-LCTCBoard!D72-Online!D72-AE!D72-RR!D72</f>
        <v>45683477</v>
      </c>
      <c r="E72" s="61">
        <f t="shared" si="8"/>
        <v>-4065954.2100000009</v>
      </c>
      <c r="F72" s="62">
        <f t="shared" si="9"/>
        <v>-8.1728657214933428E-2</v>
      </c>
      <c r="H72" s="178"/>
    </row>
    <row r="73" spans="1:8" s="103" customFormat="1" ht="15" customHeight="1" x14ac:dyDescent="0.25">
      <c r="A73" s="84" t="s">
        <v>54</v>
      </c>
      <c r="B73" s="77">
        <f>LSUE!B73+SUSLA!B73+'LCTCS Summary'!B73-LCTCBoard!B73-Online!B73-AE!B73-RR!B73</f>
        <v>334716271.29999989</v>
      </c>
      <c r="C73" s="77">
        <f>LSUE!C73+SUSLA!C73+'LCTCS Summary'!C73-LCTCBoard!C73-Online!C73-AE!C73-RR!C73</f>
        <v>350197710.68999994</v>
      </c>
      <c r="D73" s="77">
        <f>LSUE!D73+SUSLA!D73+'LCTCS Summary'!D73-LCTCBoard!D73-Online!D73-AE!D73-RR!D73</f>
        <v>344541636.70999998</v>
      </c>
      <c r="E73" s="77">
        <f t="shared" si="8"/>
        <v>-5656073.9799999595</v>
      </c>
      <c r="F73" s="71">
        <f t="shared" si="9"/>
        <v>-1.6151087820807594E-2</v>
      </c>
      <c r="H73" s="179"/>
    </row>
    <row r="74" spans="1:8" ht="15" customHeight="1" x14ac:dyDescent="0.25">
      <c r="A74" s="66" t="s">
        <v>55</v>
      </c>
      <c r="B74" s="61">
        <f>LSUE!B74+SUSLA!B74+'LCTCS Summary'!B74-LCTCBoard!B74-Online!B74-AE!B74-RR!B74</f>
        <v>0</v>
      </c>
      <c r="C74" s="61">
        <f>LSUE!C74+SUSLA!C74+'LCTCS Summary'!C74-LCTCBoard!C74-Online!C74-AE!C74-RR!C74</f>
        <v>0</v>
      </c>
      <c r="D74" s="61">
        <f>LSUE!D74+SUSLA!D74+'LCTCS Summary'!D74-LCTCBoard!D74-Online!D74-AE!D74-RR!D74</f>
        <v>0</v>
      </c>
      <c r="E74" s="61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1">
        <f>LSUE!B75+SUSLA!B75+'LCTCS Summary'!B75-LCTCBoard!B75-Online!B75-AE!B75-RR!B75</f>
        <v>11030732.98</v>
      </c>
      <c r="C75" s="61">
        <f>LSUE!C75+SUSLA!C75+'LCTCS Summary'!C75-LCTCBoard!C75-Online!C75-AE!C75-RR!C75</f>
        <v>11224672</v>
      </c>
      <c r="D75" s="61">
        <f>LSUE!D75+SUSLA!D75+'LCTCS Summary'!D75-LCTCBoard!D75-Online!D75-AE!D75-RR!D75</f>
        <v>11735107</v>
      </c>
      <c r="E75" s="61">
        <f t="shared" si="8"/>
        <v>510435</v>
      </c>
      <c r="F75" s="62">
        <f t="shared" si="9"/>
        <v>4.5474380008609608E-2</v>
      </c>
      <c r="H75" s="178"/>
    </row>
    <row r="76" spans="1:8" ht="15" customHeight="1" x14ac:dyDescent="0.25">
      <c r="A76" s="66" t="s">
        <v>57</v>
      </c>
      <c r="B76" s="61">
        <f>LSUE!B76+SUSLA!B76+'LCTCS Summary'!B76-LCTCBoard!B76-Online!B76-AE!B76-RR!B76</f>
        <v>608264.93999999994</v>
      </c>
      <c r="C76" s="61">
        <f>LSUE!C76+SUSLA!C76+'LCTCS Summary'!C76-LCTCBoard!C76-Online!C76-AE!C76-RR!C76</f>
        <v>585186</v>
      </c>
      <c r="D76" s="61">
        <f>LSUE!D76+SUSLA!D76+'LCTCS Summary'!D76-LCTCBoard!D76-Online!D76-AE!D76-RR!D76</f>
        <v>616718</v>
      </c>
      <c r="E76" s="61">
        <f t="shared" si="8"/>
        <v>31532</v>
      </c>
      <c r="F76" s="62">
        <f t="shared" si="9"/>
        <v>5.3883722440386472E-2</v>
      </c>
      <c r="H76" s="178"/>
    </row>
    <row r="77" spans="1:8" ht="15" customHeight="1" x14ac:dyDescent="0.25">
      <c r="A77" s="66" t="s">
        <v>58</v>
      </c>
      <c r="B77" s="61">
        <f>LSUE!B77+SUSLA!B77+'LCTCS Summary'!B77-LCTCBoard!B77-Online!B77-AE!B77-RR!B77</f>
        <v>288717</v>
      </c>
      <c r="C77" s="61">
        <f>LSUE!C77+SUSLA!C77+'LCTCS Summary'!C77-LCTCBoard!C77-Online!C77-AE!C77-RR!C77</f>
        <v>321670</v>
      </c>
      <c r="D77" s="61">
        <f>LSUE!D77+SUSLA!D77+'LCTCS Summary'!D77-LCTCBoard!D77-Online!D77-AE!D77-RR!D77</f>
        <v>332771</v>
      </c>
      <c r="E77" s="61">
        <f t="shared" si="8"/>
        <v>11101</v>
      </c>
      <c r="F77" s="62">
        <f t="shared" si="9"/>
        <v>3.4510523207013401E-2</v>
      </c>
      <c r="H77" s="178"/>
    </row>
    <row r="78" spans="1:8" s="103" customFormat="1" ht="15" customHeight="1" x14ac:dyDescent="0.25">
      <c r="A78" s="85" t="s">
        <v>59</v>
      </c>
      <c r="B78" s="77">
        <f>LSUE!B78+SUSLA!B78+'LCTCS Summary'!B78-LCTCBoard!B78-Online!B78-AE!B78-RR!B78</f>
        <v>346643986.21999997</v>
      </c>
      <c r="C78" s="77">
        <f>LSUE!C78+SUSLA!C78+'LCTCS Summary'!C78-LCTCBoard!C78-Online!C78-AE!C78-RR!C78</f>
        <v>362329238.68999994</v>
      </c>
      <c r="D78" s="77">
        <f>LSUE!D78+SUSLA!D78+'LCTCS Summary'!D78-LCTCBoard!D78-Online!D78-AE!D78-RR!D78</f>
        <v>357226232.70999998</v>
      </c>
      <c r="E78" s="77">
        <f t="shared" si="8"/>
        <v>-5103005.9799999595</v>
      </c>
      <c r="F78" s="71">
        <f t="shared" si="9"/>
        <v>-1.4083892314210852E-2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LSUE!B81+SUSLA!B81+'LCTCS Summary'!B81-LCTCBoard!B81-Online!B81-AE!B81-RR!B81</f>
        <v>184198217.40000001</v>
      </c>
      <c r="C81" s="61">
        <f>LSUE!C81+SUSLA!C81+'LCTCS Summary'!C81-LCTCBoard!C81-Online!C81-AE!C81-RR!C81</f>
        <v>196088942.5</v>
      </c>
      <c r="D81" s="61">
        <f>LSUE!D81+SUSLA!D81+'LCTCS Summary'!D81-LCTCBoard!D81-Online!D81-AE!D81-RR!D81</f>
        <v>196868343.71999997</v>
      </c>
      <c r="E81" s="61">
        <f t="shared" ref="E81:E99" si="10">D81-C81</f>
        <v>779401.21999996901</v>
      </c>
      <c r="F81" s="62">
        <f t="shared" ref="F81:F99" si="11">IF(ISBLANK(E81),"  ",IF(C81&gt;0,E81/C81,IF(E81&gt;0,1,0)))</f>
        <v>3.9747331494735813E-3</v>
      </c>
      <c r="H81" s="178"/>
    </row>
    <row r="82" spans="1:8" ht="15" customHeight="1" x14ac:dyDescent="0.25">
      <c r="A82" s="66" t="s">
        <v>62</v>
      </c>
      <c r="B82" s="61">
        <f>LSUE!B82+SUSLA!B82+'LCTCS Summary'!B82-LCTCBoard!B82-Online!B82-AE!B82-RR!B82</f>
        <v>4824768.8899999987</v>
      </c>
      <c r="C82" s="61">
        <f>LSUE!C82+SUSLA!C82+'LCTCS Summary'!C82-LCTCBoard!C82-Online!C82-AE!C82-RR!C82</f>
        <v>2714872</v>
      </c>
      <c r="D82" s="61">
        <f>LSUE!D82+SUSLA!D82+'LCTCS Summary'!D82-LCTCBoard!D82-Online!D82-AE!D82-RR!D82</f>
        <v>2688373</v>
      </c>
      <c r="E82" s="61">
        <f t="shared" si="10"/>
        <v>-26499</v>
      </c>
      <c r="F82" s="62">
        <f t="shared" si="11"/>
        <v>-9.7606811665522358E-3</v>
      </c>
      <c r="H82" s="178"/>
    </row>
    <row r="83" spans="1:8" ht="15" customHeight="1" x14ac:dyDescent="0.25">
      <c r="A83" s="66" t="s">
        <v>63</v>
      </c>
      <c r="B83" s="61">
        <f>LSUE!B83+SUSLA!B83+'LCTCS Summary'!B83-LCTCBoard!B83-Online!B83-AE!B83-RR!B83</f>
        <v>78244673.430000007</v>
      </c>
      <c r="C83" s="61">
        <f>LSUE!C83+SUSLA!C83+'LCTCS Summary'!C83-LCTCBoard!C83-Online!C83-AE!C83-RR!C83</f>
        <v>84375284.940000013</v>
      </c>
      <c r="D83" s="61">
        <f>LSUE!D83+SUSLA!D83+'LCTCS Summary'!D83-LCTCBoard!D83-Online!D83-AE!D83-RR!D83</f>
        <v>81520022.409999996</v>
      </c>
      <c r="E83" s="61">
        <f t="shared" si="10"/>
        <v>-2855262.5300000161</v>
      </c>
      <c r="F83" s="62">
        <f t="shared" si="11"/>
        <v>-3.3840034223652317E-2</v>
      </c>
      <c r="H83" s="178"/>
    </row>
    <row r="84" spans="1:8" s="103" customFormat="1" ht="15" customHeight="1" x14ac:dyDescent="0.25">
      <c r="A84" s="84" t="s">
        <v>64</v>
      </c>
      <c r="B84" s="77">
        <f>LSUE!B84+SUSLA!B84+'LCTCS Summary'!B84-LCTCBoard!B84-Online!B84-AE!B84-RR!B84</f>
        <v>267267659.72000003</v>
      </c>
      <c r="C84" s="77">
        <f>LSUE!C84+SUSLA!C84+'LCTCS Summary'!C84-LCTCBoard!C84-Online!C84-AE!C84-RR!C84</f>
        <v>283179099.44</v>
      </c>
      <c r="D84" s="77">
        <f>LSUE!D84+SUSLA!D84+'LCTCS Summary'!D84-LCTCBoard!D84-Online!D84-AE!D84-RR!D84</f>
        <v>281076739.13</v>
      </c>
      <c r="E84" s="77">
        <f t="shared" si="10"/>
        <v>-2102360.3100000024</v>
      </c>
      <c r="F84" s="71">
        <f t="shared" si="11"/>
        <v>-7.4241365770196981E-3</v>
      </c>
      <c r="H84" s="179"/>
    </row>
    <row r="85" spans="1:8" ht="15" customHeight="1" x14ac:dyDescent="0.25">
      <c r="A85" s="66" t="s">
        <v>65</v>
      </c>
      <c r="B85" s="61">
        <f>LSUE!B85+SUSLA!B85+'LCTCS Summary'!B85-LCTCBoard!B85-Online!B85-AE!B85-RR!B85</f>
        <v>1728591.98</v>
      </c>
      <c r="C85" s="61">
        <f>LSUE!C85+SUSLA!C85+'LCTCS Summary'!C85-LCTCBoard!C85-Online!C85-AE!C85-RR!C85</f>
        <v>1535070.7899999998</v>
      </c>
      <c r="D85" s="61">
        <f>LSUE!D85+SUSLA!D85+'LCTCS Summary'!D85-LCTCBoard!D85-Online!D85-AE!D85-RR!D85</f>
        <v>1340997</v>
      </c>
      <c r="E85" s="61">
        <f t="shared" si="10"/>
        <v>-194073.7899999998</v>
      </c>
      <c r="F85" s="62">
        <f t="shared" si="11"/>
        <v>-0.12642660603293729</v>
      </c>
      <c r="H85" s="178"/>
    </row>
    <row r="86" spans="1:8" ht="15" customHeight="1" x14ac:dyDescent="0.25">
      <c r="A86" s="66" t="s">
        <v>66</v>
      </c>
      <c r="B86" s="61">
        <f>LSUE!B86+SUSLA!B86+'LCTCS Summary'!B86-LCTCBoard!B86-Online!B86-AE!B86-RR!B86</f>
        <v>38354077.530000001</v>
      </c>
      <c r="C86" s="61">
        <f>LSUE!C86+SUSLA!C86+'LCTCS Summary'!C86-LCTCBoard!C86-Online!C86-AE!C86-RR!C86</f>
        <v>38632212.439999998</v>
      </c>
      <c r="D86" s="61">
        <f>LSUE!D86+SUSLA!D86+'LCTCS Summary'!D86-LCTCBoard!D86-Online!D86-AE!D86-RR!D86</f>
        <v>39452685.579999991</v>
      </c>
      <c r="E86" s="61">
        <f t="shared" si="10"/>
        <v>820473.13999999315</v>
      </c>
      <c r="F86" s="62">
        <f t="shared" si="11"/>
        <v>2.1238057263074865E-2</v>
      </c>
      <c r="H86" s="178"/>
    </row>
    <row r="87" spans="1:8" ht="15" customHeight="1" x14ac:dyDescent="0.25">
      <c r="A87" s="66" t="s">
        <v>67</v>
      </c>
      <c r="B87" s="61">
        <f>LSUE!B87+SUSLA!B87+'LCTCS Summary'!B87-LCTCBoard!B87-Online!B87-AE!B87-RR!B87</f>
        <v>6143794.0099999998</v>
      </c>
      <c r="C87" s="61">
        <f>LSUE!C87+SUSLA!C87+'LCTCS Summary'!C87-LCTCBoard!C87-Online!C87-AE!C87-RR!C87</f>
        <v>6121649.0500000007</v>
      </c>
      <c r="D87" s="61">
        <f>LSUE!D87+SUSLA!D87+'LCTCS Summary'!D87-LCTCBoard!D87-Online!D87-AE!D87-RR!D87</f>
        <v>5714784.2999999998</v>
      </c>
      <c r="E87" s="61">
        <f t="shared" si="10"/>
        <v>-406864.75000000093</v>
      </c>
      <c r="F87" s="62">
        <f t="shared" si="11"/>
        <v>-6.6463259601593938E-2</v>
      </c>
      <c r="H87" s="178"/>
    </row>
    <row r="88" spans="1:8" s="103" customFormat="1" ht="15" customHeight="1" x14ac:dyDescent="0.25">
      <c r="A88" s="68" t="s">
        <v>68</v>
      </c>
      <c r="B88" s="77">
        <f>LSUE!B88+SUSLA!B88+'LCTCS Summary'!B88-LCTCBoard!B88-Online!B88-AE!B88-RR!B88</f>
        <v>46226463.519999996</v>
      </c>
      <c r="C88" s="77">
        <f>LSUE!C88+SUSLA!C88+'LCTCS Summary'!C88-LCTCBoard!C88-Online!C88-AE!C88-RR!C88</f>
        <v>46288932.280000001</v>
      </c>
      <c r="D88" s="77">
        <f>LSUE!D88+SUSLA!D88+'LCTCS Summary'!D88-LCTCBoard!D88-Online!D88-AE!D88-RR!D88</f>
        <v>46508466.879999995</v>
      </c>
      <c r="E88" s="77">
        <f t="shared" si="10"/>
        <v>219534.59999999404</v>
      </c>
      <c r="F88" s="71">
        <f t="shared" si="11"/>
        <v>4.742701747191695E-3</v>
      </c>
      <c r="H88" s="179"/>
    </row>
    <row r="89" spans="1:8" ht="15" customHeight="1" x14ac:dyDescent="0.25">
      <c r="A89" s="66" t="s">
        <v>69</v>
      </c>
      <c r="B89" s="61">
        <f>LSUE!B89+SUSLA!B89+'LCTCS Summary'!B89-LCTCBoard!B89-Online!B89-AE!B89-RR!B89</f>
        <v>6830876.0899999999</v>
      </c>
      <c r="C89" s="61">
        <f>LSUE!C89+SUSLA!C89+'LCTCS Summary'!C89-LCTCBoard!C89-Online!C89-AE!C89-RR!C89</f>
        <v>5658768.0999999996</v>
      </c>
      <c r="D89" s="61">
        <f>LSUE!D89+SUSLA!D89+'LCTCS Summary'!D89-LCTCBoard!D89-Online!D89-AE!D89-RR!D89</f>
        <v>5447106.5</v>
      </c>
      <c r="E89" s="61">
        <f t="shared" si="10"/>
        <v>-211661.59999999963</v>
      </c>
      <c r="F89" s="62">
        <f t="shared" si="11"/>
        <v>-3.7404183429958833E-2</v>
      </c>
      <c r="H89" s="178"/>
    </row>
    <row r="90" spans="1:8" ht="15" customHeight="1" x14ac:dyDescent="0.25">
      <c r="A90" s="66" t="s">
        <v>70</v>
      </c>
      <c r="B90" s="61">
        <f>LSUE!B90+SUSLA!B90+'LCTCS Summary'!B90-LCTCBoard!B90-Online!B90-AE!B90-RR!B90</f>
        <v>6625722.0600000024</v>
      </c>
      <c r="C90" s="61">
        <f>LSUE!C90+SUSLA!C90+'LCTCS Summary'!C90-LCTCBoard!C90-Online!C90-AE!C90-RR!C90</f>
        <v>6652406</v>
      </c>
      <c r="D90" s="61">
        <f>LSUE!D90+SUSLA!D90+'LCTCS Summary'!D90-LCTCBoard!D90-Online!D90-AE!D90-RR!D90</f>
        <v>6806771.3200000003</v>
      </c>
      <c r="E90" s="61">
        <f t="shared" si="10"/>
        <v>154365.3200000003</v>
      </c>
      <c r="F90" s="62">
        <f t="shared" si="11"/>
        <v>2.3204434606065881E-2</v>
      </c>
      <c r="H90" s="178"/>
    </row>
    <row r="91" spans="1:8" ht="15" customHeight="1" x14ac:dyDescent="0.25">
      <c r="A91" s="66" t="s">
        <v>71</v>
      </c>
      <c r="B91" s="61">
        <f>LSUE!B91+SUSLA!B91+'LCTCS Summary'!B91-LCTCBoard!B91-Online!B91-AE!B91-RR!B91</f>
        <v>300</v>
      </c>
      <c r="C91" s="61">
        <f>LSUE!C91+SUSLA!C91+'LCTCS Summary'!C91-LCTCBoard!C91-Online!C91-AE!C91-RR!C91</f>
        <v>0</v>
      </c>
      <c r="D91" s="61">
        <f>LSUE!D91+SUSLA!D91+'LCTCS Summary'!D91-LCTCBoard!D91-Online!D91-AE!D91-RR!D91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LSUE!B92+SUSLA!B92+'LCTCS Summary'!B92-LCTCBoard!B92-Online!B92-AE!B92-RR!B92</f>
        <v>13653791.17</v>
      </c>
      <c r="C92" s="61">
        <f>LSUE!C92+SUSLA!C92+'LCTCS Summary'!C92-LCTCBoard!C92-Online!C92-AE!C92-RR!C92</f>
        <v>14582295.050000001</v>
      </c>
      <c r="D92" s="61">
        <f>LSUE!D92+SUSLA!D92+'LCTCS Summary'!D92-LCTCBoard!D92-Online!D92-AE!D92-RR!D92</f>
        <v>14774727</v>
      </c>
      <c r="E92" s="61">
        <f t="shared" si="10"/>
        <v>192431.94999999925</v>
      </c>
      <c r="F92" s="62">
        <f t="shared" si="11"/>
        <v>1.3196273243696249E-2</v>
      </c>
      <c r="H92" s="178"/>
    </row>
    <row r="93" spans="1:8" s="103" customFormat="1" ht="15" customHeight="1" x14ac:dyDescent="0.25">
      <c r="A93" s="68" t="s">
        <v>73</v>
      </c>
      <c r="B93" s="77">
        <f>LSUE!B93+SUSLA!B93+'LCTCS Summary'!B93-LCTCBoard!B93-Online!B93-AE!B93-RR!B93</f>
        <v>27110689.319999985</v>
      </c>
      <c r="C93" s="77">
        <f>LSUE!C93+SUSLA!C93+'LCTCS Summary'!C93-LCTCBoard!C93-Online!C93-AE!C93-RR!C93</f>
        <v>26893469.149999999</v>
      </c>
      <c r="D93" s="77">
        <f>LSUE!D93+SUSLA!D93+'LCTCS Summary'!D93-LCTCBoard!D93-Online!D93-AE!D93-RR!D93</f>
        <v>27028604.82</v>
      </c>
      <c r="E93" s="77">
        <f t="shared" si="10"/>
        <v>135135.67000000179</v>
      </c>
      <c r="F93" s="71">
        <f t="shared" si="11"/>
        <v>5.0248508009983458E-3</v>
      </c>
      <c r="H93" s="179"/>
    </row>
    <row r="94" spans="1:8" ht="15" customHeight="1" x14ac:dyDescent="0.25">
      <c r="A94" s="66" t="s">
        <v>74</v>
      </c>
      <c r="B94" s="61">
        <f>LSUE!B94+SUSLA!B94+'LCTCS Summary'!B94-LCTCBoard!B94-Online!B94-AE!B94-RR!B94</f>
        <v>5788900.3499999987</v>
      </c>
      <c r="C94" s="61">
        <f>LSUE!C94+SUSLA!C94+'LCTCS Summary'!C94-LCTCBoard!C94-Online!C94-AE!C94-RR!C94</f>
        <v>5626174.3499999996</v>
      </c>
      <c r="D94" s="61">
        <f>LSUE!D94+SUSLA!D94+'LCTCS Summary'!D94-LCTCBoard!D94-Online!D94-AE!D94-RR!D94</f>
        <v>2281738.88</v>
      </c>
      <c r="E94" s="61">
        <f t="shared" si="10"/>
        <v>-3344435.4699999997</v>
      </c>
      <c r="F94" s="62">
        <f t="shared" si="11"/>
        <v>-0.59444220209777177</v>
      </c>
      <c r="H94" s="178"/>
    </row>
    <row r="95" spans="1:8" ht="15" customHeight="1" x14ac:dyDescent="0.25">
      <c r="A95" s="66" t="s">
        <v>75</v>
      </c>
      <c r="B95" s="61">
        <f>LSUE!B95+SUSLA!B95+'LCTCS Summary'!B95-LCTCBoard!B95-Online!B95-AE!B95-RR!B95</f>
        <v>220374.73</v>
      </c>
      <c r="C95" s="61">
        <f>LSUE!C95+SUSLA!C95+'LCTCS Summary'!C95-LCTCBoard!C95-Online!C95-AE!C95-RR!C95</f>
        <v>241564</v>
      </c>
      <c r="D95" s="61">
        <f>LSUE!D95+SUSLA!D95+'LCTCS Summary'!D95-LCTCBoard!D95-Online!D95-AE!D95-RR!D95</f>
        <v>205683</v>
      </c>
      <c r="E95" s="61">
        <f t="shared" si="10"/>
        <v>-35881</v>
      </c>
      <c r="F95" s="62">
        <f t="shared" si="11"/>
        <v>-0.14853620572601878</v>
      </c>
      <c r="H95" s="178"/>
    </row>
    <row r="96" spans="1:8" ht="15" customHeight="1" x14ac:dyDescent="0.25">
      <c r="A96" s="73" t="s">
        <v>76</v>
      </c>
      <c r="B96" s="61">
        <f>LSUE!B96+SUSLA!B96+'LCTCS Summary'!B96-LCTCBoard!B96-Online!B96-AE!B96-RR!B96</f>
        <v>29898.58</v>
      </c>
      <c r="C96" s="61">
        <f>LSUE!C96+SUSLA!C96+'LCTCS Summary'!C96-LCTCBoard!C96-Online!C96-AE!C96-RR!C96</f>
        <v>100000</v>
      </c>
      <c r="D96" s="61">
        <f>LSUE!D96+SUSLA!D96+'LCTCS Summary'!D96-LCTCBoard!D96-Online!D96-AE!D96-RR!D96</f>
        <v>125000</v>
      </c>
      <c r="E96" s="61">
        <f t="shared" si="10"/>
        <v>25000</v>
      </c>
      <c r="F96" s="62">
        <f t="shared" si="11"/>
        <v>0.25</v>
      </c>
      <c r="H96" s="178"/>
    </row>
    <row r="97" spans="1:8" s="103" customFormat="1" ht="15" customHeight="1" x14ac:dyDescent="0.25">
      <c r="A97" s="87" t="s">
        <v>77</v>
      </c>
      <c r="B97" s="77">
        <f>LSUE!B97+SUSLA!B97+'LCTCS Summary'!B97-LCTCBoard!B97-Online!B97-AE!B97-RR!B97</f>
        <v>6039173.6599999992</v>
      </c>
      <c r="C97" s="77">
        <f>LSUE!C97+SUSLA!C97+'LCTCS Summary'!C97-LCTCBoard!C97-Online!C97-AE!C97-RR!C97</f>
        <v>5967738.3499999996</v>
      </c>
      <c r="D97" s="77">
        <f>LSUE!D97+SUSLA!D97+'LCTCS Summary'!D97-LCTCBoard!D97-Online!D97-AE!D97-RR!D97</f>
        <v>2612421.88</v>
      </c>
      <c r="E97" s="77">
        <f t="shared" si="10"/>
        <v>-3355316.4699999997</v>
      </c>
      <c r="F97" s="71">
        <f t="shared" si="11"/>
        <v>-0.56224255709870385</v>
      </c>
      <c r="H97" s="179"/>
    </row>
    <row r="98" spans="1:8" ht="15" customHeight="1" x14ac:dyDescent="0.25">
      <c r="A98" s="73" t="s">
        <v>78</v>
      </c>
      <c r="B98" s="61">
        <f>LSUE!B98+SUSLA!B98+'LCTCS Summary'!B98-LCTCBoard!B98-Online!B98-AE!B98-RR!B98</f>
        <v>0</v>
      </c>
      <c r="C98" s="61">
        <f>LSUE!C98+SUSLA!C98+'LCTCS Summary'!C98-LCTCBoard!C98-Online!C98-AE!C98-RR!C98</f>
        <v>0</v>
      </c>
      <c r="D98" s="61">
        <f>LSUE!D98+SUSLA!D98+'LCTCS Summary'!D98-LCTCBoard!D98-Online!D98-AE!D98-RR!D98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LSUE!B99+SUSLA!B99+'LCTCS Summary'!B99-LCTCBoard!B99-Online!B99-AE!B99-RR!B99</f>
        <v>346643986.21999997</v>
      </c>
      <c r="C99" s="160">
        <f>LSUE!C99+SUSLA!C99+'LCTCS Summary'!C99-LCTCBoard!C99-Online!C99-AE!C99-RR!C99</f>
        <v>362329239.21999997</v>
      </c>
      <c r="D99" s="160">
        <f>LSUE!D99+SUSLA!D99+'LCTCS Summary'!D99-LCTCBoard!D99-Online!D99-AE!D99-RR!D99</f>
        <v>357226232.70999998</v>
      </c>
      <c r="E99" s="161">
        <f t="shared" si="10"/>
        <v>-5103006.5099999905</v>
      </c>
      <c r="F99" s="162">
        <f t="shared" si="11"/>
        <v>-1.4083893756367628E-2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I73" sqref="I7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0.85546875" bestFit="1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108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90811257</v>
      </c>
      <c r="C8" s="61">
        <v>90811257</v>
      </c>
      <c r="D8" s="61">
        <v>93575377</v>
      </c>
      <c r="E8" s="61">
        <f t="shared" ref="E8:E36" si="0">D8-C8</f>
        <v>2764120</v>
      </c>
      <c r="F8" s="62">
        <f t="shared" ref="F8:F36" si="1">IF(ISBLANK(E8),"  ",IF(C8&gt;0,E8/C8,IF(E8&gt;0,1,0)))</f>
        <v>3.0438076636247861E-2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3568546</v>
      </c>
      <c r="C10" s="63">
        <v>3587880</v>
      </c>
      <c r="D10" s="63">
        <v>3559861</v>
      </c>
      <c r="E10" s="61">
        <f t="shared" si="0"/>
        <v>-28019</v>
      </c>
      <c r="F10" s="62">
        <f t="shared" si="1"/>
        <v>-7.8093470238692489E-3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2874463</v>
      </c>
      <c r="C12" s="65">
        <v>2874463</v>
      </c>
      <c r="D12" s="65">
        <v>2814328</v>
      </c>
      <c r="E12" s="61">
        <f t="shared" si="0"/>
        <v>-60135</v>
      </c>
      <c r="F12" s="62">
        <f t="shared" si="1"/>
        <v>-2.0920429311492267E-2</v>
      </c>
      <c r="H12" s="178"/>
    </row>
    <row r="13" spans="1:9" ht="15" customHeight="1" x14ac:dyDescent="0.25">
      <c r="A13" s="190" t="s">
        <v>17</v>
      </c>
      <c r="B13" s="65">
        <v>694083</v>
      </c>
      <c r="C13" s="65">
        <v>713417</v>
      </c>
      <c r="D13" s="65">
        <v>745533</v>
      </c>
      <c r="E13" s="61">
        <f t="shared" si="0"/>
        <v>32116</v>
      </c>
      <c r="F13" s="62">
        <f t="shared" si="1"/>
        <v>4.5017149857656882E-2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94379803</v>
      </c>
      <c r="C42" s="70">
        <v>94399137</v>
      </c>
      <c r="D42" s="70">
        <v>97135238</v>
      </c>
      <c r="E42" s="70">
        <f>D42-C42</f>
        <v>2736101</v>
      </c>
      <c r="F42" s="71">
        <f>IF(ISBLANK(E42),"  ",IF(C42&gt;0,E42/C42,IF(E42&gt;0,1,0)))</f>
        <v>2.8984385736492486E-2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  <c r="K52" s="151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4761526</v>
      </c>
      <c r="C55" s="75">
        <v>6807967</v>
      </c>
      <c r="D55" s="75">
        <v>6807967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12427125</v>
      </c>
      <c r="C57" s="79">
        <v>13018275</v>
      </c>
      <c r="D57" s="79">
        <v>13018275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111568454</v>
      </c>
      <c r="C61" s="75">
        <v>114225379</v>
      </c>
      <c r="D61" s="75">
        <v>116961480</v>
      </c>
      <c r="E61" s="75">
        <f>D61-C61</f>
        <v>2736101</v>
      </c>
      <c r="F61" s="71">
        <f>IF(ISBLANK(E61),"  ",IF(C61&gt;0,E61/C61,IF(E61&gt;0,1,0)))</f>
        <v>2.3953529626721572E-2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35616588.649999999</v>
      </c>
      <c r="C66" s="65">
        <v>46246182</v>
      </c>
      <c r="D66" s="65">
        <v>47936391</v>
      </c>
      <c r="E66" s="65">
        <f t="shared" si="8"/>
        <v>1690209</v>
      </c>
      <c r="F66" s="62">
        <f t="shared" si="9"/>
        <v>3.6548076552568164E-2</v>
      </c>
      <c r="H66" s="178"/>
    </row>
    <row r="67" spans="1:8" ht="15" customHeight="1" x14ac:dyDescent="0.25">
      <c r="A67" s="66" t="s">
        <v>48</v>
      </c>
      <c r="B67" s="65">
        <v>26461844</v>
      </c>
      <c r="C67" s="65">
        <v>39971279</v>
      </c>
      <c r="D67" s="65">
        <v>42040974</v>
      </c>
      <c r="E67" s="65">
        <f t="shared" si="8"/>
        <v>2069695</v>
      </c>
      <c r="F67" s="62">
        <f t="shared" si="9"/>
        <v>5.1779554014271097E-2</v>
      </c>
      <c r="H67" s="178"/>
    </row>
    <row r="68" spans="1:8" ht="15" customHeight="1" x14ac:dyDescent="0.25">
      <c r="A68" s="66" t="s">
        <v>49</v>
      </c>
      <c r="B68" s="65">
        <v>4919114</v>
      </c>
      <c r="C68" s="65">
        <v>5502957</v>
      </c>
      <c r="D68" s="65">
        <v>6665260</v>
      </c>
      <c r="E68" s="65">
        <f t="shared" si="8"/>
        <v>1162303</v>
      </c>
      <c r="F68" s="62">
        <f t="shared" si="9"/>
        <v>0.21121426171420202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38559086</v>
      </c>
      <c r="C70" s="65">
        <v>15810696</v>
      </c>
      <c r="D70" s="65">
        <v>12539112</v>
      </c>
      <c r="E70" s="65">
        <f t="shared" si="8"/>
        <v>-3271584</v>
      </c>
      <c r="F70" s="62">
        <f t="shared" si="9"/>
        <v>-0.20692220000941136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6011821</v>
      </c>
      <c r="C72" s="65">
        <v>6694265</v>
      </c>
      <c r="D72" s="65">
        <v>7779743</v>
      </c>
      <c r="E72" s="65">
        <f t="shared" si="8"/>
        <v>1085478</v>
      </c>
      <c r="F72" s="62">
        <f t="shared" si="9"/>
        <v>0.16215043772542617</v>
      </c>
      <c r="H72" s="178"/>
    </row>
    <row r="73" spans="1:8" s="103" customFormat="1" ht="15" customHeight="1" x14ac:dyDescent="0.25">
      <c r="A73" s="84" t="s">
        <v>54</v>
      </c>
      <c r="B73" s="70">
        <v>111568453.65000001</v>
      </c>
      <c r="C73" s="70">
        <v>114225379</v>
      </c>
      <c r="D73" s="70">
        <v>116961480</v>
      </c>
      <c r="E73" s="70">
        <f t="shared" si="8"/>
        <v>2736101</v>
      </c>
      <c r="F73" s="71">
        <f t="shared" si="9"/>
        <v>2.3953529626721572E-2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111568453.65000001</v>
      </c>
      <c r="C78" s="86">
        <v>114225379</v>
      </c>
      <c r="D78" s="86">
        <v>116961480</v>
      </c>
      <c r="E78" s="182">
        <f t="shared" si="8"/>
        <v>2736101</v>
      </c>
      <c r="F78" s="71">
        <f t="shared" si="9"/>
        <v>2.3953529626721572E-2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54621019.649999999</v>
      </c>
      <c r="C81" s="61">
        <v>57512969</v>
      </c>
      <c r="D81" s="61">
        <v>58138935</v>
      </c>
      <c r="E81" s="57">
        <f t="shared" ref="E81:E99" si="10">D81-C81</f>
        <v>625966</v>
      </c>
      <c r="F81" s="62">
        <f t="shared" ref="F81:F99" si="11">IF(ISBLANK(E81),"  ",IF(C81&gt;0,E81/C81,IF(E81&gt;0,1,0)))</f>
        <v>1.0883910375066882E-2</v>
      </c>
      <c r="H81" s="178"/>
    </row>
    <row r="82" spans="1:8" ht="15" customHeight="1" x14ac:dyDescent="0.25">
      <c r="A82" s="66" t="s">
        <v>62</v>
      </c>
      <c r="B82" s="63">
        <v>2818108</v>
      </c>
      <c r="C82" s="61">
        <v>2945740</v>
      </c>
      <c r="D82" s="61">
        <v>3788498</v>
      </c>
      <c r="E82" s="65">
        <f t="shared" si="10"/>
        <v>842758</v>
      </c>
      <c r="F82" s="62">
        <f t="shared" si="11"/>
        <v>0.2860938168338007</v>
      </c>
      <c r="H82" s="178"/>
    </row>
    <row r="83" spans="1:8" ht="15" customHeight="1" x14ac:dyDescent="0.25">
      <c r="A83" s="66" t="s">
        <v>63</v>
      </c>
      <c r="B83" s="57">
        <v>29234293</v>
      </c>
      <c r="C83" s="61">
        <v>30860016</v>
      </c>
      <c r="D83" s="61">
        <v>32034077</v>
      </c>
      <c r="E83" s="65">
        <f t="shared" si="10"/>
        <v>1174061</v>
      </c>
      <c r="F83" s="62">
        <f t="shared" si="11"/>
        <v>3.8044730760995071E-2</v>
      </c>
      <c r="H83" s="178"/>
    </row>
    <row r="84" spans="1:8" s="103" customFormat="1" ht="15" customHeight="1" x14ac:dyDescent="0.25">
      <c r="A84" s="84" t="s">
        <v>64</v>
      </c>
      <c r="B84" s="86">
        <v>86673420.650000006</v>
      </c>
      <c r="C84" s="86">
        <v>91318725</v>
      </c>
      <c r="D84" s="86">
        <v>93961510</v>
      </c>
      <c r="E84" s="70">
        <f t="shared" si="10"/>
        <v>2642785</v>
      </c>
      <c r="F84" s="71">
        <f t="shared" si="11"/>
        <v>2.8940231042428592E-2</v>
      </c>
      <c r="H84" s="179"/>
    </row>
    <row r="85" spans="1:8" ht="15" customHeight="1" x14ac:dyDescent="0.25">
      <c r="A85" s="66" t="s">
        <v>65</v>
      </c>
      <c r="B85" s="63">
        <v>1565541</v>
      </c>
      <c r="C85" s="63">
        <v>1502720</v>
      </c>
      <c r="D85" s="63">
        <v>1570841</v>
      </c>
      <c r="E85" s="65">
        <f t="shared" si="10"/>
        <v>68121</v>
      </c>
      <c r="F85" s="62">
        <f t="shared" si="11"/>
        <v>4.5331798339011922E-2</v>
      </c>
      <c r="H85" s="178"/>
    </row>
    <row r="86" spans="1:8" ht="15" customHeight="1" x14ac:dyDescent="0.25">
      <c r="A86" s="66" t="s">
        <v>66</v>
      </c>
      <c r="B86" s="61">
        <v>9011800</v>
      </c>
      <c r="C86" s="61">
        <v>9480741</v>
      </c>
      <c r="D86" s="61">
        <v>9605596</v>
      </c>
      <c r="E86" s="65">
        <f t="shared" si="10"/>
        <v>124855</v>
      </c>
      <c r="F86" s="62">
        <f t="shared" si="11"/>
        <v>1.3169329275000762E-2</v>
      </c>
      <c r="H86" s="178"/>
    </row>
    <row r="87" spans="1:8" ht="15" customHeight="1" x14ac:dyDescent="0.25">
      <c r="A87" s="66" t="s">
        <v>67</v>
      </c>
      <c r="B87" s="57">
        <v>4912907</v>
      </c>
      <c r="C87" s="57">
        <v>6245412</v>
      </c>
      <c r="D87" s="57">
        <v>6744473</v>
      </c>
      <c r="E87" s="65">
        <f t="shared" si="10"/>
        <v>499061</v>
      </c>
      <c r="F87" s="62">
        <f t="shared" si="11"/>
        <v>7.9908419172346035E-2</v>
      </c>
      <c r="H87" s="178"/>
    </row>
    <row r="88" spans="1:8" s="103" customFormat="1" ht="15" customHeight="1" x14ac:dyDescent="0.25">
      <c r="A88" s="68" t="s">
        <v>68</v>
      </c>
      <c r="B88" s="86">
        <v>15490248</v>
      </c>
      <c r="C88" s="86">
        <v>17228873</v>
      </c>
      <c r="D88" s="86">
        <v>17920910</v>
      </c>
      <c r="E88" s="70">
        <f t="shared" si="10"/>
        <v>692037</v>
      </c>
      <c r="F88" s="71">
        <f t="shared" si="11"/>
        <v>4.0167281980661183E-2</v>
      </c>
      <c r="H88" s="179"/>
    </row>
    <row r="89" spans="1:8" ht="15" customHeight="1" x14ac:dyDescent="0.25">
      <c r="A89" s="66" t="s">
        <v>69</v>
      </c>
      <c r="B89" s="57">
        <v>515053</v>
      </c>
      <c r="C89" s="57">
        <v>478205</v>
      </c>
      <c r="D89" s="57">
        <v>478205</v>
      </c>
      <c r="E89" s="65">
        <f t="shared" si="10"/>
        <v>0</v>
      </c>
      <c r="F89" s="62">
        <f t="shared" si="11"/>
        <v>0</v>
      </c>
      <c r="H89" s="178"/>
    </row>
    <row r="90" spans="1:8" ht="15" customHeight="1" x14ac:dyDescent="0.25">
      <c r="A90" s="66" t="s">
        <v>70</v>
      </c>
      <c r="B90" s="65">
        <v>-147766</v>
      </c>
      <c r="C90" s="65">
        <v>235840</v>
      </c>
      <c r="D90" s="65">
        <v>257318</v>
      </c>
      <c r="E90" s="65">
        <f t="shared" si="10"/>
        <v>21478</v>
      </c>
      <c r="F90" s="62">
        <f t="shared" si="11"/>
        <v>9.1070217096336503E-2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2608428</v>
      </c>
      <c r="C92" s="65">
        <v>2690236</v>
      </c>
      <c r="D92" s="65">
        <v>3608537</v>
      </c>
      <c r="E92" s="65">
        <f t="shared" si="10"/>
        <v>918301</v>
      </c>
      <c r="F92" s="62">
        <f t="shared" si="11"/>
        <v>0.3413458893569189</v>
      </c>
      <c r="H92" s="178"/>
    </row>
    <row r="93" spans="1:8" s="103" customFormat="1" ht="15" customHeight="1" x14ac:dyDescent="0.25">
      <c r="A93" s="68" t="s">
        <v>73</v>
      </c>
      <c r="B93" s="70">
        <v>2975715</v>
      </c>
      <c r="C93" s="70">
        <v>3404281</v>
      </c>
      <c r="D93" s="70">
        <v>4344060</v>
      </c>
      <c r="E93" s="70">
        <f t="shared" si="10"/>
        <v>939779</v>
      </c>
      <c r="F93" s="71">
        <f t="shared" si="11"/>
        <v>0.276057998737472</v>
      </c>
      <c r="H93" s="179"/>
    </row>
    <row r="94" spans="1:8" ht="15" customHeight="1" x14ac:dyDescent="0.25">
      <c r="A94" s="66" t="s">
        <v>74</v>
      </c>
      <c r="B94" s="65">
        <v>6429070</v>
      </c>
      <c r="C94" s="65">
        <v>2273500</v>
      </c>
      <c r="D94" s="65">
        <v>735000</v>
      </c>
      <c r="E94" s="65">
        <f t="shared" si="10"/>
        <v>-1538500</v>
      </c>
      <c r="F94" s="62">
        <f t="shared" si="11"/>
        <v>-0.67670991862766661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6429070</v>
      </c>
      <c r="C97" s="86">
        <v>2273500</v>
      </c>
      <c r="D97" s="86">
        <v>735000</v>
      </c>
      <c r="E97" s="70">
        <f t="shared" si="10"/>
        <v>-1538500</v>
      </c>
      <c r="F97" s="71">
        <f t="shared" si="11"/>
        <v>-0.67670991862766661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111568453.65000001</v>
      </c>
      <c r="C99" s="160">
        <v>114225379</v>
      </c>
      <c r="D99" s="160">
        <v>116961480</v>
      </c>
      <c r="E99" s="160">
        <f t="shared" si="10"/>
        <v>2736101</v>
      </c>
      <c r="F99" s="162">
        <f t="shared" si="11"/>
        <v>2.3953529626721572E-2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tabColor theme="9" tint="0.79998168889431442"/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I21" sqref="I21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114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38419862</v>
      </c>
      <c r="C8" s="61">
        <v>38423702</v>
      </c>
      <c r="D8" s="61">
        <v>35494923</v>
      </c>
      <c r="E8" s="61">
        <f t="shared" ref="E8:E36" si="0">D8-C8</f>
        <v>-2928779</v>
      </c>
      <c r="F8" s="62">
        <f t="shared" ref="F8:F36" si="1">IF(ISBLANK(E8),"  ",IF(C8&gt;0,E8/C8,IF(E8&gt;0,1,0)))</f>
        <v>-7.6223238458386966E-2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93101</v>
      </c>
      <c r="C10" s="63">
        <v>89261</v>
      </c>
      <c r="D10" s="63">
        <v>91154</v>
      </c>
      <c r="E10" s="61">
        <f t="shared" si="0"/>
        <v>1893</v>
      </c>
      <c r="F10" s="62">
        <f t="shared" si="1"/>
        <v>2.1207470227759043E-2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93101</v>
      </c>
      <c r="C12" s="65">
        <v>89261</v>
      </c>
      <c r="D12" s="65">
        <v>91154</v>
      </c>
      <c r="E12" s="61">
        <f t="shared" si="0"/>
        <v>1893</v>
      </c>
      <c r="F12" s="62">
        <f t="shared" si="1"/>
        <v>2.1207470227759043E-2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15">
        <v>0</v>
      </c>
      <c r="C31" s="215">
        <v>0</v>
      </c>
      <c r="D31" s="215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38512963</v>
      </c>
      <c r="C42" s="70">
        <v>38512963</v>
      </c>
      <c r="D42" s="70">
        <v>35586077</v>
      </c>
      <c r="E42" s="70">
        <f>D42-C42</f>
        <v>-2926886</v>
      </c>
      <c r="F42" s="71">
        <f>IF(ISBLANK(E42),"  ",IF(C42&gt;0,E42/C42,IF(E42&gt;0,1,0)))</f>
        <v>-7.5997424555467208E-2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845561</v>
      </c>
      <c r="C55" s="75">
        <v>845561</v>
      </c>
      <c r="D55" s="75">
        <v>845561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39358524</v>
      </c>
      <c r="C61" s="75">
        <v>39358524</v>
      </c>
      <c r="D61" s="75">
        <v>36431638</v>
      </c>
      <c r="E61" s="75">
        <f>D61-C61</f>
        <v>-2926886</v>
      </c>
      <c r="F61" s="71">
        <f>IF(ISBLANK(E61),"  ",IF(C61&gt;0,E61/C61,IF(E61&gt;0,1,0)))</f>
        <v>-7.4364729734275603E-2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9482797.5800000019</v>
      </c>
      <c r="C66" s="65">
        <v>7697527</v>
      </c>
      <c r="D66" s="65">
        <v>7023622</v>
      </c>
      <c r="E66" s="65">
        <f t="shared" si="8"/>
        <v>-673905</v>
      </c>
      <c r="F66" s="62">
        <f t="shared" si="9"/>
        <v>-8.7548247638494808E-2</v>
      </c>
      <c r="H66" s="178"/>
    </row>
    <row r="67" spans="1:8" ht="15" customHeight="1" x14ac:dyDescent="0.25">
      <c r="A67" s="66" t="s">
        <v>48</v>
      </c>
      <c r="B67" s="65">
        <v>3354218.0799999996</v>
      </c>
      <c r="C67" s="65">
        <v>6906981</v>
      </c>
      <c r="D67" s="65">
        <v>5759926</v>
      </c>
      <c r="E67" s="65">
        <f t="shared" si="8"/>
        <v>-1147055</v>
      </c>
      <c r="F67" s="62">
        <f t="shared" si="9"/>
        <v>-0.16607183369984657</v>
      </c>
      <c r="H67" s="178"/>
    </row>
    <row r="68" spans="1:8" ht="15" customHeight="1" x14ac:dyDescent="0.25">
      <c r="A68" s="66" t="s">
        <v>49</v>
      </c>
      <c r="B68" s="65">
        <v>8610666.5059294067</v>
      </c>
      <c r="C68" s="65">
        <v>9261767.191571584</v>
      </c>
      <c r="D68" s="65">
        <v>10563669.772753071</v>
      </c>
      <c r="E68" s="65">
        <f t="shared" si="8"/>
        <v>1301902.5811814871</v>
      </c>
      <c r="F68" s="62">
        <f t="shared" si="9"/>
        <v>0.14056740514555879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12038465.709490089</v>
      </c>
      <c r="C70" s="65">
        <v>10754106</v>
      </c>
      <c r="D70" s="65">
        <v>7759007</v>
      </c>
      <c r="E70" s="65">
        <f t="shared" si="8"/>
        <v>-2995099</v>
      </c>
      <c r="F70" s="62">
        <f t="shared" si="9"/>
        <v>-0.27850748356023269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5872375.3499999996</v>
      </c>
      <c r="C72" s="65">
        <v>4738143</v>
      </c>
      <c r="D72" s="65">
        <v>5325413</v>
      </c>
      <c r="E72" s="65">
        <f t="shared" si="8"/>
        <v>587270</v>
      </c>
      <c r="F72" s="62">
        <f t="shared" si="9"/>
        <v>0.12394518274353476</v>
      </c>
      <c r="H72" s="178"/>
    </row>
    <row r="73" spans="1:8" s="103" customFormat="1" ht="15" customHeight="1" x14ac:dyDescent="0.25">
      <c r="A73" s="84" t="s">
        <v>54</v>
      </c>
      <c r="B73" s="70">
        <v>39358523.225419499</v>
      </c>
      <c r="C73" s="70">
        <v>39358524.191571586</v>
      </c>
      <c r="D73" s="70">
        <v>36431637.772753075</v>
      </c>
      <c r="E73" s="70">
        <f t="shared" si="8"/>
        <v>-2926886.4188185111</v>
      </c>
      <c r="F73" s="71">
        <f t="shared" si="9"/>
        <v>-7.4364740013429867E-2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39358523.225419499</v>
      </c>
      <c r="C78" s="86">
        <v>39358524.191571586</v>
      </c>
      <c r="D78" s="86">
        <v>36431637.772753075</v>
      </c>
      <c r="E78" s="182">
        <f t="shared" si="8"/>
        <v>-2926886.4188185111</v>
      </c>
      <c r="F78" s="71">
        <f t="shared" si="9"/>
        <v>-7.4364740013429867E-2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17774608.525447413</v>
      </c>
      <c r="C81" s="61">
        <v>19192596.485575479</v>
      </c>
      <c r="D81" s="61">
        <v>18096644.200621169</v>
      </c>
      <c r="E81" s="57">
        <f t="shared" ref="E81:E99" si="10">D81-C81</f>
        <v>-1095952.2849543095</v>
      </c>
      <c r="F81" s="62">
        <f t="shared" ref="F81:F99" si="11">IF(ISBLANK(E81),"  ",IF(C81&gt;0,E81/C81,IF(E81&gt;0,1,0)))</f>
        <v>-5.7102867023645865E-2</v>
      </c>
      <c r="H81" s="178"/>
    </row>
    <row r="82" spans="1:8" ht="15" customHeight="1" x14ac:dyDescent="0.25">
      <c r="A82" s="66" t="s">
        <v>62</v>
      </c>
      <c r="B82" s="63">
        <v>1448257.1095830188</v>
      </c>
      <c r="C82" s="63">
        <v>482069.95062011329</v>
      </c>
      <c r="D82" s="63">
        <v>264689.10447300924</v>
      </c>
      <c r="E82" s="65">
        <f t="shared" si="10"/>
        <v>-217380.84614710405</v>
      </c>
      <c r="F82" s="62">
        <f t="shared" si="11"/>
        <v>-0.45093216423773153</v>
      </c>
      <c r="H82" s="178"/>
    </row>
    <row r="83" spans="1:8" ht="15" customHeight="1" x14ac:dyDescent="0.25">
      <c r="A83" s="66" t="s">
        <v>63</v>
      </c>
      <c r="B83" s="57">
        <v>6454316.4989197925</v>
      </c>
      <c r="C83" s="57">
        <v>7873956.3801256567</v>
      </c>
      <c r="D83" s="57">
        <v>7502883.155933084</v>
      </c>
      <c r="E83" s="65">
        <f t="shared" si="10"/>
        <v>-371073.22419257276</v>
      </c>
      <c r="F83" s="62">
        <f t="shared" si="11"/>
        <v>-4.7126654794428895E-2</v>
      </c>
      <c r="H83" s="178"/>
    </row>
    <row r="84" spans="1:8" s="103" customFormat="1" ht="15" customHeight="1" x14ac:dyDescent="0.25">
      <c r="A84" s="84" t="s">
        <v>64</v>
      </c>
      <c r="B84" s="86">
        <v>25677182.133950226</v>
      </c>
      <c r="C84" s="86">
        <v>27548622.81632125</v>
      </c>
      <c r="D84" s="86">
        <v>25864216.461027265</v>
      </c>
      <c r="E84" s="70">
        <f t="shared" si="10"/>
        <v>-1684406.3552939855</v>
      </c>
      <c r="F84" s="71">
        <f t="shared" si="11"/>
        <v>-6.1143033048318286E-2</v>
      </c>
      <c r="H84" s="179"/>
    </row>
    <row r="85" spans="1:8" ht="15" customHeight="1" x14ac:dyDescent="0.25">
      <c r="A85" s="66" t="s">
        <v>65</v>
      </c>
      <c r="B85" s="63">
        <v>149147.09615311481</v>
      </c>
      <c r="C85" s="63">
        <v>99545.782725703408</v>
      </c>
      <c r="D85" s="63">
        <v>147122.80061710367</v>
      </c>
      <c r="E85" s="65">
        <f t="shared" si="10"/>
        <v>47577.017891400261</v>
      </c>
      <c r="F85" s="62">
        <f t="shared" si="11"/>
        <v>0.47794106981405599</v>
      </c>
      <c r="H85" s="178"/>
    </row>
    <row r="86" spans="1:8" ht="15" customHeight="1" x14ac:dyDescent="0.25">
      <c r="A86" s="66" t="s">
        <v>66</v>
      </c>
      <c r="B86" s="61">
        <v>5868905.5995790344</v>
      </c>
      <c r="C86" s="61">
        <v>8821126.329263771</v>
      </c>
      <c r="D86" s="61">
        <v>5545342.1927435249</v>
      </c>
      <c r="E86" s="65">
        <f t="shared" si="10"/>
        <v>-3275784.136520246</v>
      </c>
      <c r="F86" s="62">
        <f t="shared" si="11"/>
        <v>-0.37135667422117619</v>
      </c>
      <c r="H86" s="178"/>
    </row>
    <row r="87" spans="1:8" ht="15" customHeight="1" x14ac:dyDescent="0.25">
      <c r="A87" s="66" t="s">
        <v>67</v>
      </c>
      <c r="B87" s="57">
        <v>1922218.3770592853</v>
      </c>
      <c r="C87" s="57">
        <v>1108735.1517235204</v>
      </c>
      <c r="D87" s="57">
        <v>1601586.0376122806</v>
      </c>
      <c r="E87" s="65">
        <f t="shared" si="10"/>
        <v>492850.88588876021</v>
      </c>
      <c r="F87" s="62">
        <f t="shared" si="11"/>
        <v>0.44451633478259189</v>
      </c>
      <c r="H87" s="178"/>
    </row>
    <row r="88" spans="1:8" s="103" customFormat="1" ht="15" customHeight="1" x14ac:dyDescent="0.25">
      <c r="A88" s="68" t="s">
        <v>68</v>
      </c>
      <c r="B88" s="86">
        <v>7940271.0727914348</v>
      </c>
      <c r="C88" s="86">
        <v>10029407.263712995</v>
      </c>
      <c r="D88" s="86">
        <v>7294051.0309729092</v>
      </c>
      <c r="E88" s="70">
        <f t="shared" si="10"/>
        <v>-2735356.2327400856</v>
      </c>
      <c r="F88" s="71">
        <f t="shared" si="11"/>
        <v>-0.272733588418208</v>
      </c>
      <c r="H88" s="179"/>
    </row>
    <row r="89" spans="1:8" ht="15" customHeight="1" x14ac:dyDescent="0.25">
      <c r="A89" s="66" t="s">
        <v>69</v>
      </c>
      <c r="B89" s="57">
        <v>2038039.7083814316</v>
      </c>
      <c r="C89" s="57">
        <v>1288723.4693077516</v>
      </c>
      <c r="D89" s="57">
        <v>2526737.9060666282</v>
      </c>
      <c r="E89" s="65">
        <f t="shared" si="10"/>
        <v>1238014.4367588765</v>
      </c>
      <c r="F89" s="62">
        <f t="shared" si="11"/>
        <v>0.96065173502573531</v>
      </c>
      <c r="H89" s="178"/>
    </row>
    <row r="90" spans="1:8" ht="15" customHeight="1" x14ac:dyDescent="0.25">
      <c r="A90" s="66" t="s">
        <v>70</v>
      </c>
      <c r="B90" s="65">
        <v>74708.682069379065</v>
      </c>
      <c r="C90" s="65">
        <v>491770.64222959231</v>
      </c>
      <c r="D90" s="65">
        <v>655779.37468627258</v>
      </c>
      <c r="E90" s="65">
        <f t="shared" si="10"/>
        <v>164008.73245668027</v>
      </c>
      <c r="F90" s="62">
        <f t="shared" si="11"/>
        <v>0.33350655442361632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3000000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5112748.390450811</v>
      </c>
      <c r="C93" s="70">
        <v>1780494.1115373438</v>
      </c>
      <c r="D93" s="70">
        <v>3182517.280752901</v>
      </c>
      <c r="E93" s="70">
        <f t="shared" si="10"/>
        <v>1402023.1692155572</v>
      </c>
      <c r="F93" s="71">
        <f t="shared" si="11"/>
        <v>0.78743488121114824</v>
      </c>
      <c r="H93" s="179"/>
    </row>
    <row r="94" spans="1:8" ht="15" customHeight="1" x14ac:dyDescent="0.25">
      <c r="A94" s="66" t="s">
        <v>74</v>
      </c>
      <c r="B94" s="65">
        <v>628321.62822702073</v>
      </c>
      <c r="C94" s="65">
        <v>0</v>
      </c>
      <c r="D94" s="65">
        <v>90853</v>
      </c>
      <c r="E94" s="65">
        <f t="shared" si="10"/>
        <v>90853</v>
      </c>
      <c r="F94" s="62">
        <f t="shared" si="11"/>
        <v>1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628321.62822702073</v>
      </c>
      <c r="C97" s="86">
        <v>0</v>
      </c>
      <c r="D97" s="86">
        <v>90853</v>
      </c>
      <c r="E97" s="70">
        <f t="shared" si="10"/>
        <v>90853</v>
      </c>
      <c r="F97" s="71">
        <f t="shared" si="11"/>
        <v>1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39358523.225419492</v>
      </c>
      <c r="C99" s="160">
        <v>39358524.191571593</v>
      </c>
      <c r="D99" s="160">
        <v>36431637.772753075</v>
      </c>
      <c r="E99" s="160">
        <f t="shared" si="10"/>
        <v>-2926886.4188185185</v>
      </c>
      <c r="F99" s="162">
        <f t="shared" si="11"/>
        <v>-7.4364740013430047E-2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theme="8" tint="0.79998168889431442"/>
    <pageSetUpPr fitToPage="1"/>
  </sheetPr>
  <dimension ref="A1:M103"/>
  <sheetViews>
    <sheetView workbookViewId="0">
      <pane ySplit="5" topLeftCell="A50" activePane="bottomLeft" state="frozen"/>
      <selection activeCell="A103" sqref="A103"/>
      <selection pane="bottomLeft" activeCell="C45" sqref="C45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80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SUBoard!B8+SUBR!B8+SUNO!B8+SUSLA!B8+SULaw!B8+SUAg!B8</f>
        <v>67990531</v>
      </c>
      <c r="C8" s="61">
        <f>SUBoard!C8+SUBR!C8+SUNO!C8+SUSLA!C8+SULaw!C8+SUAg!C8</f>
        <v>67990531</v>
      </c>
      <c r="D8" s="61">
        <f>SUBoard!D8+SUBR!D8+SUNO!D8+SUSLA!D8+SULaw!D8+SUAg!D8</f>
        <v>68472475</v>
      </c>
      <c r="E8" s="61">
        <f t="shared" ref="E8:E36" si="0">D8-C8</f>
        <v>481944</v>
      </c>
      <c r="F8" s="62">
        <f t="shared" ref="F8:F36" si="1">IF(ISBLANK(E8),"  ",IF(C8&gt;0,E8/C8,IF(E8&gt;0,1,0)))</f>
        <v>7.0883988242421581E-3</v>
      </c>
      <c r="H8" s="178"/>
    </row>
    <row r="9" spans="1:9" ht="15" customHeight="1" x14ac:dyDescent="0.25">
      <c r="A9" s="60" t="s">
        <v>13</v>
      </c>
      <c r="B9" s="61">
        <f>SUBoard!B9+SUBR!B9+SUNO!B9+SUSLA!B9+SULaw!B9+SUAg!B9</f>
        <v>0</v>
      </c>
      <c r="C9" s="61">
        <f>SUBoard!C9+SUBR!C9+SUNO!C9+SUSLA!C9+SULaw!C9+SUAg!C9</f>
        <v>0</v>
      </c>
      <c r="D9" s="61">
        <f>SUBoard!D9+SUBR!D9+SUNO!D9+SUSLA!D9+SULaw!D9+SUAg!D9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SUBoard!B10+SUBR!B10+SUNO!B10+SUSLA!B10+SULaw!B10+SUAg!B10</f>
        <v>4935788.78</v>
      </c>
      <c r="C10" s="61">
        <f>SUBoard!C10+SUBR!C10+SUNO!C10+SUSLA!C10+SULaw!C10+SUAg!C10</f>
        <v>4962889</v>
      </c>
      <c r="D10" s="61">
        <f>SUBoard!D10+SUBR!D10+SUNO!D10+SUSLA!D10+SULaw!D10+SUAg!D10</f>
        <v>12454156</v>
      </c>
      <c r="E10" s="61">
        <f t="shared" si="0"/>
        <v>7491267</v>
      </c>
      <c r="F10" s="62">
        <f t="shared" si="1"/>
        <v>1.5094568909359045</v>
      </c>
      <c r="H10" s="178"/>
    </row>
    <row r="11" spans="1:9" ht="15" customHeight="1" x14ac:dyDescent="0.25">
      <c r="A11" s="189" t="s">
        <v>15</v>
      </c>
      <c r="B11" s="61">
        <f>SUBoard!B11+SUBR!B11+SUNO!B11+SUSLA!B11+SULaw!B11+SUAg!B11</f>
        <v>200240</v>
      </c>
      <c r="C11" s="61">
        <f>SUBoard!C11+SUBR!C11+SUNO!C11+SUSLA!C11+SULaw!C11+SUAg!C11</f>
        <v>200240</v>
      </c>
      <c r="D11" s="61">
        <f>SUBoard!D11+SUBR!D11+SUNO!D11+SUSLA!D11+SULaw!D11+SUAg!D11</f>
        <v>3196051</v>
      </c>
      <c r="E11" s="61">
        <f t="shared" si="0"/>
        <v>2995811</v>
      </c>
      <c r="F11" s="62">
        <f t="shared" si="1"/>
        <v>14.961101677986417</v>
      </c>
      <c r="H11" s="178"/>
    </row>
    <row r="12" spans="1:9" ht="15" customHeight="1" x14ac:dyDescent="0.25">
      <c r="A12" s="190" t="s">
        <v>16</v>
      </c>
      <c r="B12" s="61">
        <f>SUBoard!B12+SUBR!B12+SUNO!B12+SUSLA!B12+SULaw!B12+SUAg!B12</f>
        <v>2962648.98</v>
      </c>
      <c r="C12" s="61">
        <f>SUBoard!C12+SUBR!C12+SUNO!C12+SUSLA!C12+SULaw!C12+SUAg!C12</f>
        <v>2951060</v>
      </c>
      <c r="D12" s="61">
        <f>SUBoard!D12+SUBR!D12+SUNO!D12+SUSLA!D12+SULaw!D12+SUAg!D12</f>
        <v>2546644</v>
      </c>
      <c r="E12" s="61">
        <f t="shared" si="0"/>
        <v>-404416</v>
      </c>
      <c r="F12" s="62">
        <f t="shared" si="1"/>
        <v>-0.13704092766666892</v>
      </c>
      <c r="H12" s="178"/>
    </row>
    <row r="13" spans="1:9" ht="15" customHeight="1" x14ac:dyDescent="0.25">
      <c r="A13" s="190" t="s">
        <v>17</v>
      </c>
      <c r="B13" s="61">
        <f>SUBoard!B13+SUBR!B13+SUNO!B13+SUSLA!B13+SULaw!B13+SUAg!B13</f>
        <v>972899.8</v>
      </c>
      <c r="C13" s="61">
        <f>SUBoard!C13+SUBR!C13+SUNO!C13+SUSLA!C13+SULaw!C13+SUAg!C13</f>
        <v>1000000</v>
      </c>
      <c r="D13" s="61">
        <f>SUBoard!D13+SUBR!D13+SUNO!D13+SUSLA!D13+SULaw!D13+SUAg!D13</f>
        <v>1000000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SUBoard!B14+SUBR!B14+SUNO!B14+SUSLA!B14+SULaw!B14+SUAg!B14</f>
        <v>0</v>
      </c>
      <c r="C14" s="61">
        <f>SUBoard!C14+SUBR!C14+SUNO!C14+SUSLA!C14+SULaw!C14+SUAg!C14</f>
        <v>0</v>
      </c>
      <c r="D14" s="61">
        <f>SUBoard!D14+SUBR!D14+SUNO!D14+SUSLA!D14+SULaw!D14+SUAg!D14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SUBoard!B15+SUBR!B15+SUNO!B15+SUSLA!B15+SULaw!B15+SUAg!B15</f>
        <v>0</v>
      </c>
      <c r="C15" s="61">
        <f>SUBoard!C15+SUBR!C15+SUNO!C15+SUSLA!C15+SULaw!C15+SUAg!C15</f>
        <v>0</v>
      </c>
      <c r="D15" s="61">
        <f>SUBoard!D15+SUBR!D15+SUNO!D15+SUSLA!D15+SULaw!D15+SUAg!D15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1">
        <f>SUBoard!B16+SUBR!B16+SUNO!B16+SUSLA!B16+SULaw!B16+SUAg!B16</f>
        <v>50000</v>
      </c>
      <c r="C16" s="61">
        <f>SUBoard!C16+SUBR!C16+SUNO!C16+SUSLA!C16+SULaw!C16+SUAg!C16</f>
        <v>50000</v>
      </c>
      <c r="D16" s="61">
        <f>SUBoard!D16+SUBR!D16+SUNO!D16+SUSLA!D16+SULaw!D16+SUAg!D16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SUBoard!B17+SUBR!B17+SUNO!B17+SUSLA!B17+SULaw!B17+SUAg!B17</f>
        <v>750000</v>
      </c>
      <c r="C17" s="61">
        <f>SUBoard!C17+SUBR!C17+SUNO!C17+SUSLA!C17+SULaw!C17+SUAg!C17</f>
        <v>750000</v>
      </c>
      <c r="D17" s="61">
        <f>SUBoard!D17+SUBR!D17+SUNO!D17+SUSLA!D17+SULaw!D17+SUAg!D17</f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SUBoard!B18+SUBR!B18+SUNO!B18+SUSLA!B18+SULaw!B18+SUAg!B18</f>
        <v>0</v>
      </c>
      <c r="C18" s="61">
        <f>SUBoard!C18+SUBR!C18+SUNO!C18+SUSLA!C18+SULaw!C18+SUAg!C18</f>
        <v>0</v>
      </c>
      <c r="D18" s="61">
        <f>SUBoard!D18+SUBR!D18+SUNO!D18+SUSLA!D18+SULaw!D18+SUAg!D18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SUBoard!B19+SUBR!B19+SUNO!B19+SUSLA!B19+SULaw!B19+SUAg!B19</f>
        <v>0</v>
      </c>
      <c r="C19" s="61">
        <f>SUBoard!C19+SUBR!C19+SUNO!C19+SUSLA!C19+SULaw!C19+SUAg!C19</f>
        <v>0</v>
      </c>
      <c r="D19" s="61">
        <f>SUBoard!D19+SUBR!D19+SUNO!D19+SUSLA!D19+SULaw!D19+SUAg!D19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SUBoard!B20+SUBR!B20+SUNO!B20+SUSLA!B20+SULaw!B20+SUAg!B20</f>
        <v>0</v>
      </c>
      <c r="C20" s="61">
        <f>SUBoard!C20+SUBR!C20+SUNO!C20+SUSLA!C20+SULaw!C20+SUAg!C20</f>
        <v>0</v>
      </c>
      <c r="D20" s="61">
        <f>SUBoard!D20+SUBR!D20+SUNO!D20+SUSLA!D20+SULaw!D20+SUAg!D20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SUBoard!B21+SUBR!B21+SUNO!B21+SUSLA!B21+SULaw!B21+SUAg!B21</f>
        <v>0</v>
      </c>
      <c r="C21" s="61">
        <f>SUBoard!C21+SUBR!C21+SUNO!C21+SUSLA!C21+SULaw!C21+SUAg!C21</f>
        <v>0</v>
      </c>
      <c r="D21" s="61">
        <f>SUBoard!D21+SUBR!D21+SUNO!D21+SUSLA!D21+SULaw!D21+SUAg!D21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SUBoard!B22+SUBR!B22+SUNO!B22+SUSLA!B22+SULaw!B22+SUAg!B22</f>
        <v>0</v>
      </c>
      <c r="C22" s="61">
        <f>SUBoard!C22+SUBR!C22+SUNO!C22+SUSLA!C22+SULaw!C22+SUAg!C22</f>
        <v>0</v>
      </c>
      <c r="D22" s="61">
        <f>SUBoard!D22+SUBR!D22+SUNO!D22+SUSLA!D22+SULaw!D22+SUAg!D22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SUBoard!B23+SUBR!B23+SUNO!B23+SUSLA!B23+SULaw!B23+SUAg!B23</f>
        <v>0</v>
      </c>
      <c r="C23" s="61">
        <f>SUBoard!C23+SUBR!C23+SUNO!C23+SUSLA!C23+SULaw!C23+SUAg!C23</f>
        <v>0</v>
      </c>
      <c r="D23" s="61">
        <f>SUBoard!D23+SUBR!D23+SUNO!D23+SUSLA!D23+SULaw!D23+SUAg!D23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SUBoard!B24+SUBR!B24+SUNO!B24+SUSLA!B24+SULaw!B24+SUAg!B24</f>
        <v>0</v>
      </c>
      <c r="C24" s="61">
        <f>SUBoard!C24+SUBR!C24+SUNO!C24+SUSLA!C24+SULaw!C24+SUAg!C24</f>
        <v>0</v>
      </c>
      <c r="D24" s="61">
        <f>SUBoard!D24+SUBR!D24+SUNO!D24+SUSLA!D24+SULaw!D24+SUAg!D24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SUBoard!B25+SUBR!B25+SUNO!B25+SUSLA!B25+SULaw!B25+SUAg!B25</f>
        <v>0</v>
      </c>
      <c r="C25" s="61">
        <f>SUBoard!C25+SUBR!C25+SUNO!C25+SUSLA!C25+SULaw!C25+SUAg!C25</f>
        <v>0</v>
      </c>
      <c r="D25" s="61">
        <f>SUBoard!D25+SUBR!D25+SUNO!D25+SUSLA!D25+SULaw!D25+SUAg!D25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SUBoard!B26+SUBR!B26+SUNO!B26+SUSLA!B26+SULaw!B26+SUAg!B26</f>
        <v>0</v>
      </c>
      <c r="C26" s="61">
        <f>SUBoard!C26+SUBR!C26+SUNO!C26+SUSLA!C26+SULaw!C26+SUAg!C26</f>
        <v>0</v>
      </c>
      <c r="D26" s="61">
        <f>SUBoard!D26+SUBR!D26+SUNO!D26+SUSLA!D26+SULaw!D26+SUAg!D26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SUBoard!B27+SUBR!B27+SUNO!B27+SUSLA!B27+SULaw!B27+SUAg!B27</f>
        <v>0</v>
      </c>
      <c r="C27" s="61">
        <f>SUBoard!C27+SUBR!C27+SUNO!C27+SUSLA!C27+SULaw!C27+SUAg!C27</f>
        <v>0</v>
      </c>
      <c r="D27" s="61">
        <f>SUBoard!D27+SUBR!D27+SUNO!D27+SUSLA!D27+SULaw!D27+SUAg!D27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SUBoard!B28+SUBR!B28+SUNO!B28+SUSLA!B28+SULaw!B28+SUAg!B28</f>
        <v>0</v>
      </c>
      <c r="C28" s="61">
        <f>SUBoard!C28+SUBR!C28+SUNO!C28+SUSLA!C28+SULaw!C28+SUAg!C28</f>
        <v>11589</v>
      </c>
      <c r="D28" s="61">
        <f>SUBoard!D28+SUBR!D28+SUNO!D28+SUSLA!D28+SULaw!D28+SUAg!D28</f>
        <v>11461</v>
      </c>
      <c r="E28" s="61">
        <f t="shared" si="0"/>
        <v>-128</v>
      </c>
      <c r="F28" s="62">
        <f t="shared" si="1"/>
        <v>-1.1044956424195358E-2</v>
      </c>
      <c r="H28" s="178"/>
    </row>
    <row r="29" spans="1:8" ht="15" customHeight="1" x14ac:dyDescent="0.25">
      <c r="A29" s="191" t="s">
        <v>197</v>
      </c>
      <c r="B29" s="61">
        <f>SUBoard!B29+SUBR!B29+SUNO!B29+SUSLA!B29+SULaw!B29+SUAg!B29</f>
        <v>0</v>
      </c>
      <c r="C29" s="61">
        <f>SUBoard!C29+SUBR!C29+SUNO!C29+SUSLA!C29+SULaw!C29+SUAg!C29</f>
        <v>0</v>
      </c>
      <c r="D29" s="61">
        <f>SUBoard!D29+SUBR!D29+SUNO!D29+SUSLA!D29+SULaw!D29+SUAg!D29</f>
        <v>200000</v>
      </c>
      <c r="E29" s="61">
        <f t="shared" si="0"/>
        <v>200000</v>
      </c>
      <c r="F29" s="62">
        <f t="shared" si="1"/>
        <v>1</v>
      </c>
      <c r="H29" s="178"/>
    </row>
    <row r="30" spans="1:8" ht="15" customHeight="1" x14ac:dyDescent="0.25">
      <c r="A30" s="192" t="s">
        <v>198</v>
      </c>
      <c r="B30" s="61">
        <f>SUBoard!B30+SUBR!B30+SUNO!B30+SUSLA!B30+SULaw!B30+SUAg!B30</f>
        <v>0</v>
      </c>
      <c r="C30" s="61">
        <f>SUBoard!C30+SUBR!C30+SUNO!C30+SUSLA!C30+SULaw!C30+SUAg!C30</f>
        <v>0</v>
      </c>
      <c r="D30" s="61">
        <f>SUBoard!D30+SUBR!D30+SUNO!D30+SUSLA!D30+SULaw!D30+SUAg!D30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206" t="s">
        <v>208</v>
      </c>
      <c r="B31" s="207">
        <f>SUBoard!B31+SUBR!B31+SUNO!B31+SUSLA!B31+SULaw!B31+SUAg!B31</f>
        <v>0</v>
      </c>
      <c r="C31" s="207">
        <f>SUBoard!C31+SUBR!C31+SUNO!C31+SUSLA!C31+SULaw!C31+SUAg!C31</f>
        <v>0</v>
      </c>
      <c r="D31" s="207">
        <f>SUBoard!D31+SUBR!D31+SUNO!D31+SUSLA!D31+SULaw!D31+SUAg!D31</f>
        <v>3700000</v>
      </c>
      <c r="E31" s="207">
        <f t="shared" ref="E31:E32" si="2">D31-C31</f>
        <v>3700000</v>
      </c>
      <c r="F31" s="208">
        <f t="shared" ref="F31:F32" si="3">IF(ISBLANK(E31),"  ",IF(C31&gt;0,E31/C31,IF(E31&gt;0,1,0)))</f>
        <v>1</v>
      </c>
      <c r="H31" s="178"/>
    </row>
    <row r="32" spans="1:8" ht="15" customHeight="1" x14ac:dyDescent="0.25">
      <c r="A32" s="206" t="s">
        <v>209</v>
      </c>
      <c r="B32" s="207">
        <f>SUBoard!B32+SUBR!B32+SUNO!B32+SUSLA!B32+SULaw!B32+SUAg!B32</f>
        <v>0</v>
      </c>
      <c r="C32" s="207">
        <f>SUBoard!C32+SUBR!C32+SUNO!C32+SUSLA!C32+SULaw!C32+SUAg!C32</f>
        <v>0</v>
      </c>
      <c r="D32" s="207">
        <f>SUBoard!D32+SUBR!D32+SUNO!D32+SUSLA!D32+SULaw!D32+SUAg!D32</f>
        <v>1000000</v>
      </c>
      <c r="E32" s="207">
        <f t="shared" si="2"/>
        <v>1000000</v>
      </c>
      <c r="F32" s="208">
        <f t="shared" si="3"/>
        <v>1</v>
      </c>
      <c r="H32" s="178"/>
    </row>
    <row r="33" spans="1:9" ht="15" customHeight="1" x14ac:dyDescent="0.25">
      <c r="A33" s="191" t="s">
        <v>202</v>
      </c>
      <c r="B33" s="61">
        <f>SUBoard!B33+SUBR!B33+SUNO!B33+SUSLA!B33+SULaw!B33+SUAg!B33</f>
        <v>0</v>
      </c>
      <c r="C33" s="61">
        <f>SUBoard!C33+SUBR!C33+SUNO!C33+SUSLA!C33+SULaw!C33+SUAg!C33</f>
        <v>0</v>
      </c>
      <c r="D33" s="61">
        <f>SUBoard!D33+SUBR!D33+SUNO!D33+SUSLA!D33+SULaw!D33+SUAg!D33</f>
        <v>0</v>
      </c>
      <c r="E33" s="61">
        <f t="shared" si="0"/>
        <v>0</v>
      </c>
      <c r="F33" s="62">
        <f t="shared" si="1"/>
        <v>0</v>
      </c>
      <c r="H33" s="178"/>
    </row>
    <row r="34" spans="1:9" ht="15" customHeight="1" x14ac:dyDescent="0.25">
      <c r="A34" s="204" t="s">
        <v>207</v>
      </c>
      <c r="B34" s="61">
        <f>SUBoard!B34+SUBR!B34+SUNO!B34+SUSLA!B34+SULaw!B34+SUAg!B34</f>
        <v>0</v>
      </c>
      <c r="C34" s="61">
        <f>SUBoard!C34+SUBR!C34+SUNO!C34+SUSLA!C34+SULaw!C34+SUAg!C34</f>
        <v>0</v>
      </c>
      <c r="D34" s="61">
        <f>SUBoard!D34+SUBR!D34+SUNO!D34+SUSLA!D34+SULaw!D34+SUAg!D34</f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9" ht="15" customHeight="1" x14ac:dyDescent="0.25">
      <c r="A35" s="193" t="s">
        <v>203</v>
      </c>
      <c r="B35" s="61">
        <f>SUBoard!B35+SUBR!B35+SUNO!B35+SUSLA!B35+SULaw!B35+SUAg!B35</f>
        <v>0</v>
      </c>
      <c r="C35" s="61">
        <f>SUBoard!C35+SUBR!C35+SUNO!C35+SUSLA!C35+SULaw!C35+SUAg!C35</f>
        <v>0</v>
      </c>
      <c r="D35" s="61">
        <f>SUBoard!D35+SUBR!D35+SUNO!D35+SUSLA!D35+SULaw!D35+SUAg!D35</f>
        <v>0</v>
      </c>
      <c r="E35" s="61">
        <f t="shared" si="0"/>
        <v>0</v>
      </c>
      <c r="F35" s="62">
        <f t="shared" si="1"/>
        <v>0</v>
      </c>
      <c r="H35" s="178"/>
    </row>
    <row r="36" spans="1:9" ht="15" customHeight="1" x14ac:dyDescent="0.25">
      <c r="A36" s="193" t="s">
        <v>204</v>
      </c>
      <c r="B36" s="61">
        <f>SUBoard!B36+SUBR!B36+SUNO!B36+SUSLA!B36+SULaw!B36+SUAg!B36</f>
        <v>0</v>
      </c>
      <c r="C36" s="61">
        <f>SUBoard!C36+SUBR!C36+SUNO!C36+SUSLA!C36+SULaw!C36+SUAg!C36</f>
        <v>0</v>
      </c>
      <c r="D36" s="61">
        <f>SUBoard!D36+SUBR!D36+SUNO!D36+SUSLA!D36+SULaw!D36+SUAg!D36</f>
        <v>0</v>
      </c>
      <c r="E36" s="61">
        <f t="shared" si="0"/>
        <v>0</v>
      </c>
      <c r="F36" s="62">
        <f t="shared" si="1"/>
        <v>0</v>
      </c>
      <c r="H36" s="178"/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9" ht="15" customHeight="1" x14ac:dyDescent="0.25">
      <c r="A38" s="64" t="s">
        <v>26</v>
      </c>
      <c r="B38" s="61">
        <f>SUBoard!B38+SUBR!B38+SUNO!B38+SUSLA!B38+SULaw!B38+SUAg!B38</f>
        <v>0</v>
      </c>
      <c r="C38" s="61">
        <f>SUBoard!C38+SUBR!C38+SUNO!C38+SUSLA!C38+SULaw!C38+SUAg!C38</f>
        <v>0</v>
      </c>
      <c r="D38" s="61">
        <f>SUBoard!D38+SUBR!D38+SUNO!D38+SUSLA!D38+SULaw!D38+SUAg!D38</f>
        <v>0</v>
      </c>
      <c r="E38" s="61">
        <f>D38-C38</f>
        <v>0</v>
      </c>
      <c r="F38" s="62">
        <f>IF(ISBLANK(E38),"  ",IF(C38&gt;0,E38/C38,IF(E38&gt;0,1,0)))</f>
        <v>0</v>
      </c>
      <c r="H38" s="178"/>
      <c r="I38" t="s">
        <v>38</v>
      </c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9" ht="15" customHeight="1" x14ac:dyDescent="0.25">
      <c r="A40" s="64" t="s">
        <v>26</v>
      </c>
      <c r="B40" s="61">
        <f>SUBoard!B40+SUBR!B40+SUNO!B40+SUSLA!B40+SULaw!B40+SUAg!B40</f>
        <v>0</v>
      </c>
      <c r="C40" s="61">
        <f>SUBoard!C40+SUBR!C40+SUNO!C40+SUSLA!C40+SULaw!C40+SUAg!C40</f>
        <v>0</v>
      </c>
      <c r="D40" s="61">
        <f>SUBoard!D40+SUBR!D40+SUNO!D40+SUSLA!D40+SULaw!D40+SUAg!D40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9" ht="15" customHeight="1" x14ac:dyDescent="0.25">
      <c r="A41" s="66" t="s">
        <v>28</v>
      </c>
      <c r="B41" s="91"/>
      <c r="C41" s="91"/>
      <c r="D41" s="91"/>
      <c r="E41" s="63"/>
      <c r="F41" s="62" t="s">
        <v>29</v>
      </c>
      <c r="H41" s="178"/>
      <c r="I41" t="s">
        <v>38</v>
      </c>
    </row>
    <row r="42" spans="1:9" s="103" customFormat="1" ht="15" customHeight="1" x14ac:dyDescent="0.25">
      <c r="A42" s="69" t="s">
        <v>30</v>
      </c>
      <c r="B42" s="77">
        <f>SUBoard!B42+SUBR!B42+SUNO!B42+SUSLA!B42+SULaw!B42+SUAg!B42</f>
        <v>72926319.780000001</v>
      </c>
      <c r="C42" s="77">
        <f>SUBoard!C42+SUBR!C42+SUNO!C42+SUSLA!C42+SULaw!C42+SUAg!C42</f>
        <v>72953420</v>
      </c>
      <c r="D42" s="77">
        <f>SUBoard!D42+SUBR!D42+SUNO!D42+SUSLA!D42+SULaw!D42+SUAg!D42</f>
        <v>80926631</v>
      </c>
      <c r="E42" s="77">
        <f>D42-C42</f>
        <v>7973211</v>
      </c>
      <c r="F42" s="71">
        <f>IF(ISBLANK(E42),"  ",IF(C42&gt;0,E42/C42,IF(E42&gt;0,1,0)))</f>
        <v>0.10929180564804226</v>
      </c>
      <c r="H42" s="179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9" ht="15" customHeight="1" x14ac:dyDescent="0.25">
      <c r="A44" s="72" t="s">
        <v>32</v>
      </c>
      <c r="B44" s="61">
        <f>SUBoard!B44+SUBR!B44+SUNO!B44+SUSLA!B44+SULaw!B44+SUAg!B44</f>
        <v>0</v>
      </c>
      <c r="C44" s="61">
        <f>SUBoard!C44+SUBR!C44+SUNO!C44+SUSLA!C44+SULaw!C44+SUAg!C44</f>
        <v>0</v>
      </c>
      <c r="D44" s="61">
        <f>SUBoard!D44+SUBR!D44+SUNO!D44+SUSLA!D44+SULaw!D44+SUAg!D44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9" ht="15" customHeight="1" x14ac:dyDescent="0.25">
      <c r="A45" s="73" t="s">
        <v>33</v>
      </c>
      <c r="B45" s="61">
        <f>SUBoard!B45+SUBR!B45+SUNO!B45+SUSLA!B45+SULaw!B45+SUAg!B45</f>
        <v>0</v>
      </c>
      <c r="C45" s="61">
        <f>SUBoard!C45+SUBR!C45+SUNO!C45+SUSLA!C45+SULaw!C45+SUAg!C45</f>
        <v>0</v>
      </c>
      <c r="D45" s="61">
        <f>SUBoard!D45+SUBR!D45+SUNO!D45+SUSLA!D45+SULaw!D45+SUAg!D45</f>
        <v>0</v>
      </c>
      <c r="E45" s="61">
        <f t="shared" si="6"/>
        <v>0</v>
      </c>
      <c r="F45" s="62">
        <f t="shared" si="7"/>
        <v>0</v>
      </c>
      <c r="H45" s="178"/>
    </row>
    <row r="46" spans="1:9" ht="15" customHeight="1" x14ac:dyDescent="0.25">
      <c r="A46" s="73" t="s">
        <v>34</v>
      </c>
      <c r="B46" s="61">
        <f>SUBoard!B46+SUBR!B46+SUNO!B46+SUSLA!B46+SULaw!B46+SUAg!B46</f>
        <v>0</v>
      </c>
      <c r="C46" s="61">
        <f>SUBoard!C46+SUBR!C46+SUNO!C46+SUSLA!C46+SULaw!C46+SUAg!C46</f>
        <v>0</v>
      </c>
      <c r="D46" s="61">
        <f>SUBoard!D46+SUBR!D46+SUNO!D46+SUSLA!D46+SULaw!D46+SUAg!D46</f>
        <v>0</v>
      </c>
      <c r="E46" s="61">
        <f t="shared" si="6"/>
        <v>0</v>
      </c>
      <c r="F46" s="62">
        <f t="shared" si="7"/>
        <v>0</v>
      </c>
      <c r="H46" s="178"/>
    </row>
    <row r="47" spans="1:9" ht="15" customHeight="1" x14ac:dyDescent="0.25">
      <c r="A47" s="73" t="s">
        <v>35</v>
      </c>
      <c r="B47" s="61">
        <f>SUBoard!B47+SUBR!B47+SUNO!B47+SUSLA!B47+SULaw!B47+SUAg!B47</f>
        <v>0</v>
      </c>
      <c r="C47" s="61">
        <f>SUBoard!C47+SUBR!C47+SUNO!C47+SUSLA!C47+SULaw!C47+SUAg!C47</f>
        <v>0</v>
      </c>
      <c r="D47" s="61">
        <f>SUBoard!D47+SUBR!D47+SUNO!D47+SUSLA!D47+SULaw!D47+SUAg!D47</f>
        <v>0</v>
      </c>
      <c r="E47" s="61">
        <f t="shared" si="6"/>
        <v>0</v>
      </c>
      <c r="F47" s="62">
        <f t="shared" si="7"/>
        <v>0</v>
      </c>
      <c r="H47" s="178"/>
    </row>
    <row r="48" spans="1:9" ht="15" customHeight="1" x14ac:dyDescent="0.25">
      <c r="A48" s="74" t="s">
        <v>36</v>
      </c>
      <c r="B48" s="61">
        <f>SUBoard!B48+SUBR!B48+SUNO!B48+SUSLA!B48+SULaw!B48+SUAg!B48</f>
        <v>0</v>
      </c>
      <c r="C48" s="61">
        <f>SUBoard!C48+SUBR!C48+SUNO!C48+SUSLA!C48+SULaw!C48+SUAg!C48</f>
        <v>0</v>
      </c>
      <c r="D48" s="61">
        <f>SUBoard!D48+SUBR!D48+SUNO!D48+SUSLA!D48+SULaw!D48+SUAg!D48</f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7">
        <f>SUBoard!B49+SUBR!B49+SUNO!B49+SUSLA!B49+SULaw!B49+SUAg!B49</f>
        <v>0</v>
      </c>
      <c r="C49" s="77">
        <f>SUBoard!C49+SUBR!C49+SUNO!C49+SUSLA!C49+SULaw!C49+SUAg!C49</f>
        <v>0</v>
      </c>
      <c r="D49" s="77">
        <f>SUBoard!D49+SUBR!D49+SUNO!D49+SUSLA!D49+SULaw!D49+SUAg!D49</f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SUBoard!B51+SUBR!B51+SUNO!B51+SUSLA!B51+SULaw!B51+SUAg!B51</f>
        <v>4420972</v>
      </c>
      <c r="C51" s="77">
        <f>SUBoard!C51+SUBR!C51+SUNO!C51+SUSLA!C51+SULaw!C51+SUAg!C51</f>
        <v>4436400</v>
      </c>
      <c r="D51" s="77">
        <f>SUBoard!D51+SUBR!D51+SUNO!D51+SUSLA!D51+SULaw!D51+SUAg!D51</f>
        <v>4476791</v>
      </c>
      <c r="E51" s="77">
        <f>D51-C51</f>
        <v>40391</v>
      </c>
      <c r="F51" s="71">
        <f>IF(ISBLANK(E51),"  ",IF(C51&gt;0,E51/C51,IF(E51&gt;0,1,0)))</f>
        <v>9.1044540618519521E-3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SUBoard!B53+SUBR!B53+SUNO!B53+SUSLA!B53+SULaw!B53+SUAg!B53</f>
        <v>0</v>
      </c>
      <c r="C53" s="77">
        <f>SUBoard!C53+SUBR!C53+SUNO!C53+SUSLA!C53+SULaw!C53+SUAg!C53</f>
        <v>0</v>
      </c>
      <c r="D53" s="77">
        <f>SUBoard!D53+SUBR!D53+SUNO!D53+SUSLA!D53+SULaw!D53+SUAg!D53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SUBoard!B55+SUBR!B55+SUNO!B55+SUSLA!B55+SULaw!B55+SUAg!B55</f>
        <v>109823666.67</v>
      </c>
      <c r="C55" s="77">
        <f>SUBoard!C55+SUBR!C55+SUNO!C55+SUSLA!C55+SULaw!C55+SUAg!C55</f>
        <v>113768600</v>
      </c>
      <c r="D55" s="77">
        <f>SUBoard!D55+SUBR!D55+SUNO!D55+SUSLA!D55+SULaw!D55+SUAg!D55</f>
        <v>115831100</v>
      </c>
      <c r="E55" s="77">
        <f>D55-C55</f>
        <v>2062500</v>
      </c>
      <c r="F55" s="71">
        <f>IF(ISBLANK(E55),"  ",IF(C55&gt;0,E55/C55,IF(E55&gt;0,1,0)))</f>
        <v>1.8128903757275733E-2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SUBoard!B57+SUBR!B57+SUNO!B57+SUSLA!B57+SULaw!B57+SUAg!B57</f>
        <v>3654209</v>
      </c>
      <c r="C57" s="77">
        <f>SUBoard!C57+SUBR!C57+SUNO!C57+SUSLA!C57+SULaw!C57+SUAg!C57</f>
        <v>3654209</v>
      </c>
      <c r="D57" s="77">
        <f>SUBoard!D57+SUBR!D57+SUNO!D57+SUSLA!D57+SULaw!D57+SUAg!D57</f>
        <v>13654209</v>
      </c>
      <c r="E57" s="77">
        <f>D57-C57</f>
        <v>10000000</v>
      </c>
      <c r="F57" s="71">
        <f>IF(ISBLANK(E57),"  ",IF(C57&gt;0,E57/C57,IF(E57&gt;0,1,0)))</f>
        <v>2.7365703494244582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SUBoard!B59+SUBR!B59+SUNO!B59+SUSLA!B59+SULaw!B59+SUAg!B59</f>
        <v>0</v>
      </c>
      <c r="C59" s="77">
        <f>SUBoard!C59+SUBR!C59+SUNO!C59+SUSLA!C59+SULaw!C59+SUAg!C59</f>
        <v>0</v>
      </c>
      <c r="D59" s="77">
        <f>SUBoard!D59+SUBR!D59+SUNO!D59+SUSLA!D59+SULaw!D59+SUAg!D59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B59+B57+B55+B53+B51+-B49+B42</f>
        <v>190825167.44999999</v>
      </c>
      <c r="C61" s="77">
        <f>C59+C57+C55+C53+C51+-C49+C42</f>
        <v>194812629</v>
      </c>
      <c r="D61" s="77">
        <f>D59+D57+D55+D53+D51+-D49+D42</f>
        <v>214888731</v>
      </c>
      <c r="E61" s="77">
        <f>D61-C61</f>
        <v>20076102</v>
      </c>
      <c r="F61" s="71">
        <f>IF(ISBLANK(E61),"  ",IF(C61&gt;0,E61/C61,IF(E61&gt;0,1,0)))</f>
        <v>0.10305339085588748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SUBoard!B65+SUBR!B65+SUNO!B65+SUSLA!B65+SULaw!B65+SUAg!B65</f>
        <v>60071325.909999996</v>
      </c>
      <c r="C65" s="61">
        <f>SUBoard!C65+SUBR!C65+SUNO!C65+SUSLA!C65+SULaw!C65+SUAg!C65</f>
        <v>66561202.560000002</v>
      </c>
      <c r="D65" s="61">
        <f>SUBoard!D65+SUBR!D65+SUNO!D65+SUSLA!D65+SULaw!D65+SUAg!D65</f>
        <v>63138688.300000004</v>
      </c>
      <c r="E65" s="61">
        <f t="shared" ref="E65:E78" si="8">D65-C65</f>
        <v>-3422514.2599999979</v>
      </c>
      <c r="F65" s="62">
        <f t="shared" ref="F65:F78" si="9">IF(ISBLANK(E65),"  ",IF(C65&gt;0,E65/C65,IF(E65&gt;0,1,0)))</f>
        <v>-5.1419056873482034E-2</v>
      </c>
      <c r="H65" s="178"/>
    </row>
    <row r="66" spans="1:8" ht="15" customHeight="1" x14ac:dyDescent="0.25">
      <c r="A66" s="66" t="s">
        <v>47</v>
      </c>
      <c r="B66" s="61">
        <f>SUBoard!B66+SUBR!B66+SUNO!B66+SUSLA!B66+SULaw!B66+SUAg!B66</f>
        <v>2308328.08</v>
      </c>
      <c r="C66" s="61">
        <f>SUBoard!C66+SUBR!C66+SUNO!C66+SUSLA!C66+SULaw!C66+SUAg!C66</f>
        <v>3797780.44</v>
      </c>
      <c r="D66" s="61">
        <f>SUBoard!D66+SUBR!D66+SUNO!D66+SUSLA!D66+SULaw!D66+SUAg!D66</f>
        <v>3464129.57</v>
      </c>
      <c r="E66" s="61">
        <f t="shared" si="8"/>
        <v>-333650.87000000011</v>
      </c>
      <c r="F66" s="62">
        <f t="shared" si="9"/>
        <v>-8.7854175687944749E-2</v>
      </c>
      <c r="H66" s="178"/>
    </row>
    <row r="67" spans="1:8" ht="15" customHeight="1" x14ac:dyDescent="0.25">
      <c r="A67" s="66" t="s">
        <v>48</v>
      </c>
      <c r="B67" s="61">
        <f>SUBoard!B67+SUBR!B67+SUNO!B67+SUSLA!B67+SULaw!B67+SUAg!B67</f>
        <v>2429903.6899999995</v>
      </c>
      <c r="C67" s="61">
        <f>SUBoard!C67+SUBR!C67+SUNO!C67+SUSLA!C67+SULaw!C67+SUAg!C67</f>
        <v>3800822.49</v>
      </c>
      <c r="D67" s="61">
        <f>SUBoard!D67+SUBR!D67+SUNO!D67+SUSLA!D67+SULaw!D67+SUAg!D67</f>
        <v>3857834.62</v>
      </c>
      <c r="E67" s="61">
        <f t="shared" si="8"/>
        <v>57012.129999999888</v>
      </c>
      <c r="F67" s="62">
        <f t="shared" si="9"/>
        <v>1.4999945446018419E-2</v>
      </c>
      <c r="H67" s="178"/>
    </row>
    <row r="68" spans="1:8" ht="15" customHeight="1" x14ac:dyDescent="0.25">
      <c r="A68" s="66" t="s">
        <v>49</v>
      </c>
      <c r="B68" s="61">
        <f>SUBoard!B68+SUBR!B68+SUNO!B68+SUSLA!B68+SULaw!B68+SUAg!B68</f>
        <v>15498417.970000001</v>
      </c>
      <c r="C68" s="61">
        <f>SUBoard!C68+SUBR!C68+SUNO!C68+SUSLA!C68+SULaw!C68+SUAg!C68</f>
        <v>16703158.970000001</v>
      </c>
      <c r="D68" s="61">
        <f>SUBoard!D68+SUBR!D68+SUNO!D68+SUSLA!D68+SULaw!D68+SUAg!D68</f>
        <v>17026747.550000001</v>
      </c>
      <c r="E68" s="61">
        <f t="shared" si="8"/>
        <v>323588.58000000007</v>
      </c>
      <c r="F68" s="62">
        <f t="shared" si="9"/>
        <v>1.9372897101751052E-2</v>
      </c>
      <c r="H68" s="178"/>
    </row>
    <row r="69" spans="1:8" ht="15" customHeight="1" x14ac:dyDescent="0.25">
      <c r="A69" s="66" t="s">
        <v>50</v>
      </c>
      <c r="B69" s="61">
        <f>SUBoard!B69+SUBR!B69+SUNO!B69+SUSLA!B69+SULaw!B69+SUAg!B69</f>
        <v>10700127.91</v>
      </c>
      <c r="C69" s="61">
        <f>SUBoard!C69+SUBR!C69+SUNO!C69+SUSLA!C69+SULaw!C69+SUAg!C69</f>
        <v>10429527.67</v>
      </c>
      <c r="D69" s="61">
        <f>SUBoard!D69+SUBR!D69+SUNO!D69+SUSLA!D69+SULaw!D69+SUAg!D69</f>
        <v>10028567.700000001</v>
      </c>
      <c r="E69" s="61">
        <f t="shared" si="8"/>
        <v>-400959.96999999881</v>
      </c>
      <c r="F69" s="62">
        <f t="shared" si="9"/>
        <v>-3.8444691139114529E-2</v>
      </c>
      <c r="H69" s="178"/>
    </row>
    <row r="70" spans="1:8" ht="15" customHeight="1" x14ac:dyDescent="0.25">
      <c r="A70" s="66" t="s">
        <v>51</v>
      </c>
      <c r="B70" s="61">
        <f>SUBoard!B70+SUBR!B70+SUNO!B70+SUSLA!B70+SULaw!B70+SUAg!B70</f>
        <v>50355570.850000001</v>
      </c>
      <c r="C70" s="61">
        <f>SUBoard!C70+SUBR!C70+SUNO!C70+SUSLA!C70+SULaw!C70+SUAg!C70</f>
        <v>42606144.799999997</v>
      </c>
      <c r="D70" s="61">
        <f>SUBoard!D70+SUBR!D70+SUNO!D70+SUSLA!D70+SULaw!D70+SUAg!D70</f>
        <v>44635954.799999997</v>
      </c>
      <c r="E70" s="61">
        <f t="shared" si="8"/>
        <v>2029810</v>
      </c>
      <c r="F70" s="62">
        <f t="shared" si="9"/>
        <v>4.76412500949863E-2</v>
      </c>
      <c r="H70" s="178"/>
    </row>
    <row r="71" spans="1:8" ht="15" customHeight="1" x14ac:dyDescent="0.25">
      <c r="A71" s="66" t="s">
        <v>52</v>
      </c>
      <c r="B71" s="61">
        <f>SUBoard!B71+SUBR!B71+SUNO!B71+SUSLA!B71+SULaw!B71+SUAg!B71</f>
        <v>17601900</v>
      </c>
      <c r="C71" s="61">
        <f>SUBoard!C71+SUBR!C71+SUNO!C71+SUSLA!C71+SULaw!C71+SUAg!C71</f>
        <v>15072386</v>
      </c>
      <c r="D71" s="61">
        <f>SUBoard!D71+SUBR!D71+SUNO!D71+SUSLA!D71+SULaw!D71+SUAg!D71</f>
        <v>13691229</v>
      </c>
      <c r="E71" s="61">
        <f t="shared" si="8"/>
        <v>-1381157</v>
      </c>
      <c r="F71" s="62">
        <f t="shared" si="9"/>
        <v>-9.163492760867456E-2</v>
      </c>
      <c r="H71" s="178"/>
    </row>
    <row r="72" spans="1:8" ht="15" customHeight="1" x14ac:dyDescent="0.25">
      <c r="A72" s="66" t="s">
        <v>53</v>
      </c>
      <c r="B72" s="61">
        <f>SUBoard!B72+SUBR!B72+SUNO!B72+SUSLA!B72+SULaw!B72+SUAg!B72</f>
        <v>21372257.789999999</v>
      </c>
      <c r="C72" s="61">
        <f>SUBoard!C72+SUBR!C72+SUNO!C72+SUSLA!C72+SULaw!C72+SUAg!C72</f>
        <v>26456127.800000001</v>
      </c>
      <c r="D72" s="61">
        <f>SUBoard!D72+SUBR!D72+SUNO!D72+SUSLA!D72+SULaw!D72+SUAg!D72</f>
        <v>47356146.390000001</v>
      </c>
      <c r="E72" s="61">
        <f t="shared" si="8"/>
        <v>20900018.59</v>
      </c>
      <c r="F72" s="62">
        <f t="shared" si="9"/>
        <v>0.78998781484567815</v>
      </c>
      <c r="H72" s="178"/>
    </row>
    <row r="73" spans="1:8" s="103" customFormat="1" ht="15" customHeight="1" x14ac:dyDescent="0.25">
      <c r="A73" s="84" t="s">
        <v>54</v>
      </c>
      <c r="B73" s="77">
        <f>SUBoard!B73+SUBR!B73+SUNO!B73+SUSLA!B73+SULaw!B73+SUAg!B73</f>
        <v>180337832.19999999</v>
      </c>
      <c r="C73" s="77">
        <f>SUBoard!C73+SUBR!C73+SUNO!C73+SUSLA!C73+SULaw!C73+SUAg!C73</f>
        <v>185427150.73000002</v>
      </c>
      <c r="D73" s="77">
        <f>SUBoard!D73+SUBR!D73+SUNO!D73+SUSLA!D73+SULaw!D73+SUAg!D73</f>
        <v>203199297.93000001</v>
      </c>
      <c r="E73" s="77">
        <f t="shared" si="8"/>
        <v>17772147.199999988</v>
      </c>
      <c r="F73" s="71">
        <f t="shared" si="9"/>
        <v>9.58443632986518E-2</v>
      </c>
      <c r="H73" s="179"/>
    </row>
    <row r="74" spans="1:8" ht="15" customHeight="1" x14ac:dyDescent="0.25">
      <c r="A74" s="66" t="s">
        <v>55</v>
      </c>
      <c r="B74" s="61">
        <f>SUBoard!B74+SUBR!B74+SUNO!B74+SUSLA!B74+SULaw!B74+SUAg!B74</f>
        <v>0</v>
      </c>
      <c r="C74" s="61">
        <f>SUBoard!C74+SUBR!C74+SUNO!C74+SUSLA!C74+SULaw!C74+SUAg!C74</f>
        <v>0</v>
      </c>
      <c r="D74" s="61">
        <f>SUBoard!D74+SUBR!D74+SUNO!D74+SUSLA!D74+SULaw!D74+SUAg!D74</f>
        <v>0</v>
      </c>
      <c r="E74" s="61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1">
        <f>SUBoard!B75+SUBR!B75+SUNO!B75+SUSLA!B75+SULaw!B75+SUAg!B75</f>
        <v>6786194.9900000002</v>
      </c>
      <c r="C75" s="61">
        <f>SUBoard!C75+SUBR!C75+SUNO!C75+SUSLA!C75+SULaw!C75+SUAg!C75</f>
        <v>5275637</v>
      </c>
      <c r="D75" s="61">
        <f>SUBoard!D75+SUBR!D75+SUNO!D75+SUSLA!D75+SULaw!D75+SUAg!D75</f>
        <v>7574593</v>
      </c>
      <c r="E75" s="61">
        <f t="shared" si="8"/>
        <v>2298956</v>
      </c>
      <c r="F75" s="62">
        <f t="shared" si="9"/>
        <v>0.43576842000311999</v>
      </c>
      <c r="H75" s="178"/>
    </row>
    <row r="76" spans="1:8" ht="15" customHeight="1" x14ac:dyDescent="0.25">
      <c r="A76" s="66" t="s">
        <v>57</v>
      </c>
      <c r="B76" s="61">
        <f>SUBoard!B76+SUBR!B76+SUNO!B76+SUSLA!B76+SULaw!B76+SUAg!B76</f>
        <v>3699841</v>
      </c>
      <c r="C76" s="61">
        <f>SUBoard!C76+SUBR!C76+SUNO!C76+SUSLA!C76+SULaw!C76+SUAg!C76</f>
        <v>4109841</v>
      </c>
      <c r="D76" s="61">
        <f>SUBoard!D76+SUBR!D76+SUNO!D76+SUSLA!D76+SULaw!D76+SUAg!D76</f>
        <v>4114841</v>
      </c>
      <c r="E76" s="61">
        <f t="shared" si="8"/>
        <v>5000</v>
      </c>
      <c r="F76" s="62">
        <f t="shared" si="9"/>
        <v>1.2165920774064008E-3</v>
      </c>
      <c r="H76" s="178"/>
    </row>
    <row r="77" spans="1:8" ht="15" customHeight="1" x14ac:dyDescent="0.25">
      <c r="A77" s="66" t="s">
        <v>58</v>
      </c>
      <c r="B77" s="61">
        <f>SUBoard!B77+SUBR!B77+SUNO!B77+SUSLA!B77+SULaw!B77+SUAg!B77</f>
        <v>1300</v>
      </c>
      <c r="C77" s="61">
        <f>SUBoard!C77+SUBR!C77+SUNO!C77+SUSLA!C77+SULaw!C77+SUAg!C77</f>
        <v>0</v>
      </c>
      <c r="D77" s="61">
        <f>SUBoard!D77+SUBR!D77+SUNO!D77+SUSLA!D77+SULaw!D77+SUAg!D77</f>
        <v>0</v>
      </c>
      <c r="E77" s="61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77">
        <f>SUBoard!B78+SUBR!B78+SUNO!B78+SUSLA!B78+SULaw!B78+SUAg!B78</f>
        <v>190825168.19</v>
      </c>
      <c r="C78" s="77">
        <f>SUBoard!C78+SUBR!C78+SUNO!C78+SUSLA!C78+SULaw!C78+SUAg!C78</f>
        <v>194812628.73000002</v>
      </c>
      <c r="D78" s="77">
        <f>SUBoard!D78+SUBR!D78+SUNO!D78+SUSLA!D78+SULaw!D78+SUAg!D78</f>
        <v>214888731.93000001</v>
      </c>
      <c r="E78" s="77">
        <f t="shared" si="8"/>
        <v>20076103.199999988</v>
      </c>
      <c r="F78" s="71">
        <f t="shared" si="9"/>
        <v>0.1030533971584789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SUBoard!B81+SUBR!B81+SUNO!B81+SUSLA!B81+SULaw!B81+SUAg!B81</f>
        <v>90540127.960000008</v>
      </c>
      <c r="C81" s="61">
        <f>SUBoard!C81+SUBR!C81+SUNO!C81+SUSLA!C81+SULaw!C81+SUAg!C81</f>
        <v>92310222.879999995</v>
      </c>
      <c r="D81" s="61">
        <f>SUBoard!D81+SUBR!D81+SUNO!D81+SUSLA!D81+SULaw!D81+SUAg!D81</f>
        <v>93722793.640000001</v>
      </c>
      <c r="E81" s="61">
        <f t="shared" ref="E81:E99" si="10">D81-C81</f>
        <v>1412570.7600000054</v>
      </c>
      <c r="F81" s="62">
        <f t="shared" ref="F81:F99" si="11">IF(ISBLANK(E81),"  ",IF(C81&gt;0,E81/C81,IF(E81&gt;0,1,0)))</f>
        <v>1.5302430391012024E-2</v>
      </c>
      <c r="H81" s="178"/>
    </row>
    <row r="82" spans="1:8" ht="15" customHeight="1" x14ac:dyDescent="0.25">
      <c r="A82" s="66" t="s">
        <v>62</v>
      </c>
      <c r="B82" s="61">
        <f>SUBoard!B82+SUBR!B82+SUNO!B82+SUSLA!B82+SULaw!B82+SUAg!B82</f>
        <v>300632.14999999997</v>
      </c>
      <c r="C82" s="61">
        <f>SUBoard!C82+SUBR!C82+SUNO!C82+SUSLA!C82+SULaw!C82+SUAg!C82</f>
        <v>394759</v>
      </c>
      <c r="D82" s="61">
        <f>SUBoard!D82+SUBR!D82+SUNO!D82+SUSLA!D82+SULaw!D82+SUAg!D82</f>
        <v>345877</v>
      </c>
      <c r="E82" s="61">
        <f t="shared" si="10"/>
        <v>-48882</v>
      </c>
      <c r="F82" s="62">
        <f t="shared" si="11"/>
        <v>-0.1238274491525209</v>
      </c>
      <c r="H82" s="178"/>
    </row>
    <row r="83" spans="1:8" ht="15" customHeight="1" x14ac:dyDescent="0.25">
      <c r="A83" s="66" t="s">
        <v>63</v>
      </c>
      <c r="B83" s="61">
        <f>SUBoard!B83+SUBR!B83+SUNO!B83+SUSLA!B83+SULaw!B83+SUAg!B83</f>
        <v>37317420.189999998</v>
      </c>
      <c r="C83" s="61">
        <f>SUBoard!C83+SUBR!C83+SUNO!C83+SUSLA!C83+SULaw!C83+SUAg!C83</f>
        <v>39104799.859999999</v>
      </c>
      <c r="D83" s="61">
        <f>SUBoard!D83+SUBR!D83+SUNO!D83+SUSLA!D83+SULaw!D83+SUAg!D83</f>
        <v>37687112.780000001</v>
      </c>
      <c r="E83" s="61">
        <f t="shared" si="10"/>
        <v>-1417687.0799999982</v>
      </c>
      <c r="F83" s="62">
        <f t="shared" si="11"/>
        <v>-3.625353115411644E-2</v>
      </c>
      <c r="H83" s="178"/>
    </row>
    <row r="84" spans="1:8" s="103" customFormat="1" ht="15" customHeight="1" x14ac:dyDescent="0.25">
      <c r="A84" s="84" t="s">
        <v>64</v>
      </c>
      <c r="B84" s="77">
        <f>SUBoard!B84+SUBR!B84+SUNO!B84+SUSLA!B84+SULaw!B84+SUAg!B84</f>
        <v>128158180.30000001</v>
      </c>
      <c r="C84" s="77">
        <f>SUBoard!C84+SUBR!C84+SUNO!C84+SUSLA!C84+SULaw!C84+SUAg!C84</f>
        <v>131809781.73999999</v>
      </c>
      <c r="D84" s="77">
        <f>SUBoard!D84+SUBR!D84+SUNO!D84+SUSLA!D84+SULaw!D84+SUAg!D84</f>
        <v>131755783.41999999</v>
      </c>
      <c r="E84" s="77">
        <f t="shared" si="10"/>
        <v>-53998.320000007749</v>
      </c>
      <c r="F84" s="71">
        <f t="shared" si="11"/>
        <v>-4.0966853360338286E-4</v>
      </c>
      <c r="H84" s="179"/>
    </row>
    <row r="85" spans="1:8" ht="15" customHeight="1" x14ac:dyDescent="0.25">
      <c r="A85" s="66" t="s">
        <v>65</v>
      </c>
      <c r="B85" s="61">
        <f>SUBoard!B85+SUBR!B85+SUNO!B85+SUSLA!B85+SULaw!B85+SUAg!B85</f>
        <v>1397350.15</v>
      </c>
      <c r="C85" s="61">
        <f>SUBoard!C85+SUBR!C85+SUNO!C85+SUSLA!C85+SULaw!C85+SUAg!C85</f>
        <v>1490311</v>
      </c>
      <c r="D85" s="61">
        <f>SUBoard!D85+SUBR!D85+SUNO!D85+SUSLA!D85+SULaw!D85+SUAg!D85</f>
        <v>1502108.51</v>
      </c>
      <c r="E85" s="61">
        <f t="shared" si="10"/>
        <v>11797.510000000009</v>
      </c>
      <c r="F85" s="62">
        <f t="shared" si="11"/>
        <v>7.9161396513882064E-3</v>
      </c>
      <c r="H85" s="178"/>
    </row>
    <row r="86" spans="1:8" ht="15" customHeight="1" x14ac:dyDescent="0.25">
      <c r="A86" s="66" t="s">
        <v>66</v>
      </c>
      <c r="B86" s="61">
        <f>SUBoard!B86+SUBR!B86+SUNO!B86+SUSLA!B86+SULaw!B86+SUAg!B86</f>
        <v>18454012.829999998</v>
      </c>
      <c r="C86" s="61">
        <f>SUBoard!C86+SUBR!C86+SUNO!C86+SUSLA!C86+SULaw!C86+SUAg!C86</f>
        <v>18309595</v>
      </c>
      <c r="D86" s="61">
        <f>SUBoard!D86+SUBR!D86+SUNO!D86+SUSLA!D86+SULaw!D86+SUAg!D86</f>
        <v>21284452</v>
      </c>
      <c r="E86" s="61">
        <f t="shared" si="10"/>
        <v>2974857</v>
      </c>
      <c r="F86" s="62">
        <f t="shared" si="11"/>
        <v>0.1624753032494711</v>
      </c>
      <c r="H86" s="178"/>
    </row>
    <row r="87" spans="1:8" ht="15" customHeight="1" x14ac:dyDescent="0.25">
      <c r="A87" s="66" t="s">
        <v>67</v>
      </c>
      <c r="B87" s="61">
        <f>SUBoard!B87+SUBR!B87+SUNO!B87+SUSLA!B87+SULaw!B87+SUAg!B87</f>
        <v>2834869.09</v>
      </c>
      <c r="C87" s="61">
        <f>SUBoard!C87+SUBR!C87+SUNO!C87+SUSLA!C87+SULaw!C87+SUAg!C87</f>
        <v>2136271.9900000002</v>
      </c>
      <c r="D87" s="61">
        <f>SUBoard!D87+SUBR!D87+SUNO!D87+SUSLA!D87+SULaw!D87+SUAg!D87</f>
        <v>2492527</v>
      </c>
      <c r="E87" s="61">
        <f t="shared" si="10"/>
        <v>356255.00999999978</v>
      </c>
      <c r="F87" s="62">
        <f t="shared" si="11"/>
        <v>0.16676481818216404</v>
      </c>
      <c r="H87" s="178"/>
    </row>
    <row r="88" spans="1:8" s="103" customFormat="1" ht="15" customHeight="1" x14ac:dyDescent="0.25">
      <c r="A88" s="68" t="s">
        <v>68</v>
      </c>
      <c r="B88" s="77">
        <f>SUBoard!B88+SUBR!B88+SUNO!B88+SUSLA!B88+SULaw!B88+SUAg!B88</f>
        <v>22686232.07</v>
      </c>
      <c r="C88" s="77">
        <f>SUBoard!C88+SUBR!C88+SUNO!C88+SUSLA!C88+SULaw!C88+SUAg!C88</f>
        <v>21936177.989999998</v>
      </c>
      <c r="D88" s="77">
        <f>SUBoard!D88+SUBR!D88+SUNO!D88+SUSLA!D88+SULaw!D88+SUAg!D88</f>
        <v>25279087.510000002</v>
      </c>
      <c r="E88" s="77">
        <f t="shared" si="10"/>
        <v>3342909.5200000033</v>
      </c>
      <c r="F88" s="71">
        <f t="shared" si="11"/>
        <v>0.1523925235072367</v>
      </c>
      <c r="H88" s="179"/>
    </row>
    <row r="89" spans="1:8" ht="15" customHeight="1" x14ac:dyDescent="0.25">
      <c r="A89" s="66" t="s">
        <v>69</v>
      </c>
      <c r="B89" s="61">
        <f>SUBoard!B89+SUBR!B89+SUNO!B89+SUSLA!B89+SULaw!B89+SUAg!B89</f>
        <v>2529899.4999999995</v>
      </c>
      <c r="C89" s="61">
        <f>SUBoard!C89+SUBR!C89+SUNO!C89+SUSLA!C89+SULaw!C89+SUAg!C89</f>
        <v>2727372</v>
      </c>
      <c r="D89" s="61">
        <f>SUBoard!D89+SUBR!D89+SUNO!D89+SUSLA!D89+SULaw!D89+SUAg!D89</f>
        <v>2624196</v>
      </c>
      <c r="E89" s="61">
        <f t="shared" si="10"/>
        <v>-103176</v>
      </c>
      <c r="F89" s="62">
        <f t="shared" si="11"/>
        <v>-3.7829822994442999E-2</v>
      </c>
      <c r="H89" s="178"/>
    </row>
    <row r="90" spans="1:8" ht="15" customHeight="1" x14ac:dyDescent="0.25">
      <c r="A90" s="66" t="s">
        <v>70</v>
      </c>
      <c r="B90" s="61">
        <f>SUBoard!B90+SUBR!B90+SUNO!B90+SUSLA!B90+SULaw!B90+SUAg!B90</f>
        <v>24383323.080000002</v>
      </c>
      <c r="C90" s="61">
        <f>SUBoard!C90+SUBR!C90+SUNO!C90+SUSLA!C90+SULaw!C90+SUAg!C90</f>
        <v>26990858</v>
      </c>
      <c r="D90" s="61">
        <f>SUBoard!D90+SUBR!D90+SUNO!D90+SUSLA!D90+SULaw!D90+SUAg!D90</f>
        <v>31111161</v>
      </c>
      <c r="E90" s="61">
        <f t="shared" si="10"/>
        <v>4120303</v>
      </c>
      <c r="F90" s="62">
        <f t="shared" si="11"/>
        <v>0.15265550283729401</v>
      </c>
      <c r="H90" s="178"/>
    </row>
    <row r="91" spans="1:8" ht="15" customHeight="1" x14ac:dyDescent="0.25">
      <c r="A91" s="66" t="s">
        <v>71</v>
      </c>
      <c r="B91" s="61">
        <f>SUBoard!B91+SUBR!B91+SUNO!B91+SUSLA!B91+SULaw!B91+SUAg!B91</f>
        <v>0</v>
      </c>
      <c r="C91" s="61">
        <f>SUBoard!C91+SUBR!C91+SUNO!C91+SUSLA!C91+SULaw!C91+SUAg!C91</f>
        <v>0</v>
      </c>
      <c r="D91" s="61">
        <f>SUBoard!D91+SUBR!D91+SUNO!D91+SUSLA!D91+SULaw!D91+SUAg!D91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SUBoard!B92+SUBR!B92+SUNO!B92+SUSLA!B92+SULaw!B92+SUAg!B92</f>
        <v>10138901.310000001</v>
      </c>
      <c r="C92" s="61">
        <f>SUBoard!C92+SUBR!C92+SUNO!C92+SUSLA!C92+SULaw!C92+SUAg!C92</f>
        <v>7865134</v>
      </c>
      <c r="D92" s="61">
        <f>SUBoard!D92+SUBR!D92+SUNO!D92+SUSLA!D92+SULaw!D92+SUAg!D92</f>
        <v>10067114</v>
      </c>
      <c r="E92" s="61">
        <f t="shared" si="10"/>
        <v>2201980</v>
      </c>
      <c r="F92" s="62">
        <f t="shared" si="11"/>
        <v>0.27996725802764455</v>
      </c>
      <c r="H92" s="178"/>
    </row>
    <row r="93" spans="1:8" s="103" customFormat="1" ht="15" customHeight="1" x14ac:dyDescent="0.25">
      <c r="A93" s="68" t="s">
        <v>73</v>
      </c>
      <c r="B93" s="77">
        <f>SUBoard!B93+SUBR!B93+SUNO!B93+SUSLA!B93+SULaw!B93+SUAg!B93</f>
        <v>37052123.890000001</v>
      </c>
      <c r="C93" s="77">
        <f>SUBoard!C93+SUBR!C93+SUNO!C93+SUSLA!C93+SULaw!C93+SUAg!C93</f>
        <v>37583364</v>
      </c>
      <c r="D93" s="77">
        <f>SUBoard!D93+SUBR!D93+SUNO!D93+SUSLA!D93+SULaw!D93+SUAg!D93</f>
        <v>43802471</v>
      </c>
      <c r="E93" s="77">
        <f t="shared" si="10"/>
        <v>6219107</v>
      </c>
      <c r="F93" s="71">
        <f t="shared" si="11"/>
        <v>0.16547499579867306</v>
      </c>
      <c r="H93" s="179"/>
    </row>
    <row r="94" spans="1:8" ht="15" customHeight="1" x14ac:dyDescent="0.25">
      <c r="A94" s="66" t="s">
        <v>74</v>
      </c>
      <c r="B94" s="61">
        <f>SUBoard!B94+SUBR!B94+SUNO!B94+SUSLA!B94+SULaw!B94+SUAg!B94</f>
        <v>1109551.3599999999</v>
      </c>
      <c r="C94" s="61">
        <f>SUBoard!C94+SUBR!C94+SUNO!C94+SUSLA!C94+SULaw!C94+SUAg!C94</f>
        <v>425342</v>
      </c>
      <c r="D94" s="61">
        <f>SUBoard!D94+SUBR!D94+SUNO!D94+SUSLA!D94+SULaw!D94+SUAg!D94</f>
        <v>2201741</v>
      </c>
      <c r="E94" s="61">
        <f t="shared" si="10"/>
        <v>1776399</v>
      </c>
      <c r="F94" s="62">
        <f t="shared" si="11"/>
        <v>4.1764015780242723</v>
      </c>
      <c r="H94" s="178"/>
    </row>
    <row r="95" spans="1:8" ht="15" customHeight="1" x14ac:dyDescent="0.25">
      <c r="A95" s="66" t="s">
        <v>75</v>
      </c>
      <c r="B95" s="61">
        <f>SUBoard!B95+SUBR!B95+SUNO!B95+SUSLA!B95+SULaw!B95+SUAg!B95</f>
        <v>426096.79</v>
      </c>
      <c r="C95" s="61">
        <f>SUBoard!C95+SUBR!C95+SUNO!C95+SUSLA!C95+SULaw!C95+SUAg!C95</f>
        <v>562649</v>
      </c>
      <c r="D95" s="61">
        <f>SUBoard!D95+SUBR!D95+SUNO!D95+SUSLA!D95+SULaw!D95+SUAg!D95</f>
        <v>487649</v>
      </c>
      <c r="E95" s="61">
        <f t="shared" si="10"/>
        <v>-75000</v>
      </c>
      <c r="F95" s="62">
        <f t="shared" si="11"/>
        <v>-0.13329802416782044</v>
      </c>
      <c r="H95" s="178"/>
    </row>
    <row r="96" spans="1:8" ht="15" customHeight="1" x14ac:dyDescent="0.25">
      <c r="A96" s="73" t="s">
        <v>76</v>
      </c>
      <c r="B96" s="61">
        <f>SUBoard!B96+SUBR!B96+SUNO!B96+SUSLA!B96+SULaw!B96+SUAg!B96</f>
        <v>1392983.78</v>
      </c>
      <c r="C96" s="61">
        <f>SUBoard!C96+SUBR!C96+SUNO!C96+SUSLA!C96+SULaw!C96+SUAg!C96</f>
        <v>2495314</v>
      </c>
      <c r="D96" s="61">
        <f>SUBoard!D96+SUBR!D96+SUNO!D96+SUSLA!D96+SULaw!D96+SUAg!D96</f>
        <v>11362000</v>
      </c>
      <c r="E96" s="61">
        <f t="shared" si="10"/>
        <v>8866686</v>
      </c>
      <c r="F96" s="62">
        <f t="shared" si="11"/>
        <v>3.5533347706941893</v>
      </c>
      <c r="H96" s="178"/>
    </row>
    <row r="97" spans="1:8" s="103" customFormat="1" ht="15" customHeight="1" x14ac:dyDescent="0.25">
      <c r="A97" s="87" t="s">
        <v>77</v>
      </c>
      <c r="B97" s="77">
        <f>SUBoard!B97+SUBR!B97+SUNO!B97+SUSLA!B97+SULaw!B97+SUAg!B97</f>
        <v>2928631.93</v>
      </c>
      <c r="C97" s="77">
        <f>SUBoard!C97+SUBR!C97+SUNO!C97+SUSLA!C97+SULaw!C97+SUAg!C97</f>
        <v>3483305</v>
      </c>
      <c r="D97" s="77">
        <f>SUBoard!D97+SUBR!D97+SUNO!D97+SUSLA!D97+SULaw!D97+SUAg!D97</f>
        <v>14051390</v>
      </c>
      <c r="E97" s="77">
        <f t="shared" si="10"/>
        <v>10568085</v>
      </c>
      <c r="F97" s="71">
        <f t="shared" si="11"/>
        <v>3.0339246778562314</v>
      </c>
      <c r="H97" s="179"/>
    </row>
    <row r="98" spans="1:8" ht="15" customHeight="1" x14ac:dyDescent="0.25">
      <c r="A98" s="73" t="s">
        <v>78</v>
      </c>
      <c r="B98" s="61">
        <f>SUBoard!B98+SUBR!B98+SUNO!B98+SUSLA!B98+SULaw!B98+SUAg!B98</f>
        <v>0</v>
      </c>
      <c r="C98" s="61">
        <f>SUBoard!C98+SUBR!C98+SUNO!C98+SUSLA!C98+SULaw!C98+SUAg!C98</f>
        <v>0</v>
      </c>
      <c r="D98" s="61">
        <f>SUBoard!D98+SUBR!D98+SUNO!D98+SUSLA!D98+SULaw!D98+SUAg!D98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SUBoard!B99+SUBR!B99+SUNO!B99+SUSLA!B99+SULaw!B99+SUAg!B99</f>
        <v>190825168.19</v>
      </c>
      <c r="C99" s="160">
        <f>SUBoard!C99+SUBR!C99+SUNO!C99+SUSLA!C99+SULaw!C99+SUAg!C99</f>
        <v>194812628.73000002</v>
      </c>
      <c r="D99" s="160">
        <f>SUBoard!D99+SUBR!D99+SUNO!D99+SUSLA!D99+SULaw!D99+SUAg!D99</f>
        <v>214888731.92999998</v>
      </c>
      <c r="E99" s="161">
        <f t="shared" si="10"/>
        <v>20076103.199999958</v>
      </c>
      <c r="F99" s="162">
        <f t="shared" si="11"/>
        <v>0.10305339715847875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theme="9" tint="0.79998168889431442"/>
    <pageSetUpPr fitToPage="1"/>
  </sheetPr>
  <dimension ref="A1:M103"/>
  <sheetViews>
    <sheetView workbookViewId="0">
      <pane ySplit="5" topLeftCell="A31" activePane="bottomLeft" state="frozen"/>
      <selection activeCell="A103" sqref="A103"/>
      <selection pane="bottomLeft" activeCell="C32" sqref="C3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5465886</v>
      </c>
      <c r="C8" s="61">
        <v>5465886</v>
      </c>
      <c r="D8" s="61">
        <v>4163212</v>
      </c>
      <c r="E8" s="61">
        <f t="shared" ref="E8:E36" si="0">D8-C8</f>
        <v>-1302674</v>
      </c>
      <c r="F8" s="62">
        <f t="shared" ref="F8:F36" si="1">IF(ISBLANK(E8),"  ",IF(C8&gt;0,E8/C8,IF(E8&gt;0,1,0)))</f>
        <v>-0.23832805879961638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07">
        <v>0</v>
      </c>
      <c r="C31" s="207">
        <v>0</v>
      </c>
      <c r="D31" s="207">
        <v>0</v>
      </c>
      <c r="E31" s="207">
        <f t="shared" si="0"/>
        <v>0</v>
      </c>
      <c r="F31" s="208">
        <f t="shared" si="1"/>
        <v>0</v>
      </c>
      <c r="H31" s="210"/>
    </row>
    <row r="32" spans="1:8" s="209" customFormat="1" ht="15" customHeight="1" x14ac:dyDescent="0.25">
      <c r="A32" s="206" t="s">
        <v>209</v>
      </c>
      <c r="B32" s="207">
        <v>0</v>
      </c>
      <c r="C32" s="207">
        <v>0</v>
      </c>
      <c r="D32" s="207">
        <v>0</v>
      </c>
      <c r="E32" s="207">
        <f t="shared" si="0"/>
        <v>0</v>
      </c>
      <c r="F32" s="208">
        <f t="shared" si="1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5465886</v>
      </c>
      <c r="C42" s="70">
        <v>5465886</v>
      </c>
      <c r="D42" s="70">
        <v>4163212</v>
      </c>
      <c r="E42" s="70">
        <f>D42-C42</f>
        <v>-1302674</v>
      </c>
      <c r="F42" s="71">
        <f>IF(ISBLANK(E42),"  ",IF(C42&gt;0,E42/C42,IF(E42&gt;0,1,0)))</f>
        <v>-0.23832805879961638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5465886</v>
      </c>
      <c r="C61" s="75">
        <v>5465886</v>
      </c>
      <c r="D61" s="75">
        <v>4163212</v>
      </c>
      <c r="E61" s="75">
        <f>D61-C61</f>
        <v>-1302674</v>
      </c>
      <c r="F61" s="71">
        <f>IF(ISBLANK(E61),"  ",IF(C61&gt;0,E61/C61,IF(E61&gt;0,1,0)))</f>
        <v>-0.23832805879961638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6">D65-C65</f>
        <v>0</v>
      </c>
      <c r="F65" s="62">
        <f t="shared" ref="F65:F78" si="7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6"/>
        <v>0</v>
      </c>
      <c r="F66" s="62">
        <f t="shared" si="7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6"/>
        <v>0</v>
      </c>
      <c r="F67" s="62">
        <f t="shared" si="7"/>
        <v>0</v>
      </c>
      <c r="H67" s="178"/>
    </row>
    <row r="68" spans="1:8" ht="15" customHeight="1" x14ac:dyDescent="0.25">
      <c r="A68" s="66" t="s">
        <v>49</v>
      </c>
      <c r="B68" s="65">
        <v>115874</v>
      </c>
      <c r="C68" s="65">
        <v>108459</v>
      </c>
      <c r="D68" s="65">
        <v>121600</v>
      </c>
      <c r="E68" s="65">
        <f t="shared" si="6"/>
        <v>13141</v>
      </c>
      <c r="F68" s="62">
        <f t="shared" si="7"/>
        <v>0.12116099171115352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6"/>
        <v>0</v>
      </c>
      <c r="F69" s="62">
        <f t="shared" si="7"/>
        <v>0</v>
      </c>
      <c r="H69" s="178"/>
    </row>
    <row r="70" spans="1:8" ht="15" customHeight="1" x14ac:dyDescent="0.25">
      <c r="A70" s="66" t="s">
        <v>51</v>
      </c>
      <c r="B70" s="65">
        <v>5350012</v>
      </c>
      <c r="C70" s="65">
        <v>5260026</v>
      </c>
      <c r="D70" s="65">
        <v>4005987</v>
      </c>
      <c r="E70" s="65">
        <f t="shared" si="6"/>
        <v>-1254039</v>
      </c>
      <c r="F70" s="62">
        <f t="shared" si="7"/>
        <v>-0.23840927782486246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6"/>
        <v>0</v>
      </c>
      <c r="F71" s="62">
        <f t="shared" si="7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65">
        <f t="shared" si="6"/>
        <v>0</v>
      </c>
      <c r="F72" s="62">
        <f t="shared" si="7"/>
        <v>0</v>
      </c>
      <c r="H72" s="178"/>
    </row>
    <row r="73" spans="1:8" s="103" customFormat="1" ht="15" customHeight="1" x14ac:dyDescent="0.25">
      <c r="A73" s="84" t="s">
        <v>54</v>
      </c>
      <c r="B73" s="70">
        <v>5465886</v>
      </c>
      <c r="C73" s="70">
        <v>5368485</v>
      </c>
      <c r="D73" s="70">
        <v>4127587</v>
      </c>
      <c r="E73" s="70">
        <f t="shared" si="6"/>
        <v>-1240898</v>
      </c>
      <c r="F73" s="71">
        <f t="shared" si="7"/>
        <v>-0.2311449133228462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97401</v>
      </c>
      <c r="D75" s="65">
        <v>35625</v>
      </c>
      <c r="E75" s="65">
        <f t="shared" si="6"/>
        <v>-61776</v>
      </c>
      <c r="F75" s="62">
        <f t="shared" si="7"/>
        <v>-0.63424400160162631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86">
        <v>5465886</v>
      </c>
      <c r="C78" s="86">
        <v>5465886</v>
      </c>
      <c r="D78" s="86">
        <v>4163212</v>
      </c>
      <c r="E78" s="182">
        <f t="shared" si="6"/>
        <v>-1302674</v>
      </c>
      <c r="F78" s="71">
        <f t="shared" si="7"/>
        <v>-0.23832805879961638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1850519</v>
      </c>
      <c r="C81" s="61">
        <v>1930302</v>
      </c>
      <c r="D81" s="61">
        <v>1866962</v>
      </c>
      <c r="E81" s="57">
        <f t="shared" ref="E81:E99" si="8">D81-C81</f>
        <v>-63340</v>
      </c>
      <c r="F81" s="62">
        <f t="shared" ref="F81:F99" si="9">IF(ISBLANK(E81),"  ",IF(C81&gt;0,E81/C81,IF(E81&gt;0,1,0)))</f>
        <v>-3.2813518299209136E-2</v>
      </c>
      <c r="H81" s="178"/>
    </row>
    <row r="82" spans="1:8" ht="15" customHeight="1" x14ac:dyDescent="0.25">
      <c r="A82" s="66" t="s">
        <v>62</v>
      </c>
      <c r="B82" s="63">
        <v>51996</v>
      </c>
      <c r="C82" s="63">
        <v>64500</v>
      </c>
      <c r="D82" s="63">
        <v>64500</v>
      </c>
      <c r="E82" s="65">
        <f t="shared" si="8"/>
        <v>0</v>
      </c>
      <c r="F82" s="62">
        <f t="shared" si="9"/>
        <v>0</v>
      </c>
      <c r="H82" s="178"/>
    </row>
    <row r="83" spans="1:8" ht="15" customHeight="1" x14ac:dyDescent="0.25">
      <c r="A83" s="66" t="s">
        <v>63</v>
      </c>
      <c r="B83" s="57">
        <v>711484</v>
      </c>
      <c r="C83" s="57">
        <v>825606</v>
      </c>
      <c r="D83" s="57">
        <v>672749</v>
      </c>
      <c r="E83" s="65">
        <f t="shared" si="8"/>
        <v>-152857</v>
      </c>
      <c r="F83" s="62">
        <f t="shared" si="9"/>
        <v>-0.18514521454543692</v>
      </c>
      <c r="H83" s="178"/>
    </row>
    <row r="84" spans="1:8" s="103" customFormat="1" ht="15" customHeight="1" x14ac:dyDescent="0.25">
      <c r="A84" s="84" t="s">
        <v>64</v>
      </c>
      <c r="B84" s="86">
        <v>2613999</v>
      </c>
      <c r="C84" s="86">
        <v>2820408</v>
      </c>
      <c r="D84" s="86">
        <v>2604211</v>
      </c>
      <c r="E84" s="70">
        <f t="shared" si="8"/>
        <v>-216197</v>
      </c>
      <c r="F84" s="71">
        <f t="shared" si="9"/>
        <v>-7.6654512396787985E-2</v>
      </c>
      <c r="H84" s="179"/>
    </row>
    <row r="85" spans="1:8" ht="15" customHeight="1" x14ac:dyDescent="0.25">
      <c r="A85" s="66" t="s">
        <v>65</v>
      </c>
      <c r="B85" s="63">
        <v>254719</v>
      </c>
      <c r="C85" s="63">
        <v>365000</v>
      </c>
      <c r="D85" s="63">
        <v>260000</v>
      </c>
      <c r="E85" s="65">
        <f t="shared" si="8"/>
        <v>-105000</v>
      </c>
      <c r="F85" s="62">
        <f t="shared" si="9"/>
        <v>-0.28767123287671231</v>
      </c>
      <c r="H85" s="178"/>
    </row>
    <row r="86" spans="1:8" ht="15" customHeight="1" x14ac:dyDescent="0.25">
      <c r="A86" s="66" t="s">
        <v>66</v>
      </c>
      <c r="B86" s="61">
        <v>1413924</v>
      </c>
      <c r="C86" s="61">
        <v>244000</v>
      </c>
      <c r="D86" s="61">
        <v>281000</v>
      </c>
      <c r="E86" s="65">
        <f t="shared" si="8"/>
        <v>37000</v>
      </c>
      <c r="F86" s="62">
        <f t="shared" si="9"/>
        <v>0.15163934426229508</v>
      </c>
      <c r="H86" s="178"/>
    </row>
    <row r="87" spans="1:8" ht="15" customHeight="1" x14ac:dyDescent="0.25">
      <c r="A87" s="66" t="s">
        <v>67</v>
      </c>
      <c r="B87" s="57">
        <v>90702</v>
      </c>
      <c r="C87" s="57">
        <v>131000</v>
      </c>
      <c r="D87" s="57">
        <v>111000</v>
      </c>
      <c r="E87" s="65">
        <f t="shared" si="8"/>
        <v>-20000</v>
      </c>
      <c r="F87" s="62">
        <f t="shared" si="9"/>
        <v>-0.15267175572519084</v>
      </c>
      <c r="H87" s="178"/>
    </row>
    <row r="88" spans="1:8" s="103" customFormat="1" ht="15" customHeight="1" x14ac:dyDescent="0.25">
      <c r="A88" s="68" t="s">
        <v>68</v>
      </c>
      <c r="B88" s="86">
        <v>1759345</v>
      </c>
      <c r="C88" s="86">
        <v>740000</v>
      </c>
      <c r="D88" s="86">
        <v>652000</v>
      </c>
      <c r="E88" s="70">
        <f t="shared" si="8"/>
        <v>-88000</v>
      </c>
      <c r="F88" s="71">
        <f t="shared" si="9"/>
        <v>-0.11891891891891893</v>
      </c>
      <c r="H88" s="179"/>
    </row>
    <row r="89" spans="1:8" ht="15" customHeight="1" x14ac:dyDescent="0.25">
      <c r="A89" s="66" t="s">
        <v>69</v>
      </c>
      <c r="B89" s="57">
        <v>217391</v>
      </c>
      <c r="C89" s="57">
        <v>151000</v>
      </c>
      <c r="D89" s="57">
        <v>97000</v>
      </c>
      <c r="E89" s="65">
        <f t="shared" si="8"/>
        <v>-54000</v>
      </c>
      <c r="F89" s="62">
        <f t="shared" si="9"/>
        <v>-0.35761589403973509</v>
      </c>
      <c r="H89" s="178"/>
    </row>
    <row r="90" spans="1:8" ht="15" customHeight="1" x14ac:dyDescent="0.25">
      <c r="A90" s="66" t="s">
        <v>70</v>
      </c>
      <c r="B90" s="65">
        <v>0</v>
      </c>
      <c r="C90" s="65">
        <v>1587077</v>
      </c>
      <c r="D90" s="65">
        <v>711876</v>
      </c>
      <c r="E90" s="65">
        <f t="shared" si="8"/>
        <v>-875201</v>
      </c>
      <c r="F90" s="62">
        <f t="shared" si="9"/>
        <v>-0.55145465531918114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5">
        <v>860588</v>
      </c>
      <c r="C92" s="65">
        <v>97401</v>
      </c>
      <c r="D92" s="65">
        <v>35625</v>
      </c>
      <c r="E92" s="65">
        <f t="shared" si="8"/>
        <v>-61776</v>
      </c>
      <c r="F92" s="62">
        <f t="shared" si="9"/>
        <v>-0.63424400160162631</v>
      </c>
      <c r="H92" s="178"/>
    </row>
    <row r="93" spans="1:8" s="103" customFormat="1" ht="15" customHeight="1" x14ac:dyDescent="0.25">
      <c r="A93" s="68" t="s">
        <v>73</v>
      </c>
      <c r="B93" s="70">
        <v>1077979</v>
      </c>
      <c r="C93" s="70">
        <v>1835478</v>
      </c>
      <c r="D93" s="70">
        <v>844501</v>
      </c>
      <c r="E93" s="70">
        <f t="shared" si="8"/>
        <v>-990977</v>
      </c>
      <c r="F93" s="71">
        <f t="shared" si="9"/>
        <v>-0.53990132270721847</v>
      </c>
      <c r="H93" s="179"/>
    </row>
    <row r="94" spans="1:8" ht="15" customHeight="1" x14ac:dyDescent="0.25">
      <c r="A94" s="66" t="s">
        <v>74</v>
      </c>
      <c r="B94" s="65">
        <v>14563</v>
      </c>
      <c r="C94" s="65">
        <v>70000</v>
      </c>
      <c r="D94" s="65">
        <v>62500</v>
      </c>
      <c r="E94" s="65">
        <f t="shared" si="8"/>
        <v>-7500</v>
      </c>
      <c r="F94" s="62">
        <f t="shared" si="9"/>
        <v>-0.10714285714285714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9" s="103" customFormat="1" ht="15" customHeight="1" x14ac:dyDescent="0.25">
      <c r="A97" s="87" t="s">
        <v>77</v>
      </c>
      <c r="B97" s="86">
        <v>14563</v>
      </c>
      <c r="C97" s="86">
        <v>70000</v>
      </c>
      <c r="D97" s="86">
        <v>62500</v>
      </c>
      <c r="E97" s="70">
        <f t="shared" si="8"/>
        <v>-7500</v>
      </c>
      <c r="F97" s="71">
        <f t="shared" si="9"/>
        <v>-0.10714285714285714</v>
      </c>
      <c r="H97" s="179"/>
    </row>
    <row r="98" spans="1:9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9" s="103" customFormat="1" ht="15" customHeight="1" thickBot="1" x14ac:dyDescent="0.3">
      <c r="A99" s="159" t="s">
        <v>59</v>
      </c>
      <c r="B99" s="160">
        <v>5465886</v>
      </c>
      <c r="C99" s="160">
        <v>5465886</v>
      </c>
      <c r="D99" s="160">
        <v>4163212</v>
      </c>
      <c r="E99" s="160">
        <f t="shared" si="8"/>
        <v>-1302674</v>
      </c>
      <c r="F99" s="162">
        <f t="shared" si="9"/>
        <v>-0.23832805879961638</v>
      </c>
      <c r="H99" s="179"/>
    </row>
    <row r="100" spans="1:9" s="103" customFormat="1" ht="15" customHeight="1" thickTop="1" x14ac:dyDescent="0.4">
      <c r="A100" s="23"/>
      <c r="B100" s="24"/>
      <c r="C100" s="24"/>
      <c r="D100" s="24"/>
      <c r="E100" s="24"/>
      <c r="F100" s="25"/>
      <c r="H100" s="174"/>
      <c r="I100" s="175"/>
    </row>
    <row r="101" spans="1:9" x14ac:dyDescent="0.25">
      <c r="A101" s="1" t="s">
        <v>206</v>
      </c>
    </row>
    <row r="102" spans="1:9" x14ac:dyDescent="0.25">
      <c r="A102" s="1" t="s">
        <v>181</v>
      </c>
    </row>
    <row r="103" spans="1:9" x14ac:dyDescent="0.25">
      <c r="A103" s="1" t="s">
        <v>211</v>
      </c>
    </row>
  </sheetData>
  <hyperlinks>
    <hyperlink ref="I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tabColor theme="9" tint="0.79998168889431442"/>
    <pageSetUpPr fitToPage="1"/>
  </sheetPr>
  <dimension ref="A1:M103"/>
  <sheetViews>
    <sheetView workbookViewId="0">
      <pane ySplit="5" topLeftCell="A24" activePane="bottomLeft" state="frozen"/>
      <selection activeCell="A103" sqref="A103"/>
      <selection pane="bottomLeft" activeCell="B8" sqref="B8:B10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9.85546875" customWidth="1"/>
  </cols>
  <sheetData>
    <row r="1" spans="1:9" ht="19.5" customHeight="1" thickBot="1" x14ac:dyDescent="0.3">
      <c r="A1" s="27" t="s">
        <v>0</v>
      </c>
      <c r="B1" s="28"/>
      <c r="D1" s="48" t="s">
        <v>1</v>
      </c>
      <c r="E1" s="26" t="str">
        <f>[1]Revenue!B2</f>
        <v xml:space="preserve">Southern University and A&amp;M College </v>
      </c>
      <c r="F1" s="2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26580412</v>
      </c>
      <c r="C8" s="61">
        <v>26580412</v>
      </c>
      <c r="D8" s="61">
        <v>28649563</v>
      </c>
      <c r="E8" s="61">
        <f t="shared" ref="E8:E36" si="0">D8-C8</f>
        <v>2069151</v>
      </c>
      <c r="F8" s="62">
        <f t="shared" ref="F8:F36" si="1">IF(ISBLANK(E8),"  ",IF(C8&gt;0,E8/C8,IF(E8&gt;0,1,0)))</f>
        <v>7.7844955902113183E-2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1845765.98</v>
      </c>
      <c r="C10" s="63">
        <v>1845766</v>
      </c>
      <c r="D10" s="63">
        <f>SUM(D12:D36)</f>
        <v>6507266</v>
      </c>
      <c r="E10" s="61">
        <f t="shared" si="0"/>
        <v>4661500</v>
      </c>
      <c r="F10" s="62">
        <f t="shared" si="1"/>
        <v>2.525509734169987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1845765.98</v>
      </c>
      <c r="C12" s="65">
        <v>1834177</v>
      </c>
      <c r="D12" s="65">
        <v>1795805</v>
      </c>
      <c r="E12" s="61">
        <f t="shared" si="0"/>
        <v>-38372</v>
      </c>
      <c r="F12" s="62">
        <f t="shared" si="1"/>
        <v>-2.0920554559347326E-2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11589</v>
      </c>
      <c r="D28" s="65">
        <v>11461</v>
      </c>
      <c r="E28" s="61">
        <f t="shared" si="0"/>
        <v>-128</v>
      </c>
      <c r="F28" s="62">
        <f t="shared" si="1"/>
        <v>-1.1044956424195358E-2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07">
        <v>0</v>
      </c>
      <c r="C31" s="207">
        <v>0</v>
      </c>
      <c r="D31" s="207">
        <v>3700000</v>
      </c>
      <c r="E31" s="207">
        <f t="shared" si="0"/>
        <v>3700000</v>
      </c>
      <c r="F31" s="208">
        <f t="shared" si="1"/>
        <v>1</v>
      </c>
      <c r="H31" s="210"/>
    </row>
    <row r="32" spans="1:8" s="209" customFormat="1" ht="15" customHeight="1" x14ac:dyDescent="0.25">
      <c r="A32" s="206" t="s">
        <v>209</v>
      </c>
      <c r="B32" s="207">
        <v>0</v>
      </c>
      <c r="C32" s="207">
        <v>0</v>
      </c>
      <c r="D32" s="207">
        <v>1000000</v>
      </c>
      <c r="E32" s="207">
        <f t="shared" si="0"/>
        <v>1000000</v>
      </c>
      <c r="F32" s="208">
        <f t="shared" si="1"/>
        <v>1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186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186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28426177.98</v>
      </c>
      <c r="C42" s="70">
        <v>28426178</v>
      </c>
      <c r="D42" s="70">
        <v>35156829</v>
      </c>
      <c r="E42" s="70">
        <f>D42-C42</f>
        <v>6730651</v>
      </c>
      <c r="F42" s="62">
        <f>IF(ISBLANK(E42),"  ",IF(C42&gt;0,E42/C42,IF(E42&gt;0,1,0)))</f>
        <v>0.23677650227899086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186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62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186"/>
      <c r="H50" s="178"/>
    </row>
    <row r="51" spans="1:13" s="103" customFormat="1" ht="15" customHeight="1" x14ac:dyDescent="0.25">
      <c r="A51" s="76" t="s">
        <v>39</v>
      </c>
      <c r="B51" s="77">
        <v>4420972</v>
      </c>
      <c r="C51" s="77">
        <v>4436400</v>
      </c>
      <c r="D51" s="77">
        <v>4476791</v>
      </c>
      <c r="E51" s="77">
        <f>D51-C51</f>
        <v>40391</v>
      </c>
      <c r="F51" s="62">
        <f>IF(ISBLANK(E51),"  ",IF(C51&gt;0,E51/C51,IF(E51&gt;0,1,0)))</f>
        <v>9.1044540618519521E-3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186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62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186"/>
      <c r="H54" s="178"/>
    </row>
    <row r="55" spans="1:13" s="103" customFormat="1" ht="15" customHeight="1" x14ac:dyDescent="0.25">
      <c r="A55" s="67" t="s">
        <v>41</v>
      </c>
      <c r="B55" s="75">
        <v>71920837.680000007</v>
      </c>
      <c r="C55" s="75">
        <v>71906366</v>
      </c>
      <c r="D55" s="75">
        <v>72543866</v>
      </c>
      <c r="E55" s="75">
        <f>D55-C55</f>
        <v>637500</v>
      </c>
      <c r="F55" s="62">
        <f>IF(ISBLANK(E55),"  ",IF(C55&gt;0,E55/C55,IF(E55&gt;0,1,0)))</f>
        <v>8.8656962583813503E-3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186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62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186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62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186"/>
      <c r="H60" s="178"/>
    </row>
    <row r="61" spans="1:13" s="103" customFormat="1" ht="15" customHeight="1" x14ac:dyDescent="0.25">
      <c r="A61" s="81" t="s">
        <v>44</v>
      </c>
      <c r="B61" s="75">
        <v>104767987.66000001</v>
      </c>
      <c r="C61" s="75">
        <v>104768944</v>
      </c>
      <c r="D61" s="75">
        <v>112177486</v>
      </c>
      <c r="E61" s="75">
        <f>D61-C61</f>
        <v>7408542</v>
      </c>
      <c r="F61" s="62">
        <f>IF(ISBLANK(E61),"  ",IF(C61&gt;0,E61/C61,IF(E61&gt;0,1,0)))</f>
        <v>7.0713149499721975E-2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186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80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80"/>
      <c r="H64" s="178"/>
    </row>
    <row r="65" spans="1:10" ht="15" customHeight="1" x14ac:dyDescent="0.25">
      <c r="A65" s="64" t="s">
        <v>46</v>
      </c>
      <c r="B65" s="57">
        <v>39402632.769999996</v>
      </c>
      <c r="C65" s="57">
        <v>41577238.560000002</v>
      </c>
      <c r="D65" s="57">
        <v>40934462.780000001</v>
      </c>
      <c r="E65" s="57">
        <f t="shared" ref="E65:E78" si="6">D65-C65</f>
        <v>-642775.78000000119</v>
      </c>
      <c r="F65" s="62">
        <f t="shared" ref="F65:F78" si="7">IF(ISBLANK(E65),"  ",IF(C65&gt;0,E65/C65,IF(E65&gt;0,1,0)))</f>
        <v>-1.5459799694787646E-2</v>
      </c>
      <c r="H65" s="178"/>
    </row>
    <row r="66" spans="1:10" ht="15" customHeight="1" x14ac:dyDescent="0.25">
      <c r="A66" s="66" t="s">
        <v>47</v>
      </c>
      <c r="B66" s="65">
        <v>394874.77</v>
      </c>
      <c r="C66" s="65">
        <v>390837</v>
      </c>
      <c r="D66" s="65">
        <v>385465</v>
      </c>
      <c r="E66" s="65">
        <f t="shared" si="6"/>
        <v>-5372</v>
      </c>
      <c r="F66" s="62">
        <f t="shared" si="7"/>
        <v>-1.3744860389369482E-2</v>
      </c>
      <c r="H66" s="178"/>
    </row>
    <row r="67" spans="1:10" ht="15" customHeight="1" x14ac:dyDescent="0.25">
      <c r="A67" s="66" t="s">
        <v>48</v>
      </c>
      <c r="B67" s="65">
        <v>559580.55999999994</v>
      </c>
      <c r="C67" s="65">
        <v>618551</v>
      </c>
      <c r="D67" s="65">
        <v>690502</v>
      </c>
      <c r="E67" s="65">
        <f t="shared" si="6"/>
        <v>71951</v>
      </c>
      <c r="F67" s="62">
        <f t="shared" si="7"/>
        <v>0.1163218554331009</v>
      </c>
      <c r="H67" s="178"/>
    </row>
    <row r="68" spans="1:10" ht="15" customHeight="1" x14ac:dyDescent="0.25">
      <c r="A68" s="66" t="s">
        <v>49</v>
      </c>
      <c r="B68" s="65">
        <v>11129085.34</v>
      </c>
      <c r="C68" s="65">
        <v>11309813.370000001</v>
      </c>
      <c r="D68" s="65">
        <v>12428197.390000001</v>
      </c>
      <c r="E68" s="65">
        <f t="shared" si="6"/>
        <v>1118384.0199999996</v>
      </c>
      <c r="F68" s="62">
        <f t="shared" si="7"/>
        <v>9.8886160488428951E-2</v>
      </c>
      <c r="H68" s="178"/>
    </row>
    <row r="69" spans="1:10" ht="15" customHeight="1" x14ac:dyDescent="0.25">
      <c r="A69" s="66" t="s">
        <v>50</v>
      </c>
      <c r="B69" s="65">
        <v>3602093.8</v>
      </c>
      <c r="C69" s="65">
        <v>4036221.87</v>
      </c>
      <c r="D69" s="65">
        <v>4211866</v>
      </c>
      <c r="E69" s="65">
        <f t="shared" si="6"/>
        <v>175644.12999999989</v>
      </c>
      <c r="F69" s="62">
        <f t="shared" si="7"/>
        <v>4.3516966028430908E-2</v>
      </c>
      <c r="H69" s="178"/>
    </row>
    <row r="70" spans="1:10" ht="15" customHeight="1" x14ac:dyDescent="0.25">
      <c r="A70" s="66" t="s">
        <v>51</v>
      </c>
      <c r="B70" s="65">
        <v>13983543.869999997</v>
      </c>
      <c r="C70" s="65">
        <v>9051011.4000000004</v>
      </c>
      <c r="D70" s="65">
        <v>10804265.57</v>
      </c>
      <c r="E70" s="65">
        <f t="shared" si="6"/>
        <v>1753254.17</v>
      </c>
      <c r="F70" s="62">
        <f t="shared" si="7"/>
        <v>0.19370809432413263</v>
      </c>
      <c r="H70" s="178"/>
    </row>
    <row r="71" spans="1:10" ht="15" customHeight="1" x14ac:dyDescent="0.25">
      <c r="A71" s="66" t="s">
        <v>52</v>
      </c>
      <c r="B71" s="65">
        <v>15500010</v>
      </c>
      <c r="C71" s="65">
        <v>14072386</v>
      </c>
      <c r="D71" s="65">
        <v>12341229</v>
      </c>
      <c r="E71" s="65">
        <f t="shared" si="6"/>
        <v>-1731157</v>
      </c>
      <c r="F71" s="62">
        <f t="shared" si="7"/>
        <v>-0.12301801556608809</v>
      </c>
      <c r="H71" s="178"/>
    </row>
    <row r="72" spans="1:10" ht="15" customHeight="1" x14ac:dyDescent="0.25">
      <c r="A72" s="66" t="s">
        <v>53</v>
      </c>
      <c r="B72" s="65">
        <v>12120654.26</v>
      </c>
      <c r="C72" s="65">
        <v>15099324.800000001</v>
      </c>
      <c r="D72" s="65">
        <v>19727940.390000001</v>
      </c>
      <c r="E72" s="65">
        <f t="shared" si="6"/>
        <v>4628615.59</v>
      </c>
      <c r="F72" s="62">
        <f t="shared" si="7"/>
        <v>0.30654454098503792</v>
      </c>
      <c r="H72" s="178"/>
    </row>
    <row r="73" spans="1:10" s="103" customFormat="1" ht="15" customHeight="1" x14ac:dyDescent="0.25">
      <c r="A73" s="84" t="s">
        <v>54</v>
      </c>
      <c r="B73" s="70">
        <v>96692475.36999999</v>
      </c>
      <c r="C73" s="70">
        <v>96155384</v>
      </c>
      <c r="D73" s="70">
        <v>101523928.13000001</v>
      </c>
      <c r="E73" s="70">
        <f t="shared" si="6"/>
        <v>5368544.1300000101</v>
      </c>
      <c r="F73" s="62">
        <f t="shared" si="7"/>
        <v>5.5831965997868722E-2</v>
      </c>
      <c r="H73" s="179"/>
      <c r="I73" s="153"/>
      <c r="J73" s="153"/>
    </row>
    <row r="74" spans="1:10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10" ht="15" customHeight="1" x14ac:dyDescent="0.25">
      <c r="A75" s="66" t="s">
        <v>56</v>
      </c>
      <c r="B75" s="65">
        <v>4375671.83</v>
      </c>
      <c r="C75" s="65">
        <v>4913719</v>
      </c>
      <c r="D75" s="65">
        <v>6953717</v>
      </c>
      <c r="E75" s="65">
        <f t="shared" si="6"/>
        <v>2039998</v>
      </c>
      <c r="F75" s="62">
        <f t="shared" si="7"/>
        <v>0.4151637486799713</v>
      </c>
      <c r="H75" s="178"/>
    </row>
    <row r="76" spans="1:10" ht="15" customHeight="1" x14ac:dyDescent="0.25">
      <c r="A76" s="66" t="s">
        <v>57</v>
      </c>
      <c r="B76" s="65">
        <v>3699841</v>
      </c>
      <c r="C76" s="65">
        <v>3699841</v>
      </c>
      <c r="D76" s="65">
        <v>3699841</v>
      </c>
      <c r="E76" s="65">
        <f t="shared" si="6"/>
        <v>0</v>
      </c>
      <c r="F76" s="62">
        <f t="shared" si="7"/>
        <v>0</v>
      </c>
      <c r="H76" s="178"/>
    </row>
    <row r="77" spans="1:10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10" s="103" customFormat="1" ht="15" customHeight="1" x14ac:dyDescent="0.25">
      <c r="A78" s="85" t="s">
        <v>59</v>
      </c>
      <c r="B78" s="86">
        <v>104767988.19999999</v>
      </c>
      <c r="C78" s="86">
        <v>104768944</v>
      </c>
      <c r="D78" s="86">
        <v>112177486.13000001</v>
      </c>
      <c r="E78" s="182">
        <f t="shared" si="6"/>
        <v>7408542.1300000101</v>
      </c>
      <c r="F78" s="62">
        <f t="shared" si="7"/>
        <v>7.0713150740547792E-2</v>
      </c>
      <c r="H78" s="179"/>
      <c r="I78" s="153"/>
      <c r="J78" s="153"/>
    </row>
    <row r="79" spans="1:10" ht="15" customHeight="1" x14ac:dyDescent="0.25">
      <c r="A79" s="83"/>
      <c r="B79" s="57"/>
      <c r="C79" s="57"/>
      <c r="D79" s="57"/>
      <c r="E79" s="57"/>
      <c r="F79" s="186"/>
      <c r="H79" s="178"/>
    </row>
    <row r="80" spans="1:10" ht="15" customHeight="1" x14ac:dyDescent="0.25">
      <c r="A80" s="81" t="s">
        <v>60</v>
      </c>
      <c r="B80" s="57"/>
      <c r="C80" s="57"/>
      <c r="D80" s="57"/>
      <c r="E80" s="57"/>
      <c r="F80" s="80"/>
      <c r="H80" s="178"/>
    </row>
    <row r="81" spans="1:10" ht="15" customHeight="1" x14ac:dyDescent="0.25">
      <c r="A81" s="64" t="s">
        <v>61</v>
      </c>
      <c r="B81" s="61">
        <v>47925553.270000003</v>
      </c>
      <c r="C81" s="61">
        <v>47348693.999999993</v>
      </c>
      <c r="D81" s="61">
        <v>50052036.130000003</v>
      </c>
      <c r="E81" s="57">
        <f t="shared" ref="E81:E99" si="8">D81-C81</f>
        <v>2703342.1300000101</v>
      </c>
      <c r="F81" s="62">
        <f t="shared" ref="F81:F99" si="9">IF(ISBLANK(E81),"  ",IF(C81&gt;0,E81/C81,IF(E81&gt;0,1,0)))</f>
        <v>5.7094333583942371E-2</v>
      </c>
      <c r="H81" s="178"/>
    </row>
    <row r="82" spans="1:10" ht="15" customHeight="1" x14ac:dyDescent="0.25">
      <c r="A82" s="66" t="s">
        <v>62</v>
      </c>
      <c r="B82" s="63">
        <v>198636.14999999997</v>
      </c>
      <c r="C82" s="63">
        <v>201377</v>
      </c>
      <c r="D82" s="63">
        <v>201377</v>
      </c>
      <c r="E82" s="65">
        <f t="shared" si="8"/>
        <v>0</v>
      </c>
      <c r="F82" s="62">
        <f t="shared" si="9"/>
        <v>0</v>
      </c>
      <c r="H82" s="178"/>
    </row>
    <row r="83" spans="1:10" ht="15" customHeight="1" x14ac:dyDescent="0.25">
      <c r="A83" s="66" t="s">
        <v>63</v>
      </c>
      <c r="B83" s="57">
        <v>20624725.630000003</v>
      </c>
      <c r="C83" s="57">
        <v>20472329</v>
      </c>
      <c r="D83" s="57">
        <v>20447807</v>
      </c>
      <c r="E83" s="65">
        <f t="shared" si="8"/>
        <v>-24522</v>
      </c>
      <c r="F83" s="62">
        <f t="shared" si="9"/>
        <v>-1.197811934343181E-3</v>
      </c>
      <c r="H83" s="178"/>
    </row>
    <row r="84" spans="1:10" s="103" customFormat="1" ht="15" customHeight="1" x14ac:dyDescent="0.25">
      <c r="A84" s="84" t="s">
        <v>64</v>
      </c>
      <c r="B84" s="86">
        <v>68748915.050000012</v>
      </c>
      <c r="C84" s="86">
        <v>68022400</v>
      </c>
      <c r="D84" s="86">
        <v>70701220.129999995</v>
      </c>
      <c r="E84" s="70">
        <f t="shared" si="8"/>
        <v>2678820.1299999952</v>
      </c>
      <c r="F84" s="62">
        <f t="shared" si="9"/>
        <v>3.9381440966505081E-2</v>
      </c>
      <c r="H84" s="179"/>
      <c r="I84" s="153"/>
      <c r="J84" s="153"/>
    </row>
    <row r="85" spans="1:10" ht="15" customHeight="1" x14ac:dyDescent="0.25">
      <c r="A85" s="66" t="s">
        <v>65</v>
      </c>
      <c r="B85" s="63">
        <v>364916.75</v>
      </c>
      <c r="C85" s="63">
        <v>325870</v>
      </c>
      <c r="D85" s="63">
        <v>325870</v>
      </c>
      <c r="E85" s="65">
        <f t="shared" si="8"/>
        <v>0</v>
      </c>
      <c r="F85" s="62">
        <f t="shared" si="9"/>
        <v>0</v>
      </c>
      <c r="H85" s="178"/>
    </row>
    <row r="86" spans="1:10" ht="15" customHeight="1" x14ac:dyDescent="0.25">
      <c r="A86" s="66" t="s">
        <v>66</v>
      </c>
      <c r="B86" s="61">
        <v>8737283.1999999993</v>
      </c>
      <c r="C86" s="61">
        <v>11126486</v>
      </c>
      <c r="D86" s="61">
        <v>10864049</v>
      </c>
      <c r="E86" s="65">
        <f t="shared" si="8"/>
        <v>-262437</v>
      </c>
      <c r="F86" s="62">
        <f t="shared" si="9"/>
        <v>-2.3586692150603526E-2</v>
      </c>
      <c r="H86" s="178"/>
    </row>
    <row r="87" spans="1:10" ht="15" customHeight="1" x14ac:dyDescent="0.25">
      <c r="A87" s="66" t="s">
        <v>67</v>
      </c>
      <c r="B87" s="57">
        <v>1106951.48</v>
      </c>
      <c r="C87" s="57">
        <v>937411</v>
      </c>
      <c r="D87" s="57">
        <v>909411</v>
      </c>
      <c r="E87" s="65">
        <f t="shared" si="8"/>
        <v>-28000</v>
      </c>
      <c r="F87" s="62">
        <f t="shared" si="9"/>
        <v>-2.9869502278082934E-2</v>
      </c>
      <c r="H87" s="178"/>
    </row>
    <row r="88" spans="1:10" s="103" customFormat="1" ht="15" customHeight="1" x14ac:dyDescent="0.25">
      <c r="A88" s="68" t="s">
        <v>68</v>
      </c>
      <c r="B88" s="86">
        <v>10209151.43</v>
      </c>
      <c r="C88" s="86">
        <v>12389767</v>
      </c>
      <c r="D88" s="86">
        <v>12099330</v>
      </c>
      <c r="E88" s="70">
        <f t="shared" si="8"/>
        <v>-290437</v>
      </c>
      <c r="F88" s="62">
        <f t="shared" si="9"/>
        <v>-2.344168377016291E-2</v>
      </c>
      <c r="H88" s="179"/>
      <c r="I88" s="153"/>
      <c r="J88" s="153"/>
    </row>
    <row r="89" spans="1:10" ht="15" customHeight="1" x14ac:dyDescent="0.25">
      <c r="A89" s="66" t="s">
        <v>69</v>
      </c>
      <c r="B89" s="57">
        <v>1197668.17</v>
      </c>
      <c r="C89" s="57">
        <v>1101480</v>
      </c>
      <c r="D89" s="57">
        <v>1101480</v>
      </c>
      <c r="E89" s="65">
        <f t="shared" si="8"/>
        <v>0</v>
      </c>
      <c r="F89" s="62">
        <f t="shared" si="9"/>
        <v>0</v>
      </c>
      <c r="H89" s="178"/>
    </row>
    <row r="90" spans="1:10" ht="15" customHeight="1" x14ac:dyDescent="0.25">
      <c r="A90" s="66" t="s">
        <v>70</v>
      </c>
      <c r="B90" s="65">
        <v>20052091.98</v>
      </c>
      <c r="C90" s="65">
        <v>18079897</v>
      </c>
      <c r="D90" s="65">
        <v>21060058</v>
      </c>
      <c r="E90" s="65">
        <f t="shared" si="8"/>
        <v>2980161</v>
      </c>
      <c r="F90" s="62">
        <f t="shared" si="9"/>
        <v>0.16483285275353063</v>
      </c>
      <c r="H90" s="178"/>
    </row>
    <row r="91" spans="1:10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10" ht="15" customHeight="1" x14ac:dyDescent="0.25">
      <c r="A92" s="66" t="s">
        <v>72</v>
      </c>
      <c r="B92" s="65">
        <v>4375671.83</v>
      </c>
      <c r="C92" s="65">
        <v>4913719</v>
      </c>
      <c r="D92" s="65">
        <v>6953717</v>
      </c>
      <c r="E92" s="65">
        <f t="shared" si="8"/>
        <v>2039998</v>
      </c>
      <c r="F92" s="62">
        <f t="shared" si="9"/>
        <v>0.4151637486799713</v>
      </c>
      <c r="H92" s="178"/>
    </row>
    <row r="93" spans="1:10" s="103" customFormat="1" ht="15" customHeight="1" x14ac:dyDescent="0.25">
      <c r="A93" s="68" t="s">
        <v>73</v>
      </c>
      <c r="B93" s="70">
        <v>25625431.979999997</v>
      </c>
      <c r="C93" s="70">
        <v>24095096</v>
      </c>
      <c r="D93" s="70">
        <v>29115255</v>
      </c>
      <c r="E93" s="70">
        <f t="shared" si="8"/>
        <v>5020159</v>
      </c>
      <c r="F93" s="62">
        <f t="shared" si="9"/>
        <v>0.20834774843810541</v>
      </c>
      <c r="H93" s="179"/>
      <c r="I93" s="153"/>
      <c r="J93" s="153"/>
    </row>
    <row r="94" spans="1:10" ht="15" customHeight="1" x14ac:dyDescent="0.25">
      <c r="A94" s="66" t="s">
        <v>74</v>
      </c>
      <c r="B94" s="65">
        <v>62037.06</v>
      </c>
      <c r="C94" s="65">
        <v>62032</v>
      </c>
      <c r="D94" s="65">
        <v>62032</v>
      </c>
      <c r="E94" s="65">
        <f t="shared" si="8"/>
        <v>0</v>
      </c>
      <c r="F94" s="62">
        <f t="shared" si="9"/>
        <v>0</v>
      </c>
      <c r="H94" s="178"/>
    </row>
    <row r="95" spans="1:10" ht="15" customHeight="1" x14ac:dyDescent="0.25">
      <c r="A95" s="66" t="s">
        <v>75</v>
      </c>
      <c r="B95" s="65">
        <v>122452.68</v>
      </c>
      <c r="C95" s="65">
        <v>137649</v>
      </c>
      <c r="D95" s="65">
        <v>137649</v>
      </c>
      <c r="E95" s="65">
        <f t="shared" si="8"/>
        <v>0</v>
      </c>
      <c r="F95" s="62">
        <f t="shared" si="9"/>
        <v>0</v>
      </c>
      <c r="H95" s="178"/>
    </row>
    <row r="96" spans="1:10" ht="15" customHeight="1" x14ac:dyDescent="0.25">
      <c r="A96" s="73" t="s">
        <v>76</v>
      </c>
      <c r="B96" s="65">
        <v>0</v>
      </c>
      <c r="C96" s="65">
        <v>62000</v>
      </c>
      <c r="D96" s="65">
        <v>62000</v>
      </c>
      <c r="E96" s="65">
        <f t="shared" si="8"/>
        <v>0</v>
      </c>
      <c r="F96" s="62">
        <f t="shared" si="9"/>
        <v>0</v>
      </c>
      <c r="H96" s="178"/>
    </row>
    <row r="97" spans="1:10" s="103" customFormat="1" ht="15" customHeight="1" x14ac:dyDescent="0.25">
      <c r="A97" s="87" t="s">
        <v>77</v>
      </c>
      <c r="B97" s="86">
        <v>184489.74</v>
      </c>
      <c r="C97" s="86">
        <v>261681</v>
      </c>
      <c r="D97" s="86">
        <v>261681</v>
      </c>
      <c r="E97" s="70">
        <f t="shared" si="8"/>
        <v>0</v>
      </c>
      <c r="F97" s="62">
        <f t="shared" si="9"/>
        <v>0</v>
      </c>
      <c r="H97" s="179"/>
      <c r="I97" s="153"/>
      <c r="J97" s="153"/>
    </row>
    <row r="98" spans="1:10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10" s="103" customFormat="1" ht="15" customHeight="1" thickBot="1" x14ac:dyDescent="0.3">
      <c r="A99" s="159" t="s">
        <v>59</v>
      </c>
      <c r="B99" s="160">
        <v>104767988.2</v>
      </c>
      <c r="C99" s="160">
        <v>104768944</v>
      </c>
      <c r="D99" s="160">
        <v>112177486.13</v>
      </c>
      <c r="E99" s="160">
        <f t="shared" si="8"/>
        <v>7408542.1299999952</v>
      </c>
      <c r="F99" s="164">
        <f t="shared" si="9"/>
        <v>7.0713150740547653E-2</v>
      </c>
      <c r="H99" s="179"/>
    </row>
    <row r="100" spans="1:10" ht="15" customHeight="1" thickTop="1" x14ac:dyDescent="0.3">
      <c r="A100" s="20"/>
      <c r="B100" s="21"/>
      <c r="C100" s="21"/>
      <c r="D100" s="21"/>
      <c r="E100" s="21"/>
      <c r="F100" s="22"/>
    </row>
    <row r="101" spans="1:10" x14ac:dyDescent="0.25">
      <c r="A101" s="1" t="s">
        <v>206</v>
      </c>
    </row>
    <row r="102" spans="1:10" x14ac:dyDescent="0.25">
      <c r="A102" s="1" t="s">
        <v>181</v>
      </c>
    </row>
    <row r="103" spans="1:10" x14ac:dyDescent="0.25">
      <c r="A103" s="1" t="s">
        <v>211</v>
      </c>
    </row>
  </sheetData>
  <hyperlinks>
    <hyperlink ref="I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tabColor theme="9" tint="0.79998168889431442"/>
    <pageSetUpPr fitToPage="1"/>
  </sheetPr>
  <dimension ref="A1:J103"/>
  <sheetViews>
    <sheetView workbookViewId="0">
      <pane ySplit="5" topLeftCell="A50" activePane="bottomLeft" state="frozen"/>
      <selection activeCell="A103" sqref="A103"/>
      <selection pane="bottomLeft" activeCell="C65" sqref="C65"/>
    </sheetView>
  </sheetViews>
  <sheetFormatPr defaultColWidth="9.140625" defaultRowHeight="15.75" x14ac:dyDescent="0.25"/>
  <cols>
    <col min="1" max="1" width="66.5703125" style="1" customWidth="1"/>
    <col min="2" max="4" width="23.7109375" style="2" customWidth="1"/>
    <col min="5" max="6" width="23.7109375" style="19" customWidth="1"/>
    <col min="8" max="8" width="7.7109375" customWidth="1"/>
    <col min="9" max="9" width="11.5703125" customWidth="1"/>
    <col min="10" max="10" width="9" customWidth="1"/>
  </cols>
  <sheetData>
    <row r="1" spans="1:9" ht="19.5" customHeight="1" thickBot="1" x14ac:dyDescent="0.35">
      <c r="A1" s="27" t="s">
        <v>0</v>
      </c>
      <c r="B1" s="28"/>
      <c r="D1" s="44" t="s">
        <v>1</v>
      </c>
      <c r="E1" s="45" t="s">
        <v>118</v>
      </c>
      <c r="F1" s="36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46"/>
      <c r="F2" s="46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47"/>
      <c r="F3" s="47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92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93"/>
      <c r="H7" s="178"/>
    </row>
    <row r="8" spans="1:9" ht="15" customHeight="1" x14ac:dyDescent="0.25">
      <c r="A8" s="60" t="s">
        <v>12</v>
      </c>
      <c r="B8" s="61">
        <v>9963220</v>
      </c>
      <c r="C8" s="61">
        <v>9963220</v>
      </c>
      <c r="D8" s="61">
        <v>8170946</v>
      </c>
      <c r="E8" s="61">
        <f t="shared" ref="E8:E36" si="0">D8-C8</f>
        <v>-1792274</v>
      </c>
      <c r="F8" s="94">
        <f t="shared" ref="F8:F36" si="1">IF(ISBLANK(E8),"  ",IF(C8&gt;0,E8/C8,IF(E8&gt;0,1,0)))</f>
        <v>-0.17988903185917807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94">
        <f t="shared" si="1"/>
        <v>0</v>
      </c>
      <c r="H9" s="178"/>
    </row>
    <row r="10" spans="1:9" ht="15" customHeight="1" x14ac:dyDescent="0.25">
      <c r="A10" s="187" t="s">
        <v>14</v>
      </c>
      <c r="B10" s="63">
        <v>574279</v>
      </c>
      <c r="C10" s="63">
        <v>574279</v>
      </c>
      <c r="D10" s="63">
        <v>3563311</v>
      </c>
      <c r="E10" s="61">
        <f t="shared" si="0"/>
        <v>2989032</v>
      </c>
      <c r="F10" s="95">
        <f t="shared" si="1"/>
        <v>5.2048429421936024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3000000</v>
      </c>
      <c r="E11" s="61">
        <f t="shared" si="0"/>
        <v>3000000</v>
      </c>
      <c r="F11" s="94">
        <f t="shared" si="1"/>
        <v>1</v>
      </c>
      <c r="H11" s="178"/>
    </row>
    <row r="12" spans="1:9" ht="15" customHeight="1" x14ac:dyDescent="0.25">
      <c r="A12" s="190" t="s">
        <v>16</v>
      </c>
      <c r="B12" s="65">
        <v>524279</v>
      </c>
      <c r="C12" s="65">
        <v>524279</v>
      </c>
      <c r="D12" s="65">
        <v>513311</v>
      </c>
      <c r="E12" s="61">
        <f t="shared" si="0"/>
        <v>-10968</v>
      </c>
      <c r="F12" s="94">
        <f t="shared" si="1"/>
        <v>-2.0920158923016182E-2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94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94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94">
        <f t="shared" si="1"/>
        <v>0</v>
      </c>
      <c r="H15" s="178"/>
    </row>
    <row r="16" spans="1:9" ht="15" customHeight="1" x14ac:dyDescent="0.25">
      <c r="A16" s="190" t="s">
        <v>201</v>
      </c>
      <c r="B16" s="65">
        <v>50000</v>
      </c>
      <c r="C16" s="65">
        <v>50000</v>
      </c>
      <c r="D16" s="65">
        <v>50000</v>
      </c>
      <c r="E16" s="61">
        <f t="shared" si="0"/>
        <v>0</v>
      </c>
      <c r="F16" s="94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94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94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94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94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94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94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94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94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94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94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94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94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95">
        <f t="shared" si="1"/>
        <v>0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95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11">
        <v>0</v>
      </c>
      <c r="C31" s="211">
        <v>0</v>
      </c>
      <c r="D31" s="211">
        <v>0</v>
      </c>
      <c r="E31" s="207">
        <f t="shared" ref="E31:E32" si="2">D31-C31</f>
        <v>0</v>
      </c>
      <c r="F31" s="212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06" t="s">
        <v>209</v>
      </c>
      <c r="B32" s="211">
        <v>0</v>
      </c>
      <c r="C32" s="211">
        <v>0</v>
      </c>
      <c r="D32" s="211">
        <v>0</v>
      </c>
      <c r="E32" s="207">
        <f t="shared" si="2"/>
        <v>0</v>
      </c>
      <c r="F32" s="212">
        <f t="shared" si="3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95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95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95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95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96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94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96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94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94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10537499</v>
      </c>
      <c r="C42" s="70">
        <v>10537499</v>
      </c>
      <c r="D42" s="70">
        <v>11734257</v>
      </c>
      <c r="E42" s="70">
        <f>D42-C42</f>
        <v>1196758</v>
      </c>
      <c r="F42" s="98">
        <f>IF(ISBLANK(E42),"  ",IF(C42&gt;0,E42/C42,IF(E42&gt;0,1,0)))</f>
        <v>0.11357135122859797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96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94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94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94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94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94">
        <f t="shared" si="7"/>
        <v>0</v>
      </c>
      <c r="H48" s="178"/>
    </row>
    <row r="49" spans="1:10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98">
        <f t="shared" si="7"/>
        <v>0</v>
      </c>
      <c r="H49" s="179"/>
      <c r="J49" s="103" t="s">
        <v>38</v>
      </c>
    </row>
    <row r="50" spans="1:10" ht="15" customHeight="1" x14ac:dyDescent="0.25">
      <c r="A50" s="66" t="s">
        <v>38</v>
      </c>
      <c r="B50" s="65"/>
      <c r="C50" s="65"/>
      <c r="D50" s="65"/>
      <c r="E50" s="65"/>
      <c r="F50" s="96"/>
      <c r="H50" s="178"/>
    </row>
    <row r="51" spans="1:10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98">
        <f>IF(ISBLANK(E51),"  ",IF(C51&gt;0,E51/C51,IF(E51&gt;0,1,0)))</f>
        <v>0</v>
      </c>
      <c r="H51" s="179"/>
    </row>
    <row r="52" spans="1:10" ht="15" customHeight="1" x14ac:dyDescent="0.25">
      <c r="A52" s="64"/>
      <c r="B52" s="57"/>
      <c r="C52" s="57"/>
      <c r="D52" s="57"/>
      <c r="E52" s="57"/>
      <c r="F52" s="100"/>
      <c r="H52" s="178"/>
    </row>
    <row r="53" spans="1:10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98">
        <f>IF(ISBLANK(E53),"  ",IF(C53&gt;0,E53/C53,IF(E53&gt;0,1,0)))</f>
        <v>0</v>
      </c>
      <c r="H53" s="179"/>
    </row>
    <row r="54" spans="1:10" ht="15" customHeight="1" x14ac:dyDescent="0.25">
      <c r="A54" s="66" t="s">
        <v>38</v>
      </c>
      <c r="B54" s="65"/>
      <c r="C54" s="65"/>
      <c r="D54" s="65"/>
      <c r="E54" s="65"/>
      <c r="F54" s="96"/>
      <c r="H54" s="178"/>
    </row>
    <row r="55" spans="1:10" s="103" customFormat="1" ht="15" customHeight="1" x14ac:dyDescent="0.25">
      <c r="A55" s="67" t="s">
        <v>41</v>
      </c>
      <c r="B55" s="75">
        <v>10708130</v>
      </c>
      <c r="C55" s="75">
        <v>13085417</v>
      </c>
      <c r="D55" s="75">
        <v>13585417</v>
      </c>
      <c r="E55" s="75">
        <f>D55-C55</f>
        <v>500000</v>
      </c>
      <c r="F55" s="97">
        <f>IF(ISBLANK(E55),"  ",IF(C55&gt;0,E55/C55,IF(E55&gt;0,1,0)))</f>
        <v>3.8210475065487019E-2</v>
      </c>
      <c r="H55" s="179"/>
    </row>
    <row r="56" spans="1:10" ht="15" customHeight="1" x14ac:dyDescent="0.25">
      <c r="A56" s="66" t="s">
        <v>38</v>
      </c>
      <c r="B56" s="65"/>
      <c r="C56" s="65"/>
      <c r="D56" s="65"/>
      <c r="E56" s="65"/>
      <c r="F56" s="96"/>
      <c r="H56" s="178"/>
    </row>
    <row r="57" spans="1:10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98">
        <f>IF(ISBLANK(E57),"  ",IF(C57&gt;0,E57/C57,IF(E57&gt;0,1,0)))</f>
        <v>0</v>
      </c>
      <c r="H57" s="179"/>
    </row>
    <row r="58" spans="1:10" ht="15" customHeight="1" x14ac:dyDescent="0.25">
      <c r="A58" s="67"/>
      <c r="B58" s="57"/>
      <c r="C58" s="57"/>
      <c r="D58" s="57"/>
      <c r="E58" s="57"/>
      <c r="F58" s="99"/>
      <c r="H58" s="178"/>
    </row>
    <row r="59" spans="1:10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98">
        <f>IF(ISBLANK(E59),"  ",IF(C59&gt;0,E59/C59,IF(E59&gt;0,1,0)))</f>
        <v>0</v>
      </c>
      <c r="H59" s="179"/>
    </row>
    <row r="60" spans="1:10" ht="15" customHeight="1" x14ac:dyDescent="0.25">
      <c r="A60" s="66"/>
      <c r="B60" s="65"/>
      <c r="C60" s="65"/>
      <c r="D60" s="65"/>
      <c r="E60" s="65"/>
      <c r="F60" s="96"/>
      <c r="H60" s="178"/>
    </row>
    <row r="61" spans="1:10" s="103" customFormat="1" ht="15" customHeight="1" x14ac:dyDescent="0.25">
      <c r="A61" s="81" t="s">
        <v>44</v>
      </c>
      <c r="B61" s="75">
        <v>21245629</v>
      </c>
      <c r="C61" s="75">
        <v>23622916</v>
      </c>
      <c r="D61" s="75">
        <v>25319674</v>
      </c>
      <c r="E61" s="75">
        <f>D61-C61</f>
        <v>1696758</v>
      </c>
      <c r="F61" s="98">
        <f>IF(ISBLANK(E61),"  ",IF(C61&gt;0,E61/C61,IF(E61&gt;0,1,0)))</f>
        <v>7.1826780402554871E-2</v>
      </c>
      <c r="H61" s="179"/>
    </row>
    <row r="62" spans="1:10" ht="15" customHeight="1" x14ac:dyDescent="0.25">
      <c r="A62" s="82"/>
      <c r="B62" s="65"/>
      <c r="C62" s="65"/>
      <c r="D62" s="65"/>
      <c r="E62" s="65"/>
      <c r="F62" s="96" t="s">
        <v>38</v>
      </c>
      <c r="H62" s="178"/>
    </row>
    <row r="63" spans="1:10" ht="15" customHeight="1" x14ac:dyDescent="0.25">
      <c r="A63" s="83"/>
      <c r="B63" s="57"/>
      <c r="C63" s="57"/>
      <c r="D63" s="57"/>
      <c r="E63" s="57"/>
      <c r="F63" s="100" t="s">
        <v>38</v>
      </c>
      <c r="H63" s="178"/>
    </row>
    <row r="64" spans="1:10" ht="15" customHeight="1" x14ac:dyDescent="0.25">
      <c r="A64" s="81" t="s">
        <v>45</v>
      </c>
      <c r="B64" s="57"/>
      <c r="C64" s="57"/>
      <c r="D64" s="57"/>
      <c r="E64" s="57"/>
      <c r="F64" s="100"/>
      <c r="H64" s="178"/>
    </row>
    <row r="65" spans="1:10" ht="15" customHeight="1" x14ac:dyDescent="0.25">
      <c r="A65" s="64" t="s">
        <v>46</v>
      </c>
      <c r="B65" s="57">
        <v>8194511</v>
      </c>
      <c r="C65" s="57">
        <v>9807622</v>
      </c>
      <c r="D65" s="57">
        <v>8071368.2000000002</v>
      </c>
      <c r="E65" s="57">
        <f t="shared" ref="E65:E78" si="8">D65-C65</f>
        <v>-1736253.7999999998</v>
      </c>
      <c r="F65" s="95">
        <f t="shared" ref="F65:F78" si="9">IF(ISBLANK(E65),"  ",IF(C65&gt;0,E65/C65,IF(E65&gt;0,1,0)))</f>
        <v>-0.17703106828546206</v>
      </c>
      <c r="H65" s="178"/>
    </row>
    <row r="66" spans="1:10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8"/>
        <v>0</v>
      </c>
      <c r="F66" s="94">
        <f t="shared" si="9"/>
        <v>0</v>
      </c>
      <c r="H66" s="178"/>
    </row>
    <row r="67" spans="1:10" ht="15" customHeight="1" x14ac:dyDescent="0.25">
      <c r="A67" s="66" t="s">
        <v>48</v>
      </c>
      <c r="B67" s="65">
        <v>5359</v>
      </c>
      <c r="C67" s="65">
        <v>0</v>
      </c>
      <c r="D67" s="65">
        <v>0</v>
      </c>
      <c r="E67" s="65">
        <f t="shared" si="8"/>
        <v>0</v>
      </c>
      <c r="F67" s="94">
        <f t="shared" si="9"/>
        <v>0</v>
      </c>
      <c r="H67" s="178"/>
    </row>
    <row r="68" spans="1:10" ht="15" customHeight="1" x14ac:dyDescent="0.25">
      <c r="A68" s="66" t="s">
        <v>49</v>
      </c>
      <c r="B68" s="65">
        <v>1613635</v>
      </c>
      <c r="C68" s="65">
        <v>2127415.6</v>
      </c>
      <c r="D68" s="65">
        <v>1881814.2</v>
      </c>
      <c r="E68" s="65">
        <f t="shared" si="8"/>
        <v>-245601.40000000014</v>
      </c>
      <c r="F68" s="95">
        <f t="shared" si="9"/>
        <v>-0.11544589594999685</v>
      </c>
      <c r="H68" s="178"/>
    </row>
    <row r="69" spans="1:10" ht="15" customHeight="1" x14ac:dyDescent="0.25">
      <c r="A69" s="66" t="s">
        <v>50</v>
      </c>
      <c r="B69" s="65">
        <v>1183139</v>
      </c>
      <c r="C69" s="65">
        <v>1225059.8</v>
      </c>
      <c r="D69" s="65">
        <v>980958.4</v>
      </c>
      <c r="E69" s="65">
        <f t="shared" si="8"/>
        <v>-244101.40000000002</v>
      </c>
      <c r="F69" s="94">
        <f t="shared" si="9"/>
        <v>-0.19925672199838734</v>
      </c>
      <c r="H69" s="178"/>
    </row>
    <row r="70" spans="1:10" ht="15" customHeight="1" x14ac:dyDescent="0.25">
      <c r="A70" s="66" t="s">
        <v>51</v>
      </c>
      <c r="B70" s="65">
        <v>5952519</v>
      </c>
      <c r="C70" s="65">
        <v>7555559.4000000004</v>
      </c>
      <c r="D70" s="65">
        <v>6006730.4000000004</v>
      </c>
      <c r="E70" s="65">
        <f t="shared" si="8"/>
        <v>-1548829</v>
      </c>
      <c r="F70" s="95">
        <f t="shared" si="9"/>
        <v>-0.20499196922467447</v>
      </c>
      <c r="H70" s="178"/>
    </row>
    <row r="71" spans="1:10" ht="15" customHeight="1" x14ac:dyDescent="0.25">
      <c r="A71" s="66" t="s">
        <v>52</v>
      </c>
      <c r="B71" s="65">
        <v>871011</v>
      </c>
      <c r="C71" s="65">
        <v>250000</v>
      </c>
      <c r="D71" s="65">
        <v>250000</v>
      </c>
      <c r="E71" s="65">
        <f t="shared" si="8"/>
        <v>0</v>
      </c>
      <c r="F71" s="94">
        <f t="shared" si="9"/>
        <v>0</v>
      </c>
      <c r="H71" s="178"/>
    </row>
    <row r="72" spans="1:10" ht="15" customHeight="1" x14ac:dyDescent="0.25">
      <c r="A72" s="66" t="s">
        <v>53</v>
      </c>
      <c r="B72" s="65">
        <v>2141443</v>
      </c>
      <c r="C72" s="65">
        <v>2247259</v>
      </c>
      <c r="D72" s="65">
        <v>7713803</v>
      </c>
      <c r="E72" s="65">
        <f t="shared" si="8"/>
        <v>5466544</v>
      </c>
      <c r="F72" s="94">
        <f t="shared" si="9"/>
        <v>2.4325384835481803</v>
      </c>
      <c r="H72" s="178"/>
    </row>
    <row r="73" spans="1:10" s="103" customFormat="1" ht="15" customHeight="1" x14ac:dyDescent="0.25">
      <c r="A73" s="84" t="s">
        <v>54</v>
      </c>
      <c r="B73" s="70">
        <v>19961617</v>
      </c>
      <c r="C73" s="70">
        <v>23212915.800000001</v>
      </c>
      <c r="D73" s="70">
        <v>24904674.200000003</v>
      </c>
      <c r="E73" s="70">
        <f t="shared" si="8"/>
        <v>1691758.4000000022</v>
      </c>
      <c r="F73" s="98">
        <f t="shared" si="9"/>
        <v>7.2880047236461437E-2</v>
      </c>
      <c r="H73" s="179"/>
      <c r="I73" s="153"/>
      <c r="J73" s="153"/>
    </row>
    <row r="74" spans="1:10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94">
        <f t="shared" si="9"/>
        <v>0</v>
      </c>
      <c r="H74" s="178"/>
    </row>
    <row r="75" spans="1:10" ht="15" customHeight="1" x14ac:dyDescent="0.25">
      <c r="A75" s="66" t="s">
        <v>56</v>
      </c>
      <c r="B75" s="65">
        <v>1282712</v>
      </c>
      <c r="C75" s="65">
        <v>0</v>
      </c>
      <c r="D75" s="65">
        <v>0</v>
      </c>
      <c r="E75" s="65">
        <f t="shared" si="8"/>
        <v>0</v>
      </c>
      <c r="F75" s="94">
        <f t="shared" si="9"/>
        <v>0</v>
      </c>
      <c r="H75" s="178"/>
    </row>
    <row r="76" spans="1:10" ht="15" customHeight="1" x14ac:dyDescent="0.25">
      <c r="A76" s="66" t="s">
        <v>57</v>
      </c>
      <c r="B76" s="65">
        <v>0</v>
      </c>
      <c r="C76" s="65">
        <v>410000</v>
      </c>
      <c r="D76" s="65">
        <v>415000</v>
      </c>
      <c r="E76" s="65">
        <f t="shared" si="8"/>
        <v>5000</v>
      </c>
      <c r="F76" s="94">
        <f t="shared" si="9"/>
        <v>1.2195121951219513E-2</v>
      </c>
      <c r="H76" s="178"/>
    </row>
    <row r="77" spans="1:10" ht="15" customHeight="1" x14ac:dyDescent="0.25">
      <c r="A77" s="66" t="s">
        <v>58</v>
      </c>
      <c r="B77" s="65">
        <v>1300</v>
      </c>
      <c r="C77" s="65">
        <v>0</v>
      </c>
      <c r="D77" s="65">
        <v>0</v>
      </c>
      <c r="E77" s="65">
        <f t="shared" si="8"/>
        <v>0</v>
      </c>
      <c r="F77" s="94">
        <f t="shared" si="9"/>
        <v>0</v>
      </c>
      <c r="H77" s="178"/>
    </row>
    <row r="78" spans="1:10" s="103" customFormat="1" ht="15" customHeight="1" x14ac:dyDescent="0.25">
      <c r="A78" s="85" t="s">
        <v>59</v>
      </c>
      <c r="B78" s="86">
        <v>21245629</v>
      </c>
      <c r="C78" s="86">
        <v>23622915.800000001</v>
      </c>
      <c r="D78" s="86">
        <v>25319674.200000003</v>
      </c>
      <c r="E78" s="182">
        <f t="shared" si="8"/>
        <v>1696758.4000000022</v>
      </c>
      <c r="F78" s="98">
        <f t="shared" si="9"/>
        <v>7.182679794337675E-2</v>
      </c>
      <c r="H78" s="179"/>
      <c r="I78" s="153"/>
      <c r="J78" s="153"/>
    </row>
    <row r="79" spans="1:10" ht="15" customHeight="1" x14ac:dyDescent="0.25">
      <c r="A79" s="83" t="s">
        <v>179</v>
      </c>
      <c r="B79" s="57"/>
      <c r="C79" s="57"/>
      <c r="D79" s="57"/>
      <c r="E79" s="57"/>
      <c r="F79" s="100"/>
      <c r="H79" s="178"/>
    </row>
    <row r="80" spans="1:10" ht="15" customHeight="1" x14ac:dyDescent="0.25">
      <c r="A80" s="81" t="s">
        <v>60</v>
      </c>
      <c r="B80" s="57"/>
      <c r="C80" s="57"/>
      <c r="D80" s="57"/>
      <c r="E80" s="57"/>
      <c r="F80" s="100"/>
      <c r="H80" s="178"/>
    </row>
    <row r="81" spans="1:10" ht="15" customHeight="1" x14ac:dyDescent="0.25">
      <c r="A81" s="64" t="s">
        <v>61</v>
      </c>
      <c r="B81" s="61">
        <v>12240091</v>
      </c>
      <c r="C81" s="61">
        <v>12615271</v>
      </c>
      <c r="D81" s="61">
        <v>11545993</v>
      </c>
      <c r="E81" s="57">
        <f t="shared" ref="E81:E99" si="10">D81-C81</f>
        <v>-1069278</v>
      </c>
      <c r="F81" s="94">
        <f t="shared" ref="F81:F99" si="11">IF(ISBLANK(E81),"  ",IF(C81&gt;0,E81/C81,IF(E81&gt;0,1,0)))</f>
        <v>-8.4760604825691019E-2</v>
      </c>
      <c r="H81" s="178"/>
    </row>
    <row r="82" spans="1:10" ht="15" customHeight="1" x14ac:dyDescent="0.25">
      <c r="A82" s="66" t="s">
        <v>62</v>
      </c>
      <c r="B82" s="63">
        <v>0</v>
      </c>
      <c r="C82" s="61">
        <v>0</v>
      </c>
      <c r="D82" s="61">
        <v>0</v>
      </c>
      <c r="E82" s="65">
        <f t="shared" si="10"/>
        <v>0</v>
      </c>
      <c r="F82" s="94">
        <f t="shared" si="11"/>
        <v>0</v>
      </c>
      <c r="H82" s="178"/>
    </row>
    <row r="83" spans="1:10" ht="15" customHeight="1" x14ac:dyDescent="0.25">
      <c r="A83" s="66" t="s">
        <v>63</v>
      </c>
      <c r="B83" s="57">
        <v>4913002</v>
      </c>
      <c r="C83" s="61">
        <v>5054759.8000000007</v>
      </c>
      <c r="D83" s="61">
        <v>4650087.2</v>
      </c>
      <c r="E83" s="65">
        <f t="shared" si="10"/>
        <v>-404672.60000000056</v>
      </c>
      <c r="F83" s="94">
        <f t="shared" si="11"/>
        <v>-8.0057730933129706E-2</v>
      </c>
      <c r="H83" s="178"/>
    </row>
    <row r="84" spans="1:10" s="103" customFormat="1" ht="15" customHeight="1" x14ac:dyDescent="0.25">
      <c r="A84" s="84" t="s">
        <v>64</v>
      </c>
      <c r="B84" s="86">
        <v>17153093</v>
      </c>
      <c r="C84" s="86">
        <v>17670030.800000001</v>
      </c>
      <c r="D84" s="86">
        <v>16196080.199999999</v>
      </c>
      <c r="E84" s="70">
        <f t="shared" si="10"/>
        <v>-1473950.6000000015</v>
      </c>
      <c r="F84" s="98">
        <f t="shared" si="11"/>
        <v>-8.3415281879418199E-2</v>
      </c>
      <c r="H84" s="179"/>
      <c r="I84" s="153"/>
      <c r="J84" s="153"/>
    </row>
    <row r="85" spans="1:10" ht="15" customHeight="1" x14ac:dyDescent="0.25">
      <c r="A85" s="66" t="s">
        <v>65</v>
      </c>
      <c r="B85" s="63">
        <v>15472</v>
      </c>
      <c r="C85" s="63">
        <v>20000</v>
      </c>
      <c r="D85" s="63">
        <v>20000</v>
      </c>
      <c r="E85" s="65">
        <f t="shared" si="10"/>
        <v>0</v>
      </c>
      <c r="F85" s="94">
        <f t="shared" si="11"/>
        <v>0</v>
      </c>
      <c r="H85" s="178"/>
    </row>
    <row r="86" spans="1:10" ht="15" customHeight="1" x14ac:dyDescent="0.25">
      <c r="A86" s="66" t="s">
        <v>66</v>
      </c>
      <c r="B86" s="61">
        <v>1741397</v>
      </c>
      <c r="C86" s="61">
        <v>2069190</v>
      </c>
      <c r="D86" s="61">
        <v>3519190</v>
      </c>
      <c r="E86" s="65">
        <f t="shared" si="10"/>
        <v>1450000</v>
      </c>
      <c r="F86" s="95">
        <f t="shared" si="11"/>
        <v>0.70075730116615675</v>
      </c>
      <c r="H86" s="178"/>
    </row>
    <row r="87" spans="1:10" ht="15" customHeight="1" x14ac:dyDescent="0.25">
      <c r="A87" s="66" t="s">
        <v>67</v>
      </c>
      <c r="B87" s="57">
        <v>39356</v>
      </c>
      <c r="C87" s="57">
        <v>214000</v>
      </c>
      <c r="D87" s="57">
        <v>84000</v>
      </c>
      <c r="E87" s="65">
        <f t="shared" si="10"/>
        <v>-130000</v>
      </c>
      <c r="F87" s="94">
        <f t="shared" si="11"/>
        <v>-0.60747663551401865</v>
      </c>
      <c r="H87" s="178"/>
    </row>
    <row r="88" spans="1:10" s="103" customFormat="1" ht="15" customHeight="1" x14ac:dyDescent="0.25">
      <c r="A88" s="68" t="s">
        <v>68</v>
      </c>
      <c r="B88" s="86">
        <v>1796225</v>
      </c>
      <c r="C88" s="86">
        <v>2303190</v>
      </c>
      <c r="D88" s="86">
        <v>3623190</v>
      </c>
      <c r="E88" s="70">
        <f t="shared" si="10"/>
        <v>1320000</v>
      </c>
      <c r="F88" s="97">
        <f t="shared" si="11"/>
        <v>0.57311815351751272</v>
      </c>
      <c r="H88" s="179"/>
      <c r="I88" s="153"/>
      <c r="J88" s="153"/>
    </row>
    <row r="89" spans="1:10" ht="15" customHeight="1" x14ac:dyDescent="0.25">
      <c r="A89" s="66" t="s">
        <v>69</v>
      </c>
      <c r="B89" s="57">
        <v>50594</v>
      </c>
      <c r="C89" s="57">
        <v>99892</v>
      </c>
      <c r="D89" s="57">
        <v>39916</v>
      </c>
      <c r="E89" s="65">
        <f t="shared" si="10"/>
        <v>-59976</v>
      </c>
      <c r="F89" s="94">
        <f t="shared" si="11"/>
        <v>-0.60040844111640568</v>
      </c>
      <c r="H89" s="178"/>
    </row>
    <row r="90" spans="1:10" ht="15" customHeight="1" x14ac:dyDescent="0.25">
      <c r="A90" s="66" t="s">
        <v>70</v>
      </c>
      <c r="B90" s="65">
        <v>885581</v>
      </c>
      <c r="C90" s="65">
        <v>3125605</v>
      </c>
      <c r="D90" s="65">
        <v>3830673</v>
      </c>
      <c r="E90" s="65">
        <f t="shared" si="10"/>
        <v>705068</v>
      </c>
      <c r="F90" s="94">
        <f t="shared" si="11"/>
        <v>0.2255780880821473</v>
      </c>
      <c r="H90" s="178"/>
    </row>
    <row r="91" spans="1:10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94">
        <f t="shared" si="11"/>
        <v>0</v>
      </c>
      <c r="H91" s="178"/>
    </row>
    <row r="92" spans="1:10" ht="15" customHeight="1" x14ac:dyDescent="0.25">
      <c r="A92" s="66" t="s">
        <v>72</v>
      </c>
      <c r="B92" s="65">
        <v>1282712</v>
      </c>
      <c r="C92" s="65">
        <v>299198</v>
      </c>
      <c r="D92" s="65">
        <v>1579815</v>
      </c>
      <c r="E92" s="65">
        <f t="shared" si="10"/>
        <v>1280617</v>
      </c>
      <c r="F92" s="94">
        <f t="shared" si="11"/>
        <v>4.280165642818468</v>
      </c>
      <c r="H92" s="178"/>
    </row>
    <row r="93" spans="1:10" s="103" customFormat="1" ht="15" customHeight="1" x14ac:dyDescent="0.25">
      <c r="A93" s="68" t="s">
        <v>73</v>
      </c>
      <c r="B93" s="70">
        <v>2218887</v>
      </c>
      <c r="C93" s="70">
        <v>3524695</v>
      </c>
      <c r="D93" s="70">
        <v>5450404</v>
      </c>
      <c r="E93" s="70">
        <f t="shared" si="10"/>
        <v>1925709</v>
      </c>
      <c r="F93" s="98">
        <f t="shared" si="11"/>
        <v>0.54634769816962891</v>
      </c>
      <c r="H93" s="179"/>
      <c r="I93" s="153"/>
      <c r="J93" s="153"/>
    </row>
    <row r="94" spans="1:10" ht="15" customHeight="1" x14ac:dyDescent="0.25">
      <c r="A94" s="66" t="s">
        <v>74</v>
      </c>
      <c r="B94" s="65">
        <v>1194</v>
      </c>
      <c r="C94" s="65">
        <v>0</v>
      </c>
      <c r="D94" s="65">
        <v>0</v>
      </c>
      <c r="E94" s="65">
        <f t="shared" si="10"/>
        <v>0</v>
      </c>
      <c r="F94" s="94">
        <f t="shared" si="11"/>
        <v>0</v>
      </c>
      <c r="H94" s="178"/>
    </row>
    <row r="95" spans="1:10" ht="15" customHeight="1" x14ac:dyDescent="0.25">
      <c r="A95" s="66" t="s">
        <v>75</v>
      </c>
      <c r="B95" s="65">
        <v>76230</v>
      </c>
      <c r="C95" s="65">
        <v>125000</v>
      </c>
      <c r="D95" s="65">
        <v>50000</v>
      </c>
      <c r="E95" s="65">
        <f t="shared" si="10"/>
        <v>-75000</v>
      </c>
      <c r="F95" s="94">
        <f t="shared" si="11"/>
        <v>-0.6</v>
      </c>
      <c r="H95" s="178"/>
    </row>
    <row r="96" spans="1:10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94">
        <f t="shared" si="11"/>
        <v>0</v>
      </c>
      <c r="H96" s="178"/>
    </row>
    <row r="97" spans="1:10" s="103" customFormat="1" ht="15" customHeight="1" x14ac:dyDescent="0.25">
      <c r="A97" s="87" t="s">
        <v>77</v>
      </c>
      <c r="B97" s="86">
        <v>77424</v>
      </c>
      <c r="C97" s="86">
        <v>125000</v>
      </c>
      <c r="D97" s="86">
        <v>50000</v>
      </c>
      <c r="E97" s="70">
        <f t="shared" si="10"/>
        <v>-75000</v>
      </c>
      <c r="F97" s="94">
        <f t="shared" si="11"/>
        <v>-0.6</v>
      </c>
      <c r="H97" s="179"/>
      <c r="I97" s="153"/>
      <c r="J97" s="153"/>
    </row>
    <row r="98" spans="1:10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94">
        <f t="shared" si="11"/>
        <v>0</v>
      </c>
      <c r="H98" s="178"/>
    </row>
    <row r="99" spans="1:10" s="103" customFormat="1" ht="15" customHeight="1" thickBot="1" x14ac:dyDescent="0.3">
      <c r="A99" s="159" t="s">
        <v>59</v>
      </c>
      <c r="B99" s="160">
        <v>21245629</v>
      </c>
      <c r="C99" s="160">
        <v>23622915.800000001</v>
      </c>
      <c r="D99" s="160">
        <v>25319674.199999999</v>
      </c>
      <c r="E99" s="160">
        <f t="shared" si="10"/>
        <v>1696758.3999999985</v>
      </c>
      <c r="F99" s="163">
        <f t="shared" si="11"/>
        <v>7.1826797943376597E-2</v>
      </c>
      <c r="H99" s="179"/>
    </row>
    <row r="100" spans="1:10" ht="15" customHeight="1" thickTop="1" x14ac:dyDescent="0.4">
      <c r="A100" s="4"/>
      <c r="B100" s="5"/>
      <c r="C100" s="5"/>
      <c r="D100" s="5"/>
      <c r="E100" s="18"/>
      <c r="F100" s="18" t="s">
        <v>38</v>
      </c>
    </row>
    <row r="101" spans="1:10" x14ac:dyDescent="0.25">
      <c r="A101" s="1" t="s">
        <v>206</v>
      </c>
    </row>
    <row r="102" spans="1:10" x14ac:dyDescent="0.25">
      <c r="A102" s="1" t="s">
        <v>181</v>
      </c>
    </row>
    <row r="103" spans="1:10" x14ac:dyDescent="0.25">
      <c r="A103" s="1" t="s">
        <v>211</v>
      </c>
    </row>
  </sheetData>
  <hyperlinks>
    <hyperlink ref="I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tabColor theme="9" tint="0.79998168889431442"/>
    <pageSetUpPr fitToPage="1"/>
  </sheetPr>
  <dimension ref="A1:M103"/>
  <sheetViews>
    <sheetView workbookViewId="0">
      <pane ySplit="5" topLeftCell="A46" activePane="bottomLeft" state="frozen"/>
      <selection activeCell="A103" sqref="A103"/>
      <selection pane="bottomLef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9.1406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199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7815473</v>
      </c>
      <c r="C8" s="61">
        <v>7815473</v>
      </c>
      <c r="D8" s="61">
        <v>6993605</v>
      </c>
      <c r="E8" s="61">
        <f t="shared" ref="E8:E36" si="0">D8-C8</f>
        <v>-821868</v>
      </c>
      <c r="F8" s="62">
        <f t="shared" ref="F8:F36" si="1">IF(ISBLANK(E8),"  ",IF(C8&gt;0,E8/C8,IF(E8&gt;0,1,0)))</f>
        <v>-0.10515908634064758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537642</v>
      </c>
      <c r="C10" s="63">
        <v>537642</v>
      </c>
      <c r="D10" s="63">
        <v>383716</v>
      </c>
      <c r="E10" s="61">
        <f t="shared" si="0"/>
        <v>-153926</v>
      </c>
      <c r="F10" s="62">
        <f t="shared" si="1"/>
        <v>-0.28629831746775736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537642</v>
      </c>
      <c r="C12" s="65">
        <v>537642</v>
      </c>
      <c r="D12" s="65">
        <v>183716</v>
      </c>
      <c r="E12" s="61">
        <f t="shared" si="0"/>
        <v>-353926</v>
      </c>
      <c r="F12" s="62">
        <f t="shared" si="1"/>
        <v>-0.65829306490192363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200000</v>
      </c>
      <c r="E29" s="61">
        <f t="shared" si="0"/>
        <v>200000</v>
      </c>
      <c r="F29" s="62">
        <f t="shared" si="1"/>
        <v>1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07">
        <v>0</v>
      </c>
      <c r="C31" s="207">
        <v>0</v>
      </c>
      <c r="D31" s="207">
        <v>0</v>
      </c>
      <c r="E31" s="207">
        <f t="shared" si="0"/>
        <v>0</v>
      </c>
      <c r="F31" s="208">
        <f t="shared" si="1"/>
        <v>0</v>
      </c>
      <c r="H31" s="210"/>
    </row>
    <row r="32" spans="1:8" s="209" customFormat="1" ht="15" customHeight="1" x14ac:dyDescent="0.25">
      <c r="A32" s="206" t="s">
        <v>209</v>
      </c>
      <c r="B32" s="207">
        <v>0</v>
      </c>
      <c r="C32" s="207">
        <v>0</v>
      </c>
      <c r="D32" s="207">
        <v>0</v>
      </c>
      <c r="E32" s="207">
        <f t="shared" si="0"/>
        <v>0</v>
      </c>
      <c r="F32" s="208">
        <f t="shared" si="1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8353115</v>
      </c>
      <c r="C42" s="70">
        <v>8353115</v>
      </c>
      <c r="D42" s="70">
        <v>7377321</v>
      </c>
      <c r="E42" s="70">
        <f>D42-C42</f>
        <v>-975794</v>
      </c>
      <c r="F42" s="71">
        <f>IF(ISBLANK(E42),"  ",IF(C42&gt;0,E42/C42,IF(E42&gt;0,1,0)))</f>
        <v>-0.11681797748504599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8342568</v>
      </c>
      <c r="C55" s="75">
        <v>9033950</v>
      </c>
      <c r="D55" s="75">
        <v>9283950</v>
      </c>
      <c r="E55" s="75">
        <f>D55-C55</f>
        <v>250000</v>
      </c>
      <c r="F55" s="71">
        <f>IF(ISBLANK(E55),"  ",IF(C55&gt;0,E55/C55,IF(E55&gt;0,1,0)))</f>
        <v>2.7673387610070901E-2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16695683</v>
      </c>
      <c r="C61" s="75">
        <v>17387065</v>
      </c>
      <c r="D61" s="75">
        <v>16661271</v>
      </c>
      <c r="E61" s="75">
        <f>D61-C61</f>
        <v>-725794</v>
      </c>
      <c r="F61" s="71">
        <f>IF(ISBLANK(E61),"  ",IF(C61&gt;0,E61/C61,IF(E61&gt;0,1,0)))</f>
        <v>-4.174333045859091E-2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10" ht="15" customHeight="1" x14ac:dyDescent="0.25">
      <c r="A65" s="64" t="s">
        <v>46</v>
      </c>
      <c r="B65" s="57">
        <v>4925511</v>
      </c>
      <c r="C65" s="57">
        <v>4925846</v>
      </c>
      <c r="D65" s="57">
        <v>5047044</v>
      </c>
      <c r="E65" s="57">
        <f t="shared" ref="E65:E78" si="6">D65-C65</f>
        <v>121198</v>
      </c>
      <c r="F65" s="62">
        <f t="shared" ref="F65:F78" si="7">IF(ISBLANK(E65),"  ",IF(C65&gt;0,E65/C65,IF(E65&gt;0,1,0)))</f>
        <v>2.4604504485117886E-2</v>
      </c>
      <c r="H65" s="178"/>
    </row>
    <row r="66" spans="1:10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6"/>
        <v>0</v>
      </c>
      <c r="F66" s="62">
        <f t="shared" si="7"/>
        <v>0</v>
      </c>
      <c r="H66" s="178"/>
    </row>
    <row r="67" spans="1:10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6"/>
        <v>0</v>
      </c>
      <c r="F67" s="62">
        <f t="shared" si="7"/>
        <v>0</v>
      </c>
      <c r="H67" s="178"/>
    </row>
    <row r="68" spans="1:10" ht="15" customHeight="1" x14ac:dyDescent="0.25">
      <c r="A68" s="66" t="s">
        <v>49</v>
      </c>
      <c r="B68" s="65">
        <v>209264</v>
      </c>
      <c r="C68" s="65">
        <v>319530</v>
      </c>
      <c r="D68" s="65">
        <v>275324</v>
      </c>
      <c r="E68" s="65">
        <f t="shared" si="6"/>
        <v>-44206</v>
      </c>
      <c r="F68" s="62">
        <f t="shared" si="7"/>
        <v>-0.13834694707852158</v>
      </c>
      <c r="H68" s="178"/>
    </row>
    <row r="69" spans="1:10" ht="15" customHeight="1" x14ac:dyDescent="0.25">
      <c r="A69" s="66" t="s">
        <v>50</v>
      </c>
      <c r="B69" s="65">
        <v>1135692</v>
      </c>
      <c r="C69" s="65">
        <v>1424299</v>
      </c>
      <c r="D69" s="65">
        <v>1565102</v>
      </c>
      <c r="E69" s="65">
        <f t="shared" si="6"/>
        <v>140803</v>
      </c>
      <c r="F69" s="62">
        <f t="shared" si="7"/>
        <v>9.8857753884542501E-2</v>
      </c>
      <c r="H69" s="178"/>
    </row>
    <row r="70" spans="1:10" ht="15" customHeight="1" x14ac:dyDescent="0.25">
      <c r="A70" s="66" t="s">
        <v>51</v>
      </c>
      <c r="B70" s="65">
        <v>6921323</v>
      </c>
      <c r="C70" s="65">
        <v>7010568</v>
      </c>
      <c r="D70" s="65">
        <v>6690964</v>
      </c>
      <c r="E70" s="65">
        <f t="shared" si="6"/>
        <v>-319604</v>
      </c>
      <c r="F70" s="62">
        <f t="shared" si="7"/>
        <v>-4.5588888090094842E-2</v>
      </c>
      <c r="H70" s="178"/>
    </row>
    <row r="71" spans="1:10" ht="15" customHeight="1" x14ac:dyDescent="0.25">
      <c r="A71" s="66" t="s">
        <v>52</v>
      </c>
      <c r="B71" s="65">
        <v>210075</v>
      </c>
      <c r="C71" s="65">
        <v>100000</v>
      </c>
      <c r="D71" s="65">
        <v>100000</v>
      </c>
      <c r="E71" s="65">
        <f t="shared" si="6"/>
        <v>0</v>
      </c>
      <c r="F71" s="62">
        <f t="shared" si="7"/>
        <v>0</v>
      </c>
      <c r="H71" s="178"/>
    </row>
    <row r="72" spans="1:10" ht="15" customHeight="1" x14ac:dyDescent="0.25">
      <c r="A72" s="66" t="s">
        <v>53</v>
      </c>
      <c r="B72" s="65">
        <v>3293818</v>
      </c>
      <c r="C72" s="65">
        <v>3606822</v>
      </c>
      <c r="D72" s="65">
        <v>2982837</v>
      </c>
      <c r="E72" s="65">
        <f t="shared" si="6"/>
        <v>-623985</v>
      </c>
      <c r="F72" s="62">
        <f t="shared" si="7"/>
        <v>-0.17300132914793134</v>
      </c>
      <c r="H72" s="178"/>
    </row>
    <row r="73" spans="1:10" s="103" customFormat="1" ht="15" customHeight="1" x14ac:dyDescent="0.25">
      <c r="A73" s="84" t="s">
        <v>54</v>
      </c>
      <c r="B73" s="70">
        <v>16695683</v>
      </c>
      <c r="C73" s="70">
        <v>17387065</v>
      </c>
      <c r="D73" s="70">
        <v>16661271</v>
      </c>
      <c r="E73" s="70">
        <f t="shared" si="6"/>
        <v>-725794</v>
      </c>
      <c r="F73" s="71">
        <f t="shared" si="7"/>
        <v>-4.174333045859091E-2</v>
      </c>
      <c r="H73" s="179"/>
      <c r="I73" s="153"/>
      <c r="J73" s="153"/>
    </row>
    <row r="74" spans="1:10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10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6"/>
        <v>0</v>
      </c>
      <c r="F75" s="62">
        <f t="shared" si="7"/>
        <v>0</v>
      </c>
      <c r="H75" s="178"/>
    </row>
    <row r="76" spans="1:10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10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10" s="103" customFormat="1" ht="15" customHeight="1" x14ac:dyDescent="0.25">
      <c r="A78" s="85" t="s">
        <v>59</v>
      </c>
      <c r="B78" s="86">
        <v>16695683</v>
      </c>
      <c r="C78" s="86">
        <v>17387065</v>
      </c>
      <c r="D78" s="86">
        <v>16661271</v>
      </c>
      <c r="E78" s="182">
        <f t="shared" si="6"/>
        <v>-725794</v>
      </c>
      <c r="F78" s="71">
        <f t="shared" si="7"/>
        <v>-4.174333045859091E-2</v>
      </c>
      <c r="H78" s="179"/>
      <c r="I78" s="153"/>
      <c r="J78" s="153"/>
    </row>
    <row r="79" spans="1:10" ht="15" customHeight="1" x14ac:dyDescent="0.25">
      <c r="A79" s="83"/>
      <c r="B79" s="57"/>
      <c r="C79" s="57"/>
      <c r="D79" s="57"/>
      <c r="E79" s="57"/>
      <c r="F79" s="59"/>
      <c r="H79" s="178"/>
    </row>
    <row r="80" spans="1:10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10" ht="15" customHeight="1" x14ac:dyDescent="0.25">
      <c r="A81" s="64" t="s">
        <v>61</v>
      </c>
      <c r="B81" s="61">
        <v>7586331</v>
      </c>
      <c r="C81" s="61">
        <v>8733932</v>
      </c>
      <c r="D81" s="61">
        <v>9092257</v>
      </c>
      <c r="E81" s="57">
        <f t="shared" ref="E81:E99" si="8">D81-C81</f>
        <v>358325</v>
      </c>
      <c r="F81" s="62">
        <f t="shared" ref="F81:F99" si="9">IF(ISBLANK(E81),"  ",IF(C81&gt;0,E81/C81,IF(E81&gt;0,1,0)))</f>
        <v>4.1026767783399275E-2</v>
      </c>
      <c r="H81" s="178"/>
    </row>
    <row r="82" spans="1:10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8"/>
        <v>0</v>
      </c>
      <c r="F82" s="62">
        <f t="shared" si="9"/>
        <v>0</v>
      </c>
      <c r="H82" s="178"/>
    </row>
    <row r="83" spans="1:10" ht="15" customHeight="1" x14ac:dyDescent="0.25">
      <c r="A83" s="66" t="s">
        <v>63</v>
      </c>
      <c r="B83" s="57">
        <v>3182234</v>
      </c>
      <c r="C83" s="57">
        <v>3871343</v>
      </c>
      <c r="D83" s="57">
        <v>3994945</v>
      </c>
      <c r="E83" s="65">
        <f t="shared" si="8"/>
        <v>123602</v>
      </c>
      <c r="F83" s="62">
        <f t="shared" si="9"/>
        <v>3.192742156920738E-2</v>
      </c>
      <c r="H83" s="178"/>
    </row>
    <row r="84" spans="1:10" s="103" customFormat="1" ht="15" customHeight="1" x14ac:dyDescent="0.25">
      <c r="A84" s="84" t="s">
        <v>64</v>
      </c>
      <c r="B84" s="86">
        <v>10768565</v>
      </c>
      <c r="C84" s="86">
        <v>12605275</v>
      </c>
      <c r="D84" s="86">
        <v>13087202</v>
      </c>
      <c r="E84" s="70">
        <f t="shared" si="8"/>
        <v>481927</v>
      </c>
      <c r="F84" s="71">
        <f t="shared" si="9"/>
        <v>3.8232168675415651E-2</v>
      </c>
      <c r="H84" s="179"/>
      <c r="I84" s="153"/>
      <c r="J84" s="153"/>
    </row>
    <row r="85" spans="1:10" ht="15" customHeight="1" x14ac:dyDescent="0.25">
      <c r="A85" s="66" t="s">
        <v>65</v>
      </c>
      <c r="B85" s="63">
        <v>49594</v>
      </c>
      <c r="C85" s="63">
        <v>43000</v>
      </c>
      <c r="D85" s="63">
        <v>43000</v>
      </c>
      <c r="E85" s="65">
        <f t="shared" si="8"/>
        <v>0</v>
      </c>
      <c r="F85" s="62">
        <f t="shared" si="9"/>
        <v>0</v>
      </c>
      <c r="H85" s="178"/>
    </row>
    <row r="86" spans="1:10" ht="15" customHeight="1" x14ac:dyDescent="0.25">
      <c r="A86" s="66" t="s">
        <v>66</v>
      </c>
      <c r="B86" s="61">
        <v>2562340</v>
      </c>
      <c r="C86" s="61">
        <v>2532161</v>
      </c>
      <c r="D86" s="61">
        <v>2113863</v>
      </c>
      <c r="E86" s="65">
        <f t="shared" si="8"/>
        <v>-418298</v>
      </c>
      <c r="F86" s="62">
        <f t="shared" si="9"/>
        <v>-0.1651940773118297</v>
      </c>
      <c r="H86" s="178"/>
    </row>
    <row r="87" spans="1:10" ht="15" customHeight="1" x14ac:dyDescent="0.25">
      <c r="A87" s="66" t="s">
        <v>67</v>
      </c>
      <c r="B87" s="57">
        <v>613544</v>
      </c>
      <c r="C87" s="57">
        <v>102500</v>
      </c>
      <c r="D87" s="57">
        <v>179500</v>
      </c>
      <c r="E87" s="65">
        <f t="shared" si="8"/>
        <v>77000</v>
      </c>
      <c r="F87" s="62">
        <f t="shared" si="9"/>
        <v>0.75121951219512195</v>
      </c>
      <c r="H87" s="178"/>
    </row>
    <row r="88" spans="1:10" s="103" customFormat="1" ht="15" customHeight="1" x14ac:dyDescent="0.25">
      <c r="A88" s="68" t="s">
        <v>68</v>
      </c>
      <c r="B88" s="86">
        <v>3225478</v>
      </c>
      <c r="C88" s="86">
        <v>2677661</v>
      </c>
      <c r="D88" s="86">
        <v>2336363</v>
      </c>
      <c r="E88" s="70">
        <f t="shared" si="8"/>
        <v>-341298</v>
      </c>
      <c r="F88" s="71">
        <f t="shared" si="9"/>
        <v>-0.12746124322683117</v>
      </c>
      <c r="H88" s="179"/>
      <c r="I88" s="153"/>
      <c r="J88" s="153"/>
    </row>
    <row r="89" spans="1:10" ht="15" customHeight="1" x14ac:dyDescent="0.25">
      <c r="A89" s="66" t="s">
        <v>69</v>
      </c>
      <c r="B89" s="57">
        <v>221321</v>
      </c>
      <c r="C89" s="57">
        <v>20000</v>
      </c>
      <c r="D89" s="57">
        <v>0</v>
      </c>
      <c r="E89" s="65">
        <f t="shared" si="8"/>
        <v>-20000</v>
      </c>
      <c r="F89" s="62">
        <f t="shared" si="9"/>
        <v>-1</v>
      </c>
      <c r="H89" s="178"/>
    </row>
    <row r="90" spans="1:10" ht="15" customHeight="1" x14ac:dyDescent="0.25">
      <c r="A90" s="66" t="s">
        <v>70</v>
      </c>
      <c r="B90" s="65">
        <v>1675060</v>
      </c>
      <c r="C90" s="65">
        <v>619566</v>
      </c>
      <c r="D90" s="65">
        <v>325000</v>
      </c>
      <c r="E90" s="65">
        <f t="shared" si="8"/>
        <v>-294566</v>
      </c>
      <c r="F90" s="62">
        <f t="shared" si="9"/>
        <v>-0.47543925909426921</v>
      </c>
      <c r="H90" s="178"/>
    </row>
    <row r="91" spans="1:10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10" ht="15" customHeight="1" x14ac:dyDescent="0.25">
      <c r="A92" s="66" t="s">
        <v>72</v>
      </c>
      <c r="B92" s="65">
        <v>805259</v>
      </c>
      <c r="C92" s="65">
        <v>1464563</v>
      </c>
      <c r="D92" s="65">
        <v>912706</v>
      </c>
      <c r="E92" s="65">
        <f t="shared" si="8"/>
        <v>-551857</v>
      </c>
      <c r="F92" s="62">
        <f t="shared" si="9"/>
        <v>-0.37680659691662294</v>
      </c>
      <c r="H92" s="178"/>
    </row>
    <row r="93" spans="1:10" s="103" customFormat="1" ht="15" customHeight="1" x14ac:dyDescent="0.25">
      <c r="A93" s="68" t="s">
        <v>73</v>
      </c>
      <c r="B93" s="70">
        <v>2701640</v>
      </c>
      <c r="C93" s="70">
        <v>2104129</v>
      </c>
      <c r="D93" s="70">
        <v>1237706</v>
      </c>
      <c r="E93" s="70">
        <f t="shared" si="8"/>
        <v>-866423</v>
      </c>
      <c r="F93" s="71">
        <f t="shared" si="9"/>
        <v>-0.41177275727866497</v>
      </c>
      <c r="H93" s="179"/>
      <c r="I93" s="153"/>
      <c r="J93" s="153"/>
    </row>
    <row r="94" spans="1:10" ht="15" customHeight="1" x14ac:dyDescent="0.25">
      <c r="A94" s="66" t="s">
        <v>74</v>
      </c>
      <c r="B94" s="65">
        <v>0</v>
      </c>
      <c r="C94" s="65">
        <v>0</v>
      </c>
      <c r="D94" s="65">
        <v>0</v>
      </c>
      <c r="E94" s="65">
        <f t="shared" si="8"/>
        <v>0</v>
      </c>
      <c r="F94" s="62">
        <f t="shared" si="9"/>
        <v>0</v>
      </c>
      <c r="H94" s="178"/>
    </row>
    <row r="95" spans="1:10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8"/>
        <v>0</v>
      </c>
      <c r="F95" s="62">
        <f t="shared" si="9"/>
        <v>0</v>
      </c>
      <c r="H95" s="178"/>
    </row>
    <row r="96" spans="1:10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10" s="103" customFormat="1" ht="15" customHeight="1" x14ac:dyDescent="0.25">
      <c r="A97" s="87" t="s">
        <v>77</v>
      </c>
      <c r="B97" s="86">
        <v>0</v>
      </c>
      <c r="C97" s="86">
        <v>0</v>
      </c>
      <c r="D97" s="86">
        <v>0</v>
      </c>
      <c r="E97" s="70">
        <f t="shared" si="8"/>
        <v>0</v>
      </c>
      <c r="F97" s="71">
        <f t="shared" si="9"/>
        <v>0</v>
      </c>
      <c r="H97" s="179"/>
      <c r="I97" s="153"/>
      <c r="J97" s="153"/>
    </row>
    <row r="98" spans="1:10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10" s="103" customFormat="1" ht="15" customHeight="1" thickBot="1" x14ac:dyDescent="0.3">
      <c r="A99" s="159" t="s">
        <v>59</v>
      </c>
      <c r="B99" s="160">
        <v>16695683</v>
      </c>
      <c r="C99" s="160">
        <v>17387065</v>
      </c>
      <c r="D99" s="160">
        <v>16661271</v>
      </c>
      <c r="E99" s="160">
        <f t="shared" si="8"/>
        <v>-725794</v>
      </c>
      <c r="F99" s="162">
        <f t="shared" si="9"/>
        <v>-4.174333045859091E-2</v>
      </c>
      <c r="H99" s="179"/>
    </row>
    <row r="100" spans="1:10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10" x14ac:dyDescent="0.25">
      <c r="A101" s="1" t="s">
        <v>206</v>
      </c>
    </row>
    <row r="102" spans="1:10" x14ac:dyDescent="0.25">
      <c r="A102" s="1" t="s">
        <v>181</v>
      </c>
    </row>
    <row r="103" spans="1:10" x14ac:dyDescent="0.25">
      <c r="A103" s="1" t="s">
        <v>211</v>
      </c>
    </row>
  </sheetData>
  <hyperlinks>
    <hyperlink ref="I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tabColor theme="9" tint="0.79998168889431442"/>
    <pageSetUpPr fitToPage="1"/>
  </sheetPr>
  <dimension ref="A1:M103"/>
  <sheetViews>
    <sheetView workbookViewId="0">
      <pane ySplit="5" topLeftCell="A21" activePane="bottomLeft" state="frozen"/>
      <selection activeCell="A103" sqref="A103"/>
      <selection pane="bottomLeft" activeCell="B65" sqref="B65:D99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11.1406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120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6952683</v>
      </c>
      <c r="C8" s="61">
        <v>6952683</v>
      </c>
      <c r="D8" s="61">
        <v>8762093</v>
      </c>
      <c r="E8" s="61">
        <f t="shared" ref="E8:E36" si="0">D8-C8</f>
        <v>1809410</v>
      </c>
      <c r="F8" s="62">
        <f t="shared" ref="F8:F36" si="1">IF(ISBLANK(E8),"  ",IF(C8&gt;0,E8/C8,IF(E8&gt;0,1,0)))</f>
        <v>0.26024629628590862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200240</v>
      </c>
      <c r="C10" s="63">
        <v>200240</v>
      </c>
      <c r="D10" s="63">
        <v>196051</v>
      </c>
      <c r="E10" s="61">
        <f t="shared" si="0"/>
        <v>-4189</v>
      </c>
      <c r="F10" s="62">
        <f t="shared" si="1"/>
        <v>-2.0919896124650419E-2</v>
      </c>
      <c r="H10" s="178"/>
    </row>
    <row r="11" spans="1:9" ht="15" customHeight="1" x14ac:dyDescent="0.25">
      <c r="A11" s="189" t="s">
        <v>15</v>
      </c>
      <c r="B11" s="65">
        <v>200240</v>
      </c>
      <c r="C11" s="65">
        <v>200240</v>
      </c>
      <c r="D11" s="65">
        <v>196051</v>
      </c>
      <c r="E11" s="61">
        <f t="shared" si="0"/>
        <v>-4189</v>
      </c>
      <c r="F11" s="62">
        <f t="shared" si="1"/>
        <v>-2.0919896124650419E-2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07">
        <v>0</v>
      </c>
      <c r="C31" s="207">
        <v>0</v>
      </c>
      <c r="D31" s="207">
        <v>0</v>
      </c>
      <c r="E31" s="207">
        <f t="shared" si="0"/>
        <v>0</v>
      </c>
      <c r="F31" s="208">
        <f t="shared" si="1"/>
        <v>0</v>
      </c>
      <c r="H31" s="210"/>
    </row>
    <row r="32" spans="1:8" s="209" customFormat="1" ht="15" customHeight="1" x14ac:dyDescent="0.25">
      <c r="A32" s="206" t="s">
        <v>209</v>
      </c>
      <c r="B32" s="207">
        <v>0</v>
      </c>
      <c r="C32" s="207">
        <v>0</v>
      </c>
      <c r="D32" s="207">
        <v>0</v>
      </c>
      <c r="E32" s="207">
        <f t="shared" si="0"/>
        <v>0</v>
      </c>
      <c r="F32" s="208">
        <f t="shared" si="1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7152923</v>
      </c>
      <c r="C42" s="70">
        <v>7152923</v>
      </c>
      <c r="D42" s="70">
        <v>8958144</v>
      </c>
      <c r="E42" s="70">
        <f>D42-C42</f>
        <v>1805221</v>
      </c>
      <c r="F42" s="71">
        <f>IF(ISBLANK(E42),"  ",IF(C42&gt;0,E42/C42,IF(E42&gt;0,1,0)))</f>
        <v>0.25237528769707152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18852130.989999998</v>
      </c>
      <c r="C55" s="75">
        <v>19742867</v>
      </c>
      <c r="D55" s="75">
        <v>20417867</v>
      </c>
      <c r="E55" s="75">
        <f>D55-C55</f>
        <v>675000</v>
      </c>
      <c r="F55" s="71">
        <f>IF(ISBLANK(E55),"  ",IF(C55&gt;0,E55/C55,IF(E55&gt;0,1,0)))</f>
        <v>3.4189563248336725E-2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26005053.989999998</v>
      </c>
      <c r="C61" s="75">
        <v>26895790</v>
      </c>
      <c r="D61" s="75">
        <v>29376011</v>
      </c>
      <c r="E61" s="75">
        <f>D61-C61</f>
        <v>2480221</v>
      </c>
      <c r="F61" s="71">
        <f>IF(ISBLANK(E61),"  ",IF(C61&gt;0,E61/C61,IF(E61&gt;0,1,0)))</f>
        <v>9.221595647497248E-2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10" ht="15" customHeight="1" x14ac:dyDescent="0.25">
      <c r="A65" s="64" t="s">
        <v>46</v>
      </c>
      <c r="B65" s="57">
        <v>7548671.1400000006</v>
      </c>
      <c r="C65" s="57">
        <v>10250496</v>
      </c>
      <c r="D65" s="57">
        <v>9085813.3200000003</v>
      </c>
      <c r="E65" s="57">
        <f t="shared" ref="E65:E78" si="6">D65-C65</f>
        <v>-1164682.6799999997</v>
      </c>
      <c r="F65" s="62">
        <f t="shared" ref="F65:F78" si="7">IF(ISBLANK(E65),"  ",IF(C65&gt;0,E65/C65,IF(E65&gt;0,1,0)))</f>
        <v>-0.11362208033640515</v>
      </c>
      <c r="H65" s="178"/>
    </row>
    <row r="66" spans="1:10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6"/>
        <v>0</v>
      </c>
      <c r="F66" s="62">
        <f t="shared" si="7"/>
        <v>0</v>
      </c>
      <c r="H66" s="178"/>
    </row>
    <row r="67" spans="1:10" ht="15" customHeight="1" x14ac:dyDescent="0.25">
      <c r="A67" s="66" t="s">
        <v>48</v>
      </c>
      <c r="B67" s="65">
        <v>124208.12999999999</v>
      </c>
      <c r="C67" s="65">
        <v>289041</v>
      </c>
      <c r="D67" s="65">
        <v>201768</v>
      </c>
      <c r="E67" s="65">
        <f t="shared" si="6"/>
        <v>-87273</v>
      </c>
      <c r="F67" s="62">
        <f t="shared" si="7"/>
        <v>-0.3019398632027982</v>
      </c>
      <c r="H67" s="178"/>
    </row>
    <row r="68" spans="1:10" ht="15" customHeight="1" x14ac:dyDescent="0.25">
      <c r="A68" s="66" t="s">
        <v>49</v>
      </c>
      <c r="B68" s="65">
        <v>2375598.1300000004</v>
      </c>
      <c r="C68" s="65">
        <v>2782979</v>
      </c>
      <c r="D68" s="65">
        <v>2265999.96</v>
      </c>
      <c r="E68" s="65">
        <f t="shared" si="6"/>
        <v>-516979.04000000004</v>
      </c>
      <c r="F68" s="62">
        <f t="shared" si="7"/>
        <v>-0.18576462129250707</v>
      </c>
      <c r="H68" s="178"/>
    </row>
    <row r="69" spans="1:10" ht="15" customHeight="1" x14ac:dyDescent="0.25">
      <c r="A69" s="66" t="s">
        <v>50</v>
      </c>
      <c r="B69" s="65">
        <v>4779203.1100000003</v>
      </c>
      <c r="C69" s="65">
        <v>3743947</v>
      </c>
      <c r="D69" s="65">
        <v>3270641.3000000003</v>
      </c>
      <c r="E69" s="65">
        <f t="shared" si="6"/>
        <v>-473305.69999999972</v>
      </c>
      <c r="F69" s="62">
        <f t="shared" si="7"/>
        <v>-0.12641891031042901</v>
      </c>
      <c r="H69" s="178"/>
    </row>
    <row r="70" spans="1:10" ht="15" customHeight="1" x14ac:dyDescent="0.25">
      <c r="A70" s="66" t="s">
        <v>51</v>
      </c>
      <c r="B70" s="65">
        <v>8684607</v>
      </c>
      <c r="C70" s="65">
        <v>7824573</v>
      </c>
      <c r="D70" s="65">
        <v>11063160.83</v>
      </c>
      <c r="E70" s="65">
        <f t="shared" si="6"/>
        <v>3238587.83</v>
      </c>
      <c r="F70" s="62">
        <f t="shared" si="7"/>
        <v>0.41389962493799981</v>
      </c>
      <c r="H70" s="178"/>
    </row>
    <row r="71" spans="1:10" ht="15" customHeight="1" x14ac:dyDescent="0.25">
      <c r="A71" s="66" t="s">
        <v>52</v>
      </c>
      <c r="B71" s="65">
        <v>1020804</v>
      </c>
      <c r="C71" s="65">
        <v>650000</v>
      </c>
      <c r="D71" s="65">
        <v>1000000</v>
      </c>
      <c r="E71" s="65">
        <f t="shared" si="6"/>
        <v>350000</v>
      </c>
      <c r="F71" s="62">
        <f t="shared" si="7"/>
        <v>0.53846153846153844</v>
      </c>
      <c r="H71" s="178"/>
    </row>
    <row r="72" spans="1:10" ht="15" customHeight="1" x14ac:dyDescent="0.25">
      <c r="A72" s="66" t="s">
        <v>53</v>
      </c>
      <c r="B72" s="65">
        <v>1090237</v>
      </c>
      <c r="C72" s="65">
        <v>1090237</v>
      </c>
      <c r="D72" s="65">
        <v>2113074</v>
      </c>
      <c r="E72" s="65">
        <f t="shared" si="6"/>
        <v>1022837</v>
      </c>
      <c r="F72" s="62">
        <f t="shared" si="7"/>
        <v>0.93817857951986583</v>
      </c>
      <c r="H72" s="178"/>
    </row>
    <row r="73" spans="1:10" s="103" customFormat="1" ht="15" customHeight="1" x14ac:dyDescent="0.25">
      <c r="A73" s="84" t="s">
        <v>54</v>
      </c>
      <c r="B73" s="70">
        <v>25623328.510000002</v>
      </c>
      <c r="C73" s="70">
        <v>26631273</v>
      </c>
      <c r="D73" s="70">
        <v>29000457.410000004</v>
      </c>
      <c r="E73" s="70">
        <f t="shared" si="6"/>
        <v>2369184.4100000039</v>
      </c>
      <c r="F73" s="71">
        <f t="shared" si="7"/>
        <v>8.8962491954477876E-2</v>
      </c>
      <c r="H73" s="179"/>
      <c r="I73" s="153"/>
      <c r="J73" s="153"/>
    </row>
    <row r="74" spans="1:10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10" ht="15" customHeight="1" x14ac:dyDescent="0.25">
      <c r="A75" s="66" t="s">
        <v>56</v>
      </c>
      <c r="B75" s="65">
        <v>381725.16</v>
      </c>
      <c r="C75" s="65">
        <v>264517</v>
      </c>
      <c r="D75" s="65">
        <v>375554</v>
      </c>
      <c r="E75" s="65">
        <f t="shared" si="6"/>
        <v>111037</v>
      </c>
      <c r="F75" s="62">
        <f t="shared" si="7"/>
        <v>0.41977264221203175</v>
      </c>
      <c r="H75" s="178"/>
    </row>
    <row r="76" spans="1:10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10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10" s="103" customFormat="1" ht="15" customHeight="1" x14ac:dyDescent="0.25">
      <c r="A78" s="85" t="s">
        <v>59</v>
      </c>
      <c r="B78" s="86">
        <v>26005053.670000002</v>
      </c>
      <c r="C78" s="86">
        <v>26895790</v>
      </c>
      <c r="D78" s="86">
        <v>29376011.410000004</v>
      </c>
      <c r="E78" s="182">
        <f t="shared" si="6"/>
        <v>2480221.4100000039</v>
      </c>
      <c r="F78" s="71">
        <f t="shared" si="7"/>
        <v>9.221597171899408E-2</v>
      </c>
      <c r="H78" s="179"/>
      <c r="I78" s="153"/>
      <c r="J78" s="153"/>
    </row>
    <row r="79" spans="1:10" ht="15" customHeight="1" x14ac:dyDescent="0.25">
      <c r="A79" s="83"/>
      <c r="B79" s="57"/>
      <c r="C79" s="57"/>
      <c r="D79" s="57"/>
      <c r="E79" s="57"/>
      <c r="F79" s="59"/>
      <c r="H79" s="178"/>
    </row>
    <row r="80" spans="1:10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10" ht="15" customHeight="1" x14ac:dyDescent="0.25">
      <c r="A81" s="64" t="s">
        <v>61</v>
      </c>
      <c r="B81" s="61">
        <v>14387883.530000001</v>
      </c>
      <c r="C81" s="61">
        <v>15348895</v>
      </c>
      <c r="D81" s="61">
        <v>13847907.51</v>
      </c>
      <c r="E81" s="57">
        <f t="shared" ref="E81:E99" si="8">D81-C81</f>
        <v>-1500987.4900000002</v>
      </c>
      <c r="F81" s="62">
        <f t="shared" ref="F81:F99" si="9">IF(ISBLANK(E81),"  ",IF(C81&gt;0,E81/C81,IF(E81&gt;0,1,0)))</f>
        <v>-9.7791240998130496E-2</v>
      </c>
      <c r="H81" s="178"/>
    </row>
    <row r="82" spans="1:10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8"/>
        <v>0</v>
      </c>
      <c r="F82" s="62">
        <f t="shared" si="9"/>
        <v>0</v>
      </c>
      <c r="H82" s="178"/>
    </row>
    <row r="83" spans="1:10" ht="15" customHeight="1" x14ac:dyDescent="0.25">
      <c r="A83" s="66" t="s">
        <v>63</v>
      </c>
      <c r="B83" s="57">
        <v>5042778.2299999995</v>
      </c>
      <c r="C83" s="57">
        <v>5928584</v>
      </c>
      <c r="D83" s="57">
        <v>5190892.9000000004</v>
      </c>
      <c r="E83" s="65">
        <f t="shared" si="8"/>
        <v>-737691.09999999963</v>
      </c>
      <c r="F83" s="62">
        <f t="shared" si="9"/>
        <v>-0.12442956024575171</v>
      </c>
      <c r="H83" s="178"/>
    </row>
    <row r="84" spans="1:10" s="103" customFormat="1" ht="15" customHeight="1" x14ac:dyDescent="0.25">
      <c r="A84" s="84" t="s">
        <v>64</v>
      </c>
      <c r="B84" s="86">
        <v>19430661.760000002</v>
      </c>
      <c r="C84" s="86">
        <v>21277479</v>
      </c>
      <c r="D84" s="86">
        <v>19038800.41</v>
      </c>
      <c r="E84" s="70">
        <f t="shared" si="8"/>
        <v>-2238678.59</v>
      </c>
      <c r="F84" s="71">
        <f t="shared" si="9"/>
        <v>-0.10521352600089512</v>
      </c>
      <c r="H84" s="179"/>
      <c r="I84" s="153"/>
      <c r="J84" s="153"/>
    </row>
    <row r="85" spans="1:10" ht="15" customHeight="1" x14ac:dyDescent="0.25">
      <c r="A85" s="66" t="s">
        <v>65</v>
      </c>
      <c r="B85" s="63">
        <v>392950.05000000005</v>
      </c>
      <c r="C85" s="63">
        <v>505000</v>
      </c>
      <c r="D85" s="63">
        <v>605000</v>
      </c>
      <c r="E85" s="65">
        <f t="shared" si="8"/>
        <v>100000</v>
      </c>
      <c r="F85" s="62">
        <f t="shared" si="9"/>
        <v>0.19801980198019803</v>
      </c>
      <c r="H85" s="178"/>
    </row>
    <row r="86" spans="1:10" ht="15" customHeight="1" x14ac:dyDescent="0.25">
      <c r="A86" s="66" t="s">
        <v>66</v>
      </c>
      <c r="B86" s="61">
        <v>3090826.67</v>
      </c>
      <c r="C86" s="61">
        <v>1815326</v>
      </c>
      <c r="D86" s="61">
        <v>3557235</v>
      </c>
      <c r="E86" s="65">
        <f t="shared" si="8"/>
        <v>1741909</v>
      </c>
      <c r="F86" s="62">
        <f t="shared" si="9"/>
        <v>0.95955712637840251</v>
      </c>
      <c r="H86" s="178"/>
    </row>
    <row r="87" spans="1:10" ht="15" customHeight="1" x14ac:dyDescent="0.25">
      <c r="A87" s="66" t="s">
        <v>67</v>
      </c>
      <c r="B87" s="57">
        <v>213631.81</v>
      </c>
      <c r="C87" s="57">
        <v>280000</v>
      </c>
      <c r="D87" s="57">
        <v>325000</v>
      </c>
      <c r="E87" s="65">
        <f t="shared" si="8"/>
        <v>45000</v>
      </c>
      <c r="F87" s="62">
        <f t="shared" si="9"/>
        <v>0.16071428571428573</v>
      </c>
      <c r="H87" s="178"/>
    </row>
    <row r="88" spans="1:10" s="103" customFormat="1" ht="15" customHeight="1" x14ac:dyDescent="0.25">
      <c r="A88" s="68" t="s">
        <v>68</v>
      </c>
      <c r="B88" s="86">
        <v>3697408.53</v>
      </c>
      <c r="C88" s="86">
        <v>2600326</v>
      </c>
      <c r="D88" s="86">
        <v>4487235</v>
      </c>
      <c r="E88" s="70">
        <f t="shared" si="8"/>
        <v>1886909</v>
      </c>
      <c r="F88" s="71">
        <f t="shared" si="9"/>
        <v>0.72564324626989074</v>
      </c>
      <c r="H88" s="179"/>
      <c r="I88" s="153"/>
      <c r="J88" s="153"/>
    </row>
    <row r="89" spans="1:10" ht="15" customHeight="1" x14ac:dyDescent="0.25">
      <c r="A89" s="66" t="s">
        <v>69</v>
      </c>
      <c r="B89" s="57">
        <v>710480.47</v>
      </c>
      <c r="C89" s="57">
        <v>1250000</v>
      </c>
      <c r="D89" s="57">
        <v>750000</v>
      </c>
      <c r="E89" s="65">
        <f t="shared" si="8"/>
        <v>-500000</v>
      </c>
      <c r="F89" s="62">
        <f t="shared" si="9"/>
        <v>-0.4</v>
      </c>
      <c r="H89" s="178"/>
    </row>
    <row r="90" spans="1:10" ht="15" customHeight="1" x14ac:dyDescent="0.25">
      <c r="A90" s="66" t="s">
        <v>70</v>
      </c>
      <c r="B90" s="65">
        <v>1557363.64</v>
      </c>
      <c r="C90" s="65">
        <v>1203468</v>
      </c>
      <c r="D90" s="65">
        <v>3401585</v>
      </c>
      <c r="E90" s="65">
        <f t="shared" si="8"/>
        <v>2198117</v>
      </c>
      <c r="F90" s="62">
        <f t="shared" si="9"/>
        <v>1.8264856232155737</v>
      </c>
      <c r="H90" s="178"/>
    </row>
    <row r="91" spans="1:10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10" ht="15" customHeight="1" x14ac:dyDescent="0.25">
      <c r="A92" s="66" t="s">
        <v>72</v>
      </c>
      <c r="B92" s="65">
        <v>381725.16</v>
      </c>
      <c r="C92" s="65">
        <v>264517</v>
      </c>
      <c r="D92" s="65">
        <v>375554</v>
      </c>
      <c r="E92" s="65">
        <f t="shared" si="8"/>
        <v>111037</v>
      </c>
      <c r="F92" s="62">
        <f t="shared" si="9"/>
        <v>0.41977264221203175</v>
      </c>
      <c r="H92" s="178"/>
    </row>
    <row r="93" spans="1:10" s="103" customFormat="1" ht="15" customHeight="1" x14ac:dyDescent="0.25">
      <c r="A93" s="68" t="s">
        <v>73</v>
      </c>
      <c r="B93" s="70">
        <v>2649569.27</v>
      </c>
      <c r="C93" s="70">
        <v>2717985</v>
      </c>
      <c r="D93" s="70">
        <v>4527139</v>
      </c>
      <c r="E93" s="70">
        <f t="shared" si="8"/>
        <v>1809154</v>
      </c>
      <c r="F93" s="71">
        <f t="shared" si="9"/>
        <v>0.66562324663307559</v>
      </c>
      <c r="H93" s="179"/>
      <c r="I93" s="153"/>
      <c r="J93" s="153"/>
    </row>
    <row r="94" spans="1:10" ht="15" customHeight="1" x14ac:dyDescent="0.25">
      <c r="A94" s="66" t="s">
        <v>74</v>
      </c>
      <c r="B94" s="65">
        <v>0</v>
      </c>
      <c r="C94" s="65">
        <v>0</v>
      </c>
      <c r="D94" s="65">
        <v>722837</v>
      </c>
      <c r="E94" s="65">
        <f t="shared" si="8"/>
        <v>722837</v>
      </c>
      <c r="F94" s="62">
        <f t="shared" si="9"/>
        <v>1</v>
      </c>
      <c r="H94" s="178"/>
    </row>
    <row r="95" spans="1:10" ht="15" customHeight="1" x14ac:dyDescent="0.25">
      <c r="A95" s="66" t="s">
        <v>75</v>
      </c>
      <c r="B95" s="65">
        <v>227414.11</v>
      </c>
      <c r="C95" s="65">
        <v>300000</v>
      </c>
      <c r="D95" s="65">
        <v>300000</v>
      </c>
      <c r="E95" s="65">
        <f t="shared" si="8"/>
        <v>0</v>
      </c>
      <c r="F95" s="62">
        <f t="shared" si="9"/>
        <v>0</v>
      </c>
      <c r="H95" s="178"/>
    </row>
    <row r="96" spans="1:10" ht="15" customHeight="1" x14ac:dyDescent="0.25">
      <c r="A96" s="73" t="s">
        <v>76</v>
      </c>
      <c r="B96" s="65">
        <v>0</v>
      </c>
      <c r="C96" s="65">
        <v>0</v>
      </c>
      <c r="D96" s="65">
        <v>300000</v>
      </c>
      <c r="E96" s="65">
        <f t="shared" si="8"/>
        <v>300000</v>
      </c>
      <c r="F96" s="62">
        <f t="shared" si="9"/>
        <v>1</v>
      </c>
      <c r="H96" s="178"/>
    </row>
    <row r="97" spans="1:10" s="103" customFormat="1" ht="15" customHeight="1" x14ac:dyDescent="0.25">
      <c r="A97" s="87" t="s">
        <v>77</v>
      </c>
      <c r="B97" s="86">
        <v>227414.11</v>
      </c>
      <c r="C97" s="86">
        <v>300000</v>
      </c>
      <c r="D97" s="86">
        <v>1322837</v>
      </c>
      <c r="E97" s="70">
        <f t="shared" si="8"/>
        <v>1022837</v>
      </c>
      <c r="F97" s="71">
        <f t="shared" si="9"/>
        <v>3.4094566666666668</v>
      </c>
      <c r="H97" s="179"/>
      <c r="I97" s="153"/>
      <c r="J97" s="153"/>
    </row>
    <row r="98" spans="1:10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10" s="103" customFormat="1" ht="15" customHeight="1" thickBot="1" x14ac:dyDescent="0.3">
      <c r="A99" s="159" t="s">
        <v>59</v>
      </c>
      <c r="B99" s="160">
        <v>26005053.670000002</v>
      </c>
      <c r="C99" s="160">
        <v>26895790</v>
      </c>
      <c r="D99" s="160">
        <v>29376011.41</v>
      </c>
      <c r="E99" s="160">
        <f t="shared" si="8"/>
        <v>2480221.41</v>
      </c>
      <c r="F99" s="162">
        <f t="shared" si="9"/>
        <v>9.2215971718993942E-2</v>
      </c>
      <c r="H99" s="179"/>
    </row>
    <row r="100" spans="1:10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10" x14ac:dyDescent="0.25">
      <c r="A101" s="1" t="s">
        <v>206</v>
      </c>
    </row>
    <row r="102" spans="1:10" x14ac:dyDescent="0.25">
      <c r="A102" s="1" t="s">
        <v>181</v>
      </c>
    </row>
    <row r="103" spans="1:10" x14ac:dyDescent="0.25">
      <c r="A103" s="1" t="s">
        <v>211</v>
      </c>
    </row>
  </sheetData>
  <hyperlinks>
    <hyperlink ref="I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tabColor theme="9" tint="0.79998168889431442"/>
    <pageSetUpPr fitToPage="1"/>
  </sheetPr>
  <dimension ref="A1:M103"/>
  <sheetViews>
    <sheetView workbookViewId="0">
      <pane ySplit="5" topLeftCell="A18" activePane="bottomLeft" state="frozen"/>
      <selection activeCell="A103" sqref="A103"/>
      <selection pane="bottomLeft" activeCell="H93" sqref="H9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0" max="10" width="8.8554687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119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11212857</v>
      </c>
      <c r="C8" s="61">
        <v>11212857</v>
      </c>
      <c r="D8" s="61">
        <v>11733056</v>
      </c>
      <c r="E8" s="61">
        <f t="shared" ref="E8:E36" si="0">D8-C8</f>
        <v>520199</v>
      </c>
      <c r="F8" s="62">
        <f t="shared" ref="F8:F36" si="1">IF(ISBLANK(E8),"  ",IF(C8&gt;0,E8/C8,IF(E8&gt;0,1,0)))</f>
        <v>4.639308251233383E-2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1777861.8</v>
      </c>
      <c r="C10" s="63">
        <v>1804962</v>
      </c>
      <c r="D10" s="63">
        <v>1803812</v>
      </c>
      <c r="E10" s="61">
        <f t="shared" si="0"/>
        <v>-1150</v>
      </c>
      <c r="F10" s="62">
        <f t="shared" si="1"/>
        <v>-6.3713252688976283E-4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54962</v>
      </c>
      <c r="C12" s="65">
        <v>54962</v>
      </c>
      <c r="D12" s="65">
        <v>53812</v>
      </c>
      <c r="E12" s="61">
        <f t="shared" si="0"/>
        <v>-1150</v>
      </c>
      <c r="F12" s="62">
        <f t="shared" si="1"/>
        <v>-2.092354717805029E-2</v>
      </c>
      <c r="H12" s="178"/>
    </row>
    <row r="13" spans="1:9" ht="15" customHeight="1" x14ac:dyDescent="0.25">
      <c r="A13" s="190" t="s">
        <v>17</v>
      </c>
      <c r="B13" s="65">
        <v>972899.8</v>
      </c>
      <c r="C13" s="65">
        <v>1000000</v>
      </c>
      <c r="D13" s="65">
        <v>1000000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750000</v>
      </c>
      <c r="C17" s="65">
        <v>750000</v>
      </c>
      <c r="D17" s="65"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91">
        <v>0</v>
      </c>
      <c r="C30" s="91">
        <v>0</v>
      </c>
      <c r="D30" s="91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07">
        <v>0</v>
      </c>
      <c r="C31" s="207">
        <v>0</v>
      </c>
      <c r="D31" s="207">
        <v>0</v>
      </c>
      <c r="E31" s="207">
        <f t="shared" ref="E31:E32" si="2">D31-C31</f>
        <v>0</v>
      </c>
      <c r="F31" s="208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06" t="s">
        <v>209</v>
      </c>
      <c r="B32" s="207">
        <v>0</v>
      </c>
      <c r="C32" s="207">
        <v>0</v>
      </c>
      <c r="D32" s="207">
        <v>0</v>
      </c>
      <c r="E32" s="207">
        <f t="shared" si="2"/>
        <v>0</v>
      </c>
      <c r="F32" s="208">
        <f t="shared" si="3"/>
        <v>0</v>
      </c>
      <c r="H32" s="210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12990718.800000001</v>
      </c>
      <c r="C42" s="70">
        <v>13017819</v>
      </c>
      <c r="D42" s="70">
        <v>13536868</v>
      </c>
      <c r="E42" s="70">
        <f>D42-C42</f>
        <v>519049</v>
      </c>
      <c r="F42" s="71">
        <f>IF(ISBLANK(E42),"  ",IF(C42&gt;0,E42/C42,IF(E42&gt;0,1,0)))</f>
        <v>3.9872193644726509E-2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3654209</v>
      </c>
      <c r="C57" s="79">
        <v>3654209</v>
      </c>
      <c r="D57" s="79">
        <v>13654209</v>
      </c>
      <c r="E57" s="79">
        <f>D57-C57</f>
        <v>10000000</v>
      </c>
      <c r="F57" s="71">
        <f>IF(ISBLANK(E57),"  ",IF(C57&gt;0,E57/C57,IF(E57&gt;0,1,0)))</f>
        <v>2.7365703494244582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16644927.800000001</v>
      </c>
      <c r="C61" s="75">
        <v>16672028</v>
      </c>
      <c r="D61" s="75">
        <v>27191077</v>
      </c>
      <c r="E61" s="75">
        <f>D61-C61</f>
        <v>10519049</v>
      </c>
      <c r="F61" s="71">
        <f>IF(ISBLANK(E61),"  ",IF(C61&gt;0,E61/C61,IF(E61&gt;0,1,0)))</f>
        <v>0.63093997922748213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10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10" ht="15" customHeight="1" x14ac:dyDescent="0.25">
      <c r="A66" s="66" t="s">
        <v>47</v>
      </c>
      <c r="B66" s="65">
        <v>1913453.31</v>
      </c>
      <c r="C66" s="65">
        <v>3406943.44</v>
      </c>
      <c r="D66" s="65">
        <v>3078664.57</v>
      </c>
      <c r="E66" s="65">
        <f t="shared" si="8"/>
        <v>-328278.87000000011</v>
      </c>
      <c r="F66" s="62">
        <f t="shared" si="9"/>
        <v>-9.6355832076860104E-2</v>
      </c>
      <c r="H66" s="178"/>
    </row>
    <row r="67" spans="1:10" ht="15" customHeight="1" x14ac:dyDescent="0.25">
      <c r="A67" s="66" t="s">
        <v>48</v>
      </c>
      <c r="B67" s="65">
        <v>1740755.9999999998</v>
      </c>
      <c r="C67" s="65">
        <v>2893230.49</v>
      </c>
      <c r="D67" s="65">
        <v>2965564.62</v>
      </c>
      <c r="E67" s="65">
        <f t="shared" si="8"/>
        <v>72334.129999999888</v>
      </c>
      <c r="F67" s="62">
        <f t="shared" si="9"/>
        <v>2.5001164010268632E-2</v>
      </c>
      <c r="H67" s="178"/>
    </row>
    <row r="68" spans="1:10" ht="15" customHeight="1" x14ac:dyDescent="0.25">
      <c r="A68" s="66" t="s">
        <v>49</v>
      </c>
      <c r="B68" s="65">
        <v>54961.5</v>
      </c>
      <c r="C68" s="65">
        <v>54962</v>
      </c>
      <c r="D68" s="65">
        <v>53812</v>
      </c>
      <c r="E68" s="65">
        <f t="shared" si="8"/>
        <v>-1150</v>
      </c>
      <c r="F68" s="62">
        <f t="shared" si="9"/>
        <v>-2.092354717805029E-2</v>
      </c>
      <c r="H68" s="178"/>
    </row>
    <row r="69" spans="1:10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8"/>
        <v>0</v>
      </c>
      <c r="F69" s="62">
        <f t="shared" si="9"/>
        <v>0</v>
      </c>
      <c r="H69" s="178"/>
    </row>
    <row r="70" spans="1:10" ht="15" customHeight="1" x14ac:dyDescent="0.25">
      <c r="A70" s="66" t="s">
        <v>51</v>
      </c>
      <c r="B70" s="65">
        <v>9463565.9800000023</v>
      </c>
      <c r="C70" s="65">
        <v>5904407</v>
      </c>
      <c r="D70" s="65">
        <v>6064847</v>
      </c>
      <c r="E70" s="65">
        <f t="shared" si="8"/>
        <v>160440</v>
      </c>
      <c r="F70" s="62">
        <f t="shared" si="9"/>
        <v>2.7172923546767695E-2</v>
      </c>
      <c r="H70" s="178"/>
    </row>
    <row r="71" spans="1:10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8"/>
        <v>0</v>
      </c>
      <c r="F71" s="62">
        <f t="shared" si="9"/>
        <v>0</v>
      </c>
      <c r="H71" s="178"/>
    </row>
    <row r="72" spans="1:10" ht="15" customHeight="1" x14ac:dyDescent="0.25">
      <c r="A72" s="66" t="s">
        <v>53</v>
      </c>
      <c r="B72" s="65">
        <v>2726105.53</v>
      </c>
      <c r="C72" s="65">
        <v>4412485</v>
      </c>
      <c r="D72" s="65">
        <v>14818492</v>
      </c>
      <c r="E72" s="65">
        <f t="shared" si="8"/>
        <v>10406007</v>
      </c>
      <c r="F72" s="62">
        <f t="shared" si="9"/>
        <v>2.3583098866058467</v>
      </c>
      <c r="H72" s="178"/>
    </row>
    <row r="73" spans="1:10" s="103" customFormat="1" ht="15" customHeight="1" x14ac:dyDescent="0.25">
      <c r="A73" s="84" t="s">
        <v>54</v>
      </c>
      <c r="B73" s="70">
        <v>15898842.320000002</v>
      </c>
      <c r="C73" s="70">
        <v>16672027.93</v>
      </c>
      <c r="D73" s="70">
        <v>26981380.189999998</v>
      </c>
      <c r="E73" s="70">
        <f t="shared" si="8"/>
        <v>10309352.259999998</v>
      </c>
      <c r="F73" s="71">
        <f t="shared" si="9"/>
        <v>0.61836222343708602</v>
      </c>
      <c r="H73" s="179"/>
      <c r="I73" s="153"/>
      <c r="J73" s="153"/>
    </row>
    <row r="74" spans="1:10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8"/>
        <v>0</v>
      </c>
      <c r="F74" s="62">
        <f t="shared" si="9"/>
        <v>0</v>
      </c>
      <c r="H74" s="178"/>
    </row>
    <row r="75" spans="1:10" ht="15" customHeight="1" x14ac:dyDescent="0.25">
      <c r="A75" s="66" t="s">
        <v>56</v>
      </c>
      <c r="B75" s="65">
        <v>746086</v>
      </c>
      <c r="C75" s="65">
        <v>0</v>
      </c>
      <c r="D75" s="65">
        <v>209697</v>
      </c>
      <c r="E75" s="65">
        <f t="shared" si="8"/>
        <v>209697</v>
      </c>
      <c r="F75" s="62">
        <f t="shared" si="9"/>
        <v>1</v>
      </c>
      <c r="H75" s="178"/>
    </row>
    <row r="76" spans="1:10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8"/>
        <v>0</v>
      </c>
      <c r="F76" s="62">
        <f t="shared" si="9"/>
        <v>0</v>
      </c>
      <c r="H76" s="178"/>
    </row>
    <row r="77" spans="1:10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8"/>
        <v>0</v>
      </c>
      <c r="F77" s="62">
        <f t="shared" si="9"/>
        <v>0</v>
      </c>
      <c r="H77" s="178"/>
    </row>
    <row r="78" spans="1:10" s="103" customFormat="1" ht="15" customHeight="1" x14ac:dyDescent="0.25">
      <c r="A78" s="85" t="s">
        <v>59</v>
      </c>
      <c r="B78" s="86">
        <v>16644928.320000002</v>
      </c>
      <c r="C78" s="86">
        <v>16672027.93</v>
      </c>
      <c r="D78" s="86">
        <v>27191077.189999998</v>
      </c>
      <c r="E78" s="182">
        <f t="shared" si="8"/>
        <v>10519049.259999998</v>
      </c>
      <c r="F78" s="71">
        <f t="shared" si="9"/>
        <v>0.63093999747156126</v>
      </c>
      <c r="H78" s="179"/>
      <c r="I78" s="153"/>
      <c r="J78" s="153"/>
    </row>
    <row r="79" spans="1:10" ht="15" customHeight="1" x14ac:dyDescent="0.25">
      <c r="A79" s="83"/>
      <c r="B79" s="57"/>
      <c r="C79" s="57"/>
      <c r="D79" s="57"/>
      <c r="E79" s="57"/>
      <c r="F79" s="59"/>
      <c r="H79" s="178"/>
    </row>
    <row r="80" spans="1:10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10" ht="15" customHeight="1" x14ac:dyDescent="0.25">
      <c r="A81" s="64" t="s">
        <v>61</v>
      </c>
      <c r="B81" s="61">
        <v>6549750.1599999992</v>
      </c>
      <c r="C81" s="61">
        <v>6333128.8799999999</v>
      </c>
      <c r="D81" s="61">
        <v>7317638</v>
      </c>
      <c r="E81" s="57">
        <f t="shared" ref="E81:E99" si="10">D81-C81</f>
        <v>984509.12000000011</v>
      </c>
      <c r="F81" s="62">
        <f t="shared" ref="F81:F99" si="11">IF(ISBLANK(E81),"  ",IF(C81&gt;0,E81/C81,IF(E81&gt;0,1,0)))</f>
        <v>0.15545382679785291</v>
      </c>
      <c r="H81" s="178"/>
    </row>
    <row r="82" spans="1:10" ht="15" customHeight="1" x14ac:dyDescent="0.25">
      <c r="A82" s="66" t="s">
        <v>62</v>
      </c>
      <c r="B82" s="63">
        <v>50000</v>
      </c>
      <c r="C82" s="63">
        <v>128882</v>
      </c>
      <c r="D82" s="63">
        <v>80000</v>
      </c>
      <c r="E82" s="65">
        <f t="shared" si="10"/>
        <v>-48882</v>
      </c>
      <c r="F82" s="62">
        <f t="shared" si="11"/>
        <v>-0.37927716826244162</v>
      </c>
      <c r="H82" s="178"/>
    </row>
    <row r="83" spans="1:10" ht="15" customHeight="1" x14ac:dyDescent="0.25">
      <c r="A83" s="66" t="s">
        <v>63</v>
      </c>
      <c r="B83" s="57">
        <v>2843196.33</v>
      </c>
      <c r="C83" s="57">
        <v>2952178.06</v>
      </c>
      <c r="D83" s="57">
        <v>2730631.68</v>
      </c>
      <c r="E83" s="65">
        <f t="shared" si="10"/>
        <v>-221546.37999999989</v>
      </c>
      <c r="F83" s="62">
        <f t="shared" si="11"/>
        <v>-7.5045060120797688E-2</v>
      </c>
      <c r="H83" s="178"/>
    </row>
    <row r="84" spans="1:10" s="103" customFormat="1" ht="15" customHeight="1" x14ac:dyDescent="0.25">
      <c r="A84" s="84" t="s">
        <v>64</v>
      </c>
      <c r="B84" s="86">
        <v>9442946.4899999984</v>
      </c>
      <c r="C84" s="86">
        <v>9414188.9399999995</v>
      </c>
      <c r="D84" s="86">
        <v>10128269.68</v>
      </c>
      <c r="E84" s="70">
        <f t="shared" si="10"/>
        <v>714080.74000000022</v>
      </c>
      <c r="F84" s="71">
        <f t="shared" si="11"/>
        <v>7.5851541173763637E-2</v>
      </c>
      <c r="H84" s="179"/>
      <c r="I84" s="153"/>
      <c r="J84" s="153"/>
    </row>
    <row r="85" spans="1:10" ht="15" customHeight="1" x14ac:dyDescent="0.25">
      <c r="A85" s="66" t="s">
        <v>65</v>
      </c>
      <c r="B85" s="63">
        <v>319698.34999999998</v>
      </c>
      <c r="C85" s="63">
        <v>231441</v>
      </c>
      <c r="D85" s="63">
        <v>248238.51</v>
      </c>
      <c r="E85" s="65">
        <f t="shared" si="10"/>
        <v>16797.510000000009</v>
      </c>
      <c r="F85" s="62">
        <f t="shared" si="11"/>
        <v>7.2577935629382903E-2</v>
      </c>
      <c r="H85" s="178"/>
    </row>
    <row r="86" spans="1:10" ht="15" customHeight="1" x14ac:dyDescent="0.25">
      <c r="A86" s="66" t="s">
        <v>66</v>
      </c>
      <c r="B86" s="61">
        <v>908241.96</v>
      </c>
      <c r="C86" s="61">
        <v>522432</v>
      </c>
      <c r="D86" s="61">
        <v>949115</v>
      </c>
      <c r="E86" s="65">
        <f t="shared" si="10"/>
        <v>426683</v>
      </c>
      <c r="F86" s="62">
        <f t="shared" si="11"/>
        <v>0.81672447323288011</v>
      </c>
      <c r="H86" s="178"/>
    </row>
    <row r="87" spans="1:10" ht="15" customHeight="1" x14ac:dyDescent="0.25">
      <c r="A87" s="66" t="s">
        <v>67</v>
      </c>
      <c r="B87" s="57">
        <v>770683.8</v>
      </c>
      <c r="C87" s="57">
        <v>471360.99</v>
      </c>
      <c r="D87" s="57">
        <v>883616</v>
      </c>
      <c r="E87" s="65">
        <f t="shared" si="10"/>
        <v>412255.01</v>
      </c>
      <c r="F87" s="62">
        <f t="shared" si="11"/>
        <v>0.87460570294542195</v>
      </c>
      <c r="H87" s="178"/>
    </row>
    <row r="88" spans="1:10" s="103" customFormat="1" ht="15" customHeight="1" x14ac:dyDescent="0.25">
      <c r="A88" s="68" t="s">
        <v>68</v>
      </c>
      <c r="B88" s="86">
        <v>1998624.11</v>
      </c>
      <c r="C88" s="86">
        <v>1225233.99</v>
      </c>
      <c r="D88" s="86">
        <v>2080969.51</v>
      </c>
      <c r="E88" s="70">
        <f t="shared" si="10"/>
        <v>855735.52</v>
      </c>
      <c r="F88" s="71">
        <f t="shared" si="11"/>
        <v>0.6984262002068683</v>
      </c>
      <c r="H88" s="179"/>
      <c r="I88" s="153"/>
      <c r="J88" s="153"/>
    </row>
    <row r="89" spans="1:10" ht="15" customHeight="1" x14ac:dyDescent="0.25">
      <c r="A89" s="66" t="s">
        <v>69</v>
      </c>
      <c r="B89" s="57">
        <v>132444.85999999999</v>
      </c>
      <c r="C89" s="57">
        <v>105000</v>
      </c>
      <c r="D89" s="57">
        <v>635800</v>
      </c>
      <c r="E89" s="65">
        <f t="shared" si="10"/>
        <v>530800</v>
      </c>
      <c r="F89" s="62">
        <f t="shared" si="11"/>
        <v>5.0552380952380949</v>
      </c>
      <c r="H89" s="178"/>
    </row>
    <row r="90" spans="1:10" ht="15" customHeight="1" x14ac:dyDescent="0.25">
      <c r="A90" s="66" t="s">
        <v>70</v>
      </c>
      <c r="B90" s="65">
        <v>213226.46</v>
      </c>
      <c r="C90" s="65">
        <v>2375245</v>
      </c>
      <c r="D90" s="65">
        <v>1781969</v>
      </c>
      <c r="E90" s="65">
        <f t="shared" si="10"/>
        <v>-593276</v>
      </c>
      <c r="F90" s="62">
        <f t="shared" si="11"/>
        <v>-0.24977465482508121</v>
      </c>
      <c r="H90" s="178"/>
    </row>
    <row r="91" spans="1:10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10" ht="15" customHeight="1" x14ac:dyDescent="0.25">
      <c r="A92" s="66" t="s">
        <v>72</v>
      </c>
      <c r="B92" s="65">
        <v>2432945.3200000003</v>
      </c>
      <c r="C92" s="65">
        <v>825736</v>
      </c>
      <c r="D92" s="65">
        <v>209697</v>
      </c>
      <c r="E92" s="65">
        <f t="shared" si="10"/>
        <v>-616039</v>
      </c>
      <c r="F92" s="62">
        <f t="shared" si="11"/>
        <v>-0.74604837381439104</v>
      </c>
      <c r="H92" s="178"/>
    </row>
    <row r="93" spans="1:10" s="103" customFormat="1" ht="15" customHeight="1" x14ac:dyDescent="0.25">
      <c r="A93" s="68" t="s">
        <v>73</v>
      </c>
      <c r="B93" s="70">
        <v>2778616.64</v>
      </c>
      <c r="C93" s="70">
        <v>3305981</v>
      </c>
      <c r="D93" s="70">
        <v>2627466</v>
      </c>
      <c r="E93" s="70">
        <f t="shared" si="10"/>
        <v>-678515</v>
      </c>
      <c r="F93" s="71">
        <f t="shared" si="11"/>
        <v>-0.20523862659827749</v>
      </c>
      <c r="H93" s="179"/>
      <c r="I93" s="153"/>
      <c r="J93" s="153"/>
    </row>
    <row r="94" spans="1:10" ht="15" customHeight="1" x14ac:dyDescent="0.25">
      <c r="A94" s="66" t="s">
        <v>74</v>
      </c>
      <c r="B94" s="65">
        <v>1031757.2999999999</v>
      </c>
      <c r="C94" s="65">
        <v>293310</v>
      </c>
      <c r="D94" s="65">
        <v>1354372</v>
      </c>
      <c r="E94" s="65">
        <f t="shared" si="10"/>
        <v>1061062</v>
      </c>
      <c r="F94" s="62">
        <f t="shared" si="11"/>
        <v>3.6175445774095665</v>
      </c>
      <c r="H94" s="178"/>
    </row>
    <row r="95" spans="1:10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10" ht="15" customHeight="1" x14ac:dyDescent="0.25">
      <c r="A96" s="73" t="s">
        <v>76</v>
      </c>
      <c r="B96" s="65">
        <v>1392983.78</v>
      </c>
      <c r="C96" s="65">
        <v>2433314</v>
      </c>
      <c r="D96" s="65">
        <v>11000000</v>
      </c>
      <c r="E96" s="65">
        <f t="shared" si="10"/>
        <v>8566686</v>
      </c>
      <c r="F96" s="62">
        <f t="shared" si="11"/>
        <v>3.5205838621731513</v>
      </c>
      <c r="H96" s="178"/>
    </row>
    <row r="97" spans="1:10" s="103" customFormat="1" ht="15" customHeight="1" x14ac:dyDescent="0.25">
      <c r="A97" s="87" t="s">
        <v>77</v>
      </c>
      <c r="B97" s="86">
        <v>2424741.08</v>
      </c>
      <c r="C97" s="86">
        <v>2726624</v>
      </c>
      <c r="D97" s="86">
        <v>12354372</v>
      </c>
      <c r="E97" s="70">
        <f t="shared" si="10"/>
        <v>9627748</v>
      </c>
      <c r="F97" s="71">
        <f t="shared" si="11"/>
        <v>3.5310141772389594</v>
      </c>
      <c r="H97" s="179"/>
      <c r="I97" s="153"/>
      <c r="J97" s="153"/>
    </row>
    <row r="98" spans="1:10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10" s="103" customFormat="1" ht="15" customHeight="1" thickBot="1" x14ac:dyDescent="0.3">
      <c r="A99" s="159" t="s">
        <v>59</v>
      </c>
      <c r="B99" s="160">
        <v>16644928.32</v>
      </c>
      <c r="C99" s="160">
        <v>16672027.93</v>
      </c>
      <c r="D99" s="160">
        <v>27191077.190000001</v>
      </c>
      <c r="E99" s="160">
        <f t="shared" si="10"/>
        <v>10519049.260000002</v>
      </c>
      <c r="F99" s="162">
        <f t="shared" si="11"/>
        <v>0.63093999747156149</v>
      </c>
      <c r="H99" s="179"/>
    </row>
    <row r="100" spans="1:10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10" x14ac:dyDescent="0.25">
      <c r="A101" s="1" t="s">
        <v>206</v>
      </c>
    </row>
    <row r="102" spans="1:10" x14ac:dyDescent="0.25">
      <c r="A102" s="1" t="s">
        <v>181</v>
      </c>
    </row>
    <row r="103" spans="1:10" x14ac:dyDescent="0.25">
      <c r="A103" s="1" t="s">
        <v>211</v>
      </c>
    </row>
  </sheetData>
  <hyperlinks>
    <hyperlink ref="I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3" tint="0.79998168889431442"/>
    <pageSetUpPr fitToPage="1"/>
  </sheetPr>
  <dimension ref="A1:M103"/>
  <sheetViews>
    <sheetView zoomScaleNormal="100" workbookViewId="0">
      <pane ySplit="5" topLeftCell="A52" activePane="bottomLeft" state="frozen"/>
      <selection activeCell="D108" sqref="D108"/>
      <selection pane="bottomLeft"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11" ht="19.5" customHeight="1" thickBot="1" x14ac:dyDescent="0.35">
      <c r="A1" s="27" t="s">
        <v>0</v>
      </c>
      <c r="B1" s="31"/>
      <c r="D1" s="29" t="s">
        <v>1</v>
      </c>
      <c r="E1" s="26" t="s">
        <v>83</v>
      </c>
      <c r="F1" s="36"/>
    </row>
    <row r="2" spans="1:11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11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1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11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11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11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11" ht="15" customHeight="1" x14ac:dyDescent="0.25">
      <c r="A8" s="60" t="s">
        <v>12</v>
      </c>
      <c r="B8" s="61">
        <f>SUM(LCTCBoard:NwLTCC!B8)</f>
        <v>165735434</v>
      </c>
      <c r="C8" s="61">
        <f>SUM(LCTCBoard:NwLTCC!C8)</f>
        <v>165735434</v>
      </c>
      <c r="D8" s="61">
        <f>SUM(LCTCBoard:NwLTCC!D8)</f>
        <v>155291612</v>
      </c>
      <c r="E8" s="61">
        <f t="shared" ref="E8:E36" si="0">D8-C8</f>
        <v>-10443822</v>
      </c>
      <c r="F8" s="62">
        <f t="shared" ref="F8:F36" si="1">IF(ISBLANK(E8),"  ",IF(C8&gt;0,E8/C8,IF(E8&gt;0,1,0)))</f>
        <v>-6.3015021881198924E-2</v>
      </c>
      <c r="H8" s="178"/>
      <c r="K8" s="184"/>
    </row>
    <row r="9" spans="1:11" ht="15" customHeight="1" x14ac:dyDescent="0.25">
      <c r="A9" s="60" t="s">
        <v>13</v>
      </c>
      <c r="B9" s="61">
        <f>SUM(LCTCBoard:NwLTCC!B9)</f>
        <v>0</v>
      </c>
      <c r="C9" s="61">
        <f>SUM(LCTCBoard:NwLTCC!C9)</f>
        <v>0</v>
      </c>
      <c r="D9" s="61">
        <f>SUM(LCTCBoard:NwLTCC!D9)</f>
        <v>0</v>
      </c>
      <c r="E9" s="61">
        <f t="shared" si="0"/>
        <v>0</v>
      </c>
      <c r="F9" s="62">
        <f t="shared" si="1"/>
        <v>0</v>
      </c>
      <c r="H9" s="178"/>
      <c r="K9" s="184"/>
    </row>
    <row r="10" spans="1:11" ht="15" customHeight="1" x14ac:dyDescent="0.25">
      <c r="A10" s="187" t="s">
        <v>14</v>
      </c>
      <c r="B10" s="61">
        <f>SUM(LCTCBoard:NwLTCC!B10)</f>
        <v>39064142.829999998</v>
      </c>
      <c r="C10" s="61">
        <f>SUM(LCTCBoard:NwLTCC!C10)</f>
        <v>39123548</v>
      </c>
      <c r="D10" s="61">
        <f>SUM(LCTCBoard:NwLTCC!D10)</f>
        <v>16030143</v>
      </c>
      <c r="E10" s="61">
        <f t="shared" si="0"/>
        <v>-23093405</v>
      </c>
      <c r="F10" s="62">
        <f t="shared" si="1"/>
        <v>-0.59026867910855119</v>
      </c>
      <c r="H10" s="178"/>
      <c r="K10" s="184"/>
    </row>
    <row r="11" spans="1:11" ht="15" customHeight="1" x14ac:dyDescent="0.25">
      <c r="A11" s="189" t="s">
        <v>15</v>
      </c>
      <c r="B11" s="61">
        <f>SUM(LCTCBoard:NwLTCC!B11)</f>
        <v>0</v>
      </c>
      <c r="C11" s="61">
        <f>SUM(LCTCBoard:NwLTCC!C11)</f>
        <v>0</v>
      </c>
      <c r="D11" s="61">
        <f>SUM(LCTCBoard:NwLTCC!D11)</f>
        <v>0</v>
      </c>
      <c r="E11" s="61">
        <f t="shared" si="0"/>
        <v>0</v>
      </c>
      <c r="F11" s="62">
        <f t="shared" si="1"/>
        <v>0</v>
      </c>
      <c r="H11" s="178"/>
      <c r="K11" s="184"/>
    </row>
    <row r="12" spans="1:11" ht="15" customHeight="1" x14ac:dyDescent="0.25">
      <c r="A12" s="190" t="s">
        <v>16</v>
      </c>
      <c r="B12" s="61">
        <f>SUM(LCTCBoard:NwLTCC!B12)</f>
        <v>5092628</v>
      </c>
      <c r="C12" s="61">
        <f>SUM(LCTCBoard:NwLTCC!C12)</f>
        <v>5092628</v>
      </c>
      <c r="D12" s="61">
        <f>SUM(LCTCBoard:NwLTCC!D12)</f>
        <v>4986088</v>
      </c>
      <c r="E12" s="61">
        <f t="shared" si="0"/>
        <v>-106540</v>
      </c>
      <c r="F12" s="62">
        <f t="shared" si="1"/>
        <v>-2.0920436364093353E-2</v>
      </c>
      <c r="H12" s="178"/>
      <c r="K12" s="184"/>
    </row>
    <row r="13" spans="1:11" ht="15" customHeight="1" x14ac:dyDescent="0.25">
      <c r="A13" s="190" t="s">
        <v>17</v>
      </c>
      <c r="B13" s="61">
        <f>SUM(LCTCBoard:NwLTCC!B13)</f>
        <v>0</v>
      </c>
      <c r="C13" s="61">
        <f>SUM(LCTCBoard:NwLTCC!C13)</f>
        <v>0</v>
      </c>
      <c r="D13" s="61">
        <f>SUM(LCTCBoard:NwLTCC!D13)</f>
        <v>0</v>
      </c>
      <c r="E13" s="61">
        <f t="shared" si="0"/>
        <v>0</v>
      </c>
      <c r="F13" s="62">
        <f t="shared" si="1"/>
        <v>0</v>
      </c>
      <c r="H13" s="178"/>
      <c r="K13" s="184"/>
    </row>
    <row r="14" spans="1:11" ht="15" customHeight="1" x14ac:dyDescent="0.25">
      <c r="A14" s="190" t="s">
        <v>18</v>
      </c>
      <c r="B14" s="61">
        <f>SUM(LCTCBoard:NwLTCC!B14)</f>
        <v>114540</v>
      </c>
      <c r="C14" s="61">
        <f>SUM(LCTCBoard:NwLTCC!C14)</f>
        <v>114540</v>
      </c>
      <c r="D14" s="61">
        <f>SUM(LCTCBoard:NwLTCC!D14)</f>
        <v>227259</v>
      </c>
      <c r="E14" s="61">
        <f t="shared" si="0"/>
        <v>112719</v>
      </c>
      <c r="F14" s="62">
        <f t="shared" si="1"/>
        <v>0.98410162388685174</v>
      </c>
      <c r="H14" s="178"/>
      <c r="K14" s="184"/>
    </row>
    <row r="15" spans="1:11" ht="15" customHeight="1" x14ac:dyDescent="0.25">
      <c r="A15" s="190" t="s">
        <v>19</v>
      </c>
      <c r="B15" s="61">
        <f>SUM(LCTCBoard:NwLTCC!B15)</f>
        <v>564257.82999999996</v>
      </c>
      <c r="C15" s="61">
        <f>SUM(LCTCBoard:NwLTCC!C15)</f>
        <v>623663</v>
      </c>
      <c r="D15" s="61">
        <f>SUM(LCTCBoard:NwLTCC!D15)</f>
        <v>484025</v>
      </c>
      <c r="E15" s="61">
        <f t="shared" si="0"/>
        <v>-139638</v>
      </c>
      <c r="F15" s="62">
        <f t="shared" si="1"/>
        <v>-0.22389976638024062</v>
      </c>
      <c r="H15" s="178"/>
      <c r="K15" s="184"/>
    </row>
    <row r="16" spans="1:11" ht="15" customHeight="1" x14ac:dyDescent="0.25">
      <c r="A16" s="190" t="s">
        <v>201</v>
      </c>
      <c r="B16" s="61">
        <f>SUM(LCTCBoard:NwLTCC!B16)</f>
        <v>0</v>
      </c>
      <c r="C16" s="61">
        <f>SUM(LCTCBoard:NwLTCC!C16)</f>
        <v>0</v>
      </c>
      <c r="D16" s="61">
        <f>SUM(LCTCBoard:NwLTCC!D16)</f>
        <v>0</v>
      </c>
      <c r="E16" s="61">
        <f t="shared" si="0"/>
        <v>0</v>
      </c>
      <c r="F16" s="62">
        <f t="shared" si="1"/>
        <v>0</v>
      </c>
      <c r="H16" s="178"/>
      <c r="K16" s="184"/>
    </row>
    <row r="17" spans="1:11" ht="15" customHeight="1" x14ac:dyDescent="0.25">
      <c r="A17" s="190" t="s">
        <v>20</v>
      </c>
      <c r="B17" s="61">
        <f>SUM(LCTCBoard:NwLTCC!B17)</f>
        <v>0</v>
      </c>
      <c r="C17" s="61">
        <f>SUM(LCTCBoard:NwLTCC!C17)</f>
        <v>0</v>
      </c>
      <c r="D17" s="61">
        <f>SUM(LCTCBoard:NwLTCC!D17)</f>
        <v>0</v>
      </c>
      <c r="E17" s="61">
        <f t="shared" si="0"/>
        <v>0</v>
      </c>
      <c r="F17" s="62">
        <f t="shared" si="1"/>
        <v>0</v>
      </c>
      <c r="H17" s="178"/>
      <c r="K17" s="184"/>
    </row>
    <row r="18" spans="1:11" ht="15" customHeight="1" x14ac:dyDescent="0.25">
      <c r="A18" s="190" t="s">
        <v>192</v>
      </c>
      <c r="B18" s="61">
        <f>SUM(LCTCBoard:NwLTCC!B18)</f>
        <v>0</v>
      </c>
      <c r="C18" s="61">
        <f>SUM(LCTCBoard:NwLTCC!C18)</f>
        <v>0</v>
      </c>
      <c r="D18" s="61">
        <f>SUM(LCTCBoard:NwLTCC!D18)</f>
        <v>0</v>
      </c>
      <c r="E18" s="61">
        <f t="shared" si="0"/>
        <v>0</v>
      </c>
      <c r="F18" s="62">
        <f t="shared" si="1"/>
        <v>0</v>
      </c>
      <c r="H18" s="178"/>
      <c r="K18" s="184"/>
    </row>
    <row r="19" spans="1:11" ht="15" customHeight="1" x14ac:dyDescent="0.25">
      <c r="A19" s="190" t="s">
        <v>21</v>
      </c>
      <c r="B19" s="61">
        <f>SUM(LCTCBoard:NwLTCC!B19)</f>
        <v>0</v>
      </c>
      <c r="C19" s="61">
        <f>SUM(LCTCBoard:NwLTCC!C19)</f>
        <v>0</v>
      </c>
      <c r="D19" s="61">
        <f>SUM(LCTCBoard:NwLTCC!D19)</f>
        <v>0</v>
      </c>
      <c r="E19" s="61">
        <f t="shared" si="0"/>
        <v>0</v>
      </c>
      <c r="F19" s="62">
        <f t="shared" si="1"/>
        <v>0</v>
      </c>
      <c r="H19" s="178"/>
      <c r="K19" s="184"/>
    </row>
    <row r="20" spans="1:11" ht="15" customHeight="1" x14ac:dyDescent="0.25">
      <c r="A20" s="190" t="s">
        <v>22</v>
      </c>
      <c r="B20" s="61">
        <f>SUM(LCTCBoard:NwLTCC!B20)</f>
        <v>0</v>
      </c>
      <c r="C20" s="61">
        <f>SUM(LCTCBoard:NwLTCC!C20)</f>
        <v>0</v>
      </c>
      <c r="D20" s="61">
        <f>SUM(LCTCBoard:NwLTCC!D20)</f>
        <v>0</v>
      </c>
      <c r="E20" s="61">
        <f t="shared" si="0"/>
        <v>0</v>
      </c>
      <c r="F20" s="62">
        <f t="shared" si="1"/>
        <v>0</v>
      </c>
      <c r="H20" s="178"/>
      <c r="K20" s="184"/>
    </row>
    <row r="21" spans="1:11" ht="15" customHeight="1" x14ac:dyDescent="0.25">
      <c r="A21" s="190" t="s">
        <v>193</v>
      </c>
      <c r="B21" s="61">
        <f>SUM(LCTCBoard:NwLTCC!B21)</f>
        <v>33004000</v>
      </c>
      <c r="C21" s="61">
        <f>SUM(LCTCBoard:NwLTCC!C21)</f>
        <v>33004000</v>
      </c>
      <c r="D21" s="61">
        <f>SUM(LCTCBoard:NwLTCC!D21)</f>
        <v>10000000</v>
      </c>
      <c r="E21" s="61">
        <f t="shared" si="0"/>
        <v>-23004000</v>
      </c>
      <c r="F21" s="62">
        <f t="shared" si="1"/>
        <v>-0.69700642346382258</v>
      </c>
      <c r="H21" s="178"/>
      <c r="K21" s="184"/>
    </row>
    <row r="22" spans="1:11" ht="15" customHeight="1" x14ac:dyDescent="0.25">
      <c r="A22" s="190" t="s">
        <v>23</v>
      </c>
      <c r="B22" s="61">
        <f>SUM(LCTCBoard:NwLTCC!B22)</f>
        <v>0</v>
      </c>
      <c r="C22" s="61">
        <f>SUM(LCTCBoard:NwLTCC!C22)</f>
        <v>0</v>
      </c>
      <c r="D22" s="61">
        <f>SUM(LCTCBoard:NwLTCC!D22)</f>
        <v>0</v>
      </c>
      <c r="E22" s="61">
        <f t="shared" si="0"/>
        <v>0</v>
      </c>
      <c r="F22" s="62">
        <f t="shared" si="1"/>
        <v>0</v>
      </c>
      <c r="H22" s="178"/>
      <c r="K22" s="184"/>
    </row>
    <row r="23" spans="1:11" ht="15" customHeight="1" x14ac:dyDescent="0.25">
      <c r="A23" s="191" t="s">
        <v>194</v>
      </c>
      <c r="B23" s="61">
        <f>SUM(LCTCBoard:NwLTCC!B23)</f>
        <v>288717</v>
      </c>
      <c r="C23" s="61">
        <f>SUM(LCTCBoard:NwLTCC!C23)</f>
        <v>288717</v>
      </c>
      <c r="D23" s="61">
        <f>SUM(LCTCBoard:NwLTCC!D23)</f>
        <v>332771</v>
      </c>
      <c r="E23" s="61">
        <f t="shared" si="0"/>
        <v>44054</v>
      </c>
      <c r="F23" s="62">
        <f t="shared" si="1"/>
        <v>0.15258540369981677</v>
      </c>
      <c r="H23" s="178"/>
      <c r="K23" s="184"/>
    </row>
    <row r="24" spans="1:11" ht="15" customHeight="1" x14ac:dyDescent="0.25">
      <c r="A24" s="191" t="s">
        <v>24</v>
      </c>
      <c r="B24" s="61">
        <f>SUM(LCTCBoard:NwLTCC!B24)</f>
        <v>0</v>
      </c>
      <c r="C24" s="61">
        <f>SUM(LCTCBoard:NwLTCC!C24)</f>
        <v>0</v>
      </c>
      <c r="D24" s="61">
        <f>SUM(LCTCBoard:NwLTCC!D24)</f>
        <v>0</v>
      </c>
      <c r="E24" s="61">
        <f t="shared" si="0"/>
        <v>0</v>
      </c>
      <c r="F24" s="62">
        <f t="shared" si="1"/>
        <v>0</v>
      </c>
      <c r="H24" s="178"/>
      <c r="K24" s="184"/>
    </row>
    <row r="25" spans="1:11" ht="15" customHeight="1" x14ac:dyDescent="0.25">
      <c r="A25" s="191" t="s">
        <v>79</v>
      </c>
      <c r="B25" s="61">
        <f>SUM(LCTCBoard:NwLTCC!B25)</f>
        <v>0</v>
      </c>
      <c r="C25" s="61">
        <f>SUM(LCTCBoard:NwLTCC!C25)</f>
        <v>0</v>
      </c>
      <c r="D25" s="61">
        <f>SUM(LCTCBoard:NwLTCC!D25)</f>
        <v>0</v>
      </c>
      <c r="E25" s="61">
        <f t="shared" si="0"/>
        <v>0</v>
      </c>
      <c r="F25" s="62">
        <f t="shared" si="1"/>
        <v>0</v>
      </c>
      <c r="H25" s="178"/>
      <c r="K25" s="184"/>
    </row>
    <row r="26" spans="1:11" ht="15" customHeight="1" x14ac:dyDescent="0.25">
      <c r="A26" s="191" t="s">
        <v>195</v>
      </c>
      <c r="B26" s="61">
        <f>SUM(LCTCBoard:NwLTCC!B26)</f>
        <v>0</v>
      </c>
      <c r="C26" s="61">
        <f>SUM(LCTCBoard:NwLTCC!C26)</f>
        <v>0</v>
      </c>
      <c r="D26" s="61">
        <f>SUM(LCTCBoard:NwLTCC!D26)</f>
        <v>0</v>
      </c>
      <c r="E26" s="61">
        <f t="shared" si="0"/>
        <v>0</v>
      </c>
      <c r="F26" s="62">
        <f t="shared" si="1"/>
        <v>0</v>
      </c>
      <c r="H26" s="178"/>
      <c r="K26" s="184"/>
    </row>
    <row r="27" spans="1:11" ht="15" customHeight="1" x14ac:dyDescent="0.25">
      <c r="A27" s="191" t="s">
        <v>196</v>
      </c>
      <c r="B27" s="61">
        <f>SUM(LCTCBoard:NwLTCC!B27)</f>
        <v>0</v>
      </c>
      <c r="C27" s="61">
        <f>SUM(LCTCBoard:NwLTCC!C27)</f>
        <v>0</v>
      </c>
      <c r="D27" s="61">
        <f>SUM(LCTCBoard:NwLTCC!D27)</f>
        <v>0</v>
      </c>
      <c r="E27" s="61">
        <f t="shared" si="0"/>
        <v>0</v>
      </c>
      <c r="F27" s="62">
        <f t="shared" si="1"/>
        <v>0</v>
      </c>
      <c r="H27" s="178"/>
      <c r="K27" s="184"/>
    </row>
    <row r="28" spans="1:11" ht="15" customHeight="1" x14ac:dyDescent="0.25">
      <c r="A28" s="191" t="s">
        <v>185</v>
      </c>
      <c r="B28" s="61">
        <f>SUM(LCTCBoard:NwLTCC!B28)</f>
        <v>0</v>
      </c>
      <c r="C28" s="61">
        <f>SUM(LCTCBoard:NwLTCC!C28)</f>
        <v>0</v>
      </c>
      <c r="D28" s="61">
        <f>SUM(LCTCBoard:NwLTCC!D28)</f>
        <v>0</v>
      </c>
      <c r="E28" s="61">
        <f t="shared" si="0"/>
        <v>0</v>
      </c>
      <c r="F28" s="62">
        <f t="shared" si="1"/>
        <v>0</v>
      </c>
      <c r="H28" s="178"/>
      <c r="K28" s="184"/>
    </row>
    <row r="29" spans="1:11" ht="15" customHeight="1" x14ac:dyDescent="0.25">
      <c r="A29" s="191" t="s">
        <v>197</v>
      </c>
      <c r="B29" s="61">
        <f>SUM(LCTCBoard:NwLTCC!B29)</f>
        <v>0</v>
      </c>
      <c r="C29" s="61">
        <f>SUM(LCTCBoard:NwLTCC!C29)</f>
        <v>0</v>
      </c>
      <c r="D29" s="61">
        <f>SUM(LCTCBoard:NwLTCC!D29)</f>
        <v>0</v>
      </c>
      <c r="E29" s="61">
        <f t="shared" si="0"/>
        <v>0</v>
      </c>
      <c r="F29" s="62">
        <f t="shared" si="1"/>
        <v>0</v>
      </c>
      <c r="H29" s="178"/>
      <c r="K29" s="184"/>
    </row>
    <row r="30" spans="1:11" ht="15" customHeight="1" x14ac:dyDescent="0.25">
      <c r="A30" s="192" t="s">
        <v>198</v>
      </c>
      <c r="B30" s="61">
        <f>SUM(LCTCBoard:NwLTCC!B30)</f>
        <v>0</v>
      </c>
      <c r="C30" s="61">
        <f>SUM(LCTCBoard:NwLTCC!C30)</f>
        <v>0</v>
      </c>
      <c r="D30" s="61">
        <f>SUM(LCTCBoard:NwLTCC!D30)</f>
        <v>0</v>
      </c>
      <c r="E30" s="61">
        <f t="shared" si="0"/>
        <v>0</v>
      </c>
      <c r="F30" s="62">
        <f t="shared" si="1"/>
        <v>0</v>
      </c>
      <c r="H30" s="178"/>
      <c r="K30" s="184"/>
    </row>
    <row r="31" spans="1:11" ht="15" customHeight="1" x14ac:dyDescent="0.25">
      <c r="A31" s="191" t="s">
        <v>208</v>
      </c>
      <c r="B31" s="61">
        <f>SUM(LCTCBoard:NwLTCC!B31)</f>
        <v>0</v>
      </c>
      <c r="C31" s="61">
        <f>SUM(LCTCBoard:NwLTCC!C31)</f>
        <v>0</v>
      </c>
      <c r="D31" s="61">
        <f>SUM(LCTCBoard:NwLTCC!D31)</f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  <c r="K31" s="184"/>
    </row>
    <row r="32" spans="1:11" ht="15" customHeight="1" x14ac:dyDescent="0.25">
      <c r="A32" s="189" t="s">
        <v>209</v>
      </c>
      <c r="B32" s="61">
        <f>SUM(LCTCBoard:NwLTCC!B32)</f>
        <v>0</v>
      </c>
      <c r="C32" s="61">
        <f>SUM(LCTCBoard:NwLTCC!C32)</f>
        <v>0</v>
      </c>
      <c r="D32" s="61">
        <f>SUM(LCTCBoard:NwLTCC!D32)</f>
        <v>0</v>
      </c>
      <c r="E32" s="61">
        <f t="shared" si="2"/>
        <v>0</v>
      </c>
      <c r="F32" s="62">
        <f t="shared" si="3"/>
        <v>0</v>
      </c>
      <c r="H32" s="178"/>
      <c r="K32" s="184"/>
    </row>
    <row r="33" spans="1:11" ht="15" customHeight="1" x14ac:dyDescent="0.25">
      <c r="A33" s="191" t="s">
        <v>202</v>
      </c>
      <c r="B33" s="61">
        <f>SUM(LCTCBoard:NwLTCC!B33)</f>
        <v>0</v>
      </c>
      <c r="C33" s="61">
        <f>SUM(LCTCBoard:NwLTCC!C33)</f>
        <v>0</v>
      </c>
      <c r="D33" s="61">
        <f>SUM(LCTCBoard:NwLTCC!D33)</f>
        <v>0</v>
      </c>
      <c r="E33" s="61">
        <f t="shared" si="0"/>
        <v>0</v>
      </c>
      <c r="F33" s="62">
        <f t="shared" si="1"/>
        <v>0</v>
      </c>
      <c r="H33" s="178"/>
      <c r="K33" s="184"/>
    </row>
    <row r="34" spans="1:11" ht="15" customHeight="1" x14ac:dyDescent="0.25">
      <c r="A34" s="204" t="s">
        <v>207</v>
      </c>
      <c r="B34" s="61">
        <f>SUM(LCTCBoard:NwLTCC!B34)</f>
        <v>0</v>
      </c>
      <c r="C34" s="61">
        <f>SUM(LCTCBoard:NwLTCC!C34)</f>
        <v>0</v>
      </c>
      <c r="D34" s="61">
        <f>SUM(LCTCBoard:NwLTCC!D34)</f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  <c r="K34" s="184"/>
    </row>
    <row r="35" spans="1:11" ht="15" customHeight="1" x14ac:dyDescent="0.25">
      <c r="A35" s="193" t="s">
        <v>203</v>
      </c>
      <c r="B35" s="61">
        <f>SUM(LCTCBoard:NwLTCC!B35)</f>
        <v>0</v>
      </c>
      <c r="C35" s="61">
        <f>SUM(LCTCBoard:NwLTCC!C35)</f>
        <v>0</v>
      </c>
      <c r="D35" s="61">
        <f>SUM(LCTCBoard:NwLTCC!D35)</f>
        <v>0</v>
      </c>
      <c r="E35" s="61">
        <f t="shared" si="0"/>
        <v>0</v>
      </c>
      <c r="F35" s="62">
        <f t="shared" si="1"/>
        <v>0</v>
      </c>
      <c r="H35" s="178"/>
      <c r="K35" s="184"/>
    </row>
    <row r="36" spans="1:11" ht="15" customHeight="1" x14ac:dyDescent="0.25">
      <c r="A36" s="193" t="s">
        <v>204</v>
      </c>
      <c r="B36" s="61">
        <f>SUM(LCTCBoard:NwLTCC!B36)</f>
        <v>0</v>
      </c>
      <c r="C36" s="61">
        <f>SUM(LCTCBoard:NwLTCC!C36)</f>
        <v>0</v>
      </c>
      <c r="D36" s="61">
        <f>SUM(LCTCBoard:NwLTCC!D36)</f>
        <v>0</v>
      </c>
      <c r="E36" s="61">
        <f t="shared" si="0"/>
        <v>0</v>
      </c>
      <c r="F36" s="62">
        <f t="shared" si="1"/>
        <v>0</v>
      </c>
      <c r="H36" s="178"/>
      <c r="K36" s="184"/>
    </row>
    <row r="37" spans="1:11" ht="15" customHeight="1" x14ac:dyDescent="0.25">
      <c r="A37" s="67" t="s">
        <v>25</v>
      </c>
      <c r="B37" s="65"/>
      <c r="C37" s="65"/>
      <c r="D37" s="65"/>
      <c r="E37" s="65"/>
      <c r="F37" s="58"/>
      <c r="H37" s="178"/>
      <c r="K37" s="184"/>
    </row>
    <row r="38" spans="1:11" ht="15" customHeight="1" x14ac:dyDescent="0.25">
      <c r="A38" s="64" t="s">
        <v>26</v>
      </c>
      <c r="B38" s="61">
        <f>SUM(LCTCBoard:NwLTCC!B38)</f>
        <v>0</v>
      </c>
      <c r="C38" s="61">
        <f>SUM(LCTCBoard:NwLTCC!C38)</f>
        <v>0</v>
      </c>
      <c r="D38" s="61">
        <f>SUM(LCTCBoard:NwLTCC!D38)</f>
        <v>0</v>
      </c>
      <c r="E38" s="61">
        <f>D38-C38</f>
        <v>0</v>
      </c>
      <c r="F38" s="62">
        <f>IF(ISBLANK(E38),"  ",IF(C38&gt;0,E38/C38,IF(E38&gt;0,1,0)))</f>
        <v>0</v>
      </c>
      <c r="H38" s="178"/>
      <c r="K38" s="184"/>
    </row>
    <row r="39" spans="1:11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11" ht="15" customHeight="1" x14ac:dyDescent="0.25">
      <c r="A40" s="64" t="s">
        <v>26</v>
      </c>
      <c r="B40" s="61">
        <f>SUM(LCTCBoard:NwLTCC!B40)</f>
        <v>0</v>
      </c>
      <c r="C40" s="61">
        <f>SUM(LCTCBoard:NwLTCC!C40)</f>
        <v>0</v>
      </c>
      <c r="D40" s="61">
        <f>SUM(LCTCBoard:NwLTCC!D40)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11" ht="15" customHeight="1" x14ac:dyDescent="0.25">
      <c r="A41" s="66" t="s">
        <v>28</v>
      </c>
      <c r="B41" s="91"/>
      <c r="C41" s="91"/>
      <c r="D41" s="91"/>
      <c r="E41" s="63"/>
      <c r="F41" s="62" t="s">
        <v>29</v>
      </c>
      <c r="H41" s="178"/>
    </row>
    <row r="42" spans="1:11" s="103" customFormat="1" ht="15" customHeight="1" x14ac:dyDescent="0.25">
      <c r="A42" s="69" t="s">
        <v>30</v>
      </c>
      <c r="B42" s="77">
        <f>SUM(LCTCBoard:NwLTCC!B42)</f>
        <v>204799576.83000001</v>
      </c>
      <c r="C42" s="77">
        <f>SUM(LCTCBoard:NwLTCC!C42)</f>
        <v>204858982</v>
      </c>
      <c r="D42" s="77">
        <f>SUM(LCTCBoard:NwLTCC!D42)</f>
        <v>171321755</v>
      </c>
      <c r="E42" s="77">
        <f>D42-C42</f>
        <v>-33537227</v>
      </c>
      <c r="F42" s="71">
        <f>IF(ISBLANK(E42),"  ",IF(C42&gt;0,E42/C42,IF(E42&gt;0,1,0)))</f>
        <v>-0.1637088433837868</v>
      </c>
      <c r="H42" s="179"/>
    </row>
    <row r="43" spans="1:11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11" ht="15" customHeight="1" x14ac:dyDescent="0.25">
      <c r="A44" s="72" t="s">
        <v>32</v>
      </c>
      <c r="B44" s="61">
        <f>SUM(LCTCBoard:NwLTCC!B44)</f>
        <v>1000000</v>
      </c>
      <c r="C44" s="61">
        <f>SUM(LCTCBoard:NwLTCC!C44)</f>
        <v>1000000</v>
      </c>
      <c r="D44" s="61">
        <f>SUM(LCTCBoard:NwLTCC!D44)</f>
        <v>0</v>
      </c>
      <c r="E44" s="61">
        <f t="shared" ref="E44:E49" si="6">D44-C44</f>
        <v>-1000000</v>
      </c>
      <c r="F44" s="62">
        <f t="shared" ref="F44:F49" si="7">IF(ISBLANK(E44),"  ",IF(C44&gt;0,E44/C44,IF(E44&gt;0,1,0)))</f>
        <v>-1</v>
      </c>
      <c r="H44" s="178"/>
    </row>
    <row r="45" spans="1:11" ht="15" customHeight="1" x14ac:dyDescent="0.25">
      <c r="A45" s="73" t="s">
        <v>33</v>
      </c>
      <c r="B45" s="61">
        <f>SUM(LCTCBoard:NwLTCC!B45)</f>
        <v>0</v>
      </c>
      <c r="C45" s="61">
        <f>SUM(LCTCBoard:NwLTCC!C45)</f>
        <v>0</v>
      </c>
      <c r="D45" s="61">
        <f>SUM(LCTCBoard:NwLTCC!D45)</f>
        <v>0</v>
      </c>
      <c r="E45" s="61">
        <f t="shared" si="6"/>
        <v>0</v>
      </c>
      <c r="F45" s="62">
        <f t="shared" si="7"/>
        <v>0</v>
      </c>
      <c r="H45" s="178"/>
    </row>
    <row r="46" spans="1:11" ht="15" customHeight="1" x14ac:dyDescent="0.25">
      <c r="A46" s="73" t="s">
        <v>34</v>
      </c>
      <c r="B46" s="61">
        <f>SUM(LCTCBoard:NwLTCC!B46)</f>
        <v>1677961</v>
      </c>
      <c r="C46" s="61">
        <f>SUM(LCTCBoard:NwLTCC!C46)</f>
        <v>0</v>
      </c>
      <c r="D46" s="61">
        <f>SUM(LCTCBoard:NwLTCC!D46)</f>
        <v>0</v>
      </c>
      <c r="E46" s="61">
        <f t="shared" si="6"/>
        <v>0</v>
      </c>
      <c r="F46" s="62">
        <f t="shared" si="7"/>
        <v>0</v>
      </c>
      <c r="H46" s="178"/>
    </row>
    <row r="47" spans="1:11" ht="15" customHeight="1" x14ac:dyDescent="0.25">
      <c r="A47" s="73" t="s">
        <v>35</v>
      </c>
      <c r="B47" s="61">
        <f>SUM(LCTCBoard:NwLTCC!B47)</f>
        <v>0</v>
      </c>
      <c r="C47" s="61">
        <f>SUM(LCTCBoard:NwLTCC!C47)</f>
        <v>0</v>
      </c>
      <c r="D47" s="61">
        <f>SUM(LCTCBoard:NwLTCC!D47)</f>
        <v>0</v>
      </c>
      <c r="E47" s="61">
        <f t="shared" si="6"/>
        <v>0</v>
      </c>
      <c r="F47" s="62">
        <f t="shared" si="7"/>
        <v>0</v>
      </c>
      <c r="H47" s="178"/>
    </row>
    <row r="48" spans="1:11" ht="15" customHeight="1" x14ac:dyDescent="0.25">
      <c r="A48" s="74" t="s">
        <v>36</v>
      </c>
      <c r="B48" s="61">
        <f>SUM(LCTCBoard:NwLTCC!B48)</f>
        <v>0</v>
      </c>
      <c r="C48" s="61">
        <f>SUM(LCTCBoard:NwLTCC!C48)</f>
        <v>0</v>
      </c>
      <c r="D48" s="61">
        <f>SUM(LCTCBoard:NwLTCC!D48)</f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7">
        <f>SUM(LCTCBoard:NwLTCC!B49)</f>
        <v>2677961</v>
      </c>
      <c r="C49" s="77">
        <f>SUM(LCTCBoard:NwLTCC!C49)</f>
        <v>1000000</v>
      </c>
      <c r="D49" s="77">
        <f>SUM(LCTCBoard:NwLTCC!D49)</f>
        <v>0</v>
      </c>
      <c r="E49" s="77">
        <f t="shared" si="6"/>
        <v>-1000000</v>
      </c>
      <c r="F49" s="71">
        <f t="shared" si="7"/>
        <v>-1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SUM(LCTCBoard:NwLTCC!B51)</f>
        <v>0</v>
      </c>
      <c r="C51" s="77">
        <f>SUM(LCTCBoard:NwLTCC!C51)</f>
        <v>0</v>
      </c>
      <c r="D51" s="77">
        <f>SUM(LCTCBoard:NwLTCC!D51)</f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70"/>
      <c r="C52" s="70"/>
      <c r="D52" s="70"/>
      <c r="E52" s="57"/>
      <c r="F52" s="59"/>
      <c r="H52" s="179"/>
    </row>
    <row r="53" spans="1:13" s="103" customFormat="1" ht="15" customHeight="1" x14ac:dyDescent="0.25">
      <c r="A53" s="76" t="s">
        <v>40</v>
      </c>
      <c r="B53" s="77">
        <f>SUM(LCTCBoard:NwLTCC!B53)</f>
        <v>1256353</v>
      </c>
      <c r="C53" s="77">
        <f>SUM(LCTCBoard:NwLTCC!C53)</f>
        <v>730000</v>
      </c>
      <c r="D53" s="77">
        <f>SUM(LCTCBoard:NwLTCC!D53)</f>
        <v>0</v>
      </c>
      <c r="E53" s="77">
        <f>D53-C53</f>
        <v>-730000</v>
      </c>
      <c r="F53" s="71">
        <f>IF(ISBLANK(E53),"  ",IF(C53&gt;0,E53/C53,IF(E53&gt;0,1,0)))</f>
        <v>-1</v>
      </c>
      <c r="H53" s="179"/>
    </row>
    <row r="54" spans="1:13" ht="15" customHeight="1" x14ac:dyDescent="0.25">
      <c r="A54" s="66" t="s">
        <v>38</v>
      </c>
      <c r="B54" s="70"/>
      <c r="C54" s="70"/>
      <c r="D54" s="70"/>
      <c r="E54" s="65"/>
      <c r="F54" s="58"/>
      <c r="H54" s="179"/>
    </row>
    <row r="55" spans="1:13" s="103" customFormat="1" ht="15" customHeight="1" x14ac:dyDescent="0.25">
      <c r="A55" s="67" t="s">
        <v>41</v>
      </c>
      <c r="B55" s="77">
        <f>SUM(LCTCBoard:NwLTCC!B55)</f>
        <v>155650240.88000003</v>
      </c>
      <c r="C55" s="77">
        <f>SUM(LCTCBoard:NwLTCC!C55)</f>
        <v>170030083</v>
      </c>
      <c r="D55" s="77">
        <f>SUM(LCTCBoard:NwLTCC!D55)</f>
        <v>169815083</v>
      </c>
      <c r="E55" s="77">
        <f>D55-C55</f>
        <v>-215000</v>
      </c>
      <c r="F55" s="71">
        <f>IF(ISBLANK(E55),"  ",IF(C55&gt;0,E55/C55,IF(E55&gt;0,1,0)))</f>
        <v>-1.2644821210844202E-3</v>
      </c>
      <c r="H55" s="179"/>
      <c r="I55" s="153"/>
    </row>
    <row r="56" spans="1:13" ht="15" customHeight="1" x14ac:dyDescent="0.25">
      <c r="A56" s="66" t="s">
        <v>38</v>
      </c>
      <c r="B56" s="70"/>
      <c r="C56" s="70"/>
      <c r="D56" s="70"/>
      <c r="E56" s="65"/>
      <c r="F56" s="58"/>
      <c r="H56" s="179"/>
    </row>
    <row r="57" spans="1:13" s="103" customFormat="1" ht="15" customHeight="1" x14ac:dyDescent="0.25">
      <c r="A57" s="78" t="s">
        <v>42</v>
      </c>
      <c r="B57" s="77">
        <f>SUM(LCTCBoard:NwLTCC!B57)</f>
        <v>0</v>
      </c>
      <c r="C57" s="77">
        <f>SUM(LCTCBoard:NwLTCC!C57)</f>
        <v>0</v>
      </c>
      <c r="D57" s="77">
        <f>SUM(LCTCBoard:NwLTCC!D57)</f>
        <v>0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70"/>
      <c r="C58" s="70"/>
      <c r="D58" s="70"/>
      <c r="E58" s="57"/>
      <c r="F58" s="80"/>
      <c r="H58" s="179"/>
    </row>
    <row r="59" spans="1:13" s="103" customFormat="1" ht="15" customHeight="1" x14ac:dyDescent="0.25">
      <c r="A59" s="67" t="s">
        <v>43</v>
      </c>
      <c r="B59" s="77">
        <f>SUM(LCTCBoard:NwLTCC!B59)</f>
        <v>0</v>
      </c>
      <c r="C59" s="77">
        <f>SUM(LCTCBoard:NwLTCC!C59)</f>
        <v>0</v>
      </c>
      <c r="D59" s="77">
        <f>SUM(LCTCBoard:NwLTCC!D59)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70"/>
      <c r="C60" s="70"/>
      <c r="D60" s="70"/>
      <c r="E60" s="65"/>
      <c r="F60" s="58"/>
      <c r="H60" s="179"/>
    </row>
    <row r="61" spans="1:13" s="103" customFormat="1" ht="15" customHeight="1" x14ac:dyDescent="0.25">
      <c r="A61" s="81" t="s">
        <v>44</v>
      </c>
      <c r="B61" s="77">
        <f>SUM(B42,B51,B53,B55,B57,B59)-B49</f>
        <v>359028209.71000004</v>
      </c>
      <c r="C61" s="77">
        <f>SUM(C42,C51,C53,C55,C57,C59)-C49</f>
        <v>374619065</v>
      </c>
      <c r="D61" s="77">
        <f>SUM(D42,D51,D53,D55,D57,D59)-D49</f>
        <v>341136838</v>
      </c>
      <c r="E61" s="77">
        <f>D61-C61</f>
        <v>-33482227</v>
      </c>
      <c r="F61" s="71">
        <f>IF(ISBLANK(E61),"  ",IF(C61&gt;0,E61/C61,IF(E61&gt;0,1,0)))</f>
        <v>-8.9376729932311369E-2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SUM(LCTCBoard:NwLTCC!B65)</f>
        <v>141767420.51000002</v>
      </c>
      <c r="C65" s="61">
        <f>SUM(LCTCBoard:NwLTCC!C65)</f>
        <v>146932137.74000001</v>
      </c>
      <c r="D65" s="61">
        <f>SUM(LCTCBoard:NwLTCC!D65)</f>
        <v>139504003.63999999</v>
      </c>
      <c r="E65" s="61">
        <f t="shared" ref="E65:E78" si="8">D65-C65</f>
        <v>-7428134.1000000238</v>
      </c>
      <c r="F65" s="62">
        <f t="shared" ref="F65:F78" si="9">IF(ISBLANK(E65),"  ",IF(C65&gt;0,E65/C65,IF(E65&gt;0,1,0)))</f>
        <v>-5.05548630425856E-2</v>
      </c>
      <c r="H65" s="178"/>
    </row>
    <row r="66" spans="1:8" ht="15" customHeight="1" x14ac:dyDescent="0.25">
      <c r="A66" s="66" t="s">
        <v>47</v>
      </c>
      <c r="B66" s="61">
        <f>SUM(LCTCBoard:NwLTCC!B66)</f>
        <v>0</v>
      </c>
      <c r="C66" s="61">
        <f>SUM(LCTCBoard:NwLTCC!C66)</f>
        <v>0</v>
      </c>
      <c r="D66" s="61">
        <f>SUM(LCTCBoard:NwLTCC!D66)</f>
        <v>0</v>
      </c>
      <c r="E66" s="61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1">
        <f>SUM(LCTCBoard:NwLTCC!B67)</f>
        <v>261167.95999999996</v>
      </c>
      <c r="C67" s="61">
        <f>SUM(LCTCBoard:NwLTCC!C67)</f>
        <v>217829.54</v>
      </c>
      <c r="D67" s="61">
        <f>SUM(LCTCBoard:NwLTCC!D67)</f>
        <v>262039</v>
      </c>
      <c r="E67" s="61">
        <f t="shared" si="8"/>
        <v>44209.459999999992</v>
      </c>
      <c r="F67" s="62">
        <f t="shared" si="9"/>
        <v>0.20295438350556122</v>
      </c>
      <c r="H67" s="178"/>
    </row>
    <row r="68" spans="1:8" ht="15" customHeight="1" x14ac:dyDescent="0.25">
      <c r="A68" s="66" t="s">
        <v>49</v>
      </c>
      <c r="B68" s="61">
        <f>SUM(LCTCBoard:NwLTCC!B68)</f>
        <v>65658645.06000001</v>
      </c>
      <c r="C68" s="61">
        <f>SUM(LCTCBoard:NwLTCC!C68)</f>
        <v>68476850.530000001</v>
      </c>
      <c r="D68" s="61">
        <f>SUM(LCTCBoard:NwLTCC!D68)</f>
        <v>45323898.899999999</v>
      </c>
      <c r="E68" s="61">
        <f t="shared" si="8"/>
        <v>-23152951.630000003</v>
      </c>
      <c r="F68" s="62">
        <f t="shared" si="9"/>
        <v>-0.33811355882754268</v>
      </c>
      <c r="H68" s="178"/>
    </row>
    <row r="69" spans="1:8" ht="15" customHeight="1" x14ac:dyDescent="0.25">
      <c r="A69" s="66" t="s">
        <v>50</v>
      </c>
      <c r="B69" s="61">
        <f>SUM(LCTCBoard:NwLTCC!B69)</f>
        <v>27979738.730000004</v>
      </c>
      <c r="C69" s="61">
        <f>SUM(LCTCBoard:NwLTCC!C69)</f>
        <v>30638239.32</v>
      </c>
      <c r="D69" s="61">
        <f>SUM(LCTCBoard:NwLTCC!D69)</f>
        <v>29857125.579999998</v>
      </c>
      <c r="E69" s="61">
        <f t="shared" si="8"/>
        <v>-781113.74000000209</v>
      </c>
      <c r="F69" s="62">
        <f t="shared" si="9"/>
        <v>-2.5494733292004395E-2</v>
      </c>
      <c r="H69" s="178"/>
    </row>
    <row r="70" spans="1:8" ht="15" customHeight="1" x14ac:dyDescent="0.25">
      <c r="A70" s="66" t="s">
        <v>51</v>
      </c>
      <c r="B70" s="61">
        <f>SUM(LCTCBoard:NwLTCC!B70)</f>
        <v>65408143.850000001</v>
      </c>
      <c r="C70" s="61">
        <f>SUM(LCTCBoard:NwLTCC!C70)</f>
        <v>66958285.389999993</v>
      </c>
      <c r="D70" s="61">
        <f>SUM(LCTCBoard:NwLTCC!D70)</f>
        <v>72646645.590000004</v>
      </c>
      <c r="E70" s="61">
        <f t="shared" si="8"/>
        <v>5688360.2000000104</v>
      </c>
      <c r="F70" s="62">
        <f t="shared" si="9"/>
        <v>8.495379125776642E-2</v>
      </c>
      <c r="H70" s="178"/>
    </row>
    <row r="71" spans="1:8" ht="15" customHeight="1" x14ac:dyDescent="0.25">
      <c r="A71" s="66" t="s">
        <v>52</v>
      </c>
      <c r="B71" s="61">
        <f>SUM(LCTCBoard:NwLTCC!B71)</f>
        <v>503345.6</v>
      </c>
      <c r="C71" s="61">
        <f>SUM(LCTCBoard:NwLTCC!C71)</f>
        <v>458699</v>
      </c>
      <c r="D71" s="61">
        <f>SUM(LCTCBoard:NwLTCC!D71)</f>
        <v>393058</v>
      </c>
      <c r="E71" s="61">
        <f t="shared" si="8"/>
        <v>-65641</v>
      </c>
      <c r="F71" s="62">
        <f t="shared" si="9"/>
        <v>-0.14310255745052855</v>
      </c>
      <c r="H71" s="178"/>
    </row>
    <row r="72" spans="1:8" ht="15" customHeight="1" x14ac:dyDescent="0.25">
      <c r="A72" s="66" t="s">
        <v>53</v>
      </c>
      <c r="B72" s="61">
        <f>SUM(LCTCBoard:NwLTCC!B72)</f>
        <v>39861021.18</v>
      </c>
      <c r="C72" s="61">
        <f>SUM(LCTCBoard:NwLTCC!C72)</f>
        <v>43144483.210000001</v>
      </c>
      <c r="D72" s="61">
        <f>SUM(LCTCBoard:NwLTCC!D72)</f>
        <v>39702514</v>
      </c>
      <c r="E72" s="61">
        <f t="shared" si="8"/>
        <v>-3441969.2100000009</v>
      </c>
      <c r="F72" s="62">
        <f t="shared" si="9"/>
        <v>-7.9777736431484794E-2</v>
      </c>
      <c r="H72" s="178"/>
    </row>
    <row r="73" spans="1:8" s="103" customFormat="1" ht="15" customHeight="1" x14ac:dyDescent="0.25">
      <c r="A73" s="84" t="s">
        <v>54</v>
      </c>
      <c r="B73" s="77">
        <f>SUM(LCTCBoard:NwLTCC!B73)</f>
        <v>341439482.88999993</v>
      </c>
      <c r="C73" s="77">
        <f>SUM(LCTCBoard:NwLTCC!C73)</f>
        <v>356826524.72999996</v>
      </c>
      <c r="D73" s="77">
        <f>SUM(LCTCBoard:NwLTCC!D73)</f>
        <v>327689284.70999998</v>
      </c>
      <c r="E73" s="77">
        <f t="shared" si="8"/>
        <v>-29137240.019999981</v>
      </c>
      <c r="F73" s="71">
        <f t="shared" si="9"/>
        <v>-8.1656597816116006E-2</v>
      </c>
      <c r="H73" s="179"/>
    </row>
    <row r="74" spans="1:8" ht="15" customHeight="1" x14ac:dyDescent="0.25">
      <c r="A74" s="66" t="s">
        <v>55</v>
      </c>
      <c r="B74" s="61">
        <f>SUM(LCTCBoard:NwLTCC!B74)</f>
        <v>0</v>
      </c>
      <c r="C74" s="61">
        <f>SUM(LCTCBoard:NwLTCC!C74)</f>
        <v>0</v>
      </c>
      <c r="D74" s="61">
        <f>SUM(LCTCBoard:NwLTCC!D74)</f>
        <v>0</v>
      </c>
      <c r="E74" s="61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1">
        <f>SUM(LCTCBoard:NwLTCC!B75)</f>
        <v>16691744.98</v>
      </c>
      <c r="C75" s="61">
        <f>SUM(LCTCBoard:NwLTCC!C75)</f>
        <v>16885684</v>
      </c>
      <c r="D75" s="61">
        <f>SUM(LCTCBoard:NwLTCC!D75)</f>
        <v>12498064</v>
      </c>
      <c r="E75" s="61">
        <f t="shared" si="8"/>
        <v>-4387620</v>
      </c>
      <c r="F75" s="62">
        <f t="shared" si="9"/>
        <v>-0.25984259802564114</v>
      </c>
      <c r="H75" s="178"/>
    </row>
    <row r="76" spans="1:8" ht="15" customHeight="1" x14ac:dyDescent="0.25">
      <c r="A76" s="66" t="s">
        <v>57</v>
      </c>
      <c r="B76" s="61">
        <f>SUM(LCTCBoard:NwLTCC!B76)</f>
        <v>608264.93999999994</v>
      </c>
      <c r="C76" s="61">
        <f>SUM(LCTCBoard:NwLTCC!C76)</f>
        <v>585186</v>
      </c>
      <c r="D76" s="61">
        <f>SUM(LCTCBoard:NwLTCC!D76)</f>
        <v>616718</v>
      </c>
      <c r="E76" s="61">
        <f t="shared" si="8"/>
        <v>31532</v>
      </c>
      <c r="F76" s="62">
        <f t="shared" si="9"/>
        <v>5.3883722440386472E-2</v>
      </c>
      <c r="H76" s="178"/>
    </row>
    <row r="77" spans="1:8" ht="15" customHeight="1" x14ac:dyDescent="0.25">
      <c r="A77" s="66" t="s">
        <v>58</v>
      </c>
      <c r="B77" s="61">
        <f>SUM(LCTCBoard:NwLTCC!B77)</f>
        <v>288717</v>
      </c>
      <c r="C77" s="61">
        <f>SUM(LCTCBoard:NwLTCC!C77)</f>
        <v>321670</v>
      </c>
      <c r="D77" s="61">
        <f>SUM(LCTCBoard:NwLTCC!D77)</f>
        <v>332771</v>
      </c>
      <c r="E77" s="61">
        <f t="shared" si="8"/>
        <v>11101</v>
      </c>
      <c r="F77" s="62">
        <f t="shared" si="9"/>
        <v>3.4510523207013401E-2</v>
      </c>
      <c r="H77" s="178"/>
    </row>
    <row r="78" spans="1:8" s="103" customFormat="1" ht="15" customHeight="1" x14ac:dyDescent="0.25">
      <c r="A78" s="85" t="s">
        <v>59</v>
      </c>
      <c r="B78" s="77">
        <f>SUM(LCTCBoard:NwLTCC!B78)</f>
        <v>359028209.81</v>
      </c>
      <c r="C78" s="77">
        <f>SUM(LCTCBoard:NwLTCC!C78)</f>
        <v>374619064.72999996</v>
      </c>
      <c r="D78" s="77">
        <f>SUM(LCTCBoard:NwLTCC!D78)</f>
        <v>341136837.70999998</v>
      </c>
      <c r="E78" s="77">
        <f t="shared" si="8"/>
        <v>-33482227.019999981</v>
      </c>
      <c r="F78" s="71">
        <f t="shared" si="9"/>
        <v>-8.937673005011558E-2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SUM(LCTCBoard:NwLTCC!B81)</f>
        <v>171411177.82768935</v>
      </c>
      <c r="C81" s="61">
        <f>SUM(LCTCBoard:NwLTCC!C81)</f>
        <v>181767692.18768933</v>
      </c>
      <c r="D81" s="61">
        <f>SUM(LCTCBoard:NwLTCC!D81)</f>
        <v>181066034.12701297</v>
      </c>
      <c r="E81" s="61">
        <f t="shared" ref="E81:E99" si="10">D81-C81</f>
        <v>-701658.06067636609</v>
      </c>
      <c r="F81" s="62">
        <f t="shared" ref="F81:F99" si="11">IF(ISBLANK(E81),"  ",IF(C81&gt;0,E81/C81,IF(E81&gt;0,1,0)))</f>
        <v>-3.86019128169295E-3</v>
      </c>
      <c r="H81" s="178"/>
    </row>
    <row r="82" spans="1:8" ht="15" customHeight="1" x14ac:dyDescent="0.25">
      <c r="A82" s="66" t="s">
        <v>62</v>
      </c>
      <c r="B82" s="61">
        <f>SUM(LCTCBoard:NwLTCC!B82)</f>
        <v>4709414.0399999991</v>
      </c>
      <c r="C82" s="61">
        <f>SUM(LCTCBoard:NwLTCC!C82)</f>
        <v>2653022</v>
      </c>
      <c r="D82" s="61">
        <f>SUM(LCTCBoard:NwLTCC!D82)</f>
        <v>2626373</v>
      </c>
      <c r="E82" s="61">
        <f t="shared" si="10"/>
        <v>-26649</v>
      </c>
      <c r="F82" s="62">
        <f t="shared" si="11"/>
        <v>-1.0044771585007587E-2</v>
      </c>
      <c r="H82" s="178"/>
    </row>
    <row r="83" spans="1:8" ht="15" customHeight="1" x14ac:dyDescent="0.25">
      <c r="A83" s="66" t="s">
        <v>63</v>
      </c>
      <c r="B83" s="61">
        <f>SUM(LCTCBoard:NwLTCC!B83)</f>
        <v>72265175.412310675</v>
      </c>
      <c r="C83" s="61">
        <f>SUM(LCTCBoard:NwLTCC!C83)</f>
        <v>77524734.252310678</v>
      </c>
      <c r="D83" s="61">
        <f>SUM(LCTCBoard:NwLTCC!D83)</f>
        <v>74458553.002987012</v>
      </c>
      <c r="E83" s="61">
        <f t="shared" si="10"/>
        <v>-3066181.2493236661</v>
      </c>
      <c r="F83" s="62">
        <f t="shared" si="11"/>
        <v>-3.9551006254913749E-2</v>
      </c>
      <c r="H83" s="178"/>
    </row>
    <row r="84" spans="1:8" s="103" customFormat="1" ht="15" customHeight="1" x14ac:dyDescent="0.25">
      <c r="A84" s="84" t="s">
        <v>64</v>
      </c>
      <c r="B84" s="77">
        <f>SUM(LCTCBoard:NwLTCC!B84)</f>
        <v>248385767.28</v>
      </c>
      <c r="C84" s="77">
        <f>SUM(LCTCBoard:NwLTCC!C84)</f>
        <v>261945448.44</v>
      </c>
      <c r="D84" s="77">
        <f>SUM(LCTCBoard:NwLTCC!D84)</f>
        <v>258150960.13</v>
      </c>
      <c r="E84" s="61">
        <f t="shared" si="10"/>
        <v>-3794488.3100000024</v>
      </c>
      <c r="F84" s="71">
        <f t="shared" si="11"/>
        <v>-1.4485795926586409E-2</v>
      </c>
      <c r="H84" s="178"/>
    </row>
    <row r="85" spans="1:8" ht="15" customHeight="1" x14ac:dyDescent="0.25">
      <c r="A85" s="66" t="s">
        <v>65</v>
      </c>
      <c r="B85" s="61">
        <f>SUM(LCTCBoard:NwLTCC!B85)</f>
        <v>1611110.09</v>
      </c>
      <c r="C85" s="61">
        <f>SUM(LCTCBoard:NwLTCC!C85)</f>
        <v>1377706.7899999998</v>
      </c>
      <c r="D85" s="61">
        <f>SUM(LCTCBoard:NwLTCC!D85)</f>
        <v>1183608</v>
      </c>
      <c r="E85" s="61">
        <f t="shared" si="10"/>
        <v>-194098.7899999998</v>
      </c>
      <c r="F85" s="62">
        <f t="shared" si="11"/>
        <v>-0.14088541292592441</v>
      </c>
      <c r="H85" s="178"/>
    </row>
    <row r="86" spans="1:8" ht="15" customHeight="1" x14ac:dyDescent="0.25">
      <c r="A86" s="66" t="s">
        <v>66</v>
      </c>
      <c r="B86" s="61">
        <f>SUM(LCTCBoard:NwLTCC!B86)</f>
        <v>34818688.920000002</v>
      </c>
      <c r="C86" s="61">
        <f>SUM(LCTCBoard:NwLTCC!C86)</f>
        <v>34825535.439999998</v>
      </c>
      <c r="D86" s="61">
        <f>SUM(LCTCBoard:NwLTCC!D86)</f>
        <v>36064476.579999991</v>
      </c>
      <c r="E86" s="61">
        <f t="shared" si="10"/>
        <v>1238941.1399999931</v>
      </c>
      <c r="F86" s="62">
        <f t="shared" si="11"/>
        <v>3.5575652300724347E-2</v>
      </c>
      <c r="H86" s="178"/>
    </row>
    <row r="87" spans="1:8" ht="15" customHeight="1" x14ac:dyDescent="0.25">
      <c r="A87" s="66" t="s">
        <v>67</v>
      </c>
      <c r="B87" s="61">
        <f>SUM(LCTCBoard:NwLTCC!B87)</f>
        <v>4316448.8999999994</v>
      </c>
      <c r="C87" s="61">
        <f>SUM(LCTCBoard:NwLTCC!C87)</f>
        <v>5268428.0500000007</v>
      </c>
      <c r="D87" s="61">
        <f>SUM(LCTCBoard:NwLTCC!D87)</f>
        <v>4784548.3</v>
      </c>
      <c r="E87" s="61">
        <f t="shared" si="10"/>
        <v>-483879.75000000093</v>
      </c>
      <c r="F87" s="62">
        <f t="shared" si="11"/>
        <v>-9.1845185206619814E-2</v>
      </c>
      <c r="H87" s="178"/>
    </row>
    <row r="88" spans="1:8" s="103" customFormat="1" ht="15" customHeight="1" x14ac:dyDescent="0.25">
      <c r="A88" s="68" t="s">
        <v>68</v>
      </c>
      <c r="B88" s="77">
        <f>SUM(LCTCBoard:NwLTCC!B88)</f>
        <v>40746247.909999996</v>
      </c>
      <c r="C88" s="77">
        <f>SUM(LCTCBoard:NwLTCC!C88)</f>
        <v>41471670.280000001</v>
      </c>
      <c r="D88" s="77">
        <f>SUM(LCTCBoard:NwLTCC!D88)</f>
        <v>42032632.879999995</v>
      </c>
      <c r="E88" s="61">
        <f t="shared" si="10"/>
        <v>560962.59999999404</v>
      </c>
      <c r="F88" s="71">
        <f t="shared" si="11"/>
        <v>1.3526404801460869E-2</v>
      </c>
      <c r="H88" s="178"/>
    </row>
    <row r="89" spans="1:8" ht="15" customHeight="1" x14ac:dyDescent="0.25">
      <c r="A89" s="66" t="s">
        <v>69</v>
      </c>
      <c r="B89" s="61">
        <f>SUM(LCTCBoard:NwLTCC!B89)</f>
        <v>5629937.8700000001</v>
      </c>
      <c r="C89" s="61">
        <f>SUM(LCTCBoard:NwLTCC!C89)</f>
        <v>5634105.1399999997</v>
      </c>
      <c r="D89" s="61">
        <f>SUM(LCTCBoard:NwLTCC!D89)</f>
        <v>5401641.5</v>
      </c>
      <c r="E89" s="61">
        <f t="shared" si="10"/>
        <v>-232463.63999999966</v>
      </c>
      <c r="F89" s="62">
        <f t="shared" si="11"/>
        <v>-4.1260081987039322E-2</v>
      </c>
      <c r="H89" s="178"/>
    </row>
    <row r="90" spans="1:8" ht="15" customHeight="1" x14ac:dyDescent="0.25">
      <c r="A90" s="66" t="s">
        <v>70</v>
      </c>
      <c r="B90" s="61">
        <f>SUM(LCTCBoard:NwLTCC!B90)</f>
        <v>44744027.390000001</v>
      </c>
      <c r="C90" s="61">
        <f>SUM(LCTCBoard:NwLTCC!C90)</f>
        <v>45900957</v>
      </c>
      <c r="D90" s="61">
        <f>SUM(LCTCBoard:NwLTCC!D90)</f>
        <v>18345801.32</v>
      </c>
      <c r="E90" s="61">
        <f t="shared" si="10"/>
        <v>-27555155.68</v>
      </c>
      <c r="F90" s="62">
        <f t="shared" si="11"/>
        <v>-0.60031767267946068</v>
      </c>
      <c r="H90" s="178"/>
    </row>
    <row r="91" spans="1:8" ht="15" customHeight="1" x14ac:dyDescent="0.25">
      <c r="A91" s="66" t="s">
        <v>71</v>
      </c>
      <c r="B91" s="61">
        <f>SUM(LCTCBoard:NwLTCC!B91)</f>
        <v>300</v>
      </c>
      <c r="C91" s="61">
        <f>SUM(LCTCBoard:NwLTCC!C91)</f>
        <v>0</v>
      </c>
      <c r="D91" s="61">
        <f>SUM(LCTCBoard:NwLTCC!D91)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SUM(LCTCBoard:NwLTCC!B92)</f>
        <v>13509544.17</v>
      </c>
      <c r="C92" s="61">
        <f>SUM(LCTCBoard:NwLTCC!C92)</f>
        <v>13778744.050000001</v>
      </c>
      <c r="D92" s="61">
        <f>SUM(LCTCBoard:NwLTCC!D92)</f>
        <v>14624978</v>
      </c>
      <c r="E92" s="61">
        <f t="shared" si="10"/>
        <v>846233.94999999925</v>
      </c>
      <c r="F92" s="62">
        <f t="shared" si="11"/>
        <v>6.14158987879595E-2</v>
      </c>
      <c r="H92" s="178"/>
    </row>
    <row r="93" spans="1:8" s="103" customFormat="1" ht="15" customHeight="1" x14ac:dyDescent="0.25">
      <c r="A93" s="68" t="s">
        <v>73</v>
      </c>
      <c r="B93" s="77">
        <f>SUM(LCTCBoard:NwLTCC!B93)</f>
        <v>63883809.429999992</v>
      </c>
      <c r="C93" s="77">
        <f>SUM(LCTCBoard:NwLTCC!C93)</f>
        <v>65313806.18999999</v>
      </c>
      <c r="D93" s="77">
        <f>SUM(LCTCBoard:NwLTCC!D93)</f>
        <v>38372420.82</v>
      </c>
      <c r="E93" s="61">
        <f t="shared" si="10"/>
        <v>-26941385.36999999</v>
      </c>
      <c r="F93" s="71">
        <f t="shared" si="11"/>
        <v>-0.41249143085654238</v>
      </c>
      <c r="H93" s="178"/>
    </row>
    <row r="94" spans="1:8" ht="15" customHeight="1" x14ac:dyDescent="0.25">
      <c r="A94" s="66" t="s">
        <v>74</v>
      </c>
      <c r="B94" s="61">
        <f>SUM(LCTCBoard:NwLTCC!B94)</f>
        <v>5762111.879999999</v>
      </c>
      <c r="C94" s="61">
        <f>SUM(LCTCBoard:NwLTCC!C94)</f>
        <v>5546576.3499999996</v>
      </c>
      <c r="D94" s="61">
        <f>SUM(LCTCBoard:NwLTCC!D94)</f>
        <v>2250140.88</v>
      </c>
      <c r="E94" s="61">
        <f t="shared" si="10"/>
        <v>-3296435.4699999997</v>
      </c>
      <c r="F94" s="62">
        <f t="shared" si="11"/>
        <v>-0.59431895677411883</v>
      </c>
      <c r="H94" s="178"/>
    </row>
    <row r="95" spans="1:8" ht="15" customHeight="1" x14ac:dyDescent="0.25">
      <c r="A95" s="66" t="s">
        <v>75</v>
      </c>
      <c r="B95" s="61">
        <f>SUM(LCTCBoard:NwLTCC!B95)</f>
        <v>220374.73</v>
      </c>
      <c r="C95" s="61">
        <f>SUM(LCTCBoard:NwLTCC!C95)</f>
        <v>241564</v>
      </c>
      <c r="D95" s="61">
        <f>SUM(LCTCBoard:NwLTCC!D95)</f>
        <v>205683</v>
      </c>
      <c r="E95" s="61">
        <f t="shared" si="10"/>
        <v>-35881</v>
      </c>
      <c r="F95" s="62">
        <f t="shared" si="11"/>
        <v>-0.14853620572601878</v>
      </c>
      <c r="H95" s="178"/>
    </row>
    <row r="96" spans="1:8" ht="15" customHeight="1" x14ac:dyDescent="0.25">
      <c r="A96" s="73" t="s">
        <v>76</v>
      </c>
      <c r="B96" s="61">
        <f>SUM(LCTCBoard:NwLTCC!B96)</f>
        <v>29898.58</v>
      </c>
      <c r="C96" s="61">
        <f>SUM(LCTCBoard:NwLTCC!C96)</f>
        <v>100000</v>
      </c>
      <c r="D96" s="61">
        <f>SUM(LCTCBoard:NwLTCC!D96)</f>
        <v>125000</v>
      </c>
      <c r="E96" s="61">
        <f t="shared" si="10"/>
        <v>25000</v>
      </c>
      <c r="F96" s="62">
        <f t="shared" si="11"/>
        <v>0.25</v>
      </c>
      <c r="H96" s="178"/>
    </row>
    <row r="97" spans="1:8" s="103" customFormat="1" ht="15" customHeight="1" x14ac:dyDescent="0.25">
      <c r="A97" s="87" t="s">
        <v>77</v>
      </c>
      <c r="B97" s="77">
        <f>SUM(LCTCBoard:NwLTCC!B97)</f>
        <v>6012385.1899999995</v>
      </c>
      <c r="C97" s="77">
        <f>SUM(LCTCBoard:NwLTCC!C97)</f>
        <v>5888140.3499999996</v>
      </c>
      <c r="D97" s="77">
        <f>SUM(LCTCBoard:NwLTCC!D97)</f>
        <v>2580823.88</v>
      </c>
      <c r="E97" s="61">
        <f t="shared" si="10"/>
        <v>-3307316.4699999997</v>
      </c>
      <c r="F97" s="71">
        <f t="shared" si="11"/>
        <v>-0.5616911747017036</v>
      </c>
      <c r="H97" s="178"/>
    </row>
    <row r="98" spans="1:8" ht="15" customHeight="1" x14ac:dyDescent="0.25">
      <c r="A98" s="73" t="s">
        <v>78</v>
      </c>
      <c r="B98" s="61">
        <f>SUM(LCTCBoard:NwLTCC!B98)</f>
        <v>0</v>
      </c>
      <c r="C98" s="61">
        <f>SUM(LCTCBoard:NwLTCC!C98)</f>
        <v>0</v>
      </c>
      <c r="D98" s="61">
        <f>SUM(LCTCBoard:NwLTCC!D98)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SUM(LCTCBoard:NwLTCC!B99)</f>
        <v>359028209.81</v>
      </c>
      <c r="C99" s="160">
        <f>SUM(LCTCBoard:NwLTCC!C99)</f>
        <v>374619065.25999999</v>
      </c>
      <c r="D99" s="160">
        <f>SUM(LCTCBoard:NwLTCC!D99)</f>
        <v>341136837.70999998</v>
      </c>
      <c r="E99" s="161">
        <f t="shared" si="10"/>
        <v>-33482227.550000012</v>
      </c>
      <c r="F99" s="162">
        <f t="shared" si="11"/>
        <v>-8.9376731338438584E-2</v>
      </c>
      <c r="H99" s="178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103"/>
  <sheetViews>
    <sheetView workbookViewId="0">
      <pane ySplit="5" topLeftCell="A6" activePane="bottomLeft" state="frozen"/>
      <selection activeCell="A103" sqref="A103"/>
      <selection pane="bottomLeft" activeCell="A103" sqref="A10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86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ULSummary!B8-ULBoard!B8+LSU!B8+LSUA!B8+LSUS!B8+SUBR!B8+SUNO!B8</f>
        <v>561923745</v>
      </c>
      <c r="C8" s="61">
        <f>ULSummary!C8-ULBoard!C8+LSU!C8+LSUA!C8+LSUS!C8+SUBR!C8+SUNO!C8</f>
        <v>561923745</v>
      </c>
      <c r="D8" s="61">
        <f>ULSummary!D8-ULBoard!D8+LSU!D8+LSUA!D8+LSUS!D8+SUBR!D8+SUNO!D8</f>
        <v>504258155</v>
      </c>
      <c r="E8" s="61">
        <f t="shared" ref="E8:E36" si="0">D8-C8</f>
        <v>-57665590</v>
      </c>
      <c r="F8" s="62">
        <f t="shared" ref="F8:F36" si="1">IF(ISBLANK(E8),"  ",IF(C8&gt;0,E8/C8,IF(E8&gt;0,1,0)))</f>
        <v>-0.10262173562357647</v>
      </c>
      <c r="H8" s="178"/>
    </row>
    <row r="9" spans="1:9" ht="15" customHeight="1" x14ac:dyDescent="0.25">
      <c r="A9" s="60" t="s">
        <v>13</v>
      </c>
      <c r="B9" s="61">
        <f>ULSummary!B9-ULBoard!B9+LSU!B9+LSUA!B9+LSUS!B9+SUBR!B9+SUNO!B9</f>
        <v>0</v>
      </c>
      <c r="C9" s="61">
        <f>ULSummary!C9-ULBoard!C9+LSU!C9+LSUA!C9+LSUS!C9+SUBR!C9+SUNO!C9</f>
        <v>0</v>
      </c>
      <c r="D9" s="61">
        <f>ULSummary!D9-ULBoard!D9+LSU!D9+LSUA!D9+LSUS!D9+SUBR!D9+SUNO!D9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ULSummary!B10-ULBoard!B10+LSU!B10+LSUA!B10+LSUS!B10+SUBR!B10+SUNO!B10</f>
        <v>30467594.98</v>
      </c>
      <c r="C10" s="61">
        <f>ULSummary!C10-ULBoard!C10+LSU!C10+LSUA!C10+LSUS!C10+SUBR!C10+SUNO!C10</f>
        <v>30547422</v>
      </c>
      <c r="D10" s="61">
        <f>ULSummary!D10-ULBoard!D10+LSU!D10+LSUA!D10+LSUS!D10+SUBR!D10+SUNO!D10</f>
        <v>45616212</v>
      </c>
      <c r="E10" s="61">
        <f t="shared" si="0"/>
        <v>15068790</v>
      </c>
      <c r="F10" s="62">
        <f t="shared" si="1"/>
        <v>0.4932917088715375</v>
      </c>
      <c r="H10" s="178"/>
    </row>
    <row r="11" spans="1:9" ht="15" customHeight="1" x14ac:dyDescent="0.25">
      <c r="A11" s="189" t="s">
        <v>15</v>
      </c>
      <c r="B11" s="61">
        <f>ULSummary!B11-ULBoard!B11+LSU!B11+LSUA!B11+LSUS!B11+SUBR!B11+SUNO!B11</f>
        <v>0</v>
      </c>
      <c r="C11" s="61">
        <f>ULSummary!C11-ULBoard!C11+LSU!C11+LSUA!C11+LSUS!C11+SUBR!C11+SUNO!C11</f>
        <v>0</v>
      </c>
      <c r="D11" s="61">
        <f>ULSummary!D11-ULBoard!D11+LSU!D11+LSUA!D11+LSUS!D11+SUBR!D11+SUNO!D11</f>
        <v>3000000</v>
      </c>
      <c r="E11" s="61">
        <f t="shared" si="0"/>
        <v>3000000</v>
      </c>
      <c r="F11" s="62">
        <f t="shared" si="1"/>
        <v>1</v>
      </c>
      <c r="H11" s="178"/>
    </row>
    <row r="12" spans="1:9" ht="15" customHeight="1" x14ac:dyDescent="0.25">
      <c r="A12" s="190" t="s">
        <v>16</v>
      </c>
      <c r="B12" s="61">
        <f>ULSummary!B12-ULBoard!B12+LSU!B12+LSUA!B12+LSUS!B12+SUBR!B12+SUNO!B12</f>
        <v>27430678.98</v>
      </c>
      <c r="C12" s="61">
        <f>ULSummary!C12-ULBoard!C12+LSU!C12+LSUA!C12+LSUS!C12+SUBR!C12+SUNO!C12</f>
        <v>27498917</v>
      </c>
      <c r="D12" s="61">
        <f>ULSummary!D12-ULBoard!D12+LSU!D12+LSUA!D12+LSUS!D12+SUBR!D12+SUNO!D12</f>
        <v>26948842</v>
      </c>
      <c r="E12" s="61">
        <f t="shared" si="0"/>
        <v>-550075</v>
      </c>
      <c r="F12" s="62">
        <f t="shared" si="1"/>
        <v>-2.0003515047519873E-2</v>
      </c>
      <c r="H12" s="178"/>
    </row>
    <row r="13" spans="1:9" ht="15" customHeight="1" x14ac:dyDescent="0.25">
      <c r="A13" s="190" t="s">
        <v>17</v>
      </c>
      <c r="B13" s="61">
        <f>ULSummary!B13-ULBoard!B13+LSU!B13+LSUA!B13+LSUS!B13+SUBR!B13+SUNO!B13</f>
        <v>0</v>
      </c>
      <c r="C13" s="61">
        <f>ULSummary!C13-ULBoard!C13+LSU!C13+LSUA!C13+LSUS!C13+SUBR!C13+SUNO!C13</f>
        <v>0</v>
      </c>
      <c r="D13" s="61">
        <f>ULSummary!D13-ULBoard!D13+LSU!D13+LSUA!D13+LSUS!D13+SUBR!D13+SUNO!D13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ULSummary!B14-ULBoard!B14+LSU!B14+LSUA!B14+LSUS!B14+SUBR!B14+SUNO!B14</f>
        <v>343620</v>
      </c>
      <c r="C14" s="61">
        <f>ULSummary!C14-ULBoard!C14+LSU!C14+LSUA!C14+LSUS!C14+SUBR!C14+SUNO!C14</f>
        <v>343620</v>
      </c>
      <c r="D14" s="61">
        <f>ULSummary!D14-ULBoard!D14+LSU!D14+LSUA!D14+LSUS!D14+SUBR!D14+SUNO!D14</f>
        <v>681775</v>
      </c>
      <c r="E14" s="61">
        <f t="shared" si="0"/>
        <v>338155</v>
      </c>
      <c r="F14" s="62">
        <f t="shared" si="1"/>
        <v>0.9840958035038706</v>
      </c>
      <c r="H14" s="178"/>
    </row>
    <row r="15" spans="1:9" ht="15" customHeight="1" x14ac:dyDescent="0.25">
      <c r="A15" s="190" t="s">
        <v>19</v>
      </c>
      <c r="B15" s="61">
        <f>ULSummary!B15-ULBoard!B15+LSU!B15+LSUA!B15+LSUS!B15+SUBR!B15+SUNO!B15</f>
        <v>1870988</v>
      </c>
      <c r="C15" s="61">
        <f>ULSummary!C15-ULBoard!C15+LSU!C15+LSUA!C15+LSUS!C15+SUBR!C15+SUNO!C15</f>
        <v>1870988</v>
      </c>
      <c r="D15" s="61">
        <f>ULSummary!D15-ULBoard!D15+LSU!D15+LSUA!D15+LSUS!D15+SUBR!D15+SUNO!D15</f>
        <v>1452073</v>
      </c>
      <c r="E15" s="61">
        <f t="shared" si="0"/>
        <v>-418915</v>
      </c>
      <c r="F15" s="62">
        <f t="shared" si="1"/>
        <v>-0.22390042052648121</v>
      </c>
      <c r="H15" s="178"/>
    </row>
    <row r="16" spans="1:9" ht="15" customHeight="1" x14ac:dyDescent="0.25">
      <c r="A16" s="190" t="s">
        <v>201</v>
      </c>
      <c r="B16" s="61">
        <f>ULSummary!B16-ULBoard!B16+LSU!B16+LSUA!B16+LSUS!B16+SUBR!B16+SUNO!B16</f>
        <v>50000</v>
      </c>
      <c r="C16" s="61">
        <f>ULSummary!C16-ULBoard!C16+LSU!C16+LSUA!C16+LSUS!C16+SUBR!C16+SUNO!C16</f>
        <v>50000</v>
      </c>
      <c r="D16" s="61">
        <f>ULSummary!D16-ULBoard!D16+LSU!D16+LSUA!D16+LSUS!D16+SUBR!D16+SUNO!D16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ULSummary!B17-ULBoard!B17+LSU!B17+LSUA!B17+LSUS!B17+SUBR!B17+SUNO!B17</f>
        <v>0</v>
      </c>
      <c r="C17" s="61">
        <f>ULSummary!C17-ULBoard!C17+LSU!C17+LSUA!C17+LSUS!C17+SUBR!C17+SUNO!C17</f>
        <v>0</v>
      </c>
      <c r="D17" s="61">
        <f>ULSummary!D17-ULBoard!D17+LSU!D17+LSUA!D17+LSUS!D17+SUBR!D17+SUNO!D17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ULSummary!B18-ULBoard!B18+LSU!B18+LSUA!B18+LSUS!B18+SUBR!B18+SUNO!B18</f>
        <v>750000</v>
      </c>
      <c r="C18" s="61">
        <f>ULSummary!C18-ULBoard!C18+LSU!C18+LSUA!C18+LSUS!C18+SUBR!C18+SUNO!C18</f>
        <v>750000</v>
      </c>
      <c r="D18" s="61">
        <f>ULSummary!D18-ULBoard!D18+LSU!D18+LSUA!D18+LSUS!D18+SUBR!D18+SUNO!D18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ULSummary!B19-ULBoard!B19+LSU!B19+LSUA!B19+LSUS!B19+SUBR!B19+SUNO!B19</f>
        <v>0</v>
      </c>
      <c r="C19" s="61">
        <f>ULSummary!C19-ULBoard!C19+LSU!C19+LSUA!C19+LSUS!C19+SUBR!C19+SUNO!C19</f>
        <v>0</v>
      </c>
      <c r="D19" s="61">
        <f>ULSummary!D19-ULBoard!D19+LSU!D19+LSUA!D19+LSUS!D19+SUBR!D19+SUNO!D19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ULSummary!B20-ULBoard!B20+LSU!B20+LSUA!B20+LSUS!B20+SUBR!B20+SUNO!B20</f>
        <v>0</v>
      </c>
      <c r="C20" s="61">
        <f>ULSummary!C20-ULBoard!C20+LSU!C20+LSUA!C20+LSUS!C20+SUBR!C20+SUNO!C20</f>
        <v>0</v>
      </c>
      <c r="D20" s="61">
        <f>ULSummary!D20-ULBoard!D20+LSU!D20+LSUA!D20+LSUS!D20+SUBR!D20+SUNO!D20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ULSummary!B21-ULBoard!B21+LSU!B21+LSUA!B21+LSUS!B21+SUBR!B21+SUNO!B21</f>
        <v>0</v>
      </c>
      <c r="C21" s="61">
        <f>ULSummary!C21-ULBoard!C21+LSU!C21+LSUA!C21+LSUS!C21+SUBR!C21+SUNO!C21</f>
        <v>0</v>
      </c>
      <c r="D21" s="61">
        <f>ULSummary!D21-ULBoard!D21+LSU!D21+LSUA!D21+LSUS!D21+SUBR!D21+SUNO!D21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ULSummary!B22-ULBoard!B22+LSU!B22+LSUA!B22+LSUS!B22+SUBR!B22+SUNO!B22</f>
        <v>0</v>
      </c>
      <c r="C22" s="61">
        <f>ULSummary!C22-ULBoard!C22+LSU!C22+LSUA!C22+LSUS!C22+SUBR!C22+SUNO!C22</f>
        <v>0</v>
      </c>
      <c r="D22" s="61">
        <f>ULSummary!D22-ULBoard!D22+LSU!D22+LSUA!D22+LSUS!D22+SUBR!D22+SUNO!D22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ULSummary!B23-ULBoard!B23+LSU!B23+LSUA!B23+LSUS!B23+SUBR!B23+SUNO!B23</f>
        <v>0</v>
      </c>
      <c r="C23" s="61">
        <f>ULSummary!C23-ULBoard!C23+LSU!C23+LSUA!C23+LSUS!C23+SUBR!C23+SUNO!C23</f>
        <v>0</v>
      </c>
      <c r="D23" s="61">
        <f>ULSummary!D23-ULBoard!D23+LSU!D23+LSUA!D23+LSUS!D23+SUBR!D23+SUNO!D23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ULSummary!B24-ULBoard!B24+LSU!B24+LSUA!B24+LSUS!B24+SUBR!B24+SUNO!B24</f>
        <v>0</v>
      </c>
      <c r="C24" s="61">
        <f>ULSummary!C24-ULBoard!C24+LSU!C24+LSUA!C24+LSUS!C24+SUBR!C24+SUNO!C24</f>
        <v>0</v>
      </c>
      <c r="D24" s="61">
        <f>ULSummary!D24-ULBoard!D24+LSU!D24+LSUA!D24+LSUS!D24+SUBR!D24+SUNO!D24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ULSummary!B25-ULBoard!B25+LSU!B25+LSUA!B25+LSUS!B25+SUBR!B25+SUNO!B25</f>
        <v>0</v>
      </c>
      <c r="C25" s="61">
        <f>ULSummary!C25-ULBoard!C25+LSU!C25+LSUA!C25+LSUS!C25+SUBR!C25+SUNO!C25</f>
        <v>0</v>
      </c>
      <c r="D25" s="61">
        <f>ULSummary!D25-ULBoard!D25+LSU!D25+LSUA!D25+LSUS!D25+SUBR!D25+SUNO!D25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ULSummary!B26-ULBoard!B26+LSU!B26+LSUA!B26+LSUS!B26+SUBR!B26+SUNO!B26</f>
        <v>0</v>
      </c>
      <c r="C26" s="61">
        <f>ULSummary!C26-ULBoard!C26+LSU!C26+LSUA!C26+LSUS!C26+SUBR!C26+SUNO!C26</f>
        <v>0</v>
      </c>
      <c r="D26" s="61">
        <f>ULSummary!D26-ULBoard!D26+LSU!D26+LSUA!D26+LSUS!D26+SUBR!D26+SUNO!D26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ULSummary!B27-ULBoard!B27+LSU!B27+LSUA!B27+LSUS!B27+SUBR!B27+SUNO!B27</f>
        <v>0</v>
      </c>
      <c r="C27" s="61">
        <f>ULSummary!C27-ULBoard!C27+LSU!C27+LSUA!C27+LSUS!C27+SUBR!C27+SUNO!C27</f>
        <v>0</v>
      </c>
      <c r="D27" s="61">
        <f>ULSummary!D27-ULBoard!D27+LSU!D27+LSUA!D27+LSUS!D27+SUBR!D27+SUNO!D27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ULSummary!B28-ULBoard!B28+LSU!B28+LSUA!B28+LSUS!B28+SUBR!B28+SUNO!B28</f>
        <v>22308</v>
      </c>
      <c r="C28" s="61">
        <f>ULSummary!C28-ULBoard!C28+LSU!C28+LSUA!C28+LSUS!C28+SUBR!C28+SUNO!C28</f>
        <v>33897</v>
      </c>
      <c r="D28" s="61">
        <f>ULSummary!D28-ULBoard!D28+LSU!D28+LSUA!D28+LSUS!D28+SUBR!D28+SUNO!D28</f>
        <v>33522</v>
      </c>
      <c r="E28" s="61">
        <f t="shared" si="0"/>
        <v>-375</v>
      </c>
      <c r="F28" s="62">
        <f t="shared" si="1"/>
        <v>-1.1062925922648022E-2</v>
      </c>
      <c r="H28" s="178"/>
    </row>
    <row r="29" spans="1:8" ht="15" customHeight="1" x14ac:dyDescent="0.25">
      <c r="A29" s="191" t="s">
        <v>197</v>
      </c>
      <c r="B29" s="61">
        <f>ULSummary!B29-ULBoard!B29+LSU!B29+LSUA!B29+LSUS!B29+SUBR!B29+SUNO!B29</f>
        <v>0</v>
      </c>
      <c r="C29" s="61">
        <f>ULSummary!C29-ULBoard!C29+LSU!C29+LSUA!C29+LSUS!C29+SUBR!C29+SUNO!C29</f>
        <v>0</v>
      </c>
      <c r="D29" s="61">
        <f>ULSummary!D29-ULBoard!D29+LSU!D29+LSUA!D29+LSUS!D29+SUBR!D29+SUNO!D29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f>ULSummary!B30-ULBoard!B30+LSU!B30+LSUA!B30+LSUS!B30+SUBR!B30+SUNO!B30</f>
        <v>0</v>
      </c>
      <c r="C30" s="61">
        <f>ULSummary!C30-ULBoard!C30+LSU!C30+LSUA!C30+LSUS!C30+SUBR!C30+SUNO!C30</f>
        <v>0</v>
      </c>
      <c r="D30" s="61">
        <f>ULSummary!D30-ULBoard!D30+LSU!D30+LSUA!D30+LSUS!D30+SUBR!D30+SUNO!D30</f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07">
        <f>ULSummary!B33-ULBoard!B33+LSU!B33+LSUA!B33+LSUS!B33+SUBR!B31+SUNO!B31</f>
        <v>0</v>
      </c>
      <c r="C31" s="207">
        <f>ULSummary!C33-ULBoard!C33+LSU!C33+LSUA!C33+LSUS!C33+SUBR!C31+SUNO!C31</f>
        <v>0</v>
      </c>
      <c r="D31" s="207">
        <f>ULSummary!D33-ULBoard!D33+LSU!D33+LSUA!D33+LSUS!D33+SUBR!D31+SUNO!D31</f>
        <v>3700000</v>
      </c>
      <c r="E31" s="207">
        <f t="shared" ref="E31:E32" si="2">D31-C31</f>
        <v>3700000</v>
      </c>
      <c r="F31" s="208">
        <f t="shared" ref="F31:F32" si="3">IF(ISBLANK(E31),"  ",IF(C31&gt;0,E31/C31,IF(E31&gt;0,1,0)))</f>
        <v>1</v>
      </c>
      <c r="H31" s="210"/>
    </row>
    <row r="32" spans="1:8" s="209" customFormat="1" ht="15" customHeight="1" x14ac:dyDescent="0.25">
      <c r="A32" s="206" t="s">
        <v>209</v>
      </c>
      <c r="B32" s="207">
        <f>ULSummary!B34-ULBoard!B34+LSU!B34+LSUA!B34+LSUS!B34+SUBR!B32+SUNO!B32</f>
        <v>0</v>
      </c>
      <c r="C32" s="207">
        <f>ULSummary!C34-ULBoard!C34+LSU!C34+LSUA!C34+LSUS!C34+SUBR!C32+SUNO!C32</f>
        <v>0</v>
      </c>
      <c r="D32" s="207">
        <f>SUBR!D32</f>
        <v>1000000</v>
      </c>
      <c r="E32" s="207">
        <f t="shared" si="2"/>
        <v>1000000</v>
      </c>
      <c r="F32" s="208">
        <f t="shared" si="3"/>
        <v>1</v>
      </c>
      <c r="H32" s="210"/>
    </row>
    <row r="33" spans="1:8" ht="15" customHeight="1" x14ac:dyDescent="0.25">
      <c r="A33" s="191" t="s">
        <v>202</v>
      </c>
      <c r="B33" s="61">
        <f>ULSummary!B33-ULBoard!B33+LSU!B33+LSUA!B33+LSUS!B33+SUBR!B33+SUNO!B33</f>
        <v>0</v>
      </c>
      <c r="C33" s="61">
        <f>ULSummary!C33-ULBoard!C33+LSU!C33+LSUA!C33+LSUS!C33+SUBR!C33+SUNO!C33</f>
        <v>0</v>
      </c>
      <c r="D33" s="61">
        <f>ULSummary!D33-ULBoard!D33+LSU!D33+LSUA!D33+LSUS!D33+SUBR!D33+SUNO!D33</f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1">
        <f>ULSummary!B34-ULBoard!B34+LSU!B34+LSUA!B34+LSUS!B34+SUBR!B34+SUNO!B34</f>
        <v>0</v>
      </c>
      <c r="C34" s="61">
        <f>ULSummary!C34-ULBoard!C34+LSU!C34+LSUA!C34+LSUS!C34+SUBR!C34+SUNO!C34</f>
        <v>0</v>
      </c>
      <c r="D34" s="61">
        <f>ULSummary!D34-ULBoard!D34+LSU!D34+LSUA!D34+LSUS!D34+SUBR!D34+SUNO!D34</f>
        <v>8000000</v>
      </c>
      <c r="E34" s="61">
        <f t="shared" ref="E34" si="4">D34-C34</f>
        <v>8000000</v>
      </c>
      <c r="F34" s="62">
        <f t="shared" ref="F34" si="5">IF(ISBLANK(E34),"  ",IF(C34&gt;0,E34/C34,IF(E34&gt;0,1,0)))</f>
        <v>1</v>
      </c>
      <c r="H34" s="178"/>
    </row>
    <row r="35" spans="1:8" ht="15" customHeight="1" x14ac:dyDescent="0.25">
      <c r="A35" s="193" t="s">
        <v>203</v>
      </c>
      <c r="B35" s="61">
        <f>ULSummary!B35-ULBoard!B35+LSU!B35+LSUA!B35+LSUS!B35+SUBR!B35+SUNO!B35</f>
        <v>0</v>
      </c>
      <c r="C35" s="61">
        <f>ULSummary!C35-ULBoard!C35+LSU!C35+LSUA!C35+LSUS!C35+SUBR!C35+SUNO!C35</f>
        <v>0</v>
      </c>
      <c r="D35" s="61">
        <f>ULSummary!D35-ULBoard!D35+LSU!D35+LSUA!D35+LSUS!D35+SUBR!D35+SUNO!D35</f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1">
        <f>ULSummary!B36-ULBoard!B36+LSU!B36+LSUA!B36+LSUS!B36+SUBR!B36+SUNO!B36</f>
        <v>0</v>
      </c>
      <c r="C36" s="61">
        <f>ULSummary!C36-ULBoard!C36+LSU!C36+LSUA!C36+LSUS!C36+SUBR!C36+SUNO!C36</f>
        <v>0</v>
      </c>
      <c r="D36" s="61">
        <f>ULSummary!D36-ULBoard!D36+LSU!D36+LSUA!D36+LSUS!D36+SUBR!D36+SUNO!D36</f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f>ULSummary!B38-ULBoard!B38+LSU!B38+LSUA!B38+LSUS!B38+SUBR!B38+SUNO!B38</f>
        <v>0</v>
      </c>
      <c r="C38" s="61">
        <f>ULSummary!C38-ULBoard!C38+LSU!C38+LSUA!C38+LSUS!C38+SUBR!C38+SUNO!C38</f>
        <v>0</v>
      </c>
      <c r="D38" s="61">
        <f>ULSummary!D38-ULBoard!D38+LSU!D38+LSUA!D38+LSUS!D38+SUBR!D38+SUNO!D38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61">
        <f>ULSummary!B40-ULBoard!B40+LSU!B40+LSUA!B40+LSUS!B40+SUBR!B40+SUNO!B40</f>
        <v>0</v>
      </c>
      <c r="C40" s="61">
        <f>ULSummary!C40-ULBoard!C40+LSU!C40+LSUA!C40+LSUS!C40+SUBR!C40+SUNO!C40</f>
        <v>0</v>
      </c>
      <c r="D40" s="61">
        <f>ULSummary!D40-ULBoard!D40+LSU!D40+LSUA!D40+LSUS!D40+SUBR!D40+SUNO!D40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8" s="103" customFormat="1" ht="15" customHeight="1" x14ac:dyDescent="0.25">
      <c r="A42" s="69" t="s">
        <v>30</v>
      </c>
      <c r="B42" s="102">
        <f>B40+B38+B10+B9+B8</f>
        <v>592391339.98000002</v>
      </c>
      <c r="C42" s="102">
        <f>C40+C38+C10+C9+C8</f>
        <v>592471167</v>
      </c>
      <c r="D42" s="102">
        <f>D40+D38+D10+D9+D8</f>
        <v>549874367</v>
      </c>
      <c r="E42" s="77">
        <f>D42-C42</f>
        <v>-42596800</v>
      </c>
      <c r="F42" s="71">
        <f>IF(ISBLANK(E42),"  ",IF(C42&gt;0,E42/C42,IF(E42&gt;0,1,0)))</f>
        <v>-7.1896832069804337E-2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f>ULSummary!B44-ULBoard!B44+LSU!B44+LSUA!B44+LSUS!B44+SUBR!B44+SUNO!B44</f>
        <v>0</v>
      </c>
      <c r="C44" s="61">
        <f>ULSummary!C44-ULBoard!C44+LSU!C44+LSUA!C44+LSUS!C44+SUBR!C44+SUNO!C44</f>
        <v>0</v>
      </c>
      <c r="D44" s="61">
        <f>ULSummary!D44-ULBoard!D44+LSU!D44+LSUA!D44+LSUS!D44+SUBR!D44+SUNO!D44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f>ULSummary!B45-ULBoard!B45+LSU!B45+LSUA!B45+LSUS!B45+SUBR!B45+SUNO!B45</f>
        <v>0</v>
      </c>
      <c r="C45" s="61">
        <f>ULSummary!C45-ULBoard!C45+LSU!C45+LSUA!C45+LSUS!C45+SUBR!C45+SUNO!C45</f>
        <v>0</v>
      </c>
      <c r="D45" s="61">
        <f>ULSummary!D45-ULBoard!D45+LSU!D45+LSUA!D45+LSUS!D45+SUBR!D45+SUNO!D45</f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f>ULSummary!B46-ULBoard!B46+LSU!B46+LSUA!B46+LSUS!B46+SUBR!B46+SUNO!B46</f>
        <v>0</v>
      </c>
      <c r="C46" s="61">
        <f>ULSummary!C46-ULBoard!C46+LSU!C46+LSUA!C46+LSUS!C46+SUBR!C46+SUNO!C46</f>
        <v>0</v>
      </c>
      <c r="D46" s="61">
        <f>ULSummary!D46-ULBoard!D46+LSU!D46+LSUA!D46+LSUS!D46+SUBR!D46+SUNO!D46</f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f>ULSummary!B47-ULBoard!B47+LSU!B47+LSUA!B47+LSUS!B47+SUBR!B47+SUNO!B47</f>
        <v>0</v>
      </c>
      <c r="C47" s="61">
        <f>ULSummary!C47-ULBoard!C47+LSU!C47+LSUA!C47+LSUS!C47+SUBR!C47+SUNO!C47</f>
        <v>0</v>
      </c>
      <c r="D47" s="61">
        <f>ULSummary!D47-ULBoard!D47+LSU!D47+LSUA!D47+LSUS!D47+SUBR!D47+SUNO!D47</f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f>ULSummary!B48-ULBoard!B48+LSU!B48+LSUA!B48+LSUS!B48+SUBR!B48+SUNO!B48</f>
        <v>0</v>
      </c>
      <c r="C48" s="61">
        <f>ULSummary!C48-ULBoard!C48+LSU!C48+LSUA!C48+LSUS!C48+SUBR!C48+SUNO!C48</f>
        <v>0</v>
      </c>
      <c r="D48" s="61">
        <f>ULSummary!D48-ULBoard!D48+LSU!D48+LSUA!D48+LSUS!D48+SUBR!D48+SUNO!D48</f>
        <v>0</v>
      </c>
      <c r="E48" s="61">
        <f t="shared" si="6"/>
        <v>0</v>
      </c>
      <c r="F48" s="62">
        <f t="shared" si="7"/>
        <v>0</v>
      </c>
      <c r="H48" s="178"/>
    </row>
    <row r="49" spans="1:8" s="103" customFormat="1" ht="15" customHeight="1" x14ac:dyDescent="0.25">
      <c r="A49" s="67" t="s">
        <v>37</v>
      </c>
      <c r="B49" s="77">
        <f>ULSummary!B49-ULBoard!B49+LSU!B49+LSUA!B49+LSUS!B49+SUBR!B49+SUNO!B49</f>
        <v>0</v>
      </c>
      <c r="C49" s="77">
        <f>ULSummary!C49-ULBoard!C49+LSU!C49+LSUA!C49+LSUS!C49+SUBR!C49+SUNO!C49</f>
        <v>0</v>
      </c>
      <c r="D49" s="77">
        <f>ULSummary!D49-ULBoard!D49+LSU!D49+LSUA!D49+LSUS!D49+SUBR!D49+SUNO!D49</f>
        <v>0</v>
      </c>
      <c r="E49" s="77">
        <f t="shared" si="6"/>
        <v>0</v>
      </c>
      <c r="F49" s="71">
        <f t="shared" si="7"/>
        <v>0</v>
      </c>
      <c r="H49" s="179"/>
    </row>
    <row r="50" spans="1:8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8" s="103" customFormat="1" ht="15" customHeight="1" x14ac:dyDescent="0.25">
      <c r="A51" s="76" t="s">
        <v>39</v>
      </c>
      <c r="B51" s="77">
        <f>ULSummary!B51-ULBoard!B51+LSU!B51+LSUA!B51+LSUS!B51+SUBR!B51+SUNO!B51</f>
        <v>13498142</v>
      </c>
      <c r="C51" s="77">
        <f>ULSummary!C51-ULBoard!C51+LSU!C51+LSUA!C51+LSUS!C51+SUBR!C51+SUNO!C51</f>
        <v>13586093</v>
      </c>
      <c r="D51" s="77">
        <f>ULSummary!D51-ULBoard!D51+LSU!D51+LSUA!D51+LSUS!D51+SUBR!D51+SUNO!D51</f>
        <v>13221898</v>
      </c>
      <c r="E51" s="77">
        <f>D51-C51</f>
        <v>-364195</v>
      </c>
      <c r="F51" s="71">
        <f>IF(ISBLANK(E51),"  ",IF(C51&gt;0,E51/C51,IF(E51&gt;0,1,0)))</f>
        <v>-2.6806455689652647E-2</v>
      </c>
      <c r="H51" s="179"/>
    </row>
    <row r="52" spans="1:8" ht="15" customHeight="1" x14ac:dyDescent="0.25">
      <c r="A52" s="64"/>
      <c r="B52" s="57"/>
      <c r="C52" s="57"/>
      <c r="D52" s="57"/>
      <c r="E52" s="57"/>
      <c r="F52" s="59"/>
      <c r="H52" s="178"/>
    </row>
    <row r="53" spans="1:8" s="103" customFormat="1" ht="15" customHeight="1" x14ac:dyDescent="0.25">
      <c r="A53" s="76" t="s">
        <v>40</v>
      </c>
      <c r="B53" s="77">
        <f>ULSummary!B53-ULBoard!B53+LSU!B53+LSUA!B53+LSUS!B53+SUBR!B53+SUNO!B53</f>
        <v>0</v>
      </c>
      <c r="C53" s="77">
        <f>ULSummary!C53-ULBoard!C53+LSU!C53+LSUA!C53+LSUS!C53+SUBR!C53+SUNO!C53</f>
        <v>0</v>
      </c>
      <c r="D53" s="77">
        <f>ULSummary!D53-ULBoard!D53+LSU!D53+LSUA!D53+LSUS!D53+SUBR!D53+SUNO!D53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8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8" s="103" customFormat="1" ht="15" customHeight="1" x14ac:dyDescent="0.25">
      <c r="A55" s="67" t="s">
        <v>41</v>
      </c>
      <c r="B55" s="77">
        <f>ULSummary!B55-ULBoard!B55+LSU!B55+LSUA!B55+LSUS!B55+SUBR!B55+SUNO!B55</f>
        <v>1308302555.7500002</v>
      </c>
      <c r="C55" s="77">
        <f>ULSummary!C55-ULBoard!C55+LSU!C55+LSUA!C55+LSUS!C55+SUBR!C55+SUNO!C55</f>
        <v>1419856773</v>
      </c>
      <c r="D55" s="77">
        <f>ULSummary!D55-ULBoard!D55+LSU!D55+LSUA!D55+LSUS!D55+SUBR!D55+SUNO!D55</f>
        <v>1429333273.4099998</v>
      </c>
      <c r="E55" s="77">
        <f>D55-C55</f>
        <v>9476500.4099998474</v>
      </c>
      <c r="F55" s="71">
        <f>IF(ISBLANK(E55),"  ",IF(C55&gt;0,E55/C55,IF(E55&gt;0,1,0)))</f>
        <v>6.6742650316602373E-3</v>
      </c>
      <c r="H55" s="179"/>
    </row>
    <row r="56" spans="1:8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8" s="103" customFormat="1" ht="15" customHeight="1" x14ac:dyDescent="0.25">
      <c r="A57" s="78" t="s">
        <v>42</v>
      </c>
      <c r="B57" s="77">
        <f>ULSummary!B57-ULBoard!B57+LSU!B57+LSUA!B57+LSUS!B57+SUBR!B57+SUNO!B57</f>
        <v>0</v>
      </c>
      <c r="C57" s="77">
        <f>ULSummary!C57-ULBoard!C57+LSU!C57+LSUA!C57+LSUS!C57+SUBR!C57+SUNO!C57</f>
        <v>0</v>
      </c>
      <c r="D57" s="77">
        <f>ULSummary!D57-ULBoard!D57+LSU!D57+LSUA!D57+LSUS!D57+SUBR!D57+SUNO!D57</f>
        <v>0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8" ht="15" customHeight="1" x14ac:dyDescent="0.25">
      <c r="A58" s="67"/>
      <c r="B58" s="57"/>
      <c r="C58" s="57"/>
      <c r="D58" s="57"/>
      <c r="E58" s="57"/>
      <c r="F58" s="80"/>
      <c r="H58" s="178"/>
    </row>
    <row r="59" spans="1:8" s="103" customFormat="1" ht="15" customHeight="1" x14ac:dyDescent="0.25">
      <c r="A59" s="67" t="s">
        <v>43</v>
      </c>
      <c r="B59" s="77">
        <f>ULSummary!B59-ULBoard!B59+LSU!B59+LSUA!B59+LSUS!B59+SUBR!B59+SUNO!B59</f>
        <v>0</v>
      </c>
      <c r="C59" s="77">
        <f>ULSummary!C59-ULBoard!C59+LSU!C59+LSUA!C59+LSUS!C59+SUBR!C59+SUNO!C59</f>
        <v>0</v>
      </c>
      <c r="D59" s="77">
        <f>ULSummary!D59-ULBoard!D59+LSU!D59+LSUA!D59+LSUS!D59+SUBR!D59+SUNO!D59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8" ht="15" customHeight="1" x14ac:dyDescent="0.25">
      <c r="A60" s="66"/>
      <c r="B60" s="65"/>
      <c r="C60" s="65"/>
      <c r="D60" s="65"/>
      <c r="E60" s="65"/>
      <c r="F60" s="58"/>
      <c r="H60" s="178"/>
    </row>
    <row r="61" spans="1:8" s="103" customFormat="1" ht="15" customHeight="1" x14ac:dyDescent="0.25">
      <c r="A61" s="81" t="s">
        <v>44</v>
      </c>
      <c r="B61" s="77">
        <f>ULSummary!B61-ULBoard!B61+LSU!B61+LSUA!B61+LSUS!B61+SUBR!B61+SUNO!B61</f>
        <v>1914192037.7300003</v>
      </c>
      <c r="C61" s="77">
        <f>ULSummary!C61-ULBoard!C61+LSU!C61+LSUA!C61+LSUS!C61+SUBR!C61+SUNO!C61</f>
        <v>2025914033</v>
      </c>
      <c r="D61" s="77">
        <f>ULSummary!D61-ULBoard!D61+LSU!D61+LSUA!D61+LSUS!D61+SUBR!D61+SUNO!D61</f>
        <v>1992429538.4099998</v>
      </c>
      <c r="E61" s="77">
        <f>D61-C61</f>
        <v>-33484494.590000153</v>
      </c>
      <c r="F61" s="71">
        <f>IF(ISBLANK(E61),"  ",IF(C61&gt;0,E61/C61,IF(E61&gt;0,1,0)))</f>
        <v>-1.6528092527408913E-2</v>
      </c>
      <c r="H61" s="179"/>
    </row>
    <row r="62" spans="1:8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8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8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ULSummary!B65-ULBoard!B65+LSU!B65+LSUA!B65+LSUS!B65+SUBR!B65+SUNO!B65</f>
        <v>710366279.71000004</v>
      </c>
      <c r="C65" s="61">
        <f>ULSummary!C65-ULBoard!C65+LSU!C65+LSUA!C65+LSUS!C65+SUBR!C65+SUNO!C65</f>
        <v>779954556.81999993</v>
      </c>
      <c r="D65" s="61">
        <f>ULSummary!D65-ULBoard!D65+LSU!D65+LSUA!D65+LSUS!D65+SUBR!D65+SUNO!D65</f>
        <v>753469652.98000002</v>
      </c>
      <c r="E65" s="61">
        <f t="shared" ref="E65:E78" si="8">D65-C65</f>
        <v>-26484903.839999914</v>
      </c>
      <c r="F65" s="62">
        <f t="shared" ref="F65:F78" si="9">IF(ISBLANK(E65),"  ",IF(C65&gt;0,E65/C65,IF(E65&gt;0,1,0)))</f>
        <v>-3.3956983273465476E-2</v>
      </c>
      <c r="H65" s="178"/>
    </row>
    <row r="66" spans="1:8" ht="15" customHeight="1" x14ac:dyDescent="0.25">
      <c r="A66" s="66" t="s">
        <v>47</v>
      </c>
      <c r="B66" s="61">
        <f>ULSummary!B66-ULBoard!B66+LSU!B66+LSUA!B66+LSUS!B66+SUBR!B66+SUNO!B66</f>
        <v>145065637.63000005</v>
      </c>
      <c r="C66" s="61">
        <f>ULSummary!C66-ULBoard!C66+LSU!C66+LSUA!C66+LSUS!C66+SUBR!C66+SUNO!C66</f>
        <v>155403291</v>
      </c>
      <c r="D66" s="61">
        <f>ULSummary!D66-ULBoard!D66+LSU!D66+LSUA!D66+LSUS!D66+SUBR!D66+SUNO!D66</f>
        <v>119820658</v>
      </c>
      <c r="E66" s="61">
        <f t="shared" si="8"/>
        <v>-35582633</v>
      </c>
      <c r="F66" s="62">
        <f t="shared" si="9"/>
        <v>-0.22896962330096343</v>
      </c>
      <c r="H66" s="178"/>
    </row>
    <row r="67" spans="1:8" ht="15" customHeight="1" x14ac:dyDescent="0.25">
      <c r="A67" s="66" t="s">
        <v>48</v>
      </c>
      <c r="B67" s="61">
        <f>ULSummary!B67-ULBoard!B67+LSU!B67+LSUA!B67+LSUS!B67+SUBR!B67+SUNO!B67</f>
        <v>9151626.8000000007</v>
      </c>
      <c r="C67" s="61">
        <f>ULSummary!C67-ULBoard!C67+LSU!C67+LSUA!C67+LSUS!C67+SUBR!C67+SUNO!C67</f>
        <v>7343659</v>
      </c>
      <c r="D67" s="61">
        <f>ULSummary!D67-ULBoard!D67+LSU!D67+LSUA!D67+LSUS!D67+SUBR!D67+SUNO!D67</f>
        <v>7023239</v>
      </c>
      <c r="E67" s="61">
        <f t="shared" si="8"/>
        <v>-320420</v>
      </c>
      <c r="F67" s="62">
        <f t="shared" si="9"/>
        <v>-4.3632200242413217E-2</v>
      </c>
      <c r="H67" s="178"/>
    </row>
    <row r="68" spans="1:8" ht="15" customHeight="1" x14ac:dyDescent="0.25">
      <c r="A68" s="66" t="s">
        <v>49</v>
      </c>
      <c r="B68" s="61">
        <f>ULSummary!B68-ULBoard!B68+LSU!B68+LSUA!B68+LSUS!B68+SUBR!B68+SUNO!B68</f>
        <v>198744887.73000002</v>
      </c>
      <c r="C68" s="61">
        <f>ULSummary!C68-ULBoard!C68+LSU!C68+LSUA!C68+LSUS!C68+SUBR!C68+SUNO!C68</f>
        <v>200639554.72999999</v>
      </c>
      <c r="D68" s="61">
        <f>ULSummary!D68-ULBoard!D68+LSU!D68+LSUA!D68+LSUS!D68+SUBR!D68+SUNO!D68</f>
        <v>206011475.58999997</v>
      </c>
      <c r="E68" s="61">
        <f t="shared" si="8"/>
        <v>5371920.8599999845</v>
      </c>
      <c r="F68" s="62">
        <f t="shared" si="9"/>
        <v>2.6773987149388171E-2</v>
      </c>
      <c r="H68" s="178"/>
    </row>
    <row r="69" spans="1:8" ht="15" customHeight="1" x14ac:dyDescent="0.25">
      <c r="A69" s="66" t="s">
        <v>50</v>
      </c>
      <c r="B69" s="61">
        <f>ULSummary!B69-ULBoard!B69+LSU!B69+LSUA!B69+LSUS!B69+SUBR!B69+SUNO!B69</f>
        <v>95764617.210000008</v>
      </c>
      <c r="C69" s="61">
        <f>ULSummary!C69-ULBoard!C69+LSU!C69+LSUA!C69+LSUS!C69+SUBR!C69+SUNO!C69</f>
        <v>86144246.810000002</v>
      </c>
      <c r="D69" s="61">
        <f>ULSummary!D69-ULBoard!D69+LSU!D69+LSUA!D69+LSUS!D69+SUBR!D69+SUNO!D69</f>
        <v>89871101.400000006</v>
      </c>
      <c r="E69" s="61">
        <f t="shared" si="8"/>
        <v>3726854.5900000036</v>
      </c>
      <c r="F69" s="62">
        <f t="shared" si="9"/>
        <v>4.3262954033598609E-2</v>
      </c>
      <c r="H69" s="178"/>
    </row>
    <row r="70" spans="1:8" ht="15" customHeight="1" x14ac:dyDescent="0.25">
      <c r="A70" s="66" t="s">
        <v>51</v>
      </c>
      <c r="B70" s="61">
        <f>ULSummary!B70-ULBoard!B70+LSU!B70+LSUA!B70+LSUS!B70+SUBR!B70+SUNO!B70</f>
        <v>243319450.21999997</v>
      </c>
      <c r="C70" s="61">
        <f>ULSummary!C70-ULBoard!C70+LSU!C70+LSUA!C70+LSUS!C70+SUBR!C70+SUNO!C70</f>
        <v>260327799.06</v>
      </c>
      <c r="D70" s="61">
        <f>ULSummary!D70-ULBoard!D70+LSU!D70+LSUA!D70+LSUS!D70+SUBR!D70+SUNO!D70</f>
        <v>261291936.97</v>
      </c>
      <c r="E70" s="61">
        <f t="shared" si="8"/>
        <v>964137.90999999642</v>
      </c>
      <c r="F70" s="62">
        <f t="shared" si="9"/>
        <v>3.7035534179651066E-3</v>
      </c>
      <c r="H70" s="178"/>
    </row>
    <row r="71" spans="1:8" ht="15" customHeight="1" x14ac:dyDescent="0.25">
      <c r="A71" s="66" t="s">
        <v>52</v>
      </c>
      <c r="B71" s="61">
        <f>ULSummary!B71-ULBoard!B71+LSU!B71+LSUA!B71+LSUS!B71+SUBR!B71+SUNO!B71</f>
        <v>273666831.5</v>
      </c>
      <c r="C71" s="61">
        <f>ULSummary!C71-ULBoard!C71+LSU!C71+LSUA!C71+LSUS!C71+SUBR!C71+SUNO!C71</f>
        <v>281135863</v>
      </c>
      <c r="D71" s="61">
        <f>ULSummary!D71-ULBoard!D71+LSU!D71+LSUA!D71+LSUS!D71+SUBR!D71+SUNO!D71</f>
        <v>289302737</v>
      </c>
      <c r="E71" s="61">
        <f t="shared" si="8"/>
        <v>8166874</v>
      </c>
      <c r="F71" s="62">
        <f t="shared" si="9"/>
        <v>2.9049563128842087E-2</v>
      </c>
      <c r="H71" s="178"/>
    </row>
    <row r="72" spans="1:8" ht="15" customHeight="1" x14ac:dyDescent="0.25">
      <c r="A72" s="66" t="s">
        <v>53</v>
      </c>
      <c r="B72" s="61">
        <f>ULSummary!B72-ULBoard!B72+LSU!B72+LSUA!B72+LSUS!B72+SUBR!B72+SUNO!B72</f>
        <v>198591235.41000003</v>
      </c>
      <c r="C72" s="61">
        <f>ULSummary!C72-ULBoard!C72+LSU!C72+LSUA!C72+LSUS!C72+SUBR!C72+SUNO!C72</f>
        <v>219085229.80000001</v>
      </c>
      <c r="D72" s="61">
        <f>ULSummary!D72-ULBoard!D72+LSU!D72+LSUA!D72+LSUS!D72+SUBR!D72+SUNO!D72</f>
        <v>232659658.38999999</v>
      </c>
      <c r="E72" s="61">
        <f t="shared" si="8"/>
        <v>13574428.589999974</v>
      </c>
      <c r="F72" s="62">
        <f t="shared" si="9"/>
        <v>6.1959578938260186E-2</v>
      </c>
      <c r="H72" s="178"/>
    </row>
    <row r="73" spans="1:8" s="103" customFormat="1" ht="15" customHeight="1" x14ac:dyDescent="0.25">
      <c r="A73" s="84" t="s">
        <v>54</v>
      </c>
      <c r="B73" s="77">
        <f>ULSummary!B73-ULBoard!B73+LSU!B73+LSUA!B73+LSUS!B73+SUBR!B73+SUNO!B73</f>
        <v>1874670567.21</v>
      </c>
      <c r="C73" s="77">
        <f>ULSummary!C73-ULBoard!C73+LSU!C73+LSUA!C73+LSUS!C73+SUBR!C73+SUNO!C73</f>
        <v>1990034200.22</v>
      </c>
      <c r="D73" s="77">
        <f>ULSummary!D73-ULBoard!D73+LSU!D73+LSUA!D73+LSUS!D73+SUBR!D73+SUNO!D73</f>
        <v>1959450459.3300002</v>
      </c>
      <c r="E73" s="77">
        <f t="shared" si="8"/>
        <v>-30583740.889999866</v>
      </c>
      <c r="F73" s="71">
        <f t="shared" si="9"/>
        <v>-1.5368449892277633E-2</v>
      </c>
      <c r="H73" s="179"/>
    </row>
    <row r="74" spans="1:8" ht="15" customHeight="1" x14ac:dyDescent="0.25">
      <c r="A74" s="66" t="s">
        <v>55</v>
      </c>
      <c r="B74" s="61">
        <f>ULSummary!B74-ULBoard!B74+LSU!B74+LSUA!B74+LSUS!B74+SUBR!B74+SUNO!B74</f>
        <v>0</v>
      </c>
      <c r="C74" s="61">
        <f>ULSummary!C74-ULBoard!C74+LSU!C74+LSUA!C74+LSUS!C74+SUBR!C74+SUNO!C74</f>
        <v>0</v>
      </c>
      <c r="D74" s="61">
        <f>ULSummary!D74-ULBoard!D74+LSU!D74+LSUA!D74+LSUS!D74+SUBR!D74+SUNO!D74</f>
        <v>0</v>
      </c>
      <c r="E74" s="61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1">
        <f>ULSummary!B75-ULBoard!B75+LSU!B75+LSUA!B75+LSUS!B75+SUBR!B75+SUNO!B75</f>
        <v>13017501.720000001</v>
      </c>
      <c r="C75" s="61">
        <f>ULSummary!C75-ULBoard!C75+LSU!C75+LSUA!C75+LSUS!C75+SUBR!C75+SUNO!C75</f>
        <v>2165112</v>
      </c>
      <c r="D75" s="61">
        <f>ULSummary!D75-ULBoard!D75+LSU!D75+LSUA!D75+LSUS!D75+SUBR!D75+SUNO!D75</f>
        <v>-1500207</v>
      </c>
      <c r="E75" s="61">
        <f t="shared" si="8"/>
        <v>-3665319</v>
      </c>
      <c r="F75" s="62">
        <f t="shared" si="9"/>
        <v>-1.6929004134659085</v>
      </c>
      <c r="H75" s="178"/>
    </row>
    <row r="76" spans="1:8" ht="15" customHeight="1" x14ac:dyDescent="0.25">
      <c r="A76" s="66" t="s">
        <v>57</v>
      </c>
      <c r="B76" s="61">
        <f>ULSummary!B76-ULBoard!B76+LSU!B76+LSUA!B76+LSUS!B76+SUBR!B76+SUNO!B76</f>
        <v>23353818</v>
      </c>
      <c r="C76" s="61">
        <f>ULSummary!C76-ULBoard!C76+LSU!C76+LSUA!C76+LSUS!C76+SUBR!C76+SUNO!C76</f>
        <v>27832494</v>
      </c>
      <c r="D76" s="61">
        <f>ULSummary!D76-ULBoard!D76+LSU!D76+LSUA!D76+LSUS!D76+SUBR!D76+SUNO!D76</f>
        <v>31664697</v>
      </c>
      <c r="E76" s="61">
        <f t="shared" si="8"/>
        <v>3832203</v>
      </c>
      <c r="F76" s="62">
        <f t="shared" si="9"/>
        <v>0.13768809219899589</v>
      </c>
      <c r="H76" s="178"/>
    </row>
    <row r="77" spans="1:8" ht="15" customHeight="1" x14ac:dyDescent="0.25">
      <c r="A77" s="66" t="s">
        <v>58</v>
      </c>
      <c r="B77" s="61">
        <f>ULSummary!B77-ULBoard!B77+LSU!B77+LSUA!B77+LSUS!B77+SUBR!B77+SUNO!B77</f>
        <v>3150152</v>
      </c>
      <c r="C77" s="61">
        <f>ULSummary!C77-ULBoard!C77+LSU!C77+LSUA!C77+LSUS!C77+SUBR!C77+SUNO!C77</f>
        <v>5882226</v>
      </c>
      <c r="D77" s="61">
        <f>ULSummary!D77-ULBoard!D77+LSU!D77+LSUA!D77+LSUS!D77+SUBR!D77+SUNO!D77</f>
        <v>2814587</v>
      </c>
      <c r="E77" s="61">
        <f t="shared" si="8"/>
        <v>-3067639</v>
      </c>
      <c r="F77" s="62">
        <f t="shared" si="9"/>
        <v>-0.52150988418330069</v>
      </c>
      <c r="H77" s="178"/>
    </row>
    <row r="78" spans="1:8" s="103" customFormat="1" ht="15" customHeight="1" x14ac:dyDescent="0.25">
      <c r="A78" s="85" t="s">
        <v>59</v>
      </c>
      <c r="B78" s="77">
        <f>ULSummary!B78-ULBoard!B78+LSU!B78+LSUA!B78+LSUS!B78+SUBR!B78+SUNO!B78-1</f>
        <v>1914192037.9300003</v>
      </c>
      <c r="C78" s="77">
        <f>ULSummary!C78-ULBoard!C78+LSU!C78+LSUA!C78+LSUS!C78+SUBR!C78+SUNO!C78</f>
        <v>2025914032.22</v>
      </c>
      <c r="D78" s="77">
        <f>ULSummary!D78-ULBoard!D78+LSU!D78+LSUA!D78+LSUS!D78+SUBR!D78+SUNO!D78</f>
        <v>1992429536.3300002</v>
      </c>
      <c r="E78" s="77">
        <f t="shared" si="8"/>
        <v>-33484495.889999866</v>
      </c>
      <c r="F78" s="71">
        <f t="shared" si="9"/>
        <v>-1.6528093175457944E-2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ULSummary!B81-ULBoard!B81+LSU!B81+LSUA!B81+LSUS!B81+SUBR!B81+SUNO!B81</f>
        <v>866614334.83000004</v>
      </c>
      <c r="C81" s="61">
        <f>ULSummary!C81-ULBoard!C81+LSU!C81+LSUA!C81+LSUS!C81+SUBR!C81+SUNO!C81</f>
        <v>898104340</v>
      </c>
      <c r="D81" s="61">
        <f>ULSummary!D81-ULBoard!D81+LSU!D81+LSUA!D81+LSUS!D81+SUBR!D81+SUNO!D81</f>
        <v>925349564.13</v>
      </c>
      <c r="E81" s="61">
        <f t="shared" ref="E81:E99" si="10">D81-C81</f>
        <v>27245224.129999995</v>
      </c>
      <c r="F81" s="62">
        <f t="shared" ref="F81:F99" si="11">IF(ISBLANK(E81),"  ",IF(C81&gt;0,E81/C81,IF(E81&gt;0,1,0)))</f>
        <v>3.0336368411269448E-2</v>
      </c>
      <c r="H81" s="178"/>
    </row>
    <row r="82" spans="1:8" ht="15" customHeight="1" x14ac:dyDescent="0.25">
      <c r="A82" s="66" t="s">
        <v>62</v>
      </c>
      <c r="B82" s="61">
        <f>ULSummary!B82-ULBoard!B82+LSU!B82+LSUA!B82+LSUS!B82+SUBR!B82+SUNO!B82</f>
        <v>55012561.480000004</v>
      </c>
      <c r="C82" s="61">
        <f>ULSummary!C82-ULBoard!C82+LSU!C82+LSUA!C82+LSUS!C82+SUBR!C82+SUNO!C82</f>
        <v>57587429.859999999</v>
      </c>
      <c r="D82" s="61">
        <f>ULSummary!D82-ULBoard!D82+LSU!D82+LSUA!D82+LSUS!D82+SUBR!D82+SUNO!D82</f>
        <v>55824786</v>
      </c>
      <c r="E82" s="61">
        <f t="shared" si="10"/>
        <v>-1762643.8599999994</v>
      </c>
      <c r="F82" s="62">
        <f t="shared" si="11"/>
        <v>-3.0608135565090133E-2</v>
      </c>
      <c r="H82" s="178"/>
    </row>
    <row r="83" spans="1:8" ht="15" customHeight="1" x14ac:dyDescent="0.25">
      <c r="A83" s="66" t="s">
        <v>63</v>
      </c>
      <c r="B83" s="61">
        <f>ULSummary!B83-ULBoard!B83+LSU!B83+LSUA!B83+LSUS!B83+SUBR!B83+SUNO!B83</f>
        <v>364899240.97999996</v>
      </c>
      <c r="C83" s="61">
        <f>ULSummary!C83-ULBoard!C83+LSU!C83+LSUA!C83+LSUS!C83+SUBR!C83+SUNO!C83</f>
        <v>381246333.80000001</v>
      </c>
      <c r="D83" s="61">
        <f>ULSummary!D83-ULBoard!D83+LSU!D83+LSUA!D83+LSUS!D83+SUBR!D83+SUNO!D83</f>
        <v>373832712.19999999</v>
      </c>
      <c r="E83" s="61">
        <f t="shared" si="10"/>
        <v>-7413621.6000000238</v>
      </c>
      <c r="F83" s="62">
        <f t="shared" si="11"/>
        <v>-1.9445751847909372E-2</v>
      </c>
      <c r="H83" s="178"/>
    </row>
    <row r="84" spans="1:8" s="103" customFormat="1" ht="15" customHeight="1" x14ac:dyDescent="0.25">
      <c r="A84" s="84" t="s">
        <v>64</v>
      </c>
      <c r="B84" s="77">
        <f>ULSummary!B84-ULBoard!B84+LSU!B84+LSUA!B84+LSUS!B84+SUBR!B84+SUNO!B84</f>
        <v>1286526137.29</v>
      </c>
      <c r="C84" s="77">
        <f>ULSummary!C84-ULBoard!C84+LSU!C84+LSUA!C84+LSUS!C84+SUBR!C84+SUNO!C84</f>
        <v>1336938103.6600001</v>
      </c>
      <c r="D84" s="77">
        <f>ULSummary!D84-ULBoard!D84+LSU!D84+LSUA!D84+LSUS!D84+SUBR!D84+SUNO!D84</f>
        <v>1355007062.3300002</v>
      </c>
      <c r="E84" s="77">
        <f t="shared" si="10"/>
        <v>18068958.670000076</v>
      </c>
      <c r="F84" s="71">
        <f t="shared" si="11"/>
        <v>1.3515179663542027E-2</v>
      </c>
      <c r="H84" s="179"/>
    </row>
    <row r="85" spans="1:8" ht="15" customHeight="1" x14ac:dyDescent="0.25">
      <c r="A85" s="66" t="s">
        <v>65</v>
      </c>
      <c r="B85" s="61">
        <f>ULSummary!B85-ULBoard!B85+LSU!B85+LSUA!B85+LSUS!B85+SUBR!B85+SUNO!B85</f>
        <v>7653644.5300000012</v>
      </c>
      <c r="C85" s="61">
        <f>ULSummary!C85-ULBoard!C85+LSU!C85+LSUA!C85+LSUS!C85+SUBR!C85+SUNO!C85</f>
        <v>6679448.1500000004</v>
      </c>
      <c r="D85" s="61">
        <f>ULSummary!D85-ULBoard!D85+LSU!D85+LSUA!D85+LSUS!D85+SUBR!D85+SUNO!D85</f>
        <v>6902526</v>
      </c>
      <c r="E85" s="61">
        <f t="shared" si="10"/>
        <v>223077.84999999963</v>
      </c>
      <c r="F85" s="62">
        <f t="shared" si="11"/>
        <v>3.3397646780145993E-2</v>
      </c>
      <c r="H85" s="178"/>
    </row>
    <row r="86" spans="1:8" ht="15" customHeight="1" x14ac:dyDescent="0.25">
      <c r="A86" s="66" t="s">
        <v>66</v>
      </c>
      <c r="B86" s="61">
        <f>ULSummary!B86-ULBoard!B86+LSU!B86+LSUA!B86+LSUS!B86+SUBR!B86+SUNO!B86</f>
        <v>141312913.48999998</v>
      </c>
      <c r="C86" s="61">
        <f>ULSummary!C86-ULBoard!C86+LSU!C86+LSUA!C86+LSUS!C86+SUBR!C86+SUNO!C86</f>
        <v>179741634.25</v>
      </c>
      <c r="D86" s="61">
        <f>ULSummary!D86-ULBoard!D86+LSU!D86+LSUA!D86+LSUS!D86+SUBR!D86+SUNO!D86</f>
        <v>170331602</v>
      </c>
      <c r="E86" s="61">
        <f t="shared" si="10"/>
        <v>-9410032.25</v>
      </c>
      <c r="F86" s="62">
        <f t="shared" si="11"/>
        <v>-5.2353102770344932E-2</v>
      </c>
      <c r="H86" s="178"/>
    </row>
    <row r="87" spans="1:8" ht="15" customHeight="1" x14ac:dyDescent="0.25">
      <c r="A87" s="66" t="s">
        <v>67</v>
      </c>
      <c r="B87" s="61">
        <f>ULSummary!B87-ULBoard!B87+LSU!B87+LSUA!B87+LSUS!B87+SUBR!B87+SUNO!B87</f>
        <v>44473651.469999991</v>
      </c>
      <c r="C87" s="61">
        <f>ULSummary!C87-ULBoard!C87+LSU!C87+LSUA!C87+LSUS!C87+SUBR!C87+SUNO!C87</f>
        <v>48928527.509999998</v>
      </c>
      <c r="D87" s="61">
        <f>ULSummary!D87-ULBoard!D87+LSU!D87+LSUA!D87+LSUS!D87+SUBR!D87+SUNO!D87</f>
        <v>45754569</v>
      </c>
      <c r="E87" s="61">
        <f t="shared" si="10"/>
        <v>-3173958.5099999979</v>
      </c>
      <c r="F87" s="62">
        <f t="shared" si="11"/>
        <v>-6.4869283248945211E-2</v>
      </c>
      <c r="H87" s="178"/>
    </row>
    <row r="88" spans="1:8" s="103" customFormat="1" ht="15" customHeight="1" x14ac:dyDescent="0.25">
      <c r="A88" s="68" t="s">
        <v>68</v>
      </c>
      <c r="B88" s="77">
        <f>ULSummary!B88-ULBoard!B88+LSU!B88+LSUA!B88+LSUS!B88+SUBR!B88+SUNO!B88</f>
        <v>193440209.49000001</v>
      </c>
      <c r="C88" s="77">
        <f>ULSummary!C88-ULBoard!C88+LSU!C88+LSUA!C88+LSUS!C88+SUBR!C88+SUNO!C88</f>
        <v>235349609.91</v>
      </c>
      <c r="D88" s="77">
        <f>ULSummary!D88-ULBoard!D88+LSU!D88+LSUA!D88+LSUS!D88+SUBR!D88+SUNO!D88</f>
        <v>222988697</v>
      </c>
      <c r="E88" s="77">
        <f t="shared" si="10"/>
        <v>-12360912.909999996</v>
      </c>
      <c r="F88" s="71">
        <f t="shared" si="11"/>
        <v>-5.2521493087356E-2</v>
      </c>
      <c r="H88" s="179"/>
    </row>
    <row r="89" spans="1:8" ht="15" customHeight="1" x14ac:dyDescent="0.25">
      <c r="A89" s="66" t="s">
        <v>69</v>
      </c>
      <c r="B89" s="61">
        <f>ULSummary!B89-ULBoard!B89+LSU!B89+LSUA!B89+LSUS!B89+SUBR!B89+SUNO!B89</f>
        <v>64360070.329999998</v>
      </c>
      <c r="C89" s="61">
        <f>ULSummary!C89-ULBoard!C89+LSU!C89+LSUA!C89+LSUS!C89+SUBR!C89+SUNO!C89</f>
        <v>45943940.030000001</v>
      </c>
      <c r="D89" s="61">
        <f>ULSummary!D89-ULBoard!D89+LSU!D89+LSUA!D89+LSUS!D89+SUBR!D89+SUNO!D89</f>
        <v>27727646</v>
      </c>
      <c r="E89" s="61">
        <f t="shared" si="10"/>
        <v>-18216294.030000001</v>
      </c>
      <c r="F89" s="62">
        <f t="shared" si="11"/>
        <v>-0.39648959183964877</v>
      </c>
      <c r="H89" s="178"/>
    </row>
    <row r="90" spans="1:8" ht="15" customHeight="1" x14ac:dyDescent="0.25">
      <c r="A90" s="66" t="s">
        <v>70</v>
      </c>
      <c r="B90" s="61">
        <f>ULSummary!B90-ULBoard!B90+LSU!B90+LSUA!B90+LSUS!B90+SUBR!B90+SUNO!B90</f>
        <v>332970903.48000002</v>
      </c>
      <c r="C90" s="61">
        <f>ULSummary!C90-ULBoard!C90+LSU!C90+LSUA!C90+LSUS!C90+SUBR!C90+SUNO!C90</f>
        <v>363456699.98000002</v>
      </c>
      <c r="D90" s="61">
        <f>ULSummary!D90-ULBoard!D90+LSU!D90+LSUA!D90+LSUS!D90+SUBR!D90+SUNO!D90</f>
        <v>347789943</v>
      </c>
      <c r="E90" s="61">
        <f t="shared" si="10"/>
        <v>-15666756.980000019</v>
      </c>
      <c r="F90" s="62">
        <f t="shared" si="11"/>
        <v>-4.3104878740334453E-2</v>
      </c>
      <c r="H90" s="178"/>
    </row>
    <row r="91" spans="1:8" ht="15" customHeight="1" x14ac:dyDescent="0.25">
      <c r="A91" s="66" t="s">
        <v>71</v>
      </c>
      <c r="B91" s="61">
        <f>ULSummary!B91-ULBoard!B91+LSU!B91+LSUA!B91+LSUS!B91+SUBR!B91+SUNO!B91</f>
        <v>0</v>
      </c>
      <c r="C91" s="61">
        <f>ULSummary!C91-ULBoard!C91+LSU!C91+LSUA!C91+LSUS!C91+SUBR!C91+SUNO!C91</f>
        <v>0</v>
      </c>
      <c r="D91" s="61">
        <f>ULSummary!D91-ULBoard!D91+LSU!D91+LSUA!D91+LSUS!D91+SUBR!D91+SUNO!D91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ULSummary!B92-ULBoard!B92+LSU!B92+LSUA!B92+LSUS!B92+SUBR!B92+SUNO!B92</f>
        <v>17714462.630000003</v>
      </c>
      <c r="C92" s="61">
        <f>ULSummary!C92-ULBoard!C92+LSU!C92+LSUA!C92+LSUS!C92+SUBR!C92+SUNO!C92</f>
        <v>18223691</v>
      </c>
      <c r="D92" s="61">
        <f>ULSummary!D92-ULBoard!D92+LSU!D92+LSUA!D92+LSUS!D92+SUBR!D92+SUNO!D92</f>
        <v>19675977</v>
      </c>
      <c r="E92" s="61">
        <f t="shared" si="10"/>
        <v>1452286</v>
      </c>
      <c r="F92" s="62">
        <f t="shared" si="11"/>
        <v>7.9692198468466133E-2</v>
      </c>
      <c r="H92" s="178"/>
    </row>
    <row r="93" spans="1:8" s="103" customFormat="1" ht="15" customHeight="1" x14ac:dyDescent="0.25">
      <c r="A93" s="68" t="s">
        <v>73</v>
      </c>
      <c r="B93" s="77">
        <f>ULSummary!B93-ULBoard!B93+LSU!B93+LSUA!B93+LSUS!B93+SUBR!B93+SUNO!B93</f>
        <v>415045436.44</v>
      </c>
      <c r="C93" s="77">
        <f>ULSummary!C93-ULBoard!C93+LSU!C93+LSUA!C93+LSUS!C93+SUBR!C93+SUNO!C93</f>
        <v>427624331.00999999</v>
      </c>
      <c r="D93" s="77">
        <f>ULSummary!D93-ULBoard!D93+LSU!D93+LSUA!D93+LSUS!D93+SUBR!D93+SUNO!D93</f>
        <v>395193566</v>
      </c>
      <c r="E93" s="77">
        <f t="shared" si="10"/>
        <v>-32430765.00999999</v>
      </c>
      <c r="F93" s="71">
        <f t="shared" si="11"/>
        <v>-7.5839382042182241E-2</v>
      </c>
      <c r="H93" s="179"/>
    </row>
    <row r="94" spans="1:8" ht="15" customHeight="1" x14ac:dyDescent="0.25">
      <c r="A94" s="66" t="s">
        <v>74</v>
      </c>
      <c r="B94" s="61">
        <f>ULSummary!B94-ULBoard!B94+LSU!B94+LSUA!B94+LSUS!B94+SUBR!B94+SUNO!B94</f>
        <v>14037166.379999999</v>
      </c>
      <c r="C94" s="61">
        <f>ULSummary!C94-ULBoard!C94+LSU!C94+LSUA!C94+LSUS!C94+SUBR!C94+SUNO!C94</f>
        <v>19686593.829999998</v>
      </c>
      <c r="D94" s="61">
        <f>ULSummary!D94-ULBoard!D94+LSU!D94+LSUA!D94+LSUS!D94+SUBR!D94+SUNO!D94</f>
        <v>13347622</v>
      </c>
      <c r="E94" s="61">
        <f t="shared" si="10"/>
        <v>-6338971.8299999982</v>
      </c>
      <c r="F94" s="62">
        <f t="shared" si="11"/>
        <v>-0.32199434217717077</v>
      </c>
      <c r="H94" s="178"/>
    </row>
    <row r="95" spans="1:8" ht="15" customHeight="1" x14ac:dyDescent="0.25">
      <c r="A95" s="66" t="s">
        <v>75</v>
      </c>
      <c r="B95" s="61">
        <f>ULSummary!B95-ULBoard!B95+LSU!B95+LSUA!B95+LSUS!B95+SUBR!B95+SUNO!B95</f>
        <v>4020963.48</v>
      </c>
      <c r="C95" s="61">
        <f>ULSummary!C95-ULBoard!C95+LSU!C95+LSUA!C95+LSUS!C95+SUBR!C95+SUNO!C95</f>
        <v>4987062</v>
      </c>
      <c r="D95" s="61">
        <f>ULSummary!D95-ULBoard!D95+LSU!D95+LSUA!D95+LSUS!D95+SUBR!D95+SUNO!D95</f>
        <v>4903831</v>
      </c>
      <c r="E95" s="61">
        <f t="shared" si="10"/>
        <v>-83231</v>
      </c>
      <c r="F95" s="62">
        <f t="shared" si="11"/>
        <v>-1.6689385453800252E-2</v>
      </c>
      <c r="H95" s="178"/>
    </row>
    <row r="96" spans="1:8" ht="15" customHeight="1" x14ac:dyDescent="0.25">
      <c r="A96" s="73" t="s">
        <v>76</v>
      </c>
      <c r="B96" s="61">
        <f>ULSummary!B96-ULBoard!B96+LSU!B96+LSUA!B96+LSUS!B96+SUBR!B96+SUNO!B96</f>
        <v>1122125.8499999999</v>
      </c>
      <c r="C96" s="61">
        <f>ULSummary!C96-ULBoard!C96+LSU!C96+LSUA!C96+LSUS!C96+SUBR!C96+SUNO!C96</f>
        <v>1328331.81</v>
      </c>
      <c r="D96" s="61">
        <f>ULSummary!D96-ULBoard!D96+LSU!D96+LSUA!D96+LSUS!D96+SUBR!D96+SUNO!D96</f>
        <v>988760</v>
      </c>
      <c r="E96" s="61">
        <f t="shared" si="10"/>
        <v>-339571.81000000006</v>
      </c>
      <c r="F96" s="62">
        <f t="shared" si="11"/>
        <v>-0.25563779128348968</v>
      </c>
      <c r="H96" s="178"/>
    </row>
    <row r="97" spans="1:8" s="103" customFormat="1" ht="15" customHeight="1" x14ac:dyDescent="0.25">
      <c r="A97" s="87" t="s">
        <v>77</v>
      </c>
      <c r="B97" s="77">
        <f>ULSummary!B97-ULBoard!B97+LSU!B97+LSUA!B97+LSUS!B97+SUBR!B97+SUNO!B97</f>
        <v>19180255.709999993</v>
      </c>
      <c r="C97" s="77">
        <f>ULSummary!C97-ULBoard!C97+LSU!C97+LSUA!C97+LSUS!C97+SUBR!C97+SUNO!C97</f>
        <v>26001987.640000001</v>
      </c>
      <c r="D97" s="77">
        <f>ULSummary!D97-ULBoard!D97+LSU!D97+LSUA!D97+LSUS!D97+SUBR!D97+SUNO!D97</f>
        <v>19240213</v>
      </c>
      <c r="E97" s="77">
        <f t="shared" si="10"/>
        <v>-6761774.6400000006</v>
      </c>
      <c r="F97" s="71">
        <f t="shared" si="11"/>
        <v>-0.26004837528643637</v>
      </c>
      <c r="H97" s="179"/>
    </row>
    <row r="98" spans="1:8" ht="15" customHeight="1" x14ac:dyDescent="0.25">
      <c r="A98" s="73" t="s">
        <v>78</v>
      </c>
      <c r="B98" s="61">
        <f>ULSummary!B98-ULBoard!B98+LSU!B98+LSUA!B98+LSUS!B98+SUBR!B98+SUNO!B98</f>
        <v>0</v>
      </c>
      <c r="C98" s="61">
        <f>ULSummary!C98-ULBoard!C98+LSU!C98+LSUA!C98+LSUS!C98+SUBR!C98+SUNO!C98</f>
        <v>0</v>
      </c>
      <c r="D98" s="61">
        <f>ULSummary!D98-ULBoard!D98+LSU!D98+LSUA!D98+LSUS!D98+SUBR!D98+SUNO!D98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ULSummary!B99-ULBoard!B99+LSU!B99+LSUA!B99+LSUS!B99+SUBR!B99+SUNO!B99-1</f>
        <v>1914192037.9300001</v>
      </c>
      <c r="C99" s="160">
        <f>ULSummary!C99-ULBoard!C99+LSU!C99+LSUA!C99+LSUS!C99+SUBR!C99+SUNO!C99</f>
        <v>2025914032.22</v>
      </c>
      <c r="D99" s="160">
        <f>ULSummary!D99-ULBoard!D99+LSU!D99+LSUA!D99+LSUS!D99+SUBR!D99+SUNO!D99</f>
        <v>1992429538.3300002</v>
      </c>
      <c r="E99" s="161">
        <f t="shared" si="10"/>
        <v>-33484493.889999866</v>
      </c>
      <c r="F99" s="162">
        <f t="shared" si="11"/>
        <v>-1.6528092188249223E-2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>
    <pageSetUpPr fitToPage="1"/>
  </sheetPr>
  <dimension ref="A1:M103"/>
  <sheetViews>
    <sheetView view="pageBreakPreview" zoomScale="60" zoomScaleNormal="100" workbookViewId="0">
      <pane ySplit="5" topLeftCell="A58" activePane="bottomLeft" state="frozen"/>
      <selection activeCell="D108" sqref="D108"/>
      <selection pane="bottomLeft"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95</v>
      </c>
      <c r="F1" s="37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10616936</v>
      </c>
      <c r="C8" s="61">
        <v>10616936</v>
      </c>
      <c r="D8" s="61">
        <v>4404590</v>
      </c>
      <c r="E8" s="61">
        <f t="shared" ref="E8:E36" si="0">D8-C8</f>
        <v>-6212346</v>
      </c>
      <c r="F8" s="62">
        <f t="shared" ref="F8:F36" si="1">IF(ISBLANK(E8),"  ",IF(C8&gt;0,E8/C8,IF(E8&gt;0,1,0)))</f>
        <v>-0.58513548541688487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10616936</v>
      </c>
      <c r="C42" s="70">
        <v>10616936</v>
      </c>
      <c r="D42" s="70">
        <v>4404590</v>
      </c>
      <c r="E42" s="70">
        <f>D42-C42</f>
        <v>-6212346</v>
      </c>
      <c r="F42" s="71">
        <f>IF(ISBLANK(E42),"  ",IF(C42&gt;0,E42/C42,IF(E42&gt;0,1,0)))</f>
        <v>-0.58513548541688487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1000000</v>
      </c>
      <c r="C44" s="61">
        <v>1000000</v>
      </c>
      <c r="D44" s="61">
        <v>0</v>
      </c>
      <c r="E44" s="61">
        <f t="shared" ref="E44:E49" si="6">D44-C44</f>
        <v>-1000000</v>
      </c>
      <c r="F44" s="62">
        <f t="shared" ref="F44:F49" si="7">IF(ISBLANK(E44),"  ",IF(C44&gt;0,E44/C44,IF(E44&gt;0,1,0)))</f>
        <v>-1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1000000</v>
      </c>
      <c r="C49" s="75">
        <v>1000000</v>
      </c>
      <c r="D49" s="75">
        <v>0</v>
      </c>
      <c r="E49" s="77">
        <f t="shared" si="6"/>
        <v>-1000000</v>
      </c>
      <c r="F49" s="71">
        <f t="shared" si="7"/>
        <v>-1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9616936</v>
      </c>
      <c r="C61" s="75">
        <v>9616936</v>
      </c>
      <c r="D61" s="75">
        <v>4404590</v>
      </c>
      <c r="E61" s="75">
        <f>D61-C61</f>
        <v>-5212346</v>
      </c>
      <c r="F61" s="71">
        <f>IF(ISBLANK(E61),"  ",IF(C61&gt;0,E61/C61,IF(E61&gt;0,1,0)))</f>
        <v>-0.54199653611087772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183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0</v>
      </c>
      <c r="C68" s="65">
        <v>0</v>
      </c>
      <c r="D68" s="65">
        <v>0</v>
      </c>
      <c r="E68" s="183">
        <f t="shared" si="8"/>
        <v>0</v>
      </c>
      <c r="F68" s="62">
        <f t="shared" si="9"/>
        <v>0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183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3955924</v>
      </c>
      <c r="C70" s="65">
        <v>3955924</v>
      </c>
      <c r="D70" s="65">
        <v>3641633.0000000005</v>
      </c>
      <c r="E70" s="183">
        <f t="shared" si="8"/>
        <v>-314290.99999999953</v>
      </c>
      <c r="F70" s="62">
        <f t="shared" si="9"/>
        <v>-7.9448189601215677E-2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183">
        <f t="shared" si="8"/>
        <v>0</v>
      </c>
      <c r="F72" s="62">
        <f t="shared" si="9"/>
        <v>0</v>
      </c>
      <c r="H72" s="178"/>
    </row>
    <row r="73" spans="1:8" s="103" customFormat="1" ht="15" customHeight="1" x14ac:dyDescent="0.25">
      <c r="A73" s="84" t="s">
        <v>54</v>
      </c>
      <c r="B73" s="70">
        <v>3955924</v>
      </c>
      <c r="C73" s="70">
        <v>3955924</v>
      </c>
      <c r="D73" s="70">
        <v>3641633.0000000005</v>
      </c>
      <c r="E73" s="79">
        <f t="shared" si="8"/>
        <v>-314290.99999999953</v>
      </c>
      <c r="F73" s="71">
        <f t="shared" si="9"/>
        <v>-7.9448189601215677E-2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5661012</v>
      </c>
      <c r="C75" s="65">
        <v>5661012</v>
      </c>
      <c r="D75" s="65">
        <v>762957</v>
      </c>
      <c r="E75" s="183">
        <f t="shared" si="8"/>
        <v>-4898055</v>
      </c>
      <c r="F75" s="62">
        <f t="shared" si="9"/>
        <v>-0.86522604085629917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9616936</v>
      </c>
      <c r="C78" s="86">
        <v>9616936</v>
      </c>
      <c r="D78" s="86">
        <v>4404590</v>
      </c>
      <c r="E78" s="79">
        <f t="shared" si="8"/>
        <v>-5212346</v>
      </c>
      <c r="F78" s="71">
        <f t="shared" si="9"/>
        <v>-0.54199653611087772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2849030.6876893309</v>
      </c>
      <c r="C81" s="61">
        <v>2849030.6876893309</v>
      </c>
      <c r="D81" s="61">
        <v>2622206.4070129888</v>
      </c>
      <c r="E81" s="57">
        <f t="shared" ref="E81:E99" si="10">D81-C81</f>
        <v>-226824.28067634208</v>
      </c>
      <c r="F81" s="62">
        <f t="shared" ref="F81:F99" si="11">IF(ISBLANK(E81),"  ",IF(C81&gt;0,E81/C81,IF(E81&gt;0,1,0)))</f>
        <v>-7.9614544573510707E-2</v>
      </c>
      <c r="H81" s="178"/>
    </row>
    <row r="82" spans="1:8" ht="15" customHeight="1" x14ac:dyDescent="0.25">
      <c r="A82" s="66" t="s">
        <v>62</v>
      </c>
      <c r="B82" s="63">
        <v>10150</v>
      </c>
      <c r="C82" s="63">
        <v>10150</v>
      </c>
      <c r="D82" s="63">
        <v>10000</v>
      </c>
      <c r="E82" s="65">
        <f t="shared" si="10"/>
        <v>-150</v>
      </c>
      <c r="F82" s="62">
        <f t="shared" si="11"/>
        <v>-1.4778325123152709E-2</v>
      </c>
      <c r="H82" s="178"/>
    </row>
    <row r="83" spans="1:8" ht="15" customHeight="1" x14ac:dyDescent="0.25">
      <c r="A83" s="66" t="s">
        <v>63</v>
      </c>
      <c r="B83" s="57">
        <v>1096743.3123106691</v>
      </c>
      <c r="C83" s="57">
        <v>1096743.3123106691</v>
      </c>
      <c r="D83" s="57">
        <v>1009426.5929870115</v>
      </c>
      <c r="E83" s="65">
        <f t="shared" si="10"/>
        <v>-87316.719323657569</v>
      </c>
      <c r="F83" s="62">
        <f t="shared" si="11"/>
        <v>-7.9614544573510734E-2</v>
      </c>
      <c r="H83" s="178"/>
    </row>
    <row r="84" spans="1:8" s="103" customFormat="1" ht="15" customHeight="1" x14ac:dyDescent="0.25">
      <c r="A84" s="84" t="s">
        <v>64</v>
      </c>
      <c r="B84" s="86">
        <v>3955924</v>
      </c>
      <c r="C84" s="86">
        <v>3955924</v>
      </c>
      <c r="D84" s="86">
        <v>3641633.0000000005</v>
      </c>
      <c r="E84" s="70">
        <f t="shared" si="10"/>
        <v>-314290.99999999953</v>
      </c>
      <c r="F84" s="71">
        <f t="shared" si="11"/>
        <v>-7.9448189601215677E-2</v>
      </c>
      <c r="H84" s="179"/>
    </row>
    <row r="85" spans="1:8" ht="15" customHeight="1" x14ac:dyDescent="0.25">
      <c r="A85" s="66" t="s">
        <v>65</v>
      </c>
      <c r="B85" s="63">
        <v>0</v>
      </c>
      <c r="C85" s="63">
        <v>0</v>
      </c>
      <c r="D85" s="63">
        <v>0</v>
      </c>
      <c r="E85" s="65">
        <f t="shared" si="10"/>
        <v>0</v>
      </c>
      <c r="F85" s="62">
        <f t="shared" si="11"/>
        <v>0</v>
      </c>
      <c r="H85" s="178"/>
    </row>
    <row r="86" spans="1:8" ht="15" customHeight="1" x14ac:dyDescent="0.25">
      <c r="A86" s="66" t="s">
        <v>66</v>
      </c>
      <c r="B86" s="61">
        <v>0</v>
      </c>
      <c r="C86" s="61">
        <v>0</v>
      </c>
      <c r="D86" s="61">
        <v>0</v>
      </c>
      <c r="E86" s="65">
        <f t="shared" si="10"/>
        <v>0</v>
      </c>
      <c r="F86" s="62">
        <f t="shared" si="11"/>
        <v>0</v>
      </c>
      <c r="H86" s="178"/>
    </row>
    <row r="87" spans="1:8" ht="15" customHeight="1" x14ac:dyDescent="0.25">
      <c r="A87" s="66" t="s">
        <v>67</v>
      </c>
      <c r="B87" s="57">
        <v>0</v>
      </c>
      <c r="C87" s="57">
        <v>0</v>
      </c>
      <c r="D87" s="57">
        <v>0</v>
      </c>
      <c r="E87" s="65">
        <f t="shared" si="10"/>
        <v>0</v>
      </c>
      <c r="F87" s="62">
        <f t="shared" si="11"/>
        <v>0</v>
      </c>
      <c r="H87" s="178"/>
    </row>
    <row r="88" spans="1:8" s="103" customFormat="1" ht="15" customHeight="1" x14ac:dyDescent="0.25">
      <c r="A88" s="68" t="s">
        <v>68</v>
      </c>
      <c r="B88" s="86">
        <v>0</v>
      </c>
      <c r="C88" s="86">
        <v>0</v>
      </c>
      <c r="D88" s="86">
        <v>0</v>
      </c>
      <c r="E88" s="65">
        <f t="shared" si="10"/>
        <v>0</v>
      </c>
      <c r="F88" s="71">
        <f t="shared" si="11"/>
        <v>0</v>
      </c>
      <c r="H88" s="179"/>
    </row>
    <row r="89" spans="1:8" ht="15" customHeight="1" x14ac:dyDescent="0.25">
      <c r="A89" s="66" t="s">
        <v>69</v>
      </c>
      <c r="B89" s="57">
        <v>0</v>
      </c>
      <c r="C89" s="57">
        <v>0</v>
      </c>
      <c r="D89" s="57">
        <v>0</v>
      </c>
      <c r="E89" s="65">
        <f t="shared" si="10"/>
        <v>0</v>
      </c>
      <c r="F89" s="62">
        <f t="shared" si="11"/>
        <v>0</v>
      </c>
      <c r="H89" s="178"/>
    </row>
    <row r="90" spans="1:8" ht="15" customHeight="1" x14ac:dyDescent="0.25">
      <c r="A90" s="66" t="s">
        <v>70</v>
      </c>
      <c r="B90" s="65">
        <v>5000000</v>
      </c>
      <c r="C90" s="65">
        <v>5000000</v>
      </c>
      <c r="D90" s="65">
        <v>0</v>
      </c>
      <c r="E90" s="65">
        <f t="shared" si="10"/>
        <v>-5000000</v>
      </c>
      <c r="F90" s="62">
        <f t="shared" si="11"/>
        <v>-1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661012</v>
      </c>
      <c r="C92" s="65">
        <v>661012</v>
      </c>
      <c r="D92" s="65">
        <v>762957</v>
      </c>
      <c r="E92" s="65">
        <f t="shared" si="10"/>
        <v>101945</v>
      </c>
      <c r="F92" s="62">
        <f t="shared" si="11"/>
        <v>0.15422564189454957</v>
      </c>
      <c r="H92" s="178"/>
    </row>
    <row r="93" spans="1:8" s="103" customFormat="1" ht="15" customHeight="1" x14ac:dyDescent="0.25">
      <c r="A93" s="68" t="s">
        <v>73</v>
      </c>
      <c r="B93" s="70">
        <v>5661012</v>
      </c>
      <c r="C93" s="70">
        <v>5661012</v>
      </c>
      <c r="D93" s="70">
        <v>762957</v>
      </c>
      <c r="E93" s="70">
        <f t="shared" si="10"/>
        <v>-4898055</v>
      </c>
      <c r="F93" s="71">
        <f t="shared" si="11"/>
        <v>-0.86522604085629917</v>
      </c>
      <c r="H93" s="179"/>
    </row>
    <row r="94" spans="1:8" ht="15" customHeight="1" x14ac:dyDescent="0.25">
      <c r="A94" s="66" t="s">
        <v>74</v>
      </c>
      <c r="B94" s="65">
        <v>0</v>
      </c>
      <c r="C94" s="65">
        <v>0</v>
      </c>
      <c r="D94" s="65">
        <v>0</v>
      </c>
      <c r="E94" s="65">
        <f t="shared" si="10"/>
        <v>0</v>
      </c>
      <c r="F94" s="62">
        <f t="shared" si="11"/>
        <v>0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0</v>
      </c>
      <c r="C97" s="86">
        <v>0</v>
      </c>
      <c r="D97" s="86">
        <v>0</v>
      </c>
      <c r="E97" s="65">
        <f t="shared" si="10"/>
        <v>0</v>
      </c>
      <c r="F97" s="71">
        <f t="shared" si="11"/>
        <v>0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9616936</v>
      </c>
      <c r="C99" s="160">
        <v>9616936</v>
      </c>
      <c r="D99" s="160">
        <v>4404590</v>
      </c>
      <c r="E99" s="160">
        <f t="shared" si="10"/>
        <v>-5212346</v>
      </c>
      <c r="F99" s="162">
        <f t="shared" si="11"/>
        <v>-0.54199653611087772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pageSetUpPr fitToPage="1"/>
  </sheetPr>
  <dimension ref="A1:Q103"/>
  <sheetViews>
    <sheetView view="pageBreakPreview" zoomScale="60" zoomScaleNormal="100" workbookViewId="0">
      <pane ySplit="5" topLeftCell="A52" activePane="bottomLeft" state="frozen"/>
      <selection activeCell="D108" sqref="D108"/>
      <selection pane="bottomLeft"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96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1245091</v>
      </c>
      <c r="C8" s="61">
        <v>1245091</v>
      </c>
      <c r="D8" s="61">
        <v>1245091</v>
      </c>
      <c r="E8" s="61">
        <f t="shared" ref="E8:E36" si="0">D8-C8</f>
        <v>0</v>
      </c>
      <c r="F8" s="62">
        <f t="shared" ref="F8:F36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17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  <c r="Q23" t="s">
        <v>38</v>
      </c>
    </row>
    <row r="24" spans="1:17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17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1245091</v>
      </c>
      <c r="C42" s="70">
        <v>1245091</v>
      </c>
      <c r="D42" s="70">
        <v>1245091</v>
      </c>
      <c r="E42" s="70">
        <f>D42-C42</f>
        <v>0</v>
      </c>
      <c r="F42" s="71">
        <f>IF(ISBLANK(E42),"  ",IF(C42&gt;0,E42/C42,IF(E42&gt;0,1,0)))</f>
        <v>0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1245091</v>
      </c>
      <c r="C61" s="75">
        <v>1245091</v>
      </c>
      <c r="D61" s="75">
        <v>1245091</v>
      </c>
      <c r="E61" s="75">
        <f>D61-C61</f>
        <v>0</v>
      </c>
      <c r="F61" s="71">
        <f>IF(ISBLANK(E61),"  ",IF(C61&gt;0,E61/C61,IF(E61&gt;0,1,0)))</f>
        <v>0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183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1245091.04</v>
      </c>
      <c r="C68" s="65">
        <v>1245091.04</v>
      </c>
      <c r="D68" s="65">
        <v>1245091</v>
      </c>
      <c r="E68" s="183">
        <f t="shared" si="8"/>
        <v>-4.0000000037252903E-2</v>
      </c>
      <c r="F68" s="62">
        <f t="shared" si="9"/>
        <v>-3.212616487646791E-8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183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0</v>
      </c>
      <c r="C70" s="65">
        <v>0</v>
      </c>
      <c r="D70" s="65">
        <v>0</v>
      </c>
      <c r="E70" s="183">
        <f t="shared" si="8"/>
        <v>0</v>
      </c>
      <c r="F70" s="62">
        <f t="shared" si="9"/>
        <v>0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183">
        <f t="shared" si="8"/>
        <v>0</v>
      </c>
      <c r="F72" s="62">
        <f t="shared" si="9"/>
        <v>0</v>
      </c>
      <c r="H72" s="178"/>
    </row>
    <row r="73" spans="1:8" s="103" customFormat="1" ht="15" customHeight="1" x14ac:dyDescent="0.25">
      <c r="A73" s="84" t="s">
        <v>54</v>
      </c>
      <c r="B73" s="70">
        <v>1245091.04</v>
      </c>
      <c r="C73" s="70">
        <v>1245091.04</v>
      </c>
      <c r="D73" s="70">
        <v>1245091</v>
      </c>
      <c r="E73" s="79">
        <f t="shared" si="8"/>
        <v>-4.0000000037252903E-2</v>
      </c>
      <c r="F73" s="71">
        <f t="shared" si="9"/>
        <v>-3.212616487646791E-8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1245091.04</v>
      </c>
      <c r="C78" s="86">
        <v>1245091.04</v>
      </c>
      <c r="D78" s="86">
        <v>1245091</v>
      </c>
      <c r="E78" s="79">
        <f t="shared" si="8"/>
        <v>-4.0000000037252903E-2</v>
      </c>
      <c r="F78" s="71">
        <f t="shared" si="9"/>
        <v>-3.212616487646791E-8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95928</v>
      </c>
      <c r="C81" s="61">
        <v>95928</v>
      </c>
      <c r="D81" s="61">
        <v>95928</v>
      </c>
      <c r="E81" s="57">
        <f t="shared" ref="E81:E99" si="10">D81-C81</f>
        <v>0</v>
      </c>
      <c r="F81" s="62">
        <f t="shared" ref="F81:F99" si="11">IF(ISBLANK(E81),"  ",IF(C81&gt;0,E81/C81,IF(E81&gt;0,1,0)))</f>
        <v>0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35905</v>
      </c>
      <c r="C83" s="57">
        <v>35905</v>
      </c>
      <c r="D83" s="57">
        <v>35905</v>
      </c>
      <c r="E83" s="65">
        <f t="shared" si="10"/>
        <v>0</v>
      </c>
      <c r="F83" s="62">
        <f t="shared" si="11"/>
        <v>0</v>
      </c>
      <c r="H83" s="178"/>
    </row>
    <row r="84" spans="1:8" s="103" customFormat="1" ht="15" customHeight="1" x14ac:dyDescent="0.25">
      <c r="A84" s="84" t="s">
        <v>64</v>
      </c>
      <c r="B84" s="86">
        <v>131833</v>
      </c>
      <c r="C84" s="86">
        <v>131833</v>
      </c>
      <c r="D84" s="86">
        <v>131833</v>
      </c>
      <c r="E84" s="70">
        <f t="shared" si="10"/>
        <v>0</v>
      </c>
      <c r="F84" s="71">
        <f t="shared" si="11"/>
        <v>0</v>
      </c>
      <c r="H84" s="179"/>
    </row>
    <row r="85" spans="1:8" ht="15" customHeight="1" x14ac:dyDescent="0.25">
      <c r="A85" s="66" t="s">
        <v>65</v>
      </c>
      <c r="B85" s="63">
        <v>4425</v>
      </c>
      <c r="C85" s="63">
        <v>4425</v>
      </c>
      <c r="D85" s="63">
        <v>4400</v>
      </c>
      <c r="E85" s="65">
        <f t="shared" si="10"/>
        <v>-25</v>
      </c>
      <c r="F85" s="62">
        <f t="shared" si="11"/>
        <v>-5.6497175141242938E-3</v>
      </c>
      <c r="H85" s="178"/>
    </row>
    <row r="86" spans="1:8" ht="15" customHeight="1" x14ac:dyDescent="0.25">
      <c r="A86" s="66" t="s">
        <v>66</v>
      </c>
      <c r="B86" s="61">
        <v>795488</v>
      </c>
      <c r="C86" s="61">
        <v>795488</v>
      </c>
      <c r="D86" s="61">
        <v>795658</v>
      </c>
      <c r="E86" s="65">
        <f t="shared" si="10"/>
        <v>170</v>
      </c>
      <c r="F86" s="62">
        <f t="shared" si="11"/>
        <v>2.1370529788004345E-4</v>
      </c>
      <c r="H86" s="178"/>
    </row>
    <row r="87" spans="1:8" ht="15" customHeight="1" x14ac:dyDescent="0.25">
      <c r="A87" s="66" t="s">
        <v>67</v>
      </c>
      <c r="B87" s="57">
        <v>215</v>
      </c>
      <c r="C87" s="57">
        <v>215</v>
      </c>
      <c r="D87" s="57">
        <v>200</v>
      </c>
      <c r="E87" s="65">
        <f t="shared" si="10"/>
        <v>-15</v>
      </c>
      <c r="F87" s="62">
        <f t="shared" si="11"/>
        <v>-6.9767441860465115E-2</v>
      </c>
      <c r="H87" s="178"/>
    </row>
    <row r="88" spans="1:8" s="103" customFormat="1" ht="15" customHeight="1" x14ac:dyDescent="0.25">
      <c r="A88" s="68" t="s">
        <v>68</v>
      </c>
      <c r="B88" s="86">
        <v>800128</v>
      </c>
      <c r="C88" s="86">
        <v>800128</v>
      </c>
      <c r="D88" s="86">
        <v>800258</v>
      </c>
      <c r="E88" s="65">
        <f t="shared" si="10"/>
        <v>130</v>
      </c>
      <c r="F88" s="71">
        <f t="shared" si="11"/>
        <v>1.6247400415933451E-4</v>
      </c>
      <c r="H88" s="179"/>
    </row>
    <row r="89" spans="1:8" ht="15" customHeight="1" x14ac:dyDescent="0.25">
      <c r="A89" s="66" t="s">
        <v>69</v>
      </c>
      <c r="B89" s="57">
        <v>42543.039999999994</v>
      </c>
      <c r="C89" s="57">
        <v>42543.039999999994</v>
      </c>
      <c r="D89" s="57">
        <v>42500</v>
      </c>
      <c r="E89" s="65">
        <f t="shared" si="10"/>
        <v>-43.039999999993597</v>
      </c>
      <c r="F89" s="62">
        <f t="shared" si="11"/>
        <v>-1.0116813467019189E-3</v>
      </c>
      <c r="H89" s="178"/>
    </row>
    <row r="90" spans="1:8" ht="15" customHeight="1" x14ac:dyDescent="0.25">
      <c r="A90" s="66" t="s">
        <v>70</v>
      </c>
      <c r="B90" s="65">
        <v>270587</v>
      </c>
      <c r="C90" s="65">
        <v>270587</v>
      </c>
      <c r="D90" s="65">
        <v>270500</v>
      </c>
      <c r="E90" s="65">
        <f t="shared" si="10"/>
        <v>-87</v>
      </c>
      <c r="F90" s="62">
        <f t="shared" si="11"/>
        <v>-3.215232069537709E-4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313130.03999999998</v>
      </c>
      <c r="C93" s="70">
        <v>313130.03999999998</v>
      </c>
      <c r="D93" s="70">
        <v>313000</v>
      </c>
      <c r="E93" s="70">
        <f t="shared" si="10"/>
        <v>-130.03999999997905</v>
      </c>
      <c r="F93" s="71">
        <f t="shared" si="11"/>
        <v>-4.1529072074968933E-4</v>
      </c>
      <c r="H93" s="179"/>
    </row>
    <row r="94" spans="1:8" ht="15" customHeight="1" x14ac:dyDescent="0.25">
      <c r="A94" s="66" t="s">
        <v>74</v>
      </c>
      <c r="B94" s="65">
        <v>0</v>
      </c>
      <c r="C94" s="65">
        <v>0</v>
      </c>
      <c r="D94" s="65">
        <v>0</v>
      </c>
      <c r="E94" s="65">
        <f t="shared" si="10"/>
        <v>0</v>
      </c>
      <c r="F94" s="62">
        <f t="shared" si="11"/>
        <v>0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0</v>
      </c>
      <c r="C97" s="86">
        <v>0</v>
      </c>
      <c r="D97" s="86">
        <v>0</v>
      </c>
      <c r="E97" s="65">
        <f t="shared" si="10"/>
        <v>0</v>
      </c>
      <c r="F97" s="71">
        <f t="shared" si="11"/>
        <v>0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1245091.04</v>
      </c>
      <c r="C99" s="160">
        <v>1245091.04</v>
      </c>
      <c r="D99" s="160">
        <v>1245091</v>
      </c>
      <c r="E99" s="160">
        <f t="shared" si="10"/>
        <v>-4.0000000037252903E-2</v>
      </c>
      <c r="F99" s="162">
        <f t="shared" si="11"/>
        <v>-3.212616487646791E-8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1248-1F62-41A9-9B50-14B8B49CF16A}">
  <sheetPr>
    <pageSetUpPr fitToPage="1"/>
  </sheetPr>
  <dimension ref="A1:Q103"/>
  <sheetViews>
    <sheetView view="pageBreakPreview" zoomScale="60" zoomScaleNormal="100" workbookViewId="0">
      <pane ySplit="5" topLeftCell="A65" activePane="bottomLeft" state="frozen"/>
      <selection activeCell="D108" sqref="D108"/>
      <selection pane="bottomLeft"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186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2870000</v>
      </c>
      <c r="C8" s="61">
        <v>2870000</v>
      </c>
      <c r="D8" s="61">
        <v>2870000</v>
      </c>
      <c r="E8" s="61">
        <f t="shared" ref="E8:E36" si="0">D8-C8</f>
        <v>0</v>
      </c>
      <c r="F8" s="62">
        <f t="shared" ref="F8:F36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0</v>
      </c>
      <c r="C10" s="63">
        <v>0</v>
      </c>
      <c r="D10" s="63">
        <v>0</v>
      </c>
      <c r="E10" s="61">
        <f t="shared" si="0"/>
        <v>0</v>
      </c>
      <c r="F10" s="62">
        <f t="shared" si="1"/>
        <v>0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17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  <c r="Q23" t="s">
        <v>38</v>
      </c>
    </row>
    <row r="24" spans="1:17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17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2870000</v>
      </c>
      <c r="C42" s="70">
        <v>2870000</v>
      </c>
      <c r="D42" s="70">
        <v>2870000</v>
      </c>
      <c r="E42" s="70">
        <f>D42-C42</f>
        <v>0</v>
      </c>
      <c r="F42" s="71">
        <f>IF(ISBLANK(E42),"  ",IF(C42&gt;0,E42/C42,IF(E42&gt;0,1,0)))</f>
        <v>0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2870000</v>
      </c>
      <c r="C61" s="75">
        <v>2870000</v>
      </c>
      <c r="D61" s="75">
        <v>2870000</v>
      </c>
      <c r="E61" s="75">
        <f>D61-C61</f>
        <v>0</v>
      </c>
      <c r="F61" s="71">
        <f>IF(ISBLANK(E61),"  ",IF(C61&gt;0,E61/C61,IF(E61&gt;0,1,0)))</f>
        <v>0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183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2870000</v>
      </c>
      <c r="C68" s="65">
        <v>2870000</v>
      </c>
      <c r="D68" s="65">
        <v>2870000</v>
      </c>
      <c r="E68" s="183">
        <f t="shared" si="8"/>
        <v>0</v>
      </c>
      <c r="F68" s="62">
        <f t="shared" si="9"/>
        <v>0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183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0</v>
      </c>
      <c r="C70" s="65">
        <v>0</v>
      </c>
      <c r="D70" s="65">
        <v>0</v>
      </c>
      <c r="E70" s="183">
        <f t="shared" si="8"/>
        <v>0</v>
      </c>
      <c r="F70" s="62">
        <f t="shared" si="9"/>
        <v>0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183">
        <f t="shared" si="8"/>
        <v>0</v>
      </c>
      <c r="F72" s="62">
        <f t="shared" si="9"/>
        <v>0</v>
      </c>
      <c r="H72" s="178"/>
    </row>
    <row r="73" spans="1:8" s="103" customFormat="1" ht="15" customHeight="1" x14ac:dyDescent="0.25">
      <c r="A73" s="84" t="s">
        <v>54</v>
      </c>
      <c r="B73" s="70">
        <v>2870000</v>
      </c>
      <c r="C73" s="70">
        <v>2870000</v>
      </c>
      <c r="D73" s="70">
        <v>2870000</v>
      </c>
      <c r="E73" s="79">
        <f t="shared" si="8"/>
        <v>0</v>
      </c>
      <c r="F73" s="71">
        <f t="shared" si="9"/>
        <v>0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2870000</v>
      </c>
      <c r="C78" s="86">
        <v>2870000</v>
      </c>
      <c r="D78" s="86">
        <v>2870000</v>
      </c>
      <c r="E78" s="79">
        <f t="shared" si="8"/>
        <v>0</v>
      </c>
      <c r="F78" s="71">
        <f t="shared" si="9"/>
        <v>0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0</v>
      </c>
      <c r="C81" s="61">
        <v>0</v>
      </c>
      <c r="D81" s="61">
        <v>0</v>
      </c>
      <c r="E81" s="57">
        <f t="shared" ref="E81:E99" si="10">D81-C81</f>
        <v>0</v>
      </c>
      <c r="F81" s="62">
        <f t="shared" ref="F81:F99" si="11">IF(ISBLANK(E81),"  ",IF(C81&gt;0,E81/C81,IF(E81&gt;0,1,0)))</f>
        <v>0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0</v>
      </c>
      <c r="C83" s="57">
        <v>0</v>
      </c>
      <c r="D83" s="57">
        <v>0</v>
      </c>
      <c r="E83" s="65">
        <f t="shared" si="10"/>
        <v>0</v>
      </c>
      <c r="F83" s="62">
        <f t="shared" si="11"/>
        <v>0</v>
      </c>
      <c r="H83" s="178"/>
    </row>
    <row r="84" spans="1:8" s="103" customFormat="1" ht="15" customHeight="1" x14ac:dyDescent="0.25">
      <c r="A84" s="84" t="s">
        <v>64</v>
      </c>
      <c r="B84" s="86">
        <v>0</v>
      </c>
      <c r="C84" s="86">
        <v>0</v>
      </c>
      <c r="D84" s="86">
        <v>0</v>
      </c>
      <c r="E84" s="70">
        <f t="shared" si="10"/>
        <v>0</v>
      </c>
      <c r="F84" s="71">
        <f t="shared" si="11"/>
        <v>0</v>
      </c>
      <c r="H84" s="179"/>
    </row>
    <row r="85" spans="1:8" ht="15" customHeight="1" x14ac:dyDescent="0.25">
      <c r="A85" s="66" t="s">
        <v>65</v>
      </c>
      <c r="B85" s="63">
        <v>0</v>
      </c>
      <c r="C85" s="63">
        <v>0</v>
      </c>
      <c r="D85" s="63">
        <v>0</v>
      </c>
      <c r="E85" s="65">
        <f t="shared" si="10"/>
        <v>0</v>
      </c>
      <c r="F85" s="62">
        <f t="shared" si="11"/>
        <v>0</v>
      </c>
      <c r="H85" s="178"/>
    </row>
    <row r="86" spans="1:8" ht="15" customHeight="1" x14ac:dyDescent="0.25">
      <c r="A86" s="66" t="s">
        <v>66</v>
      </c>
      <c r="B86" s="61">
        <v>0</v>
      </c>
      <c r="C86" s="61">
        <v>0</v>
      </c>
      <c r="D86" s="61">
        <v>0</v>
      </c>
      <c r="E86" s="65">
        <f t="shared" si="10"/>
        <v>0</v>
      </c>
      <c r="F86" s="62">
        <f t="shared" si="11"/>
        <v>0</v>
      </c>
      <c r="H86" s="178"/>
    </row>
    <row r="87" spans="1:8" ht="15" customHeight="1" x14ac:dyDescent="0.25">
      <c r="A87" s="66" t="s">
        <v>67</v>
      </c>
      <c r="B87" s="57">
        <v>0</v>
      </c>
      <c r="C87" s="57">
        <v>0</v>
      </c>
      <c r="D87" s="57">
        <v>0</v>
      </c>
      <c r="E87" s="65">
        <f t="shared" si="10"/>
        <v>0</v>
      </c>
      <c r="F87" s="62">
        <f t="shared" si="11"/>
        <v>0</v>
      </c>
      <c r="H87" s="178"/>
    </row>
    <row r="88" spans="1:8" s="103" customFormat="1" ht="15" customHeight="1" x14ac:dyDescent="0.25">
      <c r="A88" s="68" t="s">
        <v>68</v>
      </c>
      <c r="B88" s="86">
        <v>0</v>
      </c>
      <c r="C88" s="86">
        <v>0</v>
      </c>
      <c r="D88" s="86">
        <v>0</v>
      </c>
      <c r="E88" s="65">
        <f t="shared" si="10"/>
        <v>0</v>
      </c>
      <c r="F88" s="71">
        <f t="shared" si="11"/>
        <v>0</v>
      </c>
      <c r="H88" s="179"/>
    </row>
    <row r="89" spans="1:8" ht="15" customHeight="1" x14ac:dyDescent="0.25">
      <c r="A89" s="66" t="s">
        <v>69</v>
      </c>
      <c r="B89" s="57">
        <v>0</v>
      </c>
      <c r="C89" s="57">
        <v>0</v>
      </c>
      <c r="D89" s="57">
        <v>0</v>
      </c>
      <c r="E89" s="65">
        <f t="shared" si="10"/>
        <v>0</v>
      </c>
      <c r="F89" s="62">
        <f t="shared" si="11"/>
        <v>0</v>
      </c>
      <c r="H89" s="178"/>
    </row>
    <row r="90" spans="1:8" ht="15" customHeight="1" x14ac:dyDescent="0.25">
      <c r="A90" s="66" t="s">
        <v>70</v>
      </c>
      <c r="B90" s="65">
        <v>2870000</v>
      </c>
      <c r="C90" s="65">
        <v>2870000</v>
      </c>
      <c r="D90" s="65">
        <v>2870000</v>
      </c>
      <c r="E90" s="65">
        <f t="shared" si="10"/>
        <v>0</v>
      </c>
      <c r="F90" s="62">
        <f t="shared" si="11"/>
        <v>0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2870000</v>
      </c>
      <c r="C93" s="70">
        <v>2870000</v>
      </c>
      <c r="D93" s="70">
        <v>2870000</v>
      </c>
      <c r="E93" s="70">
        <f t="shared" si="10"/>
        <v>0</v>
      </c>
      <c r="F93" s="71">
        <f t="shared" si="11"/>
        <v>0</v>
      </c>
      <c r="H93" s="179"/>
    </row>
    <row r="94" spans="1:8" ht="15" customHeight="1" x14ac:dyDescent="0.25">
      <c r="A94" s="66" t="s">
        <v>74</v>
      </c>
      <c r="B94" s="65">
        <v>0</v>
      </c>
      <c r="C94" s="65">
        <v>0</v>
      </c>
      <c r="D94" s="65">
        <v>0</v>
      </c>
      <c r="E94" s="65">
        <f t="shared" si="10"/>
        <v>0</v>
      </c>
      <c r="F94" s="62">
        <f t="shared" si="11"/>
        <v>0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0</v>
      </c>
      <c r="C97" s="86">
        <v>0</v>
      </c>
      <c r="D97" s="86">
        <v>0</v>
      </c>
      <c r="E97" s="65">
        <f t="shared" si="10"/>
        <v>0</v>
      </c>
      <c r="F97" s="71">
        <f t="shared" si="11"/>
        <v>0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2870000</v>
      </c>
      <c r="C99" s="160">
        <v>2870000</v>
      </c>
      <c r="D99" s="160">
        <v>2870000</v>
      </c>
      <c r="E99" s="160">
        <f t="shared" si="10"/>
        <v>0</v>
      </c>
      <c r="F99" s="162">
        <f t="shared" si="11"/>
        <v>0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A901459E-102B-4882-93BA-FF46E367A2C8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1933-0E2E-4FAD-8651-2D0A3C9EF0C3}">
  <sheetPr>
    <pageSetUpPr fitToPage="1"/>
  </sheetPr>
  <dimension ref="A1:Q103"/>
  <sheetViews>
    <sheetView view="pageBreakPreview" topLeftCell="A65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187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0</v>
      </c>
      <c r="C8" s="61">
        <v>0</v>
      </c>
      <c r="D8" s="61">
        <v>0</v>
      </c>
      <c r="E8" s="61">
        <f t="shared" ref="E8:E36" si="0">D8-C8</f>
        <v>0</v>
      </c>
      <c r="F8" s="62">
        <f t="shared" ref="F8:F36" si="1">IF(ISBLANK(E8),"  ",IF(C8&gt;0,E8/C8,IF(E8&gt;0,1,0)))</f>
        <v>0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33004000</v>
      </c>
      <c r="C10" s="63">
        <v>33004000</v>
      </c>
      <c r="D10" s="63">
        <v>10000000</v>
      </c>
      <c r="E10" s="61">
        <f t="shared" si="0"/>
        <v>-23004000</v>
      </c>
      <c r="F10" s="62">
        <f t="shared" si="1"/>
        <v>-0.69700642346382258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17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17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17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17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17" ht="15" customHeight="1" x14ac:dyDescent="0.25">
      <c r="A21" s="190" t="s">
        <v>193</v>
      </c>
      <c r="B21" s="65">
        <v>33004000</v>
      </c>
      <c r="C21" s="65">
        <v>33004000</v>
      </c>
      <c r="D21" s="65">
        <v>10000000</v>
      </c>
      <c r="E21" s="61">
        <f t="shared" si="0"/>
        <v>-23004000</v>
      </c>
      <c r="F21" s="62">
        <f t="shared" si="1"/>
        <v>-0.69700642346382258</v>
      </c>
      <c r="H21" s="178"/>
    </row>
    <row r="22" spans="1:17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17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  <c r="Q23" t="s">
        <v>38</v>
      </c>
    </row>
    <row r="24" spans="1:17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17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17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17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17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17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17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17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17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33004000</v>
      </c>
      <c r="C42" s="70">
        <v>33004000</v>
      </c>
      <c r="D42" s="70">
        <v>10000000</v>
      </c>
      <c r="E42" s="70">
        <f>D42-C42</f>
        <v>-23004000</v>
      </c>
      <c r="F42" s="71">
        <f>IF(ISBLANK(E42),"  ",IF(C42&gt;0,E42/C42,IF(E42&gt;0,1,0)))</f>
        <v>-0.69700642346382258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0</v>
      </c>
      <c r="C55" s="75">
        <v>0</v>
      </c>
      <c r="D55" s="75">
        <v>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33004000</v>
      </c>
      <c r="C61" s="75">
        <v>33004000</v>
      </c>
      <c r="D61" s="75">
        <v>10000000</v>
      </c>
      <c r="E61" s="75">
        <f>D61-C61</f>
        <v>-23004000</v>
      </c>
      <c r="F61" s="71">
        <f>IF(ISBLANK(E61),"  ",IF(C61&gt;0,E61/C61,IF(E61&gt;0,1,0)))</f>
        <v>-0.69700642346382258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183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33004000</v>
      </c>
      <c r="C68" s="65">
        <v>33004000</v>
      </c>
      <c r="D68" s="65">
        <v>10000000</v>
      </c>
      <c r="E68" s="183">
        <f t="shared" si="8"/>
        <v>-23004000</v>
      </c>
      <c r="F68" s="62">
        <f t="shared" si="9"/>
        <v>-0.69700642346382258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183">
        <f t="shared" si="8"/>
        <v>0</v>
      </c>
      <c r="F69" s="62">
        <f t="shared" si="9"/>
        <v>0</v>
      </c>
      <c r="H69" s="178"/>
    </row>
    <row r="70" spans="1:8" ht="15" customHeight="1" x14ac:dyDescent="0.25">
      <c r="A70" s="66" t="s">
        <v>51</v>
      </c>
      <c r="B70" s="65">
        <v>0</v>
      </c>
      <c r="C70" s="65">
        <v>0</v>
      </c>
      <c r="D70" s="65">
        <v>0</v>
      </c>
      <c r="E70" s="183">
        <f t="shared" si="8"/>
        <v>0</v>
      </c>
      <c r="F70" s="62">
        <f t="shared" si="9"/>
        <v>0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183">
        <f t="shared" si="8"/>
        <v>0</v>
      </c>
      <c r="F72" s="62">
        <f t="shared" si="9"/>
        <v>0</v>
      </c>
      <c r="H72" s="178"/>
    </row>
    <row r="73" spans="1:8" s="103" customFormat="1" ht="15" customHeight="1" x14ac:dyDescent="0.25">
      <c r="A73" s="84" t="s">
        <v>54</v>
      </c>
      <c r="B73" s="70">
        <v>33004000</v>
      </c>
      <c r="C73" s="70">
        <v>33004000</v>
      </c>
      <c r="D73" s="70">
        <v>10000000</v>
      </c>
      <c r="E73" s="79">
        <f t="shared" si="8"/>
        <v>-23004000</v>
      </c>
      <c r="F73" s="71">
        <f t="shared" si="9"/>
        <v>-0.69700642346382258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33004000</v>
      </c>
      <c r="C78" s="86">
        <v>33004000</v>
      </c>
      <c r="D78" s="86">
        <v>10000000</v>
      </c>
      <c r="E78" s="79">
        <f t="shared" si="8"/>
        <v>-23004000</v>
      </c>
      <c r="F78" s="71">
        <f t="shared" si="9"/>
        <v>-0.69700642346382258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0</v>
      </c>
      <c r="C81" s="61">
        <v>0</v>
      </c>
      <c r="D81" s="61">
        <v>0</v>
      </c>
      <c r="E81" s="57">
        <f t="shared" ref="E81:E99" si="10">D81-C81</f>
        <v>0</v>
      </c>
      <c r="F81" s="62">
        <f t="shared" ref="F81:F99" si="11">IF(ISBLANK(E81),"  ",IF(C81&gt;0,E81/C81,IF(E81&gt;0,1,0)))</f>
        <v>0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0</v>
      </c>
      <c r="C83" s="57">
        <v>0</v>
      </c>
      <c r="D83" s="57">
        <v>0</v>
      </c>
      <c r="E83" s="65">
        <f t="shared" si="10"/>
        <v>0</v>
      </c>
      <c r="F83" s="62">
        <f t="shared" si="11"/>
        <v>0</v>
      </c>
      <c r="H83" s="178"/>
    </row>
    <row r="84" spans="1:8" s="103" customFormat="1" ht="15" customHeight="1" x14ac:dyDescent="0.25">
      <c r="A84" s="84" t="s">
        <v>64</v>
      </c>
      <c r="B84" s="86">
        <v>0</v>
      </c>
      <c r="C84" s="86">
        <v>0</v>
      </c>
      <c r="D84" s="86">
        <v>0</v>
      </c>
      <c r="E84" s="70">
        <f t="shared" si="10"/>
        <v>0</v>
      </c>
      <c r="F84" s="71">
        <f t="shared" si="11"/>
        <v>0</v>
      </c>
      <c r="H84" s="179"/>
    </row>
    <row r="85" spans="1:8" ht="15" customHeight="1" x14ac:dyDescent="0.25">
      <c r="A85" s="66" t="s">
        <v>65</v>
      </c>
      <c r="B85" s="63">
        <v>0</v>
      </c>
      <c r="C85" s="63">
        <v>0</v>
      </c>
      <c r="D85" s="63">
        <v>0</v>
      </c>
      <c r="E85" s="65">
        <f t="shared" si="10"/>
        <v>0</v>
      </c>
      <c r="F85" s="62">
        <f t="shared" si="11"/>
        <v>0</v>
      </c>
      <c r="H85" s="178"/>
    </row>
    <row r="86" spans="1:8" ht="15" customHeight="1" x14ac:dyDescent="0.25">
      <c r="A86" s="66" t="s">
        <v>66</v>
      </c>
      <c r="B86" s="61">
        <v>0</v>
      </c>
      <c r="C86" s="61">
        <v>0</v>
      </c>
      <c r="D86" s="61">
        <v>0</v>
      </c>
      <c r="E86" s="65">
        <f t="shared" si="10"/>
        <v>0</v>
      </c>
      <c r="F86" s="62">
        <f t="shared" si="11"/>
        <v>0</v>
      </c>
      <c r="H86" s="178"/>
    </row>
    <row r="87" spans="1:8" ht="15" customHeight="1" x14ac:dyDescent="0.25">
      <c r="A87" s="66" t="s">
        <v>67</v>
      </c>
      <c r="B87" s="57">
        <v>0</v>
      </c>
      <c r="C87" s="57">
        <v>0</v>
      </c>
      <c r="D87" s="57">
        <v>0</v>
      </c>
      <c r="E87" s="65">
        <f t="shared" si="10"/>
        <v>0</v>
      </c>
      <c r="F87" s="62">
        <f t="shared" si="11"/>
        <v>0</v>
      </c>
      <c r="H87" s="178"/>
    </row>
    <row r="88" spans="1:8" s="103" customFormat="1" ht="15" customHeight="1" x14ac:dyDescent="0.25">
      <c r="A88" s="68" t="s">
        <v>68</v>
      </c>
      <c r="B88" s="86">
        <v>0</v>
      </c>
      <c r="C88" s="86">
        <v>0</v>
      </c>
      <c r="D88" s="86">
        <v>0</v>
      </c>
      <c r="E88" s="65">
        <f t="shared" si="10"/>
        <v>0</v>
      </c>
      <c r="F88" s="71">
        <f t="shared" si="11"/>
        <v>0</v>
      </c>
      <c r="H88" s="179"/>
    </row>
    <row r="89" spans="1:8" ht="15" customHeight="1" x14ac:dyDescent="0.25">
      <c r="A89" s="66" t="s">
        <v>69</v>
      </c>
      <c r="B89" s="57">
        <v>0</v>
      </c>
      <c r="C89" s="57">
        <v>0</v>
      </c>
      <c r="D89" s="57">
        <v>0</v>
      </c>
      <c r="E89" s="65">
        <f t="shared" si="10"/>
        <v>0</v>
      </c>
      <c r="F89" s="62">
        <f t="shared" si="11"/>
        <v>0</v>
      </c>
      <c r="H89" s="178"/>
    </row>
    <row r="90" spans="1:8" ht="15" customHeight="1" x14ac:dyDescent="0.25">
      <c r="A90" s="66" t="s">
        <v>70</v>
      </c>
      <c r="B90" s="65">
        <v>33004000</v>
      </c>
      <c r="C90" s="65">
        <v>33004000</v>
      </c>
      <c r="D90" s="65">
        <v>10000000</v>
      </c>
      <c r="E90" s="65">
        <f t="shared" si="10"/>
        <v>-23004000</v>
      </c>
      <c r="F90" s="62">
        <f t="shared" si="11"/>
        <v>-0.69700642346382258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0</v>
      </c>
      <c r="C92" s="65">
        <v>0</v>
      </c>
      <c r="D92" s="65">
        <v>0</v>
      </c>
      <c r="E92" s="65">
        <f t="shared" si="10"/>
        <v>0</v>
      </c>
      <c r="F92" s="62">
        <f t="shared" si="11"/>
        <v>0</v>
      </c>
      <c r="H92" s="178"/>
    </row>
    <row r="93" spans="1:8" s="103" customFormat="1" ht="15" customHeight="1" x14ac:dyDescent="0.25">
      <c r="A93" s="68" t="s">
        <v>73</v>
      </c>
      <c r="B93" s="70">
        <v>33004000</v>
      </c>
      <c r="C93" s="70">
        <v>33004000</v>
      </c>
      <c r="D93" s="70">
        <v>10000000</v>
      </c>
      <c r="E93" s="70">
        <f t="shared" si="10"/>
        <v>-23004000</v>
      </c>
      <c r="F93" s="71">
        <f t="shared" si="11"/>
        <v>-0.69700642346382258</v>
      </c>
      <c r="H93" s="179"/>
    </row>
    <row r="94" spans="1:8" ht="15" customHeight="1" x14ac:dyDescent="0.25">
      <c r="A94" s="66" t="s">
        <v>74</v>
      </c>
      <c r="B94" s="65">
        <v>0</v>
      </c>
      <c r="C94" s="65">
        <v>0</v>
      </c>
      <c r="D94" s="65">
        <v>0</v>
      </c>
      <c r="E94" s="65">
        <f t="shared" si="10"/>
        <v>0</v>
      </c>
      <c r="F94" s="62">
        <f t="shared" si="11"/>
        <v>0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0</v>
      </c>
      <c r="C97" s="86">
        <v>0</v>
      </c>
      <c r="D97" s="86">
        <v>0</v>
      </c>
      <c r="E97" s="65">
        <f t="shared" si="10"/>
        <v>0</v>
      </c>
      <c r="F97" s="71">
        <f t="shared" si="11"/>
        <v>0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33004000</v>
      </c>
      <c r="C99" s="160">
        <v>33004000</v>
      </c>
      <c r="D99" s="160">
        <v>10000000</v>
      </c>
      <c r="E99" s="160">
        <f t="shared" si="10"/>
        <v>-23004000</v>
      </c>
      <c r="F99" s="162">
        <f t="shared" si="11"/>
        <v>-0.69700642346382258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D7E4318B-1034-4B33-839F-FFA739ADB1B9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>
    <pageSetUpPr fitToPage="1"/>
  </sheetPr>
  <dimension ref="A1:M103"/>
  <sheetViews>
    <sheetView view="pageBreakPreview" topLeftCell="A68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98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18864120</v>
      </c>
      <c r="C8" s="61">
        <v>18864120</v>
      </c>
      <c r="D8" s="61">
        <v>18922535</v>
      </c>
      <c r="E8" s="61">
        <f t="shared" ref="E8:E36" si="0">D8-C8</f>
        <v>58415</v>
      </c>
      <c r="F8" s="62">
        <f t="shared" ref="F8:F36" si="1">IF(ISBLANK(E8),"  ",IF(C8&gt;0,E8/C8,IF(E8&gt;0,1,0)))</f>
        <v>3.0966194023362872E-3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739750</v>
      </c>
      <c r="C10" s="63">
        <v>739750</v>
      </c>
      <c r="D10" s="63">
        <v>724274</v>
      </c>
      <c r="E10" s="61">
        <f t="shared" si="0"/>
        <v>-15476</v>
      </c>
      <c r="F10" s="62">
        <f t="shared" si="1"/>
        <v>-2.0920581277458602E-2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739750</v>
      </c>
      <c r="C12" s="65">
        <v>739750</v>
      </c>
      <c r="D12" s="65">
        <v>724274</v>
      </c>
      <c r="E12" s="61">
        <f t="shared" si="0"/>
        <v>-15476</v>
      </c>
      <c r="F12" s="62">
        <f t="shared" si="1"/>
        <v>-2.0920581277458602E-2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19603870</v>
      </c>
      <c r="C42" s="70">
        <v>19603870</v>
      </c>
      <c r="D42" s="70">
        <v>19646809</v>
      </c>
      <c r="E42" s="70">
        <f>D42-C42</f>
        <v>42939</v>
      </c>
      <c r="F42" s="71">
        <f>IF(ISBLANK(E42),"  ",IF(C42&gt;0,E42/C42,IF(E42&gt;0,1,0)))</f>
        <v>2.1903328271407636E-3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1677961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1677961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26677961</v>
      </c>
      <c r="C55" s="75">
        <v>25000000</v>
      </c>
      <c r="D55" s="75">
        <v>23500000</v>
      </c>
      <c r="E55" s="75">
        <f>D55-C55</f>
        <v>-1500000</v>
      </c>
      <c r="F55" s="71">
        <f>IF(ISBLANK(E55),"  ",IF(C55&gt;0,E55/C55,IF(E55&gt;0,1,0)))</f>
        <v>-0.06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44603870</v>
      </c>
      <c r="C61" s="75">
        <v>44603870</v>
      </c>
      <c r="D61" s="75">
        <v>43146809</v>
      </c>
      <c r="E61" s="75">
        <f>D61-C61</f>
        <v>-1457061</v>
      </c>
      <c r="F61" s="71">
        <f>IF(ISBLANK(E61),"  ",IF(C61&gt;0,E61/C61,IF(E61&gt;0,1,0)))</f>
        <v>-3.2666694616408844E-2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17494788.460000005</v>
      </c>
      <c r="C65" s="57">
        <v>16409262.810000001</v>
      </c>
      <c r="D65" s="57">
        <v>15783790.17</v>
      </c>
      <c r="E65" s="183">
        <f t="shared" ref="E65:E78" si="8">D65-C65</f>
        <v>-625472.6400000006</v>
      </c>
      <c r="F65" s="62">
        <f t="shared" ref="F65:F78" si="9">IF(ISBLANK(E65),"  ",IF(C65&gt;0,E65/C65,IF(E65&gt;0,1,0)))</f>
        <v>-3.8117046892492339E-2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4362547.9899999993</v>
      </c>
      <c r="C68" s="65">
        <v>4658301.58</v>
      </c>
      <c r="D68" s="65">
        <v>5331556.4700000007</v>
      </c>
      <c r="E68" s="183">
        <f t="shared" si="8"/>
        <v>673254.8900000006</v>
      </c>
      <c r="F68" s="62">
        <f t="shared" si="9"/>
        <v>0.14452797407762522</v>
      </c>
      <c r="H68" s="178"/>
    </row>
    <row r="69" spans="1:8" ht="15" customHeight="1" x14ac:dyDescent="0.25">
      <c r="A69" s="66" t="s">
        <v>50</v>
      </c>
      <c r="B69" s="65">
        <v>3944359.0199999996</v>
      </c>
      <c r="C69" s="65">
        <v>4243922.6399999997</v>
      </c>
      <c r="D69" s="65">
        <v>4361676.93</v>
      </c>
      <c r="E69" s="183">
        <f t="shared" si="8"/>
        <v>117754.29000000004</v>
      </c>
      <c r="F69" s="62">
        <f t="shared" si="9"/>
        <v>2.7746568443575599E-2</v>
      </c>
      <c r="H69" s="178"/>
    </row>
    <row r="70" spans="1:8" ht="15" customHeight="1" x14ac:dyDescent="0.25">
      <c r="A70" s="66" t="s">
        <v>51</v>
      </c>
      <c r="B70" s="65">
        <v>8371515.6999999993</v>
      </c>
      <c r="C70" s="65">
        <v>8287450.8000000007</v>
      </c>
      <c r="D70" s="65">
        <v>9111697.7400000002</v>
      </c>
      <c r="E70" s="183">
        <f t="shared" si="8"/>
        <v>824246.93999999948</v>
      </c>
      <c r="F70" s="62">
        <f t="shared" si="9"/>
        <v>9.9457234786841736E-2</v>
      </c>
      <c r="H70" s="178"/>
    </row>
    <row r="71" spans="1:8" ht="15" customHeight="1" x14ac:dyDescent="0.25">
      <c r="A71" s="66" t="s">
        <v>52</v>
      </c>
      <c r="B71" s="65">
        <v>152763.51</v>
      </c>
      <c r="C71" s="65">
        <v>70000</v>
      </c>
      <c r="D71" s="65">
        <v>10000</v>
      </c>
      <c r="E71" s="183">
        <f t="shared" si="8"/>
        <v>-60000</v>
      </c>
      <c r="F71" s="62">
        <f t="shared" si="9"/>
        <v>-0.8571428571428571</v>
      </c>
      <c r="H71" s="178"/>
    </row>
    <row r="72" spans="1:8" ht="15" customHeight="1" x14ac:dyDescent="0.25">
      <c r="A72" s="66" t="s">
        <v>53</v>
      </c>
      <c r="B72" s="65">
        <v>7555175.1999999993</v>
      </c>
      <c r="C72" s="65">
        <v>8346935.1200000001</v>
      </c>
      <c r="D72" s="65">
        <v>6208883.9900000002</v>
      </c>
      <c r="E72" s="183">
        <f t="shared" si="8"/>
        <v>-2138051.13</v>
      </c>
      <c r="F72" s="62">
        <f t="shared" si="9"/>
        <v>-0.25614804706904204</v>
      </c>
      <c r="H72" s="178"/>
    </row>
    <row r="73" spans="1:8" s="103" customFormat="1" ht="15" customHeight="1" x14ac:dyDescent="0.25">
      <c r="A73" s="84" t="s">
        <v>54</v>
      </c>
      <c r="B73" s="70">
        <v>41881149.879999995</v>
      </c>
      <c r="C73" s="70">
        <v>42015872.949999996</v>
      </c>
      <c r="D73" s="70">
        <v>40807605.300000004</v>
      </c>
      <c r="E73" s="79">
        <f t="shared" si="8"/>
        <v>-1208267.6499999911</v>
      </c>
      <c r="F73" s="71">
        <f t="shared" si="9"/>
        <v>-2.8757409168622097E-2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2722719.98</v>
      </c>
      <c r="C75" s="65">
        <v>2587997</v>
      </c>
      <c r="D75" s="65">
        <v>2339204</v>
      </c>
      <c r="E75" s="183">
        <f t="shared" si="8"/>
        <v>-248793</v>
      </c>
      <c r="F75" s="62">
        <f t="shared" si="9"/>
        <v>-9.6133419010918486E-2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44603869.859999992</v>
      </c>
      <c r="C78" s="86">
        <v>44603869.949999996</v>
      </c>
      <c r="D78" s="86">
        <v>43146809.300000004</v>
      </c>
      <c r="E78" s="79">
        <f t="shared" si="8"/>
        <v>-1457060.6499999911</v>
      </c>
      <c r="F78" s="71">
        <f t="shared" si="9"/>
        <v>-3.2666686806174565E-2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23816061.239999995</v>
      </c>
      <c r="C81" s="61">
        <v>24823680.869999997</v>
      </c>
      <c r="D81" s="61">
        <v>24673414.82</v>
      </c>
      <c r="E81" s="57">
        <f t="shared" ref="E81:E99" si="10">D81-C81</f>
        <v>-150266.04999999702</v>
      </c>
      <c r="F81" s="62">
        <f t="shared" ref="F81:F99" si="11">IF(ISBLANK(E81),"  ",IF(C81&gt;0,E81/C81,IF(E81&gt;0,1,0)))</f>
        <v>-6.0533347486591759E-3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8713152.9600000009</v>
      </c>
      <c r="C83" s="57">
        <v>9613855.1199999992</v>
      </c>
      <c r="D83" s="57">
        <v>10133017.970000001</v>
      </c>
      <c r="E83" s="65">
        <f t="shared" si="10"/>
        <v>519162.85000000149</v>
      </c>
      <c r="F83" s="62">
        <f t="shared" si="11"/>
        <v>5.4001526288863143E-2</v>
      </c>
      <c r="H83" s="178"/>
    </row>
    <row r="84" spans="1:8" s="103" customFormat="1" ht="15" customHeight="1" x14ac:dyDescent="0.25">
      <c r="A84" s="84" t="s">
        <v>64</v>
      </c>
      <c r="B84" s="86">
        <v>32529214.199999996</v>
      </c>
      <c r="C84" s="86">
        <v>34437535.989999995</v>
      </c>
      <c r="D84" s="86">
        <v>34806432.789999999</v>
      </c>
      <c r="E84" s="70">
        <f t="shared" si="10"/>
        <v>368896.80000000447</v>
      </c>
      <c r="F84" s="71">
        <f t="shared" si="11"/>
        <v>1.0712055592685989E-2</v>
      </c>
      <c r="H84" s="179"/>
    </row>
    <row r="85" spans="1:8" ht="15" customHeight="1" x14ac:dyDescent="0.25">
      <c r="A85" s="66" t="s">
        <v>65</v>
      </c>
      <c r="B85" s="63">
        <v>217241.96</v>
      </c>
      <c r="C85" s="63">
        <v>40000</v>
      </c>
      <c r="D85" s="63">
        <v>0</v>
      </c>
      <c r="E85" s="65">
        <f t="shared" si="10"/>
        <v>-40000</v>
      </c>
      <c r="F85" s="62">
        <f t="shared" si="11"/>
        <v>-1</v>
      </c>
      <c r="H85" s="178"/>
    </row>
    <row r="86" spans="1:8" ht="15" customHeight="1" x14ac:dyDescent="0.25">
      <c r="A86" s="66" t="s">
        <v>66</v>
      </c>
      <c r="B86" s="61">
        <v>4996057.629999999</v>
      </c>
      <c r="C86" s="61">
        <v>4651508.6400000006</v>
      </c>
      <c r="D86" s="61">
        <v>4690388.26</v>
      </c>
      <c r="E86" s="65">
        <f t="shared" si="10"/>
        <v>38879.61999999918</v>
      </c>
      <c r="F86" s="62">
        <f t="shared" si="11"/>
        <v>8.3584967822394884E-3</v>
      </c>
      <c r="H86" s="178"/>
    </row>
    <row r="87" spans="1:8" ht="15" customHeight="1" x14ac:dyDescent="0.25">
      <c r="A87" s="66" t="s">
        <v>67</v>
      </c>
      <c r="B87" s="57">
        <v>264199.44</v>
      </c>
      <c r="C87" s="57">
        <v>465552.65</v>
      </c>
      <c r="D87" s="57">
        <v>257905.03</v>
      </c>
      <c r="E87" s="65">
        <f t="shared" si="10"/>
        <v>-207647.62000000002</v>
      </c>
      <c r="F87" s="62">
        <f t="shared" si="11"/>
        <v>-0.44602392446912292</v>
      </c>
      <c r="H87" s="178"/>
    </row>
    <row r="88" spans="1:8" s="103" customFormat="1" ht="15" customHeight="1" x14ac:dyDescent="0.25">
      <c r="A88" s="68" t="s">
        <v>68</v>
      </c>
      <c r="B88" s="86">
        <v>5477499.0299999993</v>
      </c>
      <c r="C88" s="86">
        <v>5157061.290000001</v>
      </c>
      <c r="D88" s="86">
        <v>4948293.29</v>
      </c>
      <c r="E88" s="65">
        <f t="shared" si="10"/>
        <v>-208768.00000000093</v>
      </c>
      <c r="F88" s="71">
        <f t="shared" si="11"/>
        <v>-4.0481969916630736E-2</v>
      </c>
      <c r="H88" s="179"/>
    </row>
    <row r="89" spans="1:8" ht="15" customHeight="1" x14ac:dyDescent="0.25">
      <c r="A89" s="66" t="s">
        <v>69</v>
      </c>
      <c r="B89" s="57">
        <v>1220758.69</v>
      </c>
      <c r="C89" s="57">
        <v>478217.30000000005</v>
      </c>
      <c r="D89" s="57">
        <v>598549.22</v>
      </c>
      <c r="E89" s="65">
        <f t="shared" si="10"/>
        <v>120331.91999999993</v>
      </c>
      <c r="F89" s="62">
        <f t="shared" si="11"/>
        <v>0.25162602858574945</v>
      </c>
      <c r="H89" s="178"/>
    </row>
    <row r="90" spans="1:8" ht="15" customHeight="1" x14ac:dyDescent="0.25">
      <c r="A90" s="66" t="s">
        <v>70</v>
      </c>
      <c r="B90" s="65">
        <v>168273.59</v>
      </c>
      <c r="C90" s="65">
        <v>70000</v>
      </c>
      <c r="D90" s="65">
        <v>418230</v>
      </c>
      <c r="E90" s="65">
        <f t="shared" si="10"/>
        <v>348230</v>
      </c>
      <c r="F90" s="62">
        <f t="shared" si="11"/>
        <v>4.9747142857142856</v>
      </c>
      <c r="H90" s="178"/>
    </row>
    <row r="91" spans="1:8" ht="15" customHeight="1" x14ac:dyDescent="0.25">
      <c r="A91" s="66" t="s">
        <v>71</v>
      </c>
      <c r="B91" s="65">
        <v>300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2722719.98</v>
      </c>
      <c r="C92" s="65">
        <v>2587997</v>
      </c>
      <c r="D92" s="65">
        <v>2339204</v>
      </c>
      <c r="E92" s="65">
        <f t="shared" si="10"/>
        <v>-248793</v>
      </c>
      <c r="F92" s="62">
        <f t="shared" si="11"/>
        <v>-9.6133419010918486E-2</v>
      </c>
      <c r="H92" s="178"/>
    </row>
    <row r="93" spans="1:8" s="103" customFormat="1" ht="15" customHeight="1" x14ac:dyDescent="0.25">
      <c r="A93" s="68" t="s">
        <v>73</v>
      </c>
      <c r="B93" s="70">
        <v>4112052.26</v>
      </c>
      <c r="C93" s="70">
        <v>3136214.3</v>
      </c>
      <c r="D93" s="70">
        <v>3355983.2199999997</v>
      </c>
      <c r="E93" s="70">
        <f t="shared" si="10"/>
        <v>219768.91999999993</v>
      </c>
      <c r="F93" s="71">
        <f t="shared" si="11"/>
        <v>7.0074586420959803E-2</v>
      </c>
      <c r="H93" s="179"/>
    </row>
    <row r="94" spans="1:8" ht="15" customHeight="1" x14ac:dyDescent="0.25">
      <c r="A94" s="66" t="s">
        <v>74</v>
      </c>
      <c r="B94" s="65">
        <v>2475104.37</v>
      </c>
      <c r="C94" s="65">
        <v>1873058.37</v>
      </c>
      <c r="D94" s="65">
        <v>36100</v>
      </c>
      <c r="E94" s="65">
        <f t="shared" si="10"/>
        <v>-1836958.37</v>
      </c>
      <c r="F94" s="62">
        <f t="shared" si="11"/>
        <v>-0.98072670847945864</v>
      </c>
      <c r="H94" s="178"/>
    </row>
    <row r="95" spans="1:8" ht="15" customHeight="1" x14ac:dyDescent="0.25">
      <c r="A95" s="66" t="s">
        <v>75</v>
      </c>
      <c r="B95" s="65">
        <v>10000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2485104.37</v>
      </c>
      <c r="C97" s="86">
        <v>1873058.37</v>
      </c>
      <c r="D97" s="86">
        <v>36100</v>
      </c>
      <c r="E97" s="65">
        <f t="shared" si="10"/>
        <v>-1836958.37</v>
      </c>
      <c r="F97" s="71">
        <f t="shared" si="11"/>
        <v>-0.98072670847945864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44603869.859999999</v>
      </c>
      <c r="C99" s="160">
        <v>44603869.949999996</v>
      </c>
      <c r="D99" s="160">
        <v>43146809.299999997</v>
      </c>
      <c r="E99" s="160">
        <f t="shared" si="10"/>
        <v>-1457060.6499999985</v>
      </c>
      <c r="F99" s="162">
        <f t="shared" si="11"/>
        <v>-3.2666686806174731E-2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>
    <pageSetUpPr fitToPage="1"/>
  </sheetPr>
  <dimension ref="A1:M103"/>
  <sheetViews>
    <sheetView view="pageBreakPreview" topLeftCell="A59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97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16731310</v>
      </c>
      <c r="C8" s="61">
        <v>16731310</v>
      </c>
      <c r="D8" s="61">
        <v>16472895</v>
      </c>
      <c r="E8" s="61">
        <f t="shared" ref="E8:E36" si="0">D8-C8</f>
        <v>-258415</v>
      </c>
      <c r="F8" s="62">
        <f t="shared" ref="F8:F36" si="1">IF(ISBLANK(E8),"  ",IF(C8&gt;0,E8/C8,IF(E8&gt;0,1,0)))</f>
        <v>-1.5444995042229209E-2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452608</v>
      </c>
      <c r="C10" s="63">
        <v>452608</v>
      </c>
      <c r="D10" s="63">
        <v>443139</v>
      </c>
      <c r="E10" s="61">
        <f t="shared" si="0"/>
        <v>-9469</v>
      </c>
      <c r="F10" s="62">
        <f t="shared" si="1"/>
        <v>-2.0920973557692308E-2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452608</v>
      </c>
      <c r="C12" s="65">
        <v>452608</v>
      </c>
      <c r="D12" s="65">
        <v>443139</v>
      </c>
      <c r="E12" s="61">
        <f t="shared" si="0"/>
        <v>-9469</v>
      </c>
      <c r="F12" s="62">
        <f t="shared" si="1"/>
        <v>-2.0920973557692308E-2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17183918</v>
      </c>
      <c r="C42" s="70">
        <v>17183918</v>
      </c>
      <c r="D42" s="70">
        <v>16916034</v>
      </c>
      <c r="E42" s="70">
        <f>D42-C42</f>
        <v>-267884</v>
      </c>
      <c r="F42" s="71">
        <f>IF(ISBLANK(E42),"  ",IF(C42&gt;0,E42/C42,IF(E42&gt;0,1,0)))</f>
        <v>-1.5589227090119959E-2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16956832.310000002</v>
      </c>
      <c r="C55" s="75">
        <v>18946107</v>
      </c>
      <c r="D55" s="75">
        <v>18946107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34140750.310000002</v>
      </c>
      <c r="C61" s="75">
        <v>36130025</v>
      </c>
      <c r="D61" s="75">
        <v>35862141</v>
      </c>
      <c r="E61" s="75">
        <f>D61-C61</f>
        <v>-267884</v>
      </c>
      <c r="F61" s="71">
        <f>IF(ISBLANK(E61),"  ",IF(C61&gt;0,E61/C61,IF(E61&gt;0,1,0)))</f>
        <v>-7.4144426968982173E-3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16527254.540000001</v>
      </c>
      <c r="C65" s="57">
        <v>18264479.940000001</v>
      </c>
      <c r="D65" s="57">
        <v>16543039</v>
      </c>
      <c r="E65" s="183">
        <f t="shared" ref="E65:E78" si="8">D65-C65</f>
        <v>-1721440.9400000013</v>
      </c>
      <c r="F65" s="62">
        <f t="shared" ref="F65:F78" si="9">IF(ISBLANK(E65),"  ",IF(C65&gt;0,E65/C65,IF(E65&gt;0,1,0)))</f>
        <v>-9.4250750399411665E-2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261167.95999999996</v>
      </c>
      <c r="C67" s="65">
        <v>217829.54</v>
      </c>
      <c r="D67" s="65">
        <v>262039</v>
      </c>
      <c r="E67" s="183">
        <f t="shared" si="8"/>
        <v>44209.459999999992</v>
      </c>
      <c r="F67" s="62">
        <f t="shared" si="9"/>
        <v>0.20295438350556122</v>
      </c>
      <c r="H67" s="178"/>
    </row>
    <row r="68" spans="1:8" ht="15" customHeight="1" x14ac:dyDescent="0.25">
      <c r="A68" s="66" t="s">
        <v>49</v>
      </c>
      <c r="B68" s="65">
        <v>1568313.0300000003</v>
      </c>
      <c r="C68" s="65">
        <v>2871118.3000000003</v>
      </c>
      <c r="D68" s="65">
        <v>2260381</v>
      </c>
      <c r="E68" s="183">
        <f t="shared" si="8"/>
        <v>-610737.30000000028</v>
      </c>
      <c r="F68" s="62">
        <f t="shared" si="9"/>
        <v>-0.21271756722807283</v>
      </c>
      <c r="H68" s="178"/>
    </row>
    <row r="69" spans="1:8" ht="15" customHeight="1" x14ac:dyDescent="0.25">
      <c r="A69" s="66" t="s">
        <v>50</v>
      </c>
      <c r="B69" s="65">
        <v>3236625.33</v>
      </c>
      <c r="C69" s="65">
        <v>3272578.7500000005</v>
      </c>
      <c r="D69" s="65">
        <v>3245794</v>
      </c>
      <c r="E69" s="183">
        <f t="shared" si="8"/>
        <v>-26784.750000000466</v>
      </c>
      <c r="F69" s="62">
        <f t="shared" si="9"/>
        <v>-8.1846005997565259E-3</v>
      </c>
      <c r="H69" s="178"/>
    </row>
    <row r="70" spans="1:8" ht="15" customHeight="1" x14ac:dyDescent="0.25">
      <c r="A70" s="66" t="s">
        <v>51</v>
      </c>
      <c r="B70" s="65">
        <v>8318286.7200000016</v>
      </c>
      <c r="C70" s="65">
        <v>7538974.5</v>
      </c>
      <c r="D70" s="65">
        <v>9318768</v>
      </c>
      <c r="E70" s="183">
        <f t="shared" si="8"/>
        <v>1779793.5</v>
      </c>
      <c r="F70" s="62">
        <f t="shared" si="9"/>
        <v>0.23607899191063719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4229102.1000000006</v>
      </c>
      <c r="C72" s="65">
        <v>3965044.13</v>
      </c>
      <c r="D72" s="65">
        <v>4232120</v>
      </c>
      <c r="E72" s="183">
        <f t="shared" si="8"/>
        <v>267075.87000000011</v>
      </c>
      <c r="F72" s="62">
        <f t="shared" si="9"/>
        <v>6.7357603407052144E-2</v>
      </c>
      <c r="H72" s="178"/>
    </row>
    <row r="73" spans="1:8" s="103" customFormat="1" ht="15" customHeight="1" x14ac:dyDescent="0.25">
      <c r="A73" s="84" t="s">
        <v>54</v>
      </c>
      <c r="B73" s="70">
        <v>34140749.68</v>
      </c>
      <c r="C73" s="70">
        <v>36130025.160000004</v>
      </c>
      <c r="D73" s="70">
        <v>35862141</v>
      </c>
      <c r="E73" s="79">
        <f t="shared" si="8"/>
        <v>-267884.16000000387</v>
      </c>
      <c r="F73" s="71">
        <f t="shared" si="9"/>
        <v>-7.4144470925135621E-3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34140749.68</v>
      </c>
      <c r="C78" s="86">
        <v>36130025.160000004</v>
      </c>
      <c r="D78" s="86">
        <v>35862141</v>
      </c>
      <c r="E78" s="79">
        <f t="shared" si="8"/>
        <v>-267884.16000000387</v>
      </c>
      <c r="F78" s="71">
        <f t="shared" si="9"/>
        <v>-7.4144470925135621E-3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15305351.949999999</v>
      </c>
      <c r="C81" s="61">
        <v>19021152.82</v>
      </c>
      <c r="D81" s="61">
        <v>19082896</v>
      </c>
      <c r="E81" s="57">
        <f t="shared" ref="E81:E99" si="10">D81-C81</f>
        <v>61743.179999999702</v>
      </c>
      <c r="F81" s="62">
        <f t="shared" ref="F81:F99" si="11">IF(ISBLANK(E81),"  ",IF(C81&gt;0,E81/C81,IF(E81&gt;0,1,0)))</f>
        <v>3.2460272300151626E-3</v>
      </c>
      <c r="H81" s="178"/>
    </row>
    <row r="82" spans="1:8" ht="15" customHeight="1" x14ac:dyDescent="0.25">
      <c r="A82" s="66" t="s">
        <v>62</v>
      </c>
      <c r="B82" s="63">
        <v>3957290.0399999996</v>
      </c>
      <c r="C82" s="63">
        <v>1743999</v>
      </c>
      <c r="D82" s="63">
        <v>1743999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8022399.1099999994</v>
      </c>
      <c r="C83" s="57">
        <v>8400075.3200000003</v>
      </c>
      <c r="D83" s="57">
        <v>7978362</v>
      </c>
      <c r="E83" s="65">
        <f t="shared" si="10"/>
        <v>-421713.3200000003</v>
      </c>
      <c r="F83" s="62">
        <f t="shared" si="11"/>
        <v>-5.0203516508468674E-2</v>
      </c>
      <c r="H83" s="178"/>
    </row>
    <row r="84" spans="1:8" s="103" customFormat="1" ht="15" customHeight="1" x14ac:dyDescent="0.25">
      <c r="A84" s="84" t="s">
        <v>64</v>
      </c>
      <c r="B84" s="86">
        <v>27285041.099999998</v>
      </c>
      <c r="C84" s="86">
        <v>29165227.140000001</v>
      </c>
      <c r="D84" s="86">
        <v>28805257</v>
      </c>
      <c r="E84" s="70">
        <f t="shared" si="10"/>
        <v>-359970.1400000006</v>
      </c>
      <c r="F84" s="71">
        <f t="shared" si="11"/>
        <v>-1.2342442535148402E-2</v>
      </c>
      <c r="H84" s="179"/>
    </row>
    <row r="85" spans="1:8" ht="15" customHeight="1" x14ac:dyDescent="0.25">
      <c r="A85" s="66" t="s">
        <v>65</v>
      </c>
      <c r="B85" s="63">
        <v>500273.70999999996</v>
      </c>
      <c r="C85" s="63">
        <v>237169.77</v>
      </c>
      <c r="D85" s="63">
        <v>237170</v>
      </c>
      <c r="E85" s="65">
        <f t="shared" si="10"/>
        <v>0.23000000001047738</v>
      </c>
      <c r="F85" s="62">
        <f t="shared" si="11"/>
        <v>9.6976946096662064E-7</v>
      </c>
      <c r="H85" s="178"/>
    </row>
    <row r="86" spans="1:8" ht="15" customHeight="1" x14ac:dyDescent="0.25">
      <c r="A86" s="66" t="s">
        <v>66</v>
      </c>
      <c r="B86" s="61">
        <v>4455555.13</v>
      </c>
      <c r="C86" s="61">
        <v>3296797.34</v>
      </c>
      <c r="D86" s="61">
        <v>3296798</v>
      </c>
      <c r="E86" s="65">
        <f t="shared" si="10"/>
        <v>0.66000000014901161</v>
      </c>
      <c r="F86" s="62">
        <f t="shared" si="11"/>
        <v>2.001942892094822E-7</v>
      </c>
      <c r="H86" s="178"/>
    </row>
    <row r="87" spans="1:8" ht="15" customHeight="1" x14ac:dyDescent="0.25">
      <c r="A87" s="66" t="s">
        <v>67</v>
      </c>
      <c r="B87" s="57">
        <v>212800.88999999998</v>
      </c>
      <c r="C87" s="57">
        <v>518367.18</v>
      </c>
      <c r="D87" s="57">
        <v>518366</v>
      </c>
      <c r="E87" s="65">
        <f t="shared" si="10"/>
        <v>-1.1799999999930151</v>
      </c>
      <c r="F87" s="62">
        <f t="shared" si="11"/>
        <v>-2.2763786858439129E-6</v>
      </c>
      <c r="H87" s="178"/>
    </row>
    <row r="88" spans="1:8" s="103" customFormat="1" ht="15" customHeight="1" x14ac:dyDescent="0.25">
      <c r="A88" s="68" t="s">
        <v>68</v>
      </c>
      <c r="B88" s="86">
        <v>5168629.7299999995</v>
      </c>
      <c r="C88" s="86">
        <v>4052334.29</v>
      </c>
      <c r="D88" s="86">
        <v>4052334</v>
      </c>
      <c r="E88" s="65">
        <f t="shared" si="10"/>
        <v>-0.2900000000372529</v>
      </c>
      <c r="F88" s="71">
        <f t="shared" si="11"/>
        <v>-7.1563691266263453E-8</v>
      </c>
      <c r="H88" s="179"/>
    </row>
    <row r="89" spans="1:8" ht="15" customHeight="1" x14ac:dyDescent="0.25">
      <c r="A89" s="66" t="s">
        <v>69</v>
      </c>
      <c r="B89" s="57">
        <v>508206.99</v>
      </c>
      <c r="C89" s="57">
        <v>823420</v>
      </c>
      <c r="D89" s="57">
        <v>823420</v>
      </c>
      <c r="E89" s="65">
        <f t="shared" si="10"/>
        <v>0</v>
      </c>
      <c r="F89" s="62">
        <f t="shared" si="11"/>
        <v>0</v>
      </c>
      <c r="H89" s="178"/>
    </row>
    <row r="90" spans="1:8" ht="15" customHeight="1" x14ac:dyDescent="0.25">
      <c r="A90" s="66" t="s">
        <v>70</v>
      </c>
      <c r="B90" s="65">
        <v>95188.24</v>
      </c>
      <c r="C90" s="65">
        <v>696047</v>
      </c>
      <c r="D90" s="65">
        <v>696046</v>
      </c>
      <c r="E90" s="65">
        <f t="shared" si="10"/>
        <v>-1</v>
      </c>
      <c r="F90" s="62">
        <f t="shared" si="11"/>
        <v>-1.4366845917014225E-6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874570</v>
      </c>
      <c r="C92" s="65">
        <v>895983</v>
      </c>
      <c r="D92" s="65">
        <v>988070</v>
      </c>
      <c r="E92" s="65">
        <f t="shared" si="10"/>
        <v>92087</v>
      </c>
      <c r="F92" s="62">
        <f t="shared" si="11"/>
        <v>0.10277761966465881</v>
      </c>
      <c r="H92" s="178"/>
    </row>
    <row r="93" spans="1:8" s="103" customFormat="1" ht="15" customHeight="1" x14ac:dyDescent="0.25">
      <c r="A93" s="68" t="s">
        <v>73</v>
      </c>
      <c r="B93" s="70">
        <v>1477965.23</v>
      </c>
      <c r="C93" s="70">
        <v>2415450</v>
      </c>
      <c r="D93" s="70">
        <v>2507536</v>
      </c>
      <c r="E93" s="70">
        <f t="shared" si="10"/>
        <v>92086</v>
      </c>
      <c r="F93" s="71">
        <f t="shared" si="11"/>
        <v>3.8123745057856713E-2</v>
      </c>
      <c r="H93" s="179"/>
    </row>
    <row r="94" spans="1:8" ht="15" customHeight="1" x14ac:dyDescent="0.25">
      <c r="A94" s="66" t="s">
        <v>74</v>
      </c>
      <c r="B94" s="65">
        <v>209113.62</v>
      </c>
      <c r="C94" s="65">
        <v>497013.73</v>
      </c>
      <c r="D94" s="65">
        <v>497014</v>
      </c>
      <c r="E94" s="65">
        <f t="shared" si="10"/>
        <v>0.27000000001862645</v>
      </c>
      <c r="F94" s="62">
        <f t="shared" si="11"/>
        <v>5.4324454984096001E-7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209113.62</v>
      </c>
      <c r="C97" s="86">
        <v>497013.73</v>
      </c>
      <c r="D97" s="86">
        <v>497014</v>
      </c>
      <c r="E97" s="65">
        <f t="shared" si="10"/>
        <v>0.27000000001862645</v>
      </c>
      <c r="F97" s="71">
        <f t="shared" si="11"/>
        <v>5.4324454984096001E-7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34140749.68</v>
      </c>
      <c r="C99" s="160">
        <v>36130025.159999996</v>
      </c>
      <c r="D99" s="160">
        <v>35862141</v>
      </c>
      <c r="E99" s="160">
        <f t="shared" si="10"/>
        <v>-267884.15999999642</v>
      </c>
      <c r="F99" s="162">
        <f t="shared" si="11"/>
        <v>-7.4144470925133574E-3</v>
      </c>
      <c r="H99" s="179"/>
    </row>
    <row r="100" spans="1:8" ht="15" customHeight="1" thickTop="1" x14ac:dyDescent="0.4">
      <c r="A100" s="4"/>
      <c r="B100" s="5"/>
      <c r="C100" s="11"/>
      <c r="D100" s="11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>
    <pageSetUpPr fitToPage="1"/>
  </sheetPr>
  <dimension ref="A1:M103"/>
  <sheetViews>
    <sheetView view="pageBreakPreview" topLeftCell="A72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15" customWidth="1"/>
    <col min="2" max="2" width="23.7109375" style="2" customWidth="1"/>
    <col min="3" max="5" width="23.7109375" style="16" customWidth="1"/>
    <col min="6" max="6" width="23.7109375" style="17" customWidth="1"/>
    <col min="8" max="8" width="7.7109375" style="106" customWidth="1"/>
    <col min="9" max="9" width="11.5703125" style="106" customWidth="1"/>
    <col min="10" max="16384" width="9.140625" style="106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9" t="s">
        <v>100</v>
      </c>
      <c r="F1" s="39"/>
    </row>
    <row r="2" spans="1:9" ht="19.5" customHeight="1" thickBot="1" x14ac:dyDescent="0.3">
      <c r="A2" s="27" t="s">
        <v>2</v>
      </c>
      <c r="B2" s="28"/>
      <c r="C2" s="40"/>
      <c r="D2" s="40"/>
      <c r="E2" s="40"/>
      <c r="F2" s="41"/>
      <c r="I2" s="170" t="s">
        <v>178</v>
      </c>
    </row>
    <row r="3" spans="1:9" ht="19.5" customHeight="1" thickBot="1" x14ac:dyDescent="0.3">
      <c r="A3" s="33" t="s">
        <v>3</v>
      </c>
      <c r="B3" s="34"/>
      <c r="C3" s="42"/>
      <c r="D3" s="42"/>
      <c r="E3" s="42"/>
      <c r="F3" s="43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8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89"/>
      <c r="H7" s="178"/>
    </row>
    <row r="8" spans="1:9" ht="15" customHeight="1" x14ac:dyDescent="0.25">
      <c r="A8" s="60" t="s">
        <v>12</v>
      </c>
      <c r="B8" s="61">
        <v>35596216</v>
      </c>
      <c r="C8" s="61">
        <v>35596216</v>
      </c>
      <c r="D8" s="61">
        <v>33477288</v>
      </c>
      <c r="E8" s="61">
        <f t="shared" ref="E8:E36" si="0">D8-C8</f>
        <v>-2118928</v>
      </c>
      <c r="F8" s="62">
        <f t="shared" ref="F8:F36" si="1">IF(ISBLANK(E8),"  ",IF(C8&gt;0,E8/C8,IF(E8&gt;0,1,0)))</f>
        <v>-5.9526776666373751E-2</v>
      </c>
      <c r="H8" s="178"/>
      <c r="I8" s="105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1550561</v>
      </c>
      <c r="C10" s="63">
        <v>1550561</v>
      </c>
      <c r="D10" s="63">
        <v>1568217</v>
      </c>
      <c r="E10" s="61">
        <f t="shared" si="0"/>
        <v>17656</v>
      </c>
      <c r="F10" s="62">
        <f t="shared" si="1"/>
        <v>1.1386846438160124E-2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1261844</v>
      </c>
      <c r="C12" s="65">
        <v>1261844</v>
      </c>
      <c r="D12" s="65">
        <v>1235446</v>
      </c>
      <c r="E12" s="61">
        <f t="shared" si="0"/>
        <v>-26398</v>
      </c>
      <c r="F12" s="62">
        <f t="shared" si="1"/>
        <v>-2.0920177137585944E-2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288717</v>
      </c>
      <c r="C23" s="65">
        <v>288717</v>
      </c>
      <c r="D23" s="65">
        <v>332771</v>
      </c>
      <c r="E23" s="61">
        <f t="shared" si="0"/>
        <v>44054</v>
      </c>
      <c r="F23" s="62">
        <f t="shared" si="1"/>
        <v>0.15258540369981677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ht="15" customHeight="1" x14ac:dyDescent="0.25">
      <c r="A42" s="69" t="s">
        <v>30</v>
      </c>
      <c r="B42" s="70">
        <v>37146777</v>
      </c>
      <c r="C42" s="70">
        <v>37146777</v>
      </c>
      <c r="D42" s="70">
        <v>35045505</v>
      </c>
      <c r="E42" s="70">
        <f>D42-C42</f>
        <v>-2101272</v>
      </c>
      <c r="F42" s="71">
        <f>IF(ISBLANK(E42),"  ",IF(C42&gt;0,E42/C42,IF(E42&gt;0,1,0)))</f>
        <v>-5.6566737943375273E-2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8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6" t="s">
        <v>38</v>
      </c>
    </row>
    <row r="50" spans="1:13" ht="15" customHeight="1" x14ac:dyDescent="0.25">
      <c r="A50" s="68" t="s">
        <v>38</v>
      </c>
      <c r="B50" s="65"/>
      <c r="C50" s="65"/>
      <c r="D50" s="65"/>
      <c r="E50" s="65"/>
      <c r="F50" s="88"/>
      <c r="H50" s="178"/>
    </row>
    <row r="51" spans="1:13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7"/>
      <c r="B52" s="57"/>
      <c r="C52" s="57"/>
      <c r="D52" s="57"/>
      <c r="E52" s="57"/>
      <c r="F52" s="89"/>
      <c r="H52" s="178"/>
    </row>
    <row r="53" spans="1:13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8" t="s">
        <v>38</v>
      </c>
      <c r="B54" s="65"/>
      <c r="C54" s="65"/>
      <c r="D54" s="65"/>
      <c r="E54" s="65"/>
      <c r="F54" s="88"/>
      <c r="H54" s="178"/>
    </row>
    <row r="55" spans="1:13" ht="15" customHeight="1" x14ac:dyDescent="0.25">
      <c r="A55" s="67" t="s">
        <v>41</v>
      </c>
      <c r="B55" s="75">
        <v>40012561.910000004</v>
      </c>
      <c r="C55" s="75">
        <v>47000000</v>
      </c>
      <c r="D55" s="75">
        <v>47000000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8" t="s">
        <v>38</v>
      </c>
      <c r="B56" s="65"/>
      <c r="C56" s="65"/>
      <c r="D56" s="65"/>
      <c r="E56" s="65"/>
      <c r="F56" s="88"/>
      <c r="H56" s="178"/>
    </row>
    <row r="57" spans="1:13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90"/>
      <c r="H58" s="178"/>
    </row>
    <row r="59" spans="1:13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8"/>
      <c r="B60" s="65"/>
      <c r="C60" s="65"/>
      <c r="D60" s="65"/>
      <c r="E60" s="65"/>
      <c r="F60" s="88"/>
      <c r="H60" s="178"/>
    </row>
    <row r="61" spans="1:13" ht="15" customHeight="1" x14ac:dyDescent="0.25">
      <c r="A61" s="81" t="s">
        <v>44</v>
      </c>
      <c r="B61" s="75">
        <v>77159338.909999996</v>
      </c>
      <c r="C61" s="75">
        <v>84146777</v>
      </c>
      <c r="D61" s="75">
        <v>82045505</v>
      </c>
      <c r="E61" s="75">
        <f>D61-C61</f>
        <v>-2101272</v>
      </c>
      <c r="F61" s="71">
        <f>IF(ISBLANK(E61),"  ",IF(C61&gt;0,E61/C61,IF(E61&gt;0,1,0)))</f>
        <v>-2.4971509009786553E-2</v>
      </c>
      <c r="H61" s="179"/>
    </row>
    <row r="62" spans="1:13" ht="15" customHeight="1" x14ac:dyDescent="0.25">
      <c r="A62" s="84"/>
      <c r="B62" s="65"/>
      <c r="C62" s="65"/>
      <c r="D62" s="65"/>
      <c r="E62" s="65"/>
      <c r="F62" s="88" t="s">
        <v>38</v>
      </c>
      <c r="H62" s="178"/>
    </row>
    <row r="63" spans="1:13" ht="15" customHeight="1" x14ac:dyDescent="0.25">
      <c r="A63" s="81"/>
      <c r="B63" s="57"/>
      <c r="C63" s="57"/>
      <c r="D63" s="57"/>
      <c r="E63" s="57"/>
      <c r="F63" s="8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89"/>
      <c r="H64" s="178"/>
    </row>
    <row r="65" spans="1:8" ht="15" customHeight="1" x14ac:dyDescent="0.25">
      <c r="A65" s="64" t="s">
        <v>46</v>
      </c>
      <c r="B65" s="57">
        <v>37538738.660000004</v>
      </c>
      <c r="C65" s="57">
        <v>38624194.25</v>
      </c>
      <c r="D65" s="57">
        <v>36518476.019999996</v>
      </c>
      <c r="E65" s="183">
        <f t="shared" ref="E65:E78" si="8">D65-C65</f>
        <v>-2105718.2300000042</v>
      </c>
      <c r="F65" s="71">
        <f t="shared" ref="F65:F78" si="9">IF(ISBLANK(E65),"  ",IF(C65&gt;0,E65/C65,IF(E65&gt;0,1,0)))</f>
        <v>-5.451811412221251E-2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10513287.910000002</v>
      </c>
      <c r="C68" s="65">
        <v>11373285.25</v>
      </c>
      <c r="D68" s="65">
        <v>11046599</v>
      </c>
      <c r="E68" s="183">
        <f t="shared" si="8"/>
        <v>-326686.25</v>
      </c>
      <c r="F68" s="62">
        <f t="shared" si="9"/>
        <v>-2.872400039381761E-2</v>
      </c>
      <c r="H68" s="178"/>
    </row>
    <row r="69" spans="1:8" ht="15" customHeight="1" x14ac:dyDescent="0.25">
      <c r="A69" s="66" t="s">
        <v>50</v>
      </c>
      <c r="B69" s="65">
        <v>4977850.1100000003</v>
      </c>
      <c r="C69" s="65">
        <v>6815530.25</v>
      </c>
      <c r="D69" s="65">
        <v>5558200</v>
      </c>
      <c r="E69" s="183">
        <f t="shared" si="8"/>
        <v>-1257330.25</v>
      </c>
      <c r="F69" s="62">
        <f t="shared" si="9"/>
        <v>-0.18448018039388792</v>
      </c>
      <c r="H69" s="178"/>
    </row>
    <row r="70" spans="1:8" ht="15" customHeight="1" x14ac:dyDescent="0.25">
      <c r="A70" s="66" t="s">
        <v>51</v>
      </c>
      <c r="B70" s="65">
        <v>10577393.5</v>
      </c>
      <c r="C70" s="65">
        <v>12243911.25</v>
      </c>
      <c r="D70" s="65">
        <v>12718092.949999999</v>
      </c>
      <c r="E70" s="183">
        <f t="shared" si="8"/>
        <v>474181.69999999925</v>
      </c>
      <c r="F70" s="62">
        <f t="shared" si="9"/>
        <v>3.8727959580726237E-2</v>
      </c>
      <c r="H70" s="178"/>
    </row>
    <row r="71" spans="1:8" ht="15" customHeight="1" x14ac:dyDescent="0.25">
      <c r="A71" s="66" t="s">
        <v>52</v>
      </c>
      <c r="B71" s="65">
        <v>175250</v>
      </c>
      <c r="C71" s="65">
        <v>100500</v>
      </c>
      <c r="D71" s="65">
        <v>110000</v>
      </c>
      <c r="E71" s="183">
        <f t="shared" si="8"/>
        <v>9500</v>
      </c>
      <c r="F71" s="62">
        <f t="shared" si="9"/>
        <v>9.4527363184079602E-2</v>
      </c>
      <c r="H71" s="178"/>
    </row>
    <row r="72" spans="1:8" ht="15" customHeight="1" x14ac:dyDescent="0.25">
      <c r="A72" s="66" t="s">
        <v>53</v>
      </c>
      <c r="B72" s="65">
        <v>9973577.1699999999</v>
      </c>
      <c r="C72" s="65">
        <v>11555562</v>
      </c>
      <c r="D72" s="65">
        <v>12065232</v>
      </c>
      <c r="E72" s="183">
        <f t="shared" si="8"/>
        <v>509670</v>
      </c>
      <c r="F72" s="62">
        <f t="shared" si="9"/>
        <v>4.410603309471231E-2</v>
      </c>
      <c r="H72" s="178"/>
    </row>
    <row r="73" spans="1:8" ht="15" customHeight="1" x14ac:dyDescent="0.25">
      <c r="A73" s="84" t="s">
        <v>54</v>
      </c>
      <c r="B73" s="70">
        <v>73756097.350000009</v>
      </c>
      <c r="C73" s="70">
        <v>80712983</v>
      </c>
      <c r="D73" s="70">
        <v>78016599.969999999</v>
      </c>
      <c r="E73" s="79">
        <f t="shared" si="8"/>
        <v>-2696383.0300000012</v>
      </c>
      <c r="F73" s="71">
        <f t="shared" si="9"/>
        <v>-3.3407054599877709E-2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2604625</v>
      </c>
      <c r="C75" s="65">
        <v>2670077</v>
      </c>
      <c r="D75" s="65">
        <v>3186134</v>
      </c>
      <c r="E75" s="183">
        <f t="shared" si="8"/>
        <v>516057</v>
      </c>
      <c r="F75" s="62">
        <f t="shared" si="9"/>
        <v>0.19327420145561344</v>
      </c>
      <c r="H75" s="178"/>
    </row>
    <row r="76" spans="1:8" ht="15" customHeight="1" x14ac:dyDescent="0.25">
      <c r="A76" s="66" t="s">
        <v>57</v>
      </c>
      <c r="B76" s="65">
        <v>509899.94</v>
      </c>
      <c r="C76" s="65">
        <v>475000</v>
      </c>
      <c r="D76" s="65">
        <v>510000</v>
      </c>
      <c r="E76" s="183">
        <f t="shared" si="8"/>
        <v>35000</v>
      </c>
      <c r="F76" s="62">
        <f t="shared" si="9"/>
        <v>7.3684210526315783E-2</v>
      </c>
      <c r="H76" s="178"/>
    </row>
    <row r="77" spans="1:8" ht="15" customHeight="1" x14ac:dyDescent="0.25">
      <c r="A77" s="66" t="s">
        <v>58</v>
      </c>
      <c r="B77" s="65">
        <v>288717</v>
      </c>
      <c r="C77" s="65">
        <v>288717</v>
      </c>
      <c r="D77" s="65">
        <v>332771</v>
      </c>
      <c r="E77" s="183">
        <f t="shared" si="8"/>
        <v>44054</v>
      </c>
      <c r="F77" s="62">
        <f t="shared" si="9"/>
        <v>0.15258540369981677</v>
      </c>
      <c r="H77" s="178"/>
    </row>
    <row r="78" spans="1:8" ht="15" customHeight="1" x14ac:dyDescent="0.25">
      <c r="A78" s="85" t="s">
        <v>59</v>
      </c>
      <c r="B78" s="86">
        <v>77159339.290000007</v>
      </c>
      <c r="C78" s="86">
        <v>84146777</v>
      </c>
      <c r="D78" s="86">
        <v>82045504.969999999</v>
      </c>
      <c r="E78" s="79">
        <f t="shared" si="8"/>
        <v>-2101272.0300000012</v>
      </c>
      <c r="F78" s="71">
        <f t="shared" si="9"/>
        <v>-2.4971509366306464E-2</v>
      </c>
      <c r="H78" s="179"/>
    </row>
    <row r="79" spans="1:8" ht="15" customHeight="1" x14ac:dyDescent="0.25">
      <c r="A79" s="81"/>
      <c r="B79" s="57"/>
      <c r="C79" s="57"/>
      <c r="D79" s="57"/>
      <c r="E79" s="57"/>
      <c r="F79" s="8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89"/>
      <c r="H80" s="178"/>
    </row>
    <row r="81" spans="1:9" ht="15" customHeight="1" x14ac:dyDescent="0.25">
      <c r="A81" s="64" t="s">
        <v>61</v>
      </c>
      <c r="B81" s="61">
        <v>46060612.830000006</v>
      </c>
      <c r="C81" s="61">
        <v>49237046</v>
      </c>
      <c r="D81" s="61">
        <v>46508207.899999999</v>
      </c>
      <c r="E81" s="57">
        <f t="shared" ref="E81:E99" si="10">D81-C81</f>
        <v>-2728838.1000000015</v>
      </c>
      <c r="F81" s="62">
        <f t="shared" ref="F81:F99" si="11">IF(ISBLANK(E81),"  ",IF(C81&gt;0,E81/C81,IF(E81&gt;0,1,0)))</f>
        <v>-5.5422457716086407E-2</v>
      </c>
      <c r="H81" s="178"/>
      <c r="I81" s="108"/>
    </row>
    <row r="82" spans="1:9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  <c r="I82" s="108"/>
    </row>
    <row r="83" spans="1:9" ht="15" customHeight="1" x14ac:dyDescent="0.25">
      <c r="A83" s="66" t="s">
        <v>63</v>
      </c>
      <c r="B83" s="57">
        <v>18717370.550000004</v>
      </c>
      <c r="C83" s="57">
        <v>21451141</v>
      </c>
      <c r="D83" s="57">
        <v>19009815.07</v>
      </c>
      <c r="E83" s="65">
        <f t="shared" si="10"/>
        <v>-2441325.9299999997</v>
      </c>
      <c r="F83" s="62">
        <f t="shared" si="11"/>
        <v>-0.11380867479263689</v>
      </c>
      <c r="H83" s="178"/>
      <c r="I83" s="108"/>
    </row>
    <row r="84" spans="1:9" ht="15" customHeight="1" x14ac:dyDescent="0.25">
      <c r="A84" s="84" t="s">
        <v>64</v>
      </c>
      <c r="B84" s="86">
        <v>64777983.38000001</v>
      </c>
      <c r="C84" s="86">
        <v>70688187</v>
      </c>
      <c r="D84" s="86">
        <v>65518022.969999999</v>
      </c>
      <c r="E84" s="70">
        <f t="shared" si="10"/>
        <v>-5170164.0300000012</v>
      </c>
      <c r="F84" s="71">
        <f t="shared" si="11"/>
        <v>-7.3140424863350942E-2</v>
      </c>
      <c r="H84" s="179"/>
      <c r="I84" s="108"/>
    </row>
    <row r="85" spans="1:9" ht="15" customHeight="1" x14ac:dyDescent="0.25">
      <c r="A85" s="66" t="s">
        <v>65</v>
      </c>
      <c r="B85" s="63">
        <v>140896.04</v>
      </c>
      <c r="C85" s="63">
        <v>128576</v>
      </c>
      <c r="D85" s="63">
        <v>157000</v>
      </c>
      <c r="E85" s="65">
        <f t="shared" si="10"/>
        <v>28424</v>
      </c>
      <c r="F85" s="62">
        <f t="shared" si="11"/>
        <v>0.22106769537083126</v>
      </c>
      <c r="H85" s="178"/>
      <c r="I85" s="108"/>
    </row>
    <row r="86" spans="1:9" ht="15" customHeight="1" x14ac:dyDescent="0.25">
      <c r="A86" s="66" t="s">
        <v>66</v>
      </c>
      <c r="B86" s="61">
        <v>5187541.67</v>
      </c>
      <c r="C86" s="61">
        <v>6553796</v>
      </c>
      <c r="D86" s="61">
        <v>8317000</v>
      </c>
      <c r="E86" s="65">
        <f t="shared" si="10"/>
        <v>1763204</v>
      </c>
      <c r="F86" s="62">
        <f t="shared" si="11"/>
        <v>0.26903553299492383</v>
      </c>
      <c r="H86" s="178"/>
      <c r="I86" s="108"/>
    </row>
    <row r="87" spans="1:9" ht="15" customHeight="1" x14ac:dyDescent="0.25">
      <c r="A87" s="66" t="s">
        <v>67</v>
      </c>
      <c r="B87" s="57">
        <v>1068966.57</v>
      </c>
      <c r="C87" s="57">
        <v>1132200</v>
      </c>
      <c r="D87" s="57">
        <v>1424000</v>
      </c>
      <c r="E87" s="65">
        <f t="shared" si="10"/>
        <v>291800</v>
      </c>
      <c r="F87" s="62">
        <f t="shared" si="11"/>
        <v>0.25772831655184597</v>
      </c>
      <c r="H87" s="178"/>
      <c r="I87" s="108"/>
    </row>
    <row r="88" spans="1:9" ht="15" customHeight="1" x14ac:dyDescent="0.25">
      <c r="A88" s="68" t="s">
        <v>68</v>
      </c>
      <c r="B88" s="86">
        <v>6397404.2800000003</v>
      </c>
      <c r="C88" s="86">
        <v>7814572</v>
      </c>
      <c r="D88" s="86">
        <v>9898000</v>
      </c>
      <c r="E88" s="65">
        <f t="shared" si="10"/>
        <v>2083428</v>
      </c>
      <c r="F88" s="71">
        <f t="shared" si="11"/>
        <v>0.26660807527270847</v>
      </c>
      <c r="H88" s="179"/>
      <c r="I88" s="108"/>
    </row>
    <row r="89" spans="1:9" ht="15" customHeight="1" x14ac:dyDescent="0.25">
      <c r="A89" s="66" t="s">
        <v>69</v>
      </c>
      <c r="B89" s="57">
        <v>1408272.5</v>
      </c>
      <c r="C89" s="57">
        <v>1539224</v>
      </c>
      <c r="D89" s="57">
        <v>1511976</v>
      </c>
      <c r="E89" s="65">
        <f t="shared" si="10"/>
        <v>-27248</v>
      </c>
      <c r="F89" s="62">
        <f t="shared" si="11"/>
        <v>-1.770242667733871E-2</v>
      </c>
      <c r="H89" s="178"/>
      <c r="I89" s="108"/>
    </row>
    <row r="90" spans="1:9" ht="15" customHeight="1" x14ac:dyDescent="0.25">
      <c r="A90" s="66" t="s">
        <v>70</v>
      </c>
      <c r="B90" s="65">
        <v>1018217.8300000001</v>
      </c>
      <c r="C90" s="65">
        <v>889217</v>
      </c>
      <c r="D90" s="65">
        <v>1043772</v>
      </c>
      <c r="E90" s="65">
        <f t="shared" si="10"/>
        <v>154555</v>
      </c>
      <c r="F90" s="62">
        <f t="shared" si="11"/>
        <v>0.17381021730353782</v>
      </c>
      <c r="H90" s="178"/>
      <c r="I90" s="108"/>
    </row>
    <row r="91" spans="1:9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  <c r="I91" s="108"/>
    </row>
    <row r="92" spans="1:9" ht="15" customHeight="1" x14ac:dyDescent="0.25">
      <c r="A92" s="66" t="s">
        <v>72</v>
      </c>
      <c r="B92" s="65">
        <v>2723556.59</v>
      </c>
      <c r="C92" s="65">
        <v>2670077</v>
      </c>
      <c r="D92" s="65">
        <v>3186134</v>
      </c>
      <c r="E92" s="65">
        <f t="shared" si="10"/>
        <v>516057</v>
      </c>
      <c r="F92" s="62">
        <f t="shared" si="11"/>
        <v>0.19327420145561344</v>
      </c>
      <c r="H92" s="178"/>
      <c r="I92" s="108"/>
    </row>
    <row r="93" spans="1:9" ht="15" customHeight="1" x14ac:dyDescent="0.25">
      <c r="A93" s="68" t="s">
        <v>73</v>
      </c>
      <c r="B93" s="70">
        <v>5150046.92</v>
      </c>
      <c r="C93" s="70">
        <v>5098518</v>
      </c>
      <c r="D93" s="70">
        <v>5741882</v>
      </c>
      <c r="E93" s="70">
        <f t="shared" si="10"/>
        <v>643364</v>
      </c>
      <c r="F93" s="71">
        <f t="shared" si="11"/>
        <v>0.12618647222585072</v>
      </c>
      <c r="H93" s="179"/>
      <c r="I93" s="108"/>
    </row>
    <row r="94" spans="1:9" ht="15" customHeight="1" x14ac:dyDescent="0.25">
      <c r="A94" s="66" t="s">
        <v>74</v>
      </c>
      <c r="B94" s="65">
        <v>617052.13</v>
      </c>
      <c r="C94" s="65">
        <v>245500</v>
      </c>
      <c r="D94" s="65">
        <v>562600</v>
      </c>
      <c r="E94" s="65">
        <f t="shared" si="10"/>
        <v>317100</v>
      </c>
      <c r="F94" s="62">
        <f t="shared" si="11"/>
        <v>1.2916496945010183</v>
      </c>
      <c r="H94" s="178"/>
      <c r="I94" s="108"/>
    </row>
    <row r="95" spans="1:9" ht="15" customHeight="1" x14ac:dyDescent="0.25">
      <c r="A95" s="66" t="s">
        <v>75</v>
      </c>
      <c r="B95" s="65">
        <v>186954</v>
      </c>
      <c r="C95" s="65">
        <v>200000</v>
      </c>
      <c r="D95" s="65">
        <v>200000</v>
      </c>
      <c r="E95" s="65">
        <f t="shared" si="10"/>
        <v>0</v>
      </c>
      <c r="F95" s="62">
        <f t="shared" si="11"/>
        <v>0</v>
      </c>
      <c r="H95" s="178"/>
      <c r="I95" s="108"/>
    </row>
    <row r="96" spans="1:9" ht="15" customHeight="1" x14ac:dyDescent="0.25">
      <c r="A96" s="73" t="s">
        <v>76</v>
      </c>
      <c r="B96" s="65">
        <v>29898.58</v>
      </c>
      <c r="C96" s="65">
        <v>100000</v>
      </c>
      <c r="D96" s="65">
        <v>125000</v>
      </c>
      <c r="E96" s="65">
        <f t="shared" si="10"/>
        <v>25000</v>
      </c>
      <c r="F96" s="62">
        <f t="shared" si="11"/>
        <v>0.25</v>
      </c>
      <c r="H96" s="178"/>
      <c r="I96" s="108"/>
    </row>
    <row r="97" spans="1:9" ht="15" customHeight="1" x14ac:dyDescent="0.25">
      <c r="A97" s="87" t="s">
        <v>77</v>
      </c>
      <c r="B97" s="86">
        <v>833904.71</v>
      </c>
      <c r="C97" s="86">
        <v>545500</v>
      </c>
      <c r="D97" s="86">
        <v>887600</v>
      </c>
      <c r="E97" s="65">
        <f t="shared" si="10"/>
        <v>342100</v>
      </c>
      <c r="F97" s="71">
        <f t="shared" si="11"/>
        <v>0.62713107241063248</v>
      </c>
      <c r="H97" s="179"/>
      <c r="I97" s="108"/>
    </row>
    <row r="98" spans="1:9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  <c r="I98" s="108" t="s">
        <v>38</v>
      </c>
    </row>
    <row r="99" spans="1:9" ht="15" customHeight="1" thickBot="1" x14ac:dyDescent="0.3">
      <c r="A99" s="159" t="s">
        <v>59</v>
      </c>
      <c r="B99" s="160">
        <v>77159339.290000007</v>
      </c>
      <c r="C99" s="160">
        <v>84146777</v>
      </c>
      <c r="D99" s="160">
        <v>82045504.969999999</v>
      </c>
      <c r="E99" s="160">
        <f t="shared" si="10"/>
        <v>-2101272.0300000012</v>
      </c>
      <c r="F99" s="162">
        <f t="shared" si="11"/>
        <v>-2.4971509366306464E-2</v>
      </c>
      <c r="H99" s="179"/>
    </row>
    <row r="100" spans="1:9" ht="15" customHeight="1" thickTop="1" x14ac:dyDescent="0.4">
      <c r="A100" s="12"/>
      <c r="B100" s="5"/>
      <c r="C100" s="13"/>
      <c r="D100" s="13"/>
      <c r="E100" s="13"/>
      <c r="F100" s="14" t="s">
        <v>38</v>
      </c>
    </row>
    <row r="101" spans="1:9" x14ac:dyDescent="0.25">
      <c r="A101" s="223" t="s">
        <v>206</v>
      </c>
    </row>
    <row r="102" spans="1:9" x14ac:dyDescent="0.25">
      <c r="A102" s="223" t="s">
        <v>181</v>
      </c>
    </row>
    <row r="103" spans="1:9" x14ac:dyDescent="0.25">
      <c r="A103" s="223" t="s">
        <v>211</v>
      </c>
    </row>
  </sheetData>
  <hyperlinks>
    <hyperlink ref="I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>
    <pageSetUpPr fitToPage="1"/>
  </sheetPr>
  <dimension ref="A1:M103"/>
  <sheetViews>
    <sheetView view="pageBreakPreview" topLeftCell="A59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7" customWidth="1"/>
    <col min="2" max="2" width="23.7109375" style="2" customWidth="1"/>
    <col min="3" max="5" width="23.7109375" style="8" customWidth="1"/>
    <col min="6" max="6" width="23.7109375" style="9" customWidth="1"/>
    <col min="8" max="8" width="7.7109375" style="172" customWidth="1"/>
    <col min="9" max="9" width="11.5703125" style="172" customWidth="1"/>
    <col min="10" max="16384" width="9.140625" style="172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99</v>
      </c>
      <c r="F1" s="38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6120025</v>
      </c>
      <c r="C8" s="61">
        <v>6120025</v>
      </c>
      <c r="D8" s="61">
        <v>5992740</v>
      </c>
      <c r="E8" s="61">
        <f t="shared" ref="E8:E36" si="0">D8-C8</f>
        <v>-127285</v>
      </c>
      <c r="F8" s="62">
        <f t="shared" ref="F8:F36" si="1">IF(ISBLANK(E8),"  ",IF(C8&gt;0,E8/C8,IF(E8&gt;0,1,0)))</f>
        <v>-2.0798117654748143E-2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205014</v>
      </c>
      <c r="C10" s="63">
        <v>205014</v>
      </c>
      <c r="D10" s="63">
        <v>200725</v>
      </c>
      <c r="E10" s="61">
        <f t="shared" si="0"/>
        <v>-4289</v>
      </c>
      <c r="F10" s="62">
        <f t="shared" si="1"/>
        <v>-2.0920522500902379E-2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205014</v>
      </c>
      <c r="C12" s="65">
        <v>205014</v>
      </c>
      <c r="D12" s="65">
        <v>200725</v>
      </c>
      <c r="E12" s="61">
        <f t="shared" si="0"/>
        <v>-4289</v>
      </c>
      <c r="F12" s="62">
        <f t="shared" si="1"/>
        <v>-2.0920522500902379E-2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customFormat="1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73" customFormat="1" ht="15" customHeight="1" x14ac:dyDescent="0.25">
      <c r="A42" s="69" t="s">
        <v>30</v>
      </c>
      <c r="B42" s="70">
        <v>6325039</v>
      </c>
      <c r="C42" s="70">
        <v>6325039</v>
      </c>
      <c r="D42" s="70">
        <v>6193465</v>
      </c>
      <c r="E42" s="70">
        <f>D42-C42</f>
        <v>-131574</v>
      </c>
      <c r="F42" s="71">
        <f>IF(ISBLANK(E42),"  ",IF(C42&gt;0,E42/C42,IF(E42&gt;0,1,0)))</f>
        <v>-2.080208517291356E-2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7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7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7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7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73" customFormat="1" ht="15" customHeight="1" x14ac:dyDescent="0.25">
      <c r="A55" s="67" t="s">
        <v>41</v>
      </c>
      <c r="B55" s="75">
        <v>3375919</v>
      </c>
      <c r="C55" s="75">
        <v>3831000</v>
      </c>
      <c r="D55" s="75">
        <v>3831000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7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7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73" customFormat="1" ht="15" customHeight="1" x14ac:dyDescent="0.25">
      <c r="A61" s="81" t="s">
        <v>44</v>
      </c>
      <c r="B61" s="75">
        <v>9700958</v>
      </c>
      <c r="C61" s="75">
        <v>10156039</v>
      </c>
      <c r="D61" s="75">
        <v>10024465</v>
      </c>
      <c r="E61" s="75">
        <f>D61-C61</f>
        <v>-131574</v>
      </c>
      <c r="F61" s="71">
        <f>IF(ISBLANK(E61),"  ",IF(C61&gt;0,E61/C61,IF(E61&gt;0,1,0)))</f>
        <v>-1.2955247611790384E-2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3537229</v>
      </c>
      <c r="C65" s="57">
        <v>4020382</v>
      </c>
      <c r="D65" s="57">
        <v>3943542</v>
      </c>
      <c r="E65" s="183">
        <f t="shared" ref="E65:E78" si="8">D65-C65</f>
        <v>-76840</v>
      </c>
      <c r="F65" s="62">
        <f t="shared" ref="F65:F78" si="9">IF(ISBLANK(E65),"  ",IF(C65&gt;0,E65/C65,IF(E65&gt;0,1,0)))</f>
        <v>-1.9112611687148135E-2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883711</v>
      </c>
      <c r="C68" s="65">
        <v>1014906</v>
      </c>
      <c r="D68" s="65">
        <v>382510</v>
      </c>
      <c r="E68" s="183">
        <f t="shared" si="8"/>
        <v>-632396</v>
      </c>
      <c r="F68" s="62">
        <f t="shared" si="9"/>
        <v>-0.62310795285474718</v>
      </c>
      <c r="H68" s="178"/>
    </row>
    <row r="69" spans="1:8" ht="15" customHeight="1" x14ac:dyDescent="0.25">
      <c r="A69" s="66" t="s">
        <v>50</v>
      </c>
      <c r="B69" s="65">
        <v>798872</v>
      </c>
      <c r="C69" s="65">
        <v>969286</v>
      </c>
      <c r="D69" s="65">
        <v>824421</v>
      </c>
      <c r="E69" s="183">
        <f t="shared" si="8"/>
        <v>-144865</v>
      </c>
      <c r="F69" s="62">
        <f t="shared" si="9"/>
        <v>-0.14945537230497499</v>
      </c>
      <c r="H69" s="178"/>
    </row>
    <row r="70" spans="1:8" ht="15" customHeight="1" x14ac:dyDescent="0.25">
      <c r="A70" s="66" t="s">
        <v>51</v>
      </c>
      <c r="B70" s="65">
        <v>2898683</v>
      </c>
      <c r="C70" s="65">
        <v>2488320</v>
      </c>
      <c r="D70" s="65">
        <v>3351724</v>
      </c>
      <c r="E70" s="183">
        <f t="shared" si="8"/>
        <v>863404</v>
      </c>
      <c r="F70" s="62">
        <f t="shared" si="9"/>
        <v>0.34698270318930041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5000</v>
      </c>
      <c r="D71" s="65">
        <v>15000</v>
      </c>
      <c r="E71" s="183">
        <f t="shared" si="8"/>
        <v>10000</v>
      </c>
      <c r="F71" s="62">
        <f t="shared" si="9"/>
        <v>2</v>
      </c>
      <c r="H71" s="178"/>
    </row>
    <row r="72" spans="1:8" ht="15" customHeight="1" x14ac:dyDescent="0.25">
      <c r="A72" s="66" t="s">
        <v>53</v>
      </c>
      <c r="B72" s="65">
        <v>998992</v>
      </c>
      <c r="C72" s="65">
        <v>1045761</v>
      </c>
      <c r="D72" s="65">
        <v>938076</v>
      </c>
      <c r="E72" s="183">
        <f t="shared" si="8"/>
        <v>-107685</v>
      </c>
      <c r="F72" s="62">
        <f t="shared" si="9"/>
        <v>-0.10297285899933159</v>
      </c>
      <c r="H72" s="178"/>
    </row>
    <row r="73" spans="1:8" s="173" customFormat="1" ht="15" customHeight="1" x14ac:dyDescent="0.25">
      <c r="A73" s="84" t="s">
        <v>54</v>
      </c>
      <c r="B73" s="70">
        <v>9117487</v>
      </c>
      <c r="C73" s="70">
        <v>9543655</v>
      </c>
      <c r="D73" s="70">
        <v>9455273</v>
      </c>
      <c r="E73" s="79">
        <f t="shared" si="8"/>
        <v>-88382</v>
      </c>
      <c r="F73" s="71">
        <f t="shared" si="9"/>
        <v>-9.2608125503279397E-3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583471</v>
      </c>
      <c r="C75" s="65">
        <v>612384</v>
      </c>
      <c r="D75" s="65">
        <v>569192</v>
      </c>
      <c r="E75" s="183">
        <f t="shared" si="8"/>
        <v>-43192</v>
      </c>
      <c r="F75" s="62">
        <f t="shared" si="9"/>
        <v>-7.0530908710874224E-2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73" customFormat="1" ht="15" customHeight="1" x14ac:dyDescent="0.25">
      <c r="A78" s="85" t="s">
        <v>59</v>
      </c>
      <c r="B78" s="86">
        <v>9700958</v>
      </c>
      <c r="C78" s="86">
        <v>10156039</v>
      </c>
      <c r="D78" s="86">
        <v>10024465</v>
      </c>
      <c r="E78" s="79">
        <f t="shared" si="8"/>
        <v>-131574</v>
      </c>
      <c r="F78" s="71">
        <f t="shared" si="9"/>
        <v>-1.2955247611790384E-2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4388369</v>
      </c>
      <c r="C81" s="61">
        <v>4867719</v>
      </c>
      <c r="D81" s="61">
        <v>4668667</v>
      </c>
      <c r="E81" s="57">
        <f t="shared" ref="E81:E99" si="10">D81-C81</f>
        <v>-199052</v>
      </c>
      <c r="F81" s="62">
        <f t="shared" ref="F81:F99" si="11">IF(ISBLANK(E81),"  ",IF(C81&gt;0,E81/C81,IF(E81&gt;0,1,0)))</f>
        <v>-4.0892253640770967E-2</v>
      </c>
      <c r="H81" s="178"/>
    </row>
    <row r="82" spans="1:8" ht="15" customHeight="1" x14ac:dyDescent="0.25">
      <c r="A82" s="66" t="s">
        <v>62</v>
      </c>
      <c r="B82" s="63">
        <v>583899</v>
      </c>
      <c r="C82" s="63">
        <v>737938</v>
      </c>
      <c r="D82" s="63">
        <v>708374</v>
      </c>
      <c r="E82" s="65">
        <f t="shared" si="10"/>
        <v>-29564</v>
      </c>
      <c r="F82" s="62">
        <f t="shared" si="11"/>
        <v>-4.0062986321344071E-2</v>
      </c>
      <c r="H82" s="178"/>
    </row>
    <row r="83" spans="1:8" ht="15" customHeight="1" x14ac:dyDescent="0.25">
      <c r="A83" s="66" t="s">
        <v>63</v>
      </c>
      <c r="B83" s="57">
        <v>2224079</v>
      </c>
      <c r="C83" s="57">
        <v>2216325</v>
      </c>
      <c r="D83" s="57">
        <v>2518146</v>
      </c>
      <c r="E83" s="65">
        <f t="shared" si="10"/>
        <v>301821</v>
      </c>
      <c r="F83" s="62">
        <f t="shared" si="11"/>
        <v>0.13618083990389496</v>
      </c>
      <c r="H83" s="178"/>
    </row>
    <row r="84" spans="1:8" s="173" customFormat="1" ht="15" customHeight="1" x14ac:dyDescent="0.25">
      <c r="A84" s="84" t="s">
        <v>64</v>
      </c>
      <c r="B84" s="86">
        <v>7196347</v>
      </c>
      <c r="C84" s="86">
        <v>7821982</v>
      </c>
      <c r="D84" s="86">
        <v>7895187</v>
      </c>
      <c r="E84" s="70">
        <f t="shared" si="10"/>
        <v>73205</v>
      </c>
      <c r="F84" s="71">
        <f t="shared" si="11"/>
        <v>9.3588811633675446E-3</v>
      </c>
      <c r="H84" s="179"/>
    </row>
    <row r="85" spans="1:8" ht="15" customHeight="1" x14ac:dyDescent="0.25">
      <c r="A85" s="66" t="s">
        <v>65</v>
      </c>
      <c r="B85" s="63">
        <v>19681</v>
      </c>
      <c r="C85" s="63">
        <v>27451</v>
      </c>
      <c r="D85" s="63">
        <v>17000</v>
      </c>
      <c r="E85" s="65">
        <f t="shared" si="10"/>
        <v>-10451</v>
      </c>
      <c r="F85" s="62">
        <f t="shared" si="11"/>
        <v>-0.3807147280609085</v>
      </c>
      <c r="H85" s="178"/>
    </row>
    <row r="86" spans="1:8" ht="15" customHeight="1" x14ac:dyDescent="0.25">
      <c r="A86" s="66" t="s">
        <v>66</v>
      </c>
      <c r="B86" s="61">
        <v>1296807</v>
      </c>
      <c r="C86" s="61">
        <v>1189862</v>
      </c>
      <c r="D86" s="61">
        <v>1177410</v>
      </c>
      <c r="E86" s="65">
        <f t="shared" si="10"/>
        <v>-12452</v>
      </c>
      <c r="F86" s="62">
        <f t="shared" si="11"/>
        <v>-1.0465079143631782E-2</v>
      </c>
      <c r="H86" s="178"/>
    </row>
    <row r="87" spans="1:8" ht="15" customHeight="1" x14ac:dyDescent="0.25">
      <c r="A87" s="66" t="s">
        <v>67</v>
      </c>
      <c r="B87" s="57">
        <v>256692</v>
      </c>
      <c r="C87" s="57">
        <v>61604</v>
      </c>
      <c r="D87" s="57">
        <v>44660</v>
      </c>
      <c r="E87" s="65">
        <f t="shared" si="10"/>
        <v>-16944</v>
      </c>
      <c r="F87" s="62">
        <f t="shared" si="11"/>
        <v>-0.27504707486526847</v>
      </c>
      <c r="H87" s="178"/>
    </row>
    <row r="88" spans="1:8" s="173" customFormat="1" ht="15" customHeight="1" x14ac:dyDescent="0.25">
      <c r="A88" s="68" t="s">
        <v>68</v>
      </c>
      <c r="B88" s="86">
        <v>1573180</v>
      </c>
      <c r="C88" s="86">
        <v>1278917</v>
      </c>
      <c r="D88" s="86">
        <v>1239070</v>
      </c>
      <c r="E88" s="65">
        <f t="shared" si="10"/>
        <v>-39847</v>
      </c>
      <c r="F88" s="71">
        <f t="shared" si="11"/>
        <v>-3.1156830349428462E-2</v>
      </c>
      <c r="H88" s="179"/>
    </row>
    <row r="89" spans="1:8" ht="15" customHeight="1" x14ac:dyDescent="0.25">
      <c r="A89" s="66" t="s">
        <v>69</v>
      </c>
      <c r="B89" s="57">
        <v>18374</v>
      </c>
      <c r="C89" s="57">
        <v>40000</v>
      </c>
      <c r="D89" s="57">
        <v>15000</v>
      </c>
      <c r="E89" s="65">
        <f t="shared" si="10"/>
        <v>-25000</v>
      </c>
      <c r="F89" s="62">
        <f t="shared" si="11"/>
        <v>-0.625</v>
      </c>
      <c r="H89" s="178"/>
    </row>
    <row r="90" spans="1:8" ht="15" customHeight="1" x14ac:dyDescent="0.25">
      <c r="A90" s="66" t="s">
        <v>70</v>
      </c>
      <c r="B90" s="65">
        <v>23120</v>
      </c>
      <c r="C90" s="65">
        <v>5000</v>
      </c>
      <c r="D90" s="65">
        <v>15000</v>
      </c>
      <c r="E90" s="65">
        <f t="shared" si="10"/>
        <v>10000</v>
      </c>
      <c r="F90" s="62">
        <f t="shared" si="11"/>
        <v>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859708</v>
      </c>
      <c r="C92" s="65">
        <v>877640</v>
      </c>
      <c r="D92" s="65">
        <v>853073</v>
      </c>
      <c r="E92" s="65">
        <f t="shared" si="10"/>
        <v>-24567</v>
      </c>
      <c r="F92" s="62">
        <f t="shared" si="11"/>
        <v>-2.7992115218084864E-2</v>
      </c>
      <c r="H92" s="178"/>
    </row>
    <row r="93" spans="1:8" s="173" customFormat="1" ht="15" customHeight="1" x14ac:dyDescent="0.25">
      <c r="A93" s="68" t="s">
        <v>73</v>
      </c>
      <c r="B93" s="70">
        <v>901202</v>
      </c>
      <c r="C93" s="70">
        <v>922640</v>
      </c>
      <c r="D93" s="70">
        <v>883073</v>
      </c>
      <c r="E93" s="70">
        <f t="shared" si="10"/>
        <v>-39567</v>
      </c>
      <c r="F93" s="71">
        <f t="shared" si="11"/>
        <v>-4.288454868637822E-2</v>
      </c>
      <c r="H93" s="179"/>
    </row>
    <row r="94" spans="1:8" ht="15" customHeight="1" x14ac:dyDescent="0.25">
      <c r="A94" s="66" t="s">
        <v>74</v>
      </c>
      <c r="B94" s="65">
        <v>30229</v>
      </c>
      <c r="C94" s="65">
        <v>130000</v>
      </c>
      <c r="D94" s="65">
        <v>7135</v>
      </c>
      <c r="E94" s="65">
        <f t="shared" si="10"/>
        <v>-122865</v>
      </c>
      <c r="F94" s="62">
        <f t="shared" si="11"/>
        <v>-0.94511538461538458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2500</v>
      </c>
      <c r="D95" s="65">
        <v>0</v>
      </c>
      <c r="E95" s="65">
        <f t="shared" si="10"/>
        <v>-2500</v>
      </c>
      <c r="F95" s="62">
        <f t="shared" si="11"/>
        <v>-1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73" customFormat="1" ht="15" customHeight="1" x14ac:dyDescent="0.25">
      <c r="A97" s="87" t="s">
        <v>77</v>
      </c>
      <c r="B97" s="86">
        <v>30229</v>
      </c>
      <c r="C97" s="86">
        <v>132500</v>
      </c>
      <c r="D97" s="86">
        <v>7135</v>
      </c>
      <c r="E97" s="65">
        <f t="shared" si="10"/>
        <v>-125365</v>
      </c>
      <c r="F97" s="71">
        <f t="shared" si="11"/>
        <v>-0.94615094339622641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73" customFormat="1" ht="15" customHeight="1" thickBot="1" x14ac:dyDescent="0.3">
      <c r="A99" s="159" t="s">
        <v>59</v>
      </c>
      <c r="B99" s="160">
        <v>9700958</v>
      </c>
      <c r="C99" s="160">
        <v>10156039</v>
      </c>
      <c r="D99" s="160">
        <v>10024465</v>
      </c>
      <c r="E99" s="160">
        <f t="shared" si="10"/>
        <v>-131574</v>
      </c>
      <c r="F99" s="162">
        <f t="shared" si="11"/>
        <v>-1.2955247611790384E-2</v>
      </c>
      <c r="H99" s="179"/>
    </row>
    <row r="100" spans="1:8" ht="15" customHeight="1" thickTop="1" x14ac:dyDescent="0.4">
      <c r="A100" s="4"/>
      <c r="B100" s="5"/>
      <c r="C100" s="11"/>
      <c r="D100" s="11"/>
      <c r="E100" s="5"/>
      <c r="F100" s="6" t="s">
        <v>38</v>
      </c>
    </row>
    <row r="101" spans="1:8" x14ac:dyDescent="0.25">
      <c r="A101" s="7" t="s">
        <v>206</v>
      </c>
    </row>
    <row r="102" spans="1:8" x14ac:dyDescent="0.25">
      <c r="A102" s="7" t="s">
        <v>181</v>
      </c>
    </row>
    <row r="103" spans="1:8" x14ac:dyDescent="0.25">
      <c r="A103" s="7" t="s">
        <v>211</v>
      </c>
    </row>
  </sheetData>
  <hyperlinks>
    <hyperlink ref="I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>
    <pageSetUpPr fitToPage="1"/>
  </sheetPr>
  <dimension ref="A1:M103"/>
  <sheetViews>
    <sheetView view="pageBreakPreview" topLeftCell="A62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101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5755721</v>
      </c>
      <c r="C8" s="61">
        <v>5755721</v>
      </c>
      <c r="D8" s="61">
        <v>5616536</v>
      </c>
      <c r="E8" s="61">
        <f t="shared" ref="E8:E36" si="0">D8-C8</f>
        <v>-139185</v>
      </c>
      <c r="F8" s="62">
        <f t="shared" ref="F8:F36" si="1">IF(ISBLANK(E8),"  ",IF(C8&gt;0,E8/C8,IF(E8&gt;0,1,0)))</f>
        <v>-2.4182026891157511E-2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170436</v>
      </c>
      <c r="C10" s="63">
        <v>170436</v>
      </c>
      <c r="D10" s="63">
        <v>166870</v>
      </c>
      <c r="E10" s="61">
        <f t="shared" si="0"/>
        <v>-3566</v>
      </c>
      <c r="F10" s="62">
        <f t="shared" si="1"/>
        <v>-2.0922809735032504E-2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170436</v>
      </c>
      <c r="C12" s="65">
        <v>170436</v>
      </c>
      <c r="D12" s="65">
        <v>166870</v>
      </c>
      <c r="E12" s="61">
        <f t="shared" si="0"/>
        <v>-3566</v>
      </c>
      <c r="F12" s="62">
        <f t="shared" si="1"/>
        <v>-2.0922809735032504E-2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5926157</v>
      </c>
      <c r="C42" s="70">
        <v>5926157</v>
      </c>
      <c r="D42" s="70">
        <v>5783406</v>
      </c>
      <c r="E42" s="70">
        <f>D42-C42</f>
        <v>-142751</v>
      </c>
      <c r="F42" s="71">
        <f>IF(ISBLANK(E42),"  ",IF(C42&gt;0,E42/C42,IF(E42&gt;0,1,0)))</f>
        <v>-2.4088291957165494E-2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112085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7091198.830000001</v>
      </c>
      <c r="C55" s="75">
        <v>7425000</v>
      </c>
      <c r="D55" s="75">
        <v>7980000</v>
      </c>
      <c r="E55" s="75">
        <f>D55-C55</f>
        <v>555000</v>
      </c>
      <c r="F55" s="71">
        <f>IF(ISBLANK(E55),"  ",IF(C55&gt;0,E55/C55,IF(E55&gt;0,1,0)))</f>
        <v>7.4747474747474743E-2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13129440.830000002</v>
      </c>
      <c r="C61" s="75">
        <v>13351157</v>
      </c>
      <c r="D61" s="75">
        <v>13763406</v>
      </c>
      <c r="E61" s="75">
        <f>D61-C61</f>
        <v>412249</v>
      </c>
      <c r="F61" s="71">
        <f>IF(ISBLANK(E61),"  ",IF(C61&gt;0,E61/C61,IF(E61&gt;0,1,0)))</f>
        <v>3.0877398865132064E-2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5369916.5300000003</v>
      </c>
      <c r="C65" s="57">
        <v>5971270.7400000002</v>
      </c>
      <c r="D65" s="57">
        <v>5036287.63</v>
      </c>
      <c r="E65" s="183">
        <f t="shared" ref="E65:E78" si="8">D65-C65</f>
        <v>-934983.11000000034</v>
      </c>
      <c r="F65" s="62">
        <f t="shared" ref="F65:F78" si="9">IF(ISBLANK(E65),"  ",IF(C65&gt;0,E65/C65,IF(E65&gt;0,1,0)))</f>
        <v>-0.15658025748804019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1209736.0999999999</v>
      </c>
      <c r="C68" s="65">
        <v>940405.36</v>
      </c>
      <c r="D68" s="65">
        <v>1684754.4300000002</v>
      </c>
      <c r="E68" s="183">
        <f t="shared" si="8"/>
        <v>744349.07000000018</v>
      </c>
      <c r="F68" s="62">
        <f t="shared" si="9"/>
        <v>0.79151938266281274</v>
      </c>
      <c r="H68" s="178"/>
    </row>
    <row r="69" spans="1:8" ht="15" customHeight="1" x14ac:dyDescent="0.25">
      <c r="A69" s="66" t="s">
        <v>50</v>
      </c>
      <c r="B69" s="65">
        <v>1245204.2100000002</v>
      </c>
      <c r="C69" s="65">
        <v>1339155.68</v>
      </c>
      <c r="D69" s="65">
        <v>1456255.91</v>
      </c>
      <c r="E69" s="183">
        <f t="shared" si="8"/>
        <v>117100.22999999998</v>
      </c>
      <c r="F69" s="62">
        <f t="shared" si="9"/>
        <v>8.7443328470966114E-2</v>
      </c>
      <c r="H69" s="178"/>
    </row>
    <row r="70" spans="1:8" ht="15" customHeight="1" x14ac:dyDescent="0.25">
      <c r="A70" s="66" t="s">
        <v>51</v>
      </c>
      <c r="B70" s="65">
        <v>3795394.11</v>
      </c>
      <c r="C70" s="65">
        <v>3574917.15</v>
      </c>
      <c r="D70" s="65">
        <v>3645730.08</v>
      </c>
      <c r="E70" s="183">
        <f t="shared" si="8"/>
        <v>70812.930000000168</v>
      </c>
      <c r="F70" s="62">
        <f t="shared" si="9"/>
        <v>1.9808271640644921E-2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58000</v>
      </c>
      <c r="D71" s="65">
        <v>58000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1028581.28</v>
      </c>
      <c r="C72" s="65">
        <v>995618.82000000007</v>
      </c>
      <c r="D72" s="65">
        <v>1408179.95</v>
      </c>
      <c r="E72" s="183">
        <f t="shared" si="8"/>
        <v>412561.12999999989</v>
      </c>
      <c r="F72" s="62">
        <f t="shared" si="9"/>
        <v>0.41437658842166109</v>
      </c>
      <c r="H72" s="178"/>
    </row>
    <row r="73" spans="1:8" s="103" customFormat="1" ht="15" customHeight="1" x14ac:dyDescent="0.25">
      <c r="A73" s="84" t="s">
        <v>54</v>
      </c>
      <c r="B73" s="70">
        <v>12648832.229999999</v>
      </c>
      <c r="C73" s="70">
        <v>12879367.75</v>
      </c>
      <c r="D73" s="70">
        <v>13289208</v>
      </c>
      <c r="E73" s="79">
        <f t="shared" si="8"/>
        <v>409840.25</v>
      </c>
      <c r="F73" s="71">
        <f t="shared" si="9"/>
        <v>3.182145722952899E-2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480609</v>
      </c>
      <c r="C75" s="65">
        <v>471789</v>
      </c>
      <c r="D75" s="65">
        <v>474198</v>
      </c>
      <c r="E75" s="183">
        <f t="shared" si="8"/>
        <v>2409</v>
      </c>
      <c r="F75" s="62">
        <f t="shared" si="9"/>
        <v>5.1060961573923935E-3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13129441.229999999</v>
      </c>
      <c r="C78" s="86">
        <v>13351156.75</v>
      </c>
      <c r="D78" s="86">
        <v>13763406</v>
      </c>
      <c r="E78" s="79">
        <f t="shared" si="8"/>
        <v>412249.25</v>
      </c>
      <c r="F78" s="71">
        <f t="shared" si="9"/>
        <v>3.0877418168279689E-2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7540992.2700000005</v>
      </c>
      <c r="C81" s="61">
        <v>7605443.0300000003</v>
      </c>
      <c r="D81" s="61">
        <v>7946350.290000001</v>
      </c>
      <c r="E81" s="57">
        <f t="shared" ref="E81:E99" si="10">D81-C81</f>
        <v>340907.26000000071</v>
      </c>
      <c r="F81" s="62">
        <f t="shared" ref="F81:F99" si="11">IF(ISBLANK(E81),"  ",IF(C81&gt;0,E81/C81,IF(E81&gt;0,1,0)))</f>
        <v>4.4824115920042686E-2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2982559.8499999996</v>
      </c>
      <c r="C83" s="57">
        <v>2931059.8</v>
      </c>
      <c r="D83" s="57">
        <v>3194337.9799999995</v>
      </c>
      <c r="E83" s="65">
        <f t="shared" si="10"/>
        <v>263278.1799999997</v>
      </c>
      <c r="F83" s="62">
        <f t="shared" si="11"/>
        <v>8.9823544371220171E-2</v>
      </c>
      <c r="H83" s="178"/>
    </row>
    <row r="84" spans="1:8" s="103" customFormat="1" ht="15" customHeight="1" x14ac:dyDescent="0.25">
      <c r="A84" s="84" t="s">
        <v>64</v>
      </c>
      <c r="B84" s="86">
        <v>10523552.120000001</v>
      </c>
      <c r="C84" s="86">
        <v>10536502.83</v>
      </c>
      <c r="D84" s="86">
        <v>11140688.27</v>
      </c>
      <c r="E84" s="70">
        <f t="shared" si="10"/>
        <v>604185.43999999948</v>
      </c>
      <c r="F84" s="71">
        <f t="shared" si="11"/>
        <v>5.734212287968412E-2</v>
      </c>
      <c r="H84" s="179"/>
    </row>
    <row r="85" spans="1:8" ht="15" customHeight="1" x14ac:dyDescent="0.25">
      <c r="A85" s="66" t="s">
        <v>65</v>
      </c>
      <c r="B85" s="63">
        <v>114426.91999999998</v>
      </c>
      <c r="C85" s="63">
        <v>275681</v>
      </c>
      <c r="D85" s="63">
        <v>0</v>
      </c>
      <c r="E85" s="65">
        <f t="shared" si="10"/>
        <v>-275681</v>
      </c>
      <c r="F85" s="62">
        <f t="shared" si="11"/>
        <v>-1</v>
      </c>
      <c r="H85" s="178"/>
    </row>
    <row r="86" spans="1:8" ht="15" customHeight="1" x14ac:dyDescent="0.25">
      <c r="A86" s="66" t="s">
        <v>66</v>
      </c>
      <c r="B86" s="61">
        <v>1295260.9100000001</v>
      </c>
      <c r="C86" s="61">
        <v>1341646.8700000001</v>
      </c>
      <c r="D86" s="61">
        <v>1483842.95</v>
      </c>
      <c r="E86" s="65">
        <f t="shared" si="10"/>
        <v>142196.07999999984</v>
      </c>
      <c r="F86" s="62">
        <f t="shared" si="11"/>
        <v>0.10598621975691698</v>
      </c>
      <c r="H86" s="178"/>
    </row>
    <row r="87" spans="1:8" ht="15" customHeight="1" x14ac:dyDescent="0.25">
      <c r="A87" s="66" t="s">
        <v>67</v>
      </c>
      <c r="B87" s="57">
        <v>128043.67000000001</v>
      </c>
      <c r="C87" s="57">
        <v>162535</v>
      </c>
      <c r="D87" s="57">
        <v>158885</v>
      </c>
      <c r="E87" s="65">
        <f t="shared" si="10"/>
        <v>-3650</v>
      </c>
      <c r="F87" s="62">
        <f t="shared" si="11"/>
        <v>-2.2456701633494325E-2</v>
      </c>
      <c r="H87" s="178"/>
    </row>
    <row r="88" spans="1:8" s="103" customFormat="1" ht="15" customHeight="1" x14ac:dyDescent="0.25">
      <c r="A88" s="68" t="s">
        <v>68</v>
      </c>
      <c r="B88" s="86">
        <v>1537731.5</v>
      </c>
      <c r="C88" s="86">
        <v>1779862.87</v>
      </c>
      <c r="D88" s="86">
        <v>1642727.95</v>
      </c>
      <c r="E88" s="65">
        <f t="shared" si="10"/>
        <v>-137134.92000000016</v>
      </c>
      <c r="F88" s="71">
        <f t="shared" si="11"/>
        <v>-7.7048025615591473E-2</v>
      </c>
      <c r="H88" s="179"/>
    </row>
    <row r="89" spans="1:8" ht="15" customHeight="1" x14ac:dyDescent="0.25">
      <c r="A89" s="66" t="s">
        <v>69</v>
      </c>
      <c r="B89" s="57">
        <v>120547.86</v>
      </c>
      <c r="C89" s="57">
        <v>131588</v>
      </c>
      <c r="D89" s="57">
        <v>158341.78</v>
      </c>
      <c r="E89" s="65">
        <f t="shared" si="10"/>
        <v>26753.78</v>
      </c>
      <c r="F89" s="62">
        <f t="shared" si="11"/>
        <v>0.20331473994589172</v>
      </c>
      <c r="H89" s="178"/>
    </row>
    <row r="90" spans="1:8" ht="15" customHeight="1" x14ac:dyDescent="0.25">
      <c r="A90" s="66" t="s">
        <v>70</v>
      </c>
      <c r="B90" s="65">
        <v>249163.91</v>
      </c>
      <c r="C90" s="65">
        <v>116650</v>
      </c>
      <c r="D90" s="65">
        <v>60950</v>
      </c>
      <c r="E90" s="65">
        <f t="shared" si="10"/>
        <v>-55700</v>
      </c>
      <c r="F90" s="62">
        <f t="shared" si="11"/>
        <v>-0.47749678525503642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643843.6</v>
      </c>
      <c r="C92" s="65">
        <v>662724.05000000005</v>
      </c>
      <c r="D92" s="65">
        <v>679698</v>
      </c>
      <c r="E92" s="65">
        <f t="shared" si="10"/>
        <v>16973.949999999953</v>
      </c>
      <c r="F92" s="62">
        <f t="shared" si="11"/>
        <v>2.5612394781809943E-2</v>
      </c>
      <c r="H92" s="178"/>
    </row>
    <row r="93" spans="1:8" s="103" customFormat="1" ht="15" customHeight="1" x14ac:dyDescent="0.25">
      <c r="A93" s="68" t="s">
        <v>73</v>
      </c>
      <c r="B93" s="70">
        <v>1013555.37</v>
      </c>
      <c r="C93" s="70">
        <v>910962.05</v>
      </c>
      <c r="D93" s="70">
        <v>898989.78</v>
      </c>
      <c r="E93" s="70">
        <f t="shared" si="10"/>
        <v>-11972.270000000019</v>
      </c>
      <c r="F93" s="71">
        <f t="shared" si="11"/>
        <v>-1.314244649379194E-2</v>
      </c>
      <c r="H93" s="179"/>
    </row>
    <row r="94" spans="1:8" ht="15" customHeight="1" x14ac:dyDescent="0.25">
      <c r="A94" s="66" t="s">
        <v>74</v>
      </c>
      <c r="B94" s="65">
        <v>37190.51</v>
      </c>
      <c r="C94" s="65">
        <v>91329</v>
      </c>
      <c r="D94" s="65">
        <v>81000</v>
      </c>
      <c r="E94" s="65">
        <f t="shared" si="10"/>
        <v>-10329</v>
      </c>
      <c r="F94" s="62">
        <f t="shared" si="11"/>
        <v>-0.11309660677331407</v>
      </c>
      <c r="H94" s="178"/>
    </row>
    <row r="95" spans="1:8" ht="15" customHeight="1" x14ac:dyDescent="0.25">
      <c r="A95" s="66" t="s">
        <v>75</v>
      </c>
      <c r="B95" s="65">
        <v>17411.73</v>
      </c>
      <c r="C95" s="65">
        <v>32500</v>
      </c>
      <c r="D95" s="65">
        <v>0</v>
      </c>
      <c r="E95" s="65">
        <f t="shared" si="10"/>
        <v>-32500</v>
      </c>
      <c r="F95" s="62">
        <f t="shared" si="11"/>
        <v>-1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54602.240000000005</v>
      </c>
      <c r="C97" s="86">
        <v>123829</v>
      </c>
      <c r="D97" s="86">
        <v>81000</v>
      </c>
      <c r="E97" s="65">
        <f t="shared" si="10"/>
        <v>-42829</v>
      </c>
      <c r="F97" s="71">
        <f t="shared" si="11"/>
        <v>-0.34587213011491652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13129441.23</v>
      </c>
      <c r="C99" s="160">
        <v>13351156.75</v>
      </c>
      <c r="D99" s="160">
        <v>13763406</v>
      </c>
      <c r="E99" s="160">
        <f t="shared" si="10"/>
        <v>412249.25</v>
      </c>
      <c r="F99" s="162">
        <f t="shared" si="11"/>
        <v>3.0877418168279689E-2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>
    <pageSetUpPr fitToPage="1"/>
  </sheetPr>
  <dimension ref="A1:M103"/>
  <sheetViews>
    <sheetView view="pageBreakPreview" topLeftCell="A62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102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10908242</v>
      </c>
      <c r="C8" s="61">
        <v>10908242</v>
      </c>
      <c r="D8" s="61">
        <v>10762135</v>
      </c>
      <c r="E8" s="61">
        <f t="shared" ref="E8:E36" si="0">D8-C8</f>
        <v>-146107</v>
      </c>
      <c r="F8" s="62">
        <f t="shared" ref="F8:F36" si="1">IF(ISBLANK(E8),"  ",IF(C8&gt;0,E8/C8,IF(E8&gt;0,1,0)))</f>
        <v>-1.3394183957414953E-2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398886</v>
      </c>
      <c r="C10" s="63">
        <v>398886</v>
      </c>
      <c r="D10" s="63">
        <v>390541</v>
      </c>
      <c r="E10" s="61">
        <f t="shared" si="0"/>
        <v>-8345</v>
      </c>
      <c r="F10" s="62">
        <f t="shared" si="1"/>
        <v>-2.0920764328655306E-2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398886</v>
      </c>
      <c r="C12" s="65">
        <v>398886</v>
      </c>
      <c r="D12" s="65">
        <v>390541</v>
      </c>
      <c r="E12" s="61">
        <f t="shared" si="0"/>
        <v>-8345</v>
      </c>
      <c r="F12" s="62">
        <f t="shared" si="1"/>
        <v>-2.0920764328655306E-2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11307128</v>
      </c>
      <c r="C42" s="70">
        <v>11307128</v>
      </c>
      <c r="D42" s="70">
        <v>11152676</v>
      </c>
      <c r="E42" s="70">
        <f>D42-C42</f>
        <v>-154452</v>
      </c>
      <c r="F42" s="71">
        <f>IF(ISBLANK(E42),"  ",IF(C42&gt;0,E42/C42,IF(E42&gt;0,1,0)))</f>
        <v>-1.3659702092343873E-2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730000</v>
      </c>
      <c r="D53" s="77">
        <v>0</v>
      </c>
      <c r="E53" s="77">
        <f>D53-C53</f>
        <v>-730000</v>
      </c>
      <c r="F53" s="71">
        <f>IF(ISBLANK(E53),"  ",IF(C53&gt;0,E53/C53,IF(E53&gt;0,1,0)))</f>
        <v>-1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10116949</v>
      </c>
      <c r="C55" s="75">
        <v>10970000</v>
      </c>
      <c r="D55" s="75">
        <v>11700000</v>
      </c>
      <c r="E55" s="75">
        <f>D55-C55</f>
        <v>730000</v>
      </c>
      <c r="F55" s="71">
        <f>IF(ISBLANK(E55),"  ",IF(C55&gt;0,E55/C55,IF(E55&gt;0,1,0)))</f>
        <v>6.6545123062898809E-2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21424077</v>
      </c>
      <c r="C61" s="75">
        <v>23007128</v>
      </c>
      <c r="D61" s="75">
        <v>22852676</v>
      </c>
      <c r="E61" s="75">
        <f>D61-C61</f>
        <v>-154452</v>
      </c>
      <c r="F61" s="71">
        <f>IF(ISBLANK(E61),"  ",IF(C61&gt;0,E61/C61,IF(E61&gt;0,1,0)))</f>
        <v>-6.7132238321967004E-3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9754524</v>
      </c>
      <c r="C65" s="57">
        <v>10175841</v>
      </c>
      <c r="D65" s="57">
        <v>10066400</v>
      </c>
      <c r="E65" s="183">
        <f t="shared" ref="E65:E78" si="8">D65-C65</f>
        <v>-109441</v>
      </c>
      <c r="F65" s="62">
        <f t="shared" ref="F65:F78" si="9">IF(ISBLANK(E65),"  ",IF(C65&gt;0,E65/C65,IF(E65&gt;0,1,0)))</f>
        <v>-1.0754983298186362E-2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937275</v>
      </c>
      <c r="C68" s="65">
        <v>941252</v>
      </c>
      <c r="D68" s="65">
        <v>959665</v>
      </c>
      <c r="E68" s="183">
        <f t="shared" si="8"/>
        <v>18413</v>
      </c>
      <c r="F68" s="62">
        <f t="shared" si="9"/>
        <v>1.9562242630028939E-2</v>
      </c>
      <c r="H68" s="178"/>
    </row>
    <row r="69" spans="1:8" ht="15" customHeight="1" x14ac:dyDescent="0.25">
      <c r="A69" s="66" t="s">
        <v>50</v>
      </c>
      <c r="B69" s="65">
        <v>1729744</v>
      </c>
      <c r="C69" s="65">
        <v>1711418</v>
      </c>
      <c r="D69" s="65">
        <v>1843725</v>
      </c>
      <c r="E69" s="183">
        <f t="shared" si="8"/>
        <v>132307</v>
      </c>
      <c r="F69" s="62">
        <f t="shared" si="9"/>
        <v>7.7308407414202723E-2</v>
      </c>
      <c r="H69" s="178"/>
    </row>
    <row r="70" spans="1:8" ht="15" customHeight="1" x14ac:dyDescent="0.25">
      <c r="A70" s="66" t="s">
        <v>51</v>
      </c>
      <c r="B70" s="65">
        <v>5510222</v>
      </c>
      <c r="C70" s="65">
        <v>6365438</v>
      </c>
      <c r="D70" s="65">
        <v>6474843</v>
      </c>
      <c r="E70" s="183">
        <f t="shared" si="8"/>
        <v>109405</v>
      </c>
      <c r="F70" s="62">
        <f t="shared" si="9"/>
        <v>1.7187348301876477E-2</v>
      </c>
      <c r="H70" s="178"/>
    </row>
    <row r="71" spans="1:8" ht="15" customHeight="1" x14ac:dyDescent="0.25">
      <c r="A71" s="66" t="s">
        <v>52</v>
      </c>
      <c r="B71" s="65">
        <v>19672</v>
      </c>
      <c r="C71" s="65">
        <v>53997</v>
      </c>
      <c r="D71" s="65">
        <v>45000</v>
      </c>
      <c r="E71" s="183">
        <f t="shared" si="8"/>
        <v>-8997</v>
      </c>
      <c r="F71" s="62">
        <f t="shared" si="9"/>
        <v>-0.16662036779821102</v>
      </c>
      <c r="H71" s="178"/>
    </row>
    <row r="72" spans="1:8" ht="15" customHeight="1" x14ac:dyDescent="0.25">
      <c r="A72" s="66" t="s">
        <v>53</v>
      </c>
      <c r="B72" s="65">
        <v>2853300</v>
      </c>
      <c r="C72" s="65">
        <v>3122293</v>
      </c>
      <c r="D72" s="65">
        <v>2776673</v>
      </c>
      <c r="E72" s="183">
        <f t="shared" si="8"/>
        <v>-345620</v>
      </c>
      <c r="F72" s="62">
        <f t="shared" si="9"/>
        <v>-0.1106942878198811</v>
      </c>
      <c r="H72" s="178"/>
    </row>
    <row r="73" spans="1:8" s="103" customFormat="1" ht="15" customHeight="1" x14ac:dyDescent="0.25">
      <c r="A73" s="84" t="s">
        <v>54</v>
      </c>
      <c r="B73" s="70">
        <v>20804737</v>
      </c>
      <c r="C73" s="70">
        <v>22370239</v>
      </c>
      <c r="D73" s="70">
        <v>22166306</v>
      </c>
      <c r="E73" s="79">
        <f t="shared" si="8"/>
        <v>-203933</v>
      </c>
      <c r="F73" s="71">
        <f t="shared" si="9"/>
        <v>-9.1162638003107616E-3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619340</v>
      </c>
      <c r="C75" s="65">
        <v>636889</v>
      </c>
      <c r="D75" s="65">
        <v>686370</v>
      </c>
      <c r="E75" s="183">
        <f t="shared" si="8"/>
        <v>49481</v>
      </c>
      <c r="F75" s="62">
        <f t="shared" si="9"/>
        <v>7.769171708099841E-2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21424077</v>
      </c>
      <c r="C78" s="86">
        <v>23007128</v>
      </c>
      <c r="D78" s="86">
        <v>22852676</v>
      </c>
      <c r="E78" s="79">
        <f t="shared" si="8"/>
        <v>-154452</v>
      </c>
      <c r="F78" s="71">
        <f t="shared" si="9"/>
        <v>-6.7132238321967004E-3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11425127</v>
      </c>
      <c r="C81" s="61">
        <v>11751810</v>
      </c>
      <c r="D81" s="61">
        <v>11526348</v>
      </c>
      <c r="E81" s="57">
        <f t="shared" ref="E81:E99" si="10">D81-C81</f>
        <v>-225462</v>
      </c>
      <c r="F81" s="62">
        <f t="shared" ref="F81:F99" si="11">IF(ISBLANK(E81),"  ",IF(C81&gt;0,E81/C81,IF(E81&gt;0,1,0)))</f>
        <v>-1.9185299966558343E-2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4926623</v>
      </c>
      <c r="C83" s="57">
        <v>5108720</v>
      </c>
      <c r="D83" s="57">
        <v>4990581</v>
      </c>
      <c r="E83" s="65">
        <f t="shared" si="10"/>
        <v>-118139</v>
      </c>
      <c r="F83" s="62">
        <f t="shared" si="11"/>
        <v>-2.3124970638437808E-2</v>
      </c>
      <c r="H83" s="178"/>
    </row>
    <row r="84" spans="1:8" s="103" customFormat="1" ht="15" customHeight="1" x14ac:dyDescent="0.25">
      <c r="A84" s="84" t="s">
        <v>64</v>
      </c>
      <c r="B84" s="86">
        <v>16351750</v>
      </c>
      <c r="C84" s="86">
        <v>16860530</v>
      </c>
      <c r="D84" s="86">
        <v>16516929</v>
      </c>
      <c r="E84" s="70">
        <f t="shared" si="10"/>
        <v>-343601</v>
      </c>
      <c r="F84" s="71">
        <f t="shared" si="11"/>
        <v>-2.0379015369030511E-2</v>
      </c>
      <c r="H84" s="179"/>
    </row>
    <row r="85" spans="1:8" ht="15" customHeight="1" x14ac:dyDescent="0.25">
      <c r="A85" s="66" t="s">
        <v>65</v>
      </c>
      <c r="B85" s="63">
        <v>66929</v>
      </c>
      <c r="C85" s="63">
        <v>90427</v>
      </c>
      <c r="D85" s="63">
        <v>74050</v>
      </c>
      <c r="E85" s="65">
        <f t="shared" si="10"/>
        <v>-16377</v>
      </c>
      <c r="F85" s="62">
        <f t="shared" si="11"/>
        <v>-0.18110741260906588</v>
      </c>
      <c r="H85" s="178"/>
    </row>
    <row r="86" spans="1:8" ht="15" customHeight="1" x14ac:dyDescent="0.25">
      <c r="A86" s="66" t="s">
        <v>66</v>
      </c>
      <c r="B86" s="61">
        <v>3197758</v>
      </c>
      <c r="C86" s="61">
        <v>3524137</v>
      </c>
      <c r="D86" s="61">
        <v>3246498</v>
      </c>
      <c r="E86" s="65">
        <f t="shared" si="10"/>
        <v>-277639</v>
      </c>
      <c r="F86" s="62">
        <f t="shared" si="11"/>
        <v>-7.8782124531481035E-2</v>
      </c>
      <c r="H86" s="178"/>
    </row>
    <row r="87" spans="1:8" ht="15" customHeight="1" x14ac:dyDescent="0.25">
      <c r="A87" s="66" t="s">
        <v>67</v>
      </c>
      <c r="B87" s="57">
        <v>293447</v>
      </c>
      <c r="C87" s="57">
        <v>292125</v>
      </c>
      <c r="D87" s="57">
        <v>302572</v>
      </c>
      <c r="E87" s="65">
        <f t="shared" si="10"/>
        <v>10447</v>
      </c>
      <c r="F87" s="62">
        <f t="shared" si="11"/>
        <v>3.5762088147197259E-2</v>
      </c>
      <c r="H87" s="178"/>
    </row>
    <row r="88" spans="1:8" s="103" customFormat="1" ht="15" customHeight="1" x14ac:dyDescent="0.25">
      <c r="A88" s="68" t="s">
        <v>68</v>
      </c>
      <c r="B88" s="86">
        <v>3558134</v>
      </c>
      <c r="C88" s="86">
        <v>3906689</v>
      </c>
      <c r="D88" s="86">
        <v>3623120</v>
      </c>
      <c r="E88" s="65">
        <f t="shared" si="10"/>
        <v>-283569</v>
      </c>
      <c r="F88" s="71">
        <f t="shared" si="11"/>
        <v>-7.2585506550431833E-2</v>
      </c>
      <c r="H88" s="179"/>
    </row>
    <row r="89" spans="1:8" ht="15" customHeight="1" x14ac:dyDescent="0.25">
      <c r="A89" s="66" t="s">
        <v>69</v>
      </c>
      <c r="B89" s="57">
        <v>98665</v>
      </c>
      <c r="C89" s="57">
        <v>276981</v>
      </c>
      <c r="D89" s="57">
        <v>270625</v>
      </c>
      <c r="E89" s="65">
        <f t="shared" si="10"/>
        <v>-6356</v>
      </c>
      <c r="F89" s="62">
        <f t="shared" si="11"/>
        <v>-2.2947422386373071E-2</v>
      </c>
      <c r="H89" s="178"/>
    </row>
    <row r="90" spans="1:8" ht="15" customHeight="1" x14ac:dyDescent="0.25">
      <c r="A90" s="66" t="s">
        <v>70</v>
      </c>
      <c r="B90" s="65">
        <v>369361</v>
      </c>
      <c r="C90" s="65">
        <v>1012839</v>
      </c>
      <c r="D90" s="65">
        <v>1413632</v>
      </c>
      <c r="E90" s="65">
        <f t="shared" si="10"/>
        <v>400793</v>
      </c>
      <c r="F90" s="62">
        <f t="shared" si="11"/>
        <v>0.3957124478816475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619340</v>
      </c>
      <c r="C92" s="65">
        <v>636889</v>
      </c>
      <c r="D92" s="65">
        <v>686370</v>
      </c>
      <c r="E92" s="65">
        <f t="shared" si="10"/>
        <v>49481</v>
      </c>
      <c r="F92" s="62">
        <f t="shared" si="11"/>
        <v>7.769171708099841E-2</v>
      </c>
      <c r="H92" s="178"/>
    </row>
    <row r="93" spans="1:8" s="103" customFormat="1" ht="15" customHeight="1" x14ac:dyDescent="0.25">
      <c r="A93" s="68" t="s">
        <v>73</v>
      </c>
      <c r="B93" s="70">
        <v>1087366</v>
      </c>
      <c r="C93" s="70">
        <v>1926709</v>
      </c>
      <c r="D93" s="70">
        <v>2370627</v>
      </c>
      <c r="E93" s="70">
        <f t="shared" si="10"/>
        <v>443918</v>
      </c>
      <c r="F93" s="71">
        <f t="shared" si="11"/>
        <v>0.23040220396541461</v>
      </c>
      <c r="H93" s="179"/>
    </row>
    <row r="94" spans="1:8" ht="15" customHeight="1" x14ac:dyDescent="0.25">
      <c r="A94" s="66" t="s">
        <v>74</v>
      </c>
      <c r="B94" s="65">
        <v>426827</v>
      </c>
      <c r="C94" s="65">
        <v>313200</v>
      </c>
      <c r="D94" s="65">
        <v>342000</v>
      </c>
      <c r="E94" s="65">
        <f t="shared" si="10"/>
        <v>28800</v>
      </c>
      <c r="F94" s="62">
        <f t="shared" si="11"/>
        <v>9.1954022988505746E-2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426827</v>
      </c>
      <c r="C97" s="86">
        <v>313200</v>
      </c>
      <c r="D97" s="86">
        <v>342000</v>
      </c>
      <c r="E97" s="65">
        <f t="shared" si="10"/>
        <v>28800</v>
      </c>
      <c r="F97" s="71">
        <f t="shared" si="11"/>
        <v>9.1954022988505746E-2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21424077</v>
      </c>
      <c r="C99" s="160">
        <v>23007128</v>
      </c>
      <c r="D99" s="160">
        <v>22852676</v>
      </c>
      <c r="E99" s="160">
        <f t="shared" si="10"/>
        <v>-154452</v>
      </c>
      <c r="F99" s="162">
        <f t="shared" si="11"/>
        <v>-6.7132238321967004E-3</v>
      </c>
      <c r="H99" s="179"/>
    </row>
    <row r="100" spans="1:8" ht="15" customHeight="1" thickTop="1" x14ac:dyDescent="0.4">
      <c r="A100" s="4"/>
      <c r="B100" s="5"/>
      <c r="C100" s="11"/>
      <c r="D100" s="11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A103" sqref="A10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87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'2Year'!B8+'4Year'!B8</f>
        <v>726936695</v>
      </c>
      <c r="C8" s="61">
        <f>'2Year'!C8+'4Year'!C8</f>
        <v>726936695</v>
      </c>
      <c r="D8" s="61">
        <f>'2Year'!D8+'4Year'!D8</f>
        <v>665101411</v>
      </c>
      <c r="E8" s="61">
        <f t="shared" ref="E8:E36" si="0">D8-C8</f>
        <v>-61835284</v>
      </c>
      <c r="F8" s="62">
        <f t="shared" ref="F8:F36" si="1">IF(ISBLANK(E8),"  ",IF(C8&gt;0,E8/C8,IF(E8&gt;0,1,0)))</f>
        <v>-8.506281829671565E-2</v>
      </c>
      <c r="H8" s="178"/>
    </row>
    <row r="9" spans="1:9" ht="15" customHeight="1" x14ac:dyDescent="0.25">
      <c r="A9" s="60" t="s">
        <v>13</v>
      </c>
      <c r="B9" s="61">
        <f>'2Year'!B9+'4Year'!B9</f>
        <v>0</v>
      </c>
      <c r="C9" s="61">
        <f>'2Year'!C9+'4Year'!C9</f>
        <v>0</v>
      </c>
      <c r="D9" s="61">
        <f>'2Year'!D9+'4Year'!D9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'2Year'!B10+'4Year'!B10</f>
        <v>37312245.810000002</v>
      </c>
      <c r="C10" s="61">
        <f>'2Year'!C10+'4Year'!C10</f>
        <v>37441295</v>
      </c>
      <c r="D10" s="61">
        <f>'2Year'!D10+'4Year'!D10</f>
        <v>52271773</v>
      </c>
      <c r="E10" s="61">
        <f t="shared" si="0"/>
        <v>14830478</v>
      </c>
      <c r="F10" s="62">
        <f t="shared" si="1"/>
        <v>0.39609949388769805</v>
      </c>
      <c r="H10" s="178"/>
    </row>
    <row r="11" spans="1:9" ht="15" customHeight="1" x14ac:dyDescent="0.25">
      <c r="A11" s="189" t="s">
        <v>15</v>
      </c>
      <c r="B11" s="61">
        <f>'2Year'!B11+'4Year'!B11</f>
        <v>0</v>
      </c>
      <c r="C11" s="61">
        <f>'2Year'!C11+'4Year'!C11</f>
        <v>0</v>
      </c>
      <c r="D11" s="61">
        <f>'2Year'!D11+'4Year'!D11</f>
        <v>3000000</v>
      </c>
      <c r="E11" s="61">
        <f t="shared" si="0"/>
        <v>3000000</v>
      </c>
      <c r="F11" s="62">
        <f t="shared" si="1"/>
        <v>1</v>
      </c>
      <c r="H11" s="178"/>
    </row>
    <row r="12" spans="1:9" ht="15" customHeight="1" x14ac:dyDescent="0.25">
      <c r="A12" s="190" t="s">
        <v>16</v>
      </c>
      <c r="B12" s="61">
        <f>'2Year'!B12+'4Year'!B12</f>
        <v>33307814.98</v>
      </c>
      <c r="C12" s="61">
        <f>'2Year'!C12+'4Year'!C12</f>
        <v>33365870</v>
      </c>
      <c r="D12" s="61">
        <f>'2Year'!D12+'4Year'!D12</f>
        <v>32360348</v>
      </c>
      <c r="E12" s="61">
        <f t="shared" si="0"/>
        <v>-1005522</v>
      </c>
      <c r="F12" s="62">
        <f t="shared" si="1"/>
        <v>-3.0136244012219673E-2</v>
      </c>
      <c r="H12" s="178"/>
    </row>
    <row r="13" spans="1:9" ht="15" customHeight="1" x14ac:dyDescent="0.25">
      <c r="A13" s="190" t="s">
        <v>17</v>
      </c>
      <c r="B13" s="61">
        <f>'2Year'!B13+'4Year'!B13</f>
        <v>0</v>
      </c>
      <c r="C13" s="61">
        <f>'2Year'!C13+'4Year'!C13</f>
        <v>0</v>
      </c>
      <c r="D13" s="61">
        <f>'2Year'!D13+'4Year'!D13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'2Year'!B14+'4Year'!B14</f>
        <v>458160</v>
      </c>
      <c r="C14" s="61">
        <f>'2Year'!C14+'4Year'!C14</f>
        <v>458160</v>
      </c>
      <c r="D14" s="61">
        <f>'2Year'!D14+'4Year'!D14</f>
        <v>909034</v>
      </c>
      <c r="E14" s="61">
        <f t="shared" si="0"/>
        <v>450874</v>
      </c>
      <c r="F14" s="62">
        <f t="shared" si="1"/>
        <v>0.98409725859961583</v>
      </c>
      <c r="H14" s="178"/>
    </row>
    <row r="15" spans="1:9" ht="15" customHeight="1" x14ac:dyDescent="0.25">
      <c r="A15" s="190" t="s">
        <v>19</v>
      </c>
      <c r="B15" s="61">
        <f>'2Year'!B15+'4Year'!B15</f>
        <v>2435245.83</v>
      </c>
      <c r="C15" s="61">
        <f>'2Year'!C15+'4Year'!C15</f>
        <v>2494651</v>
      </c>
      <c r="D15" s="61">
        <f>'2Year'!D15+'4Year'!D15</f>
        <v>1936098</v>
      </c>
      <c r="E15" s="61">
        <f t="shared" si="0"/>
        <v>-558553</v>
      </c>
      <c r="F15" s="62">
        <f t="shared" si="1"/>
        <v>-0.2239002569898555</v>
      </c>
      <c r="H15" s="178"/>
    </row>
    <row r="16" spans="1:9" ht="15" customHeight="1" x14ac:dyDescent="0.25">
      <c r="A16" s="190" t="s">
        <v>201</v>
      </c>
      <c r="B16" s="61">
        <f>'2Year'!B16+'4Year'!B16</f>
        <v>50000</v>
      </c>
      <c r="C16" s="61">
        <f>'2Year'!C16+'4Year'!C16</f>
        <v>50000</v>
      </c>
      <c r="D16" s="61">
        <f>'2Year'!D16+'4Year'!D16</f>
        <v>50000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'2Year'!B17+'4Year'!B17</f>
        <v>0</v>
      </c>
      <c r="C17" s="61">
        <f>'2Year'!C17+'4Year'!C17</f>
        <v>0</v>
      </c>
      <c r="D17" s="61">
        <f>'2Year'!D17+'4Year'!D17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'2Year'!B18+'4Year'!B18</f>
        <v>750000</v>
      </c>
      <c r="C18" s="61">
        <f>'2Year'!C18+'4Year'!C18</f>
        <v>750000</v>
      </c>
      <c r="D18" s="61">
        <f>'2Year'!D18+'4Year'!D18</f>
        <v>750000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'2Year'!B19+'4Year'!B19</f>
        <v>0</v>
      </c>
      <c r="C19" s="61">
        <f>'2Year'!C19+'4Year'!C19</f>
        <v>0</v>
      </c>
      <c r="D19" s="61">
        <f>'2Year'!D19+'4Year'!D19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'2Year'!B20+'4Year'!B20</f>
        <v>0</v>
      </c>
      <c r="C20" s="61">
        <f>'2Year'!C20+'4Year'!C20</f>
        <v>0</v>
      </c>
      <c r="D20" s="61">
        <f>'2Year'!D20+'4Year'!D20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'2Year'!B21+'4Year'!B21</f>
        <v>0</v>
      </c>
      <c r="C21" s="61">
        <f>'2Year'!C21+'4Year'!C21</f>
        <v>0</v>
      </c>
      <c r="D21" s="61">
        <f>'2Year'!D21+'4Year'!D21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'2Year'!B22+'4Year'!B22</f>
        <v>0</v>
      </c>
      <c r="C22" s="61">
        <f>'2Year'!C22+'4Year'!C22</f>
        <v>0</v>
      </c>
      <c r="D22" s="61">
        <f>'2Year'!D22+'4Year'!D22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'2Year'!B23+'4Year'!B23</f>
        <v>288717</v>
      </c>
      <c r="C23" s="61">
        <f>'2Year'!C23+'4Year'!C23</f>
        <v>288717</v>
      </c>
      <c r="D23" s="61">
        <f>'2Year'!D23+'4Year'!D23</f>
        <v>332771</v>
      </c>
      <c r="E23" s="61">
        <f t="shared" si="0"/>
        <v>44054</v>
      </c>
      <c r="F23" s="62">
        <f t="shared" si="1"/>
        <v>0.15258540369981677</v>
      </c>
      <c r="H23" s="178"/>
    </row>
    <row r="24" spans="1:8" ht="15" customHeight="1" x14ac:dyDescent="0.25">
      <c r="A24" s="191" t="s">
        <v>24</v>
      </c>
      <c r="B24" s="61">
        <f>'2Year'!B24+'4Year'!B24</f>
        <v>0</v>
      </c>
      <c r="C24" s="61">
        <f>'2Year'!C24+'4Year'!C24</f>
        <v>0</v>
      </c>
      <c r="D24" s="61">
        <f>'2Year'!D24+'4Year'!D24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'2Year'!B25+'4Year'!B25</f>
        <v>0</v>
      </c>
      <c r="C25" s="61">
        <f>'2Year'!C25+'4Year'!C25</f>
        <v>0</v>
      </c>
      <c r="D25" s="61">
        <f>'2Year'!D25+'4Year'!D25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'2Year'!B26+'4Year'!B26</f>
        <v>0</v>
      </c>
      <c r="C26" s="61">
        <f>'2Year'!C26+'4Year'!C26</f>
        <v>0</v>
      </c>
      <c r="D26" s="61">
        <f>'2Year'!D26+'4Year'!D26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'2Year'!B27+'4Year'!B27</f>
        <v>0</v>
      </c>
      <c r="C27" s="61">
        <f>'2Year'!C27+'4Year'!C27</f>
        <v>0</v>
      </c>
      <c r="D27" s="61">
        <f>'2Year'!D27+'4Year'!D27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'2Year'!B28+'4Year'!B28</f>
        <v>22308</v>
      </c>
      <c r="C28" s="61">
        <f>'2Year'!C28+'4Year'!C28</f>
        <v>33897</v>
      </c>
      <c r="D28" s="61">
        <f>'2Year'!D28+'4Year'!D28</f>
        <v>33522</v>
      </c>
      <c r="E28" s="61">
        <f t="shared" si="0"/>
        <v>-375</v>
      </c>
      <c r="F28" s="62">
        <f t="shared" si="1"/>
        <v>-1.1062925922648022E-2</v>
      </c>
      <c r="H28" s="178"/>
    </row>
    <row r="29" spans="1:8" ht="15" customHeight="1" x14ac:dyDescent="0.25">
      <c r="A29" s="191" t="s">
        <v>197</v>
      </c>
      <c r="B29" s="61">
        <f>'2Year'!B29+'4Year'!B29</f>
        <v>0</v>
      </c>
      <c r="C29" s="61">
        <f>'2Year'!C29+'4Year'!C29</f>
        <v>0</v>
      </c>
      <c r="D29" s="61">
        <f>'2Year'!D29+'4Year'!D29</f>
        <v>200000</v>
      </c>
      <c r="E29" s="61">
        <f t="shared" si="0"/>
        <v>200000</v>
      </c>
      <c r="F29" s="62">
        <f t="shared" si="1"/>
        <v>1</v>
      </c>
      <c r="H29" s="178"/>
    </row>
    <row r="30" spans="1:8" ht="15" customHeight="1" x14ac:dyDescent="0.25">
      <c r="A30" s="192" t="s">
        <v>198</v>
      </c>
      <c r="B30" s="61">
        <f>'2Year'!B30+'4Year'!B30</f>
        <v>0</v>
      </c>
      <c r="C30" s="61">
        <f>'2Year'!C30+'4Year'!C30</f>
        <v>0</v>
      </c>
      <c r="D30" s="61">
        <f>'2Year'!D30+'4Year'!D30</f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06" t="s">
        <v>208</v>
      </c>
      <c r="B31" s="207">
        <f>'2Year'!B31+'4Year'!B31</f>
        <v>0</v>
      </c>
      <c r="C31" s="207">
        <f>'2Year'!C31+'4Year'!C31</f>
        <v>0</v>
      </c>
      <c r="D31" s="207">
        <f>'2Year'!D31+'4Year'!D31</f>
        <v>3700000</v>
      </c>
      <c r="E31" s="207">
        <f t="shared" ref="E31:E32" si="2">D31-C31</f>
        <v>3700000</v>
      </c>
      <c r="F31" s="208">
        <f t="shared" ref="F31:F32" si="3">IF(ISBLANK(E31),"  ",IF(C31&gt;0,E31/C31,IF(E31&gt;0,1,0)))</f>
        <v>1</v>
      </c>
      <c r="H31" s="210"/>
    </row>
    <row r="32" spans="1:8" s="209" customFormat="1" ht="15" customHeight="1" x14ac:dyDescent="0.25">
      <c r="A32" s="206" t="s">
        <v>209</v>
      </c>
      <c r="B32" s="207">
        <f>'2Year'!B32+'4Year'!B32</f>
        <v>0</v>
      </c>
      <c r="C32" s="207">
        <f>'2Year'!C32+'4Year'!C32</f>
        <v>0</v>
      </c>
      <c r="D32" s="207">
        <f>'2Year'!D32+'4Year'!D32</f>
        <v>1000000</v>
      </c>
      <c r="E32" s="207">
        <f t="shared" si="2"/>
        <v>1000000</v>
      </c>
      <c r="F32" s="208">
        <f t="shared" si="3"/>
        <v>1</v>
      </c>
      <c r="H32" s="210"/>
    </row>
    <row r="33" spans="1:8" ht="15" customHeight="1" x14ac:dyDescent="0.25">
      <c r="A33" s="191" t="s">
        <v>202</v>
      </c>
      <c r="B33" s="61">
        <f>'2Year'!B33+'4Year'!B33</f>
        <v>0</v>
      </c>
      <c r="C33" s="61">
        <f>'2Year'!C33+'4Year'!C33</f>
        <v>0</v>
      </c>
      <c r="D33" s="61">
        <f>'2Year'!D33+'4Year'!D33</f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1">
        <f>'2Year'!B34+'4Year'!B34</f>
        <v>0</v>
      </c>
      <c r="C34" s="61">
        <f>'2Year'!C34+'4Year'!C34</f>
        <v>0</v>
      </c>
      <c r="D34" s="61">
        <f>'2Year'!D34+'4Year'!D34</f>
        <v>8000000</v>
      </c>
      <c r="E34" s="61">
        <f t="shared" ref="E34" si="4">D34-C34</f>
        <v>8000000</v>
      </c>
      <c r="F34" s="62">
        <f t="shared" ref="F34" si="5">IF(ISBLANK(E34),"  ",IF(C34&gt;0,E34/C34,IF(E34&gt;0,1,0)))</f>
        <v>1</v>
      </c>
      <c r="H34" s="178"/>
    </row>
    <row r="35" spans="1:8" ht="15" customHeight="1" x14ac:dyDescent="0.25">
      <c r="A35" s="193" t="s">
        <v>203</v>
      </c>
      <c r="B35" s="61">
        <f>'2Year'!B35+'4Year'!B35</f>
        <v>0</v>
      </c>
      <c r="C35" s="61">
        <f>'2Year'!C35+'4Year'!C35</f>
        <v>0</v>
      </c>
      <c r="D35" s="61">
        <f>'2Year'!D35+'4Year'!D35</f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1">
        <f>'2Year'!B36+'4Year'!B36</f>
        <v>0</v>
      </c>
      <c r="C36" s="61">
        <f>'2Year'!C36+'4Year'!C36</f>
        <v>0</v>
      </c>
      <c r="D36" s="61">
        <f>'2Year'!D36+'4Year'!D36</f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f>'2Year'!B38+'4Year'!B38</f>
        <v>0</v>
      </c>
      <c r="C38" s="61">
        <f>'2Year'!C38+'4Year'!C38</f>
        <v>0</v>
      </c>
      <c r="D38" s="61">
        <f>'2Year'!D38+'4Year'!D38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61">
        <f>'2Year'!B40+'4Year'!B40</f>
        <v>0</v>
      </c>
      <c r="C40" s="61">
        <f>'2Year'!C40+'4Year'!C40</f>
        <v>0</v>
      </c>
      <c r="D40" s="61">
        <f>'2Year'!D40+'4Year'!D40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8" s="103" customFormat="1" ht="15" customHeight="1" x14ac:dyDescent="0.25">
      <c r="A42" s="69" t="s">
        <v>30</v>
      </c>
      <c r="B42" s="102">
        <f>B40+B38+B10+B9+B8</f>
        <v>764248940.80999994</v>
      </c>
      <c r="C42" s="102">
        <f>C40+C38+C10+C9+C8</f>
        <v>764377990</v>
      </c>
      <c r="D42" s="102">
        <f>D40+D38+D10+D9+D8</f>
        <v>717373184</v>
      </c>
      <c r="E42" s="77">
        <f>D42-C42</f>
        <v>-47004806</v>
      </c>
      <c r="F42" s="71">
        <f>IF(ISBLANK(E42),"  ",IF(C42&gt;0,E42/C42,IF(E42&gt;0,1,0)))</f>
        <v>-6.1494190851832352E-2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f>'2Year'!B44+'4Year'!B44</f>
        <v>0</v>
      </c>
      <c r="C44" s="61">
        <f>'2Year'!C44+'4Year'!C44</f>
        <v>0</v>
      </c>
      <c r="D44" s="61">
        <f>'2Year'!D44+'4Year'!D44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f>'2Year'!B45+'4Year'!B45</f>
        <v>0</v>
      </c>
      <c r="C45" s="61">
        <f>'2Year'!C45+'4Year'!C45</f>
        <v>0</v>
      </c>
      <c r="D45" s="61">
        <f>'2Year'!D45+'4Year'!D45</f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f>'2Year'!B46+'4Year'!B46</f>
        <v>1677961</v>
      </c>
      <c r="C46" s="61">
        <f>'2Year'!C46+'4Year'!C46</f>
        <v>0</v>
      </c>
      <c r="D46" s="61">
        <f>'2Year'!D46+'4Year'!D46</f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f>'2Year'!B47+'4Year'!B47</f>
        <v>0</v>
      </c>
      <c r="C47" s="61">
        <f>'2Year'!C47+'4Year'!C47</f>
        <v>0</v>
      </c>
      <c r="D47" s="61">
        <f>'2Year'!D47+'4Year'!D47</f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f>'2Year'!B48+'4Year'!B48</f>
        <v>0</v>
      </c>
      <c r="C48" s="61">
        <f>'2Year'!C48+'4Year'!C48</f>
        <v>0</v>
      </c>
      <c r="D48" s="61">
        <f>'2Year'!D48+'4Year'!D48</f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7">
        <f>SUM(B44:B48)</f>
        <v>1677961</v>
      </c>
      <c r="C49" s="77">
        <f>'2Year'!C49+'4Year'!C49</f>
        <v>0</v>
      </c>
      <c r="D49" s="77">
        <f>'2Year'!D49+'4Year'!D49</f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'2Year'!B51+'4Year'!B51</f>
        <v>13498142</v>
      </c>
      <c r="C51" s="77">
        <f>'2Year'!C51+'4Year'!C51</f>
        <v>13586093</v>
      </c>
      <c r="D51" s="77">
        <f>'2Year'!D51+'4Year'!D51</f>
        <v>13221898</v>
      </c>
      <c r="E51" s="77">
        <f>D51-C51</f>
        <v>-364195</v>
      </c>
      <c r="F51" s="71">
        <f>IF(ISBLANK(E51),"  ",IF(C51&gt;0,E51/C51,IF(E51&gt;0,1,0)))</f>
        <v>-2.6806455689652647E-2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'2Year'!B53+'4Year'!B53</f>
        <v>1256353</v>
      </c>
      <c r="C53" s="77">
        <f>'2Year'!C53+'4Year'!C53</f>
        <v>730000</v>
      </c>
      <c r="D53" s="77">
        <f>'2Year'!D53+'4Year'!D53</f>
        <v>0</v>
      </c>
      <c r="E53" s="77">
        <f>D53-C53</f>
        <v>-730000</v>
      </c>
      <c r="F53" s="71">
        <f>IF(ISBLANK(E53),"  ",IF(C53&gt;0,E53/C53,IF(E53&gt;0,1,0)))</f>
        <v>-1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'2Year'!B55+'4Year'!B55</f>
        <v>1483510548.9300003</v>
      </c>
      <c r="C55" s="77">
        <f>'2Year'!C55+'4Year'!C55</f>
        <v>1609549189</v>
      </c>
      <c r="D55" s="77">
        <f>'2Year'!D55+'4Year'!D55</f>
        <v>1619060689.4099998</v>
      </c>
      <c r="E55" s="77">
        <f>D55-C55</f>
        <v>9511500.4099998474</v>
      </c>
      <c r="F55" s="71">
        <f>IF(ISBLANK(E55),"  ",IF(C55&gt;0,E55/C55,IF(E55&gt;0,1,0)))</f>
        <v>5.9094189074825765E-3</v>
      </c>
      <c r="H55" s="179"/>
      <c r="I55" s="153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'2Year'!B57+'4Year'!B57</f>
        <v>0</v>
      </c>
      <c r="C57" s="77">
        <f>'2Year'!C57+'4Year'!C57</f>
        <v>0</v>
      </c>
      <c r="D57" s="77">
        <f>'2Year'!D57+'4Year'!D57</f>
        <v>0</v>
      </c>
      <c r="E57" s="77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'2Year'!B59+'4Year'!B59</f>
        <v>0</v>
      </c>
      <c r="C59" s="77">
        <f>'2Year'!C59+'4Year'!C59</f>
        <v>0</v>
      </c>
      <c r="D59" s="77">
        <f>'2Year'!D59+'4Year'!D59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'2Year'!B61+'4Year'!B61</f>
        <v>2260836023.7400002</v>
      </c>
      <c r="C61" s="77">
        <f>'2Year'!C61+'4Year'!C61</f>
        <v>2388243272</v>
      </c>
      <c r="D61" s="77">
        <f>'2Year'!D61+'4Year'!D61</f>
        <v>2349655771.4099998</v>
      </c>
      <c r="E61" s="77">
        <f>D61-C61</f>
        <v>-38587500.590000153</v>
      </c>
      <c r="F61" s="71">
        <f>IF(ISBLANK(E61),"  ",IF(C61&gt;0,E61/C61,IF(E61&gt;0,1,0)))</f>
        <v>-1.6157273859997354E-2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'2Year'!B65+'4Year'!B65</f>
        <v>865440477.13233066</v>
      </c>
      <c r="C65" s="61">
        <f>'2Year'!C65+'4Year'!C65</f>
        <v>939181165.55999994</v>
      </c>
      <c r="D65" s="61">
        <f>'2Year'!D65+'4Year'!D65</f>
        <v>905341325.62</v>
      </c>
      <c r="E65" s="61">
        <f t="shared" ref="E65:E78" si="8">D65-C65</f>
        <v>-33839839.939999938</v>
      </c>
      <c r="F65" s="62">
        <f t="shared" ref="F65:F78" si="9">IF(ISBLANK(E65),"  ",IF(C65&gt;0,E65/C65,IF(E65&gt;0,1,0)))</f>
        <v>-3.603121653299176E-2</v>
      </c>
      <c r="H65" s="178"/>
    </row>
    <row r="66" spans="1:8" ht="15" customHeight="1" x14ac:dyDescent="0.25">
      <c r="A66" s="66" t="s">
        <v>47</v>
      </c>
      <c r="B66" s="61">
        <f>'2Year'!B66+'4Year'!B66</f>
        <v>145065637.63000005</v>
      </c>
      <c r="C66" s="61">
        <f>'2Year'!C66+'4Year'!C66</f>
        <v>155403291</v>
      </c>
      <c r="D66" s="61">
        <f>'2Year'!D66+'4Year'!D66</f>
        <v>119820658</v>
      </c>
      <c r="E66" s="61">
        <f t="shared" si="8"/>
        <v>-35582633</v>
      </c>
      <c r="F66" s="62">
        <f t="shared" si="9"/>
        <v>-0.22896962330096343</v>
      </c>
      <c r="H66" s="178"/>
    </row>
    <row r="67" spans="1:8" ht="15" customHeight="1" x14ac:dyDescent="0.25">
      <c r="A67" s="66" t="s">
        <v>48</v>
      </c>
      <c r="B67" s="61">
        <f>'2Year'!B67+'4Year'!B67</f>
        <v>9412794.7600000016</v>
      </c>
      <c r="C67" s="61">
        <f>'2Year'!C67+'4Year'!C67</f>
        <v>7561488.54</v>
      </c>
      <c r="D67" s="61">
        <f>'2Year'!D67+'4Year'!D67</f>
        <v>7285278</v>
      </c>
      <c r="E67" s="61">
        <f t="shared" si="8"/>
        <v>-276210.54000000004</v>
      </c>
      <c r="F67" s="62">
        <f t="shared" si="9"/>
        <v>-3.6528593350218852E-2</v>
      </c>
      <c r="H67" s="178"/>
    </row>
    <row r="68" spans="1:8" ht="15" customHeight="1" x14ac:dyDescent="0.25">
      <c r="A68" s="66" t="s">
        <v>49</v>
      </c>
      <c r="B68" s="61">
        <f>'2Year'!B68+'4Year'!B68</f>
        <v>228032501.43749017</v>
      </c>
      <c r="C68" s="61">
        <f>'2Year'!C68+'4Year'!C68</f>
        <v>232929776.21999997</v>
      </c>
      <c r="D68" s="61">
        <f>'2Year'!D68+'4Year'!D68</f>
        <v>238148973.48999998</v>
      </c>
      <c r="E68" s="61">
        <f t="shared" si="8"/>
        <v>5219197.2700000107</v>
      </c>
      <c r="F68" s="62">
        <f t="shared" si="9"/>
        <v>2.2406741442410213E-2</v>
      </c>
      <c r="H68" s="178"/>
    </row>
    <row r="69" spans="1:8" ht="15" customHeight="1" x14ac:dyDescent="0.25">
      <c r="A69" s="66" t="s">
        <v>50</v>
      </c>
      <c r="B69" s="61">
        <f>'2Year'!B69+'4Year'!B69</f>
        <v>126135781.07884178</v>
      </c>
      <c r="C69" s="61">
        <f>'2Year'!C69+'4Year'!C69</f>
        <v>119636764.13</v>
      </c>
      <c r="D69" s="61">
        <f>'2Year'!D69+'4Year'!D69</f>
        <v>122755307.98</v>
      </c>
      <c r="E69" s="61">
        <f t="shared" si="8"/>
        <v>3118543.8500000089</v>
      </c>
      <c r="F69" s="62">
        <f t="shared" si="9"/>
        <v>2.6066768628172934E-2</v>
      </c>
      <c r="H69" s="178"/>
    </row>
    <row r="70" spans="1:8" ht="15" customHeight="1" x14ac:dyDescent="0.25">
      <c r="A70" s="66" t="s">
        <v>51</v>
      </c>
      <c r="B70" s="61">
        <f>'2Year'!B70+'4Year'!B70</f>
        <v>315168283.78915191</v>
      </c>
      <c r="C70" s="61">
        <f>'2Year'!C70+'4Year'!C70</f>
        <v>333735482.44999999</v>
      </c>
      <c r="D70" s="61">
        <f>'2Year'!D70+'4Year'!D70</f>
        <v>341246902.56</v>
      </c>
      <c r="E70" s="61">
        <f t="shared" si="8"/>
        <v>7511420.1100000143</v>
      </c>
      <c r="F70" s="62">
        <f t="shared" si="9"/>
        <v>2.2507106690776789E-2</v>
      </c>
      <c r="H70" s="178"/>
    </row>
    <row r="71" spans="1:8" ht="15" customHeight="1" x14ac:dyDescent="0.25">
      <c r="A71" s="66" t="s">
        <v>52</v>
      </c>
      <c r="B71" s="61">
        <f>'2Year'!B71+'4Year'!B71</f>
        <v>275703200.98000002</v>
      </c>
      <c r="C71" s="61">
        <f>'2Year'!C71+'4Year'!C71</f>
        <v>282949282</v>
      </c>
      <c r="D71" s="61">
        <f>'2Year'!D71+'4Year'!D71</f>
        <v>291050515</v>
      </c>
      <c r="E71" s="61">
        <f t="shared" si="8"/>
        <v>8101233</v>
      </c>
      <c r="F71" s="62">
        <f t="shared" si="9"/>
        <v>2.863139620902095E-2</v>
      </c>
      <c r="H71" s="178"/>
    </row>
    <row r="72" spans="1:8" ht="15" customHeight="1" x14ac:dyDescent="0.25">
      <c r="A72" s="66" t="s">
        <v>53</v>
      </c>
      <c r="B72" s="61">
        <f>'2Year'!B72+'4Year'!B72</f>
        <v>244428160.70218551</v>
      </c>
      <c r="C72" s="61">
        <f>'2Year'!C72+'4Year'!C72</f>
        <v>268834661.00999999</v>
      </c>
      <c r="D72" s="61">
        <f>'2Year'!D72+'4Year'!D72</f>
        <v>278343135.38999999</v>
      </c>
      <c r="E72" s="61">
        <f t="shared" si="8"/>
        <v>9508474.3799999952</v>
      </c>
      <c r="F72" s="62">
        <f t="shared" si="9"/>
        <v>3.536922785282625E-2</v>
      </c>
      <c r="H72" s="178"/>
    </row>
    <row r="73" spans="1:8" s="103" customFormat="1" ht="15" customHeight="1" x14ac:dyDescent="0.25">
      <c r="A73" s="84" t="s">
        <v>54</v>
      </c>
      <c r="B73" s="77">
        <f>'2Year'!B73+'4Year'!B73</f>
        <v>2209386838.5099998</v>
      </c>
      <c r="C73" s="77">
        <f>'2Year'!C73+'4Year'!C73</f>
        <v>2340231910.9099998</v>
      </c>
      <c r="D73" s="77">
        <f>'2Year'!D73+'4Year'!D73</f>
        <v>2303992096.04</v>
      </c>
      <c r="E73" s="77">
        <f t="shared" si="8"/>
        <v>-36239814.869999886</v>
      </c>
      <c r="F73" s="71">
        <f t="shared" si="9"/>
        <v>-1.5485565640333493E-2</v>
      </c>
      <c r="H73" s="179"/>
    </row>
    <row r="74" spans="1:8" ht="15" customHeight="1" x14ac:dyDescent="0.25">
      <c r="A74" s="66" t="s">
        <v>55</v>
      </c>
      <c r="B74" s="61">
        <f>'2Year'!B74+'4Year'!B74</f>
        <v>0</v>
      </c>
      <c r="C74" s="61">
        <f>'2Year'!C74+'4Year'!C74</f>
        <v>0</v>
      </c>
      <c r="D74" s="61">
        <f>'2Year'!D74+'4Year'!D74</f>
        <v>0</v>
      </c>
      <c r="E74" s="61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1">
        <f>'2Year'!B75+'4Year'!B75</f>
        <v>24048234.700000003</v>
      </c>
      <c r="C75" s="61">
        <f>'2Year'!C75+'4Year'!C75</f>
        <v>13389784</v>
      </c>
      <c r="D75" s="61">
        <f>'2Year'!D75+'4Year'!D75</f>
        <v>10234900</v>
      </c>
      <c r="E75" s="61">
        <f t="shared" si="8"/>
        <v>-3154884</v>
      </c>
      <c r="F75" s="62">
        <f t="shared" si="9"/>
        <v>-0.23561873738963973</v>
      </c>
      <c r="H75" s="178"/>
    </row>
    <row r="76" spans="1:8" ht="15" customHeight="1" x14ac:dyDescent="0.25">
      <c r="A76" s="66" t="s">
        <v>57</v>
      </c>
      <c r="B76" s="61">
        <f>'2Year'!B76+'4Year'!B76</f>
        <v>23962082.940000001</v>
      </c>
      <c r="C76" s="61">
        <f>'2Year'!C76+'4Year'!C76</f>
        <v>28417680</v>
      </c>
      <c r="D76" s="61">
        <f>'2Year'!D76+'4Year'!D76</f>
        <v>32281415</v>
      </c>
      <c r="E76" s="61">
        <f t="shared" si="8"/>
        <v>3863735</v>
      </c>
      <c r="F76" s="62">
        <f t="shared" si="9"/>
        <v>0.1359623656822091</v>
      </c>
      <c r="H76" s="178"/>
    </row>
    <row r="77" spans="1:8" ht="15" customHeight="1" x14ac:dyDescent="0.25">
      <c r="A77" s="66" t="s">
        <v>58</v>
      </c>
      <c r="B77" s="61">
        <f>'2Year'!B77+'4Year'!B77</f>
        <v>3438869</v>
      </c>
      <c r="C77" s="61">
        <f>'2Year'!C77+'4Year'!C77</f>
        <v>6203896</v>
      </c>
      <c r="D77" s="61">
        <f>'2Year'!D77+'4Year'!D77</f>
        <v>3147358</v>
      </c>
      <c r="E77" s="61">
        <f t="shared" si="8"/>
        <v>-3056538</v>
      </c>
      <c r="F77" s="62">
        <f t="shared" si="9"/>
        <v>-0.49268040599004237</v>
      </c>
      <c r="H77" s="178"/>
    </row>
    <row r="78" spans="1:8" s="103" customFormat="1" ht="15" customHeight="1" x14ac:dyDescent="0.25">
      <c r="A78" s="85" t="s">
        <v>59</v>
      </c>
      <c r="B78" s="77">
        <f>'2Year'!B78+'4Year'!B78+1</f>
        <v>2260836025.1500001</v>
      </c>
      <c r="C78" s="77">
        <f>'2Year'!C78+'4Year'!C78</f>
        <v>2388243270.9099998</v>
      </c>
      <c r="D78" s="77">
        <f>'2Year'!D78+'4Year'!D78-1</f>
        <v>2349655768.04</v>
      </c>
      <c r="E78" s="77">
        <f t="shared" si="8"/>
        <v>-38587502.869999886</v>
      </c>
      <c r="F78" s="71">
        <f t="shared" si="9"/>
        <v>-1.6157274822048078E-2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'2Year'!B81+'4Year'!B81</f>
        <v>1050812552.23</v>
      </c>
      <c r="C81" s="61">
        <f>'2Year'!C81+'4Year'!C81</f>
        <v>1094193282.5</v>
      </c>
      <c r="D81" s="61">
        <f>'2Year'!D81+'4Year'!D81</f>
        <v>1122217907.8499999</v>
      </c>
      <c r="E81" s="61">
        <f t="shared" ref="E81:E99" si="10">D81-C81</f>
        <v>28024625.349999905</v>
      </c>
      <c r="F81" s="62">
        <f t="shared" ref="F81:F99" si="11">IF(ISBLANK(E81),"  ",IF(C81&gt;0,E81/C81,IF(E81&gt;0,1,0)))</f>
        <v>2.5612134344281084E-2</v>
      </c>
      <c r="H81" s="178"/>
    </row>
    <row r="82" spans="1:8" ht="15" customHeight="1" x14ac:dyDescent="0.25">
      <c r="A82" s="66" t="s">
        <v>62</v>
      </c>
      <c r="B82" s="61">
        <f>'2Year'!B82+'4Year'!B82</f>
        <v>59837330.370000005</v>
      </c>
      <c r="C82" s="61">
        <f>'2Year'!C82+'4Year'!C82</f>
        <v>60302301.859999999</v>
      </c>
      <c r="D82" s="61">
        <f>'2Year'!D82+'4Year'!D82</f>
        <v>58513159</v>
      </c>
      <c r="E82" s="61">
        <f t="shared" si="10"/>
        <v>-1789142.8599999994</v>
      </c>
      <c r="F82" s="62">
        <f t="shared" si="11"/>
        <v>-2.9669561605686928E-2</v>
      </c>
      <c r="H82" s="178"/>
    </row>
    <row r="83" spans="1:8" ht="15" customHeight="1" x14ac:dyDescent="0.25">
      <c r="A83" s="66" t="s">
        <v>63</v>
      </c>
      <c r="B83" s="61">
        <f>'2Year'!B83+'4Year'!B83</f>
        <v>443143914.40999997</v>
      </c>
      <c r="C83" s="61">
        <f>'2Year'!C83+'4Year'!C83</f>
        <v>465621618.74000001</v>
      </c>
      <c r="D83" s="61">
        <f>'2Year'!D83+'4Year'!D83</f>
        <v>455352734.61000001</v>
      </c>
      <c r="E83" s="61">
        <f t="shared" si="10"/>
        <v>-10268884.129999995</v>
      </c>
      <c r="F83" s="62">
        <f t="shared" si="11"/>
        <v>-2.2054139491607394E-2</v>
      </c>
      <c r="H83" s="178"/>
    </row>
    <row r="84" spans="1:8" s="103" customFormat="1" ht="15" customHeight="1" x14ac:dyDescent="0.25">
      <c r="A84" s="84" t="s">
        <v>64</v>
      </c>
      <c r="B84" s="77">
        <f>'2Year'!B84+'4Year'!B84</f>
        <v>1553793797.01</v>
      </c>
      <c r="C84" s="77">
        <f>'2Year'!C84+'4Year'!C84</f>
        <v>1620117203.1000001</v>
      </c>
      <c r="D84" s="77">
        <f>'2Year'!D84+'4Year'!D84</f>
        <v>1636083801.46</v>
      </c>
      <c r="E84" s="77">
        <f t="shared" si="10"/>
        <v>15966598.359999895</v>
      </c>
      <c r="F84" s="71">
        <f t="shared" si="11"/>
        <v>9.8552119127238054E-3</v>
      </c>
      <c r="H84" s="179"/>
    </row>
    <row r="85" spans="1:8" ht="15" customHeight="1" x14ac:dyDescent="0.25">
      <c r="A85" s="66" t="s">
        <v>65</v>
      </c>
      <c r="B85" s="61">
        <f>'2Year'!B85+'4Year'!B85</f>
        <v>9382236.5100000016</v>
      </c>
      <c r="C85" s="61">
        <f>'2Year'!C85+'4Year'!C85</f>
        <v>8214518.9400000004</v>
      </c>
      <c r="D85" s="61">
        <f>'2Year'!D85+'4Year'!D85</f>
        <v>8243523</v>
      </c>
      <c r="E85" s="61">
        <f t="shared" si="10"/>
        <v>29004.05999999959</v>
      </c>
      <c r="F85" s="62">
        <f t="shared" si="11"/>
        <v>3.5308287937308703E-3</v>
      </c>
      <c r="H85" s="178"/>
    </row>
    <row r="86" spans="1:8" ht="15" customHeight="1" x14ac:dyDescent="0.25">
      <c r="A86" s="66" t="s">
        <v>66</v>
      </c>
      <c r="B86" s="61">
        <f>'2Year'!B86+'4Year'!B86</f>
        <v>179666991.01999998</v>
      </c>
      <c r="C86" s="61">
        <f>'2Year'!C86+'4Year'!C86</f>
        <v>218373846.69</v>
      </c>
      <c r="D86" s="61">
        <f>'2Year'!D86+'4Year'!D86</f>
        <v>209784287.57999998</v>
      </c>
      <c r="E86" s="61">
        <f t="shared" si="10"/>
        <v>-8589559.1100000143</v>
      </c>
      <c r="F86" s="62">
        <f t="shared" si="11"/>
        <v>-3.9334193357841128E-2</v>
      </c>
      <c r="H86" s="178"/>
    </row>
    <row r="87" spans="1:8" ht="15" customHeight="1" x14ac:dyDescent="0.25">
      <c r="A87" s="66" t="s">
        <v>67</v>
      </c>
      <c r="B87" s="61">
        <f>'2Year'!B87+'4Year'!B87</f>
        <v>50617445.479999989</v>
      </c>
      <c r="C87" s="61">
        <f>'2Year'!C87+'4Year'!C87</f>
        <v>55050176.560000002</v>
      </c>
      <c r="D87" s="61">
        <f>'2Year'!D87+'4Year'!D87</f>
        <v>51469353.299999997</v>
      </c>
      <c r="E87" s="61">
        <f t="shared" si="10"/>
        <v>-3580823.2600000054</v>
      </c>
      <c r="F87" s="62">
        <f t="shared" si="11"/>
        <v>-6.5046535429313532E-2</v>
      </c>
      <c r="H87" s="178"/>
    </row>
    <row r="88" spans="1:8" s="103" customFormat="1" ht="15" customHeight="1" x14ac:dyDescent="0.25">
      <c r="A88" s="68" t="s">
        <v>68</v>
      </c>
      <c r="B88" s="77">
        <f>'2Year'!B88+'4Year'!B88</f>
        <v>239666673.00999999</v>
      </c>
      <c r="C88" s="77">
        <f>'2Year'!C88+'4Year'!C88</f>
        <v>281638542.19</v>
      </c>
      <c r="D88" s="77">
        <f>'2Year'!D88+'4Year'!D88</f>
        <v>269497163.88</v>
      </c>
      <c r="E88" s="77">
        <f t="shared" si="10"/>
        <v>-12141378.310000002</v>
      </c>
      <c r="F88" s="71">
        <f t="shared" si="11"/>
        <v>-4.3109789645939658E-2</v>
      </c>
      <c r="H88" s="179"/>
    </row>
    <row r="89" spans="1:8" ht="15" customHeight="1" x14ac:dyDescent="0.25">
      <c r="A89" s="66" t="s">
        <v>69</v>
      </c>
      <c r="B89" s="61">
        <f>'2Year'!B89+'4Year'!B89</f>
        <v>71190946.420000002</v>
      </c>
      <c r="C89" s="61">
        <f>'2Year'!C89+'4Year'!C89</f>
        <v>51602708.130000003</v>
      </c>
      <c r="D89" s="61">
        <f>'2Year'!D89+'4Year'!D89</f>
        <v>33174752.5</v>
      </c>
      <c r="E89" s="61">
        <f t="shared" si="10"/>
        <v>-18427955.630000003</v>
      </c>
      <c r="F89" s="62">
        <f t="shared" si="11"/>
        <v>-0.35711218069360656</v>
      </c>
      <c r="H89" s="178"/>
    </row>
    <row r="90" spans="1:8" ht="15" customHeight="1" x14ac:dyDescent="0.25">
      <c r="A90" s="66" t="s">
        <v>70</v>
      </c>
      <c r="B90" s="61">
        <f>'2Year'!B90+'4Year'!B90</f>
        <v>339596625.54000002</v>
      </c>
      <c r="C90" s="61">
        <f>'2Year'!C90+'4Year'!C90</f>
        <v>370109105.98000002</v>
      </c>
      <c r="D90" s="61">
        <f>'2Year'!D90+'4Year'!D90</f>
        <v>354596714.31999999</v>
      </c>
      <c r="E90" s="61">
        <f t="shared" si="10"/>
        <v>-15512391.660000026</v>
      </c>
      <c r="F90" s="62">
        <f t="shared" si="11"/>
        <v>-4.1913023509446659E-2</v>
      </c>
      <c r="H90" s="178"/>
    </row>
    <row r="91" spans="1:8" ht="15" customHeight="1" x14ac:dyDescent="0.25">
      <c r="A91" s="66" t="s">
        <v>71</v>
      </c>
      <c r="B91" s="61">
        <f>'2Year'!B91+'4Year'!B91</f>
        <v>300</v>
      </c>
      <c r="C91" s="61">
        <f>'2Year'!C91+'4Year'!C91</f>
        <v>0</v>
      </c>
      <c r="D91" s="61">
        <f>'2Year'!D91+'4Year'!D91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'2Year'!B92+'4Year'!B92</f>
        <v>31368253.800000004</v>
      </c>
      <c r="C92" s="61">
        <f>'2Year'!C92+'4Year'!C92</f>
        <v>32805986.050000001</v>
      </c>
      <c r="D92" s="61">
        <f>'2Year'!D92+'4Year'!D92</f>
        <v>34450704</v>
      </c>
      <c r="E92" s="61">
        <f t="shared" si="10"/>
        <v>1644717.9499999993</v>
      </c>
      <c r="F92" s="62">
        <f t="shared" si="11"/>
        <v>5.0134690281623137E-2</v>
      </c>
      <c r="H92" s="178"/>
    </row>
    <row r="93" spans="1:8" s="103" customFormat="1" ht="15" customHeight="1" x14ac:dyDescent="0.25">
      <c r="A93" s="68" t="s">
        <v>73</v>
      </c>
      <c r="B93" s="77">
        <f>'2Year'!B93+'4Year'!B93</f>
        <v>442156125.75999999</v>
      </c>
      <c r="C93" s="77">
        <f>'2Year'!C93+'4Year'!C93</f>
        <v>454517800.15999997</v>
      </c>
      <c r="D93" s="77">
        <f>'2Year'!D93+'4Year'!D93</f>
        <v>422222170.81999999</v>
      </c>
      <c r="E93" s="77">
        <f t="shared" si="10"/>
        <v>-32295629.339999974</v>
      </c>
      <c r="F93" s="71">
        <f t="shared" si="11"/>
        <v>-7.1054707491392463E-2</v>
      </c>
      <c r="H93" s="179"/>
    </row>
    <row r="94" spans="1:8" ht="15" customHeight="1" x14ac:dyDescent="0.25">
      <c r="A94" s="66" t="s">
        <v>74</v>
      </c>
      <c r="B94" s="61">
        <f>'2Year'!B94+'4Year'!B94</f>
        <v>19826066.729999997</v>
      </c>
      <c r="C94" s="61">
        <f>'2Year'!C94+'4Year'!C94</f>
        <v>25312768.18</v>
      </c>
      <c r="D94" s="61">
        <f>'2Year'!D94+'4Year'!D94</f>
        <v>15629360.879999999</v>
      </c>
      <c r="E94" s="61">
        <f t="shared" si="10"/>
        <v>-9683407.3000000007</v>
      </c>
      <c r="F94" s="62">
        <f t="shared" si="11"/>
        <v>-0.38255030943834134</v>
      </c>
      <c r="H94" s="178"/>
    </row>
    <row r="95" spans="1:8" ht="15" customHeight="1" x14ac:dyDescent="0.25">
      <c r="A95" s="66" t="s">
        <v>75</v>
      </c>
      <c r="B95" s="61">
        <f>'2Year'!B95+'4Year'!B95</f>
        <v>4241338.21</v>
      </c>
      <c r="C95" s="61">
        <f>'2Year'!C95+'4Year'!C95</f>
        <v>5228626</v>
      </c>
      <c r="D95" s="61">
        <f>'2Year'!D95+'4Year'!D95</f>
        <v>5109514</v>
      </c>
      <c r="E95" s="61">
        <f t="shared" si="10"/>
        <v>-119112</v>
      </c>
      <c r="F95" s="62">
        <f t="shared" si="11"/>
        <v>-2.2780745840302978E-2</v>
      </c>
      <c r="H95" s="178"/>
    </row>
    <row r="96" spans="1:8" ht="15" customHeight="1" x14ac:dyDescent="0.25">
      <c r="A96" s="73" t="s">
        <v>76</v>
      </c>
      <c r="B96" s="61">
        <f>'2Year'!B96+'4Year'!B96</f>
        <v>1152024.43</v>
      </c>
      <c r="C96" s="61">
        <f>'2Year'!C96+'4Year'!C96</f>
        <v>1428331.81</v>
      </c>
      <c r="D96" s="61">
        <f>'2Year'!D96+'4Year'!D96</f>
        <v>1113760</v>
      </c>
      <c r="E96" s="61">
        <f t="shared" si="10"/>
        <v>-314571.81000000006</v>
      </c>
      <c r="F96" s="62">
        <f t="shared" si="11"/>
        <v>-0.22023720804761748</v>
      </c>
      <c r="H96" s="178"/>
    </row>
    <row r="97" spans="1:8" s="103" customFormat="1" ht="15" customHeight="1" x14ac:dyDescent="0.25">
      <c r="A97" s="87" t="s">
        <v>77</v>
      </c>
      <c r="B97" s="77">
        <f>'2Year'!B97+'4Year'!B97</f>
        <v>25219429.369999994</v>
      </c>
      <c r="C97" s="77">
        <f>'2Year'!C97+'4Year'!C97</f>
        <v>31969725.990000002</v>
      </c>
      <c r="D97" s="77">
        <f>'2Year'!D97+'4Year'!D97</f>
        <v>21852634.879999999</v>
      </c>
      <c r="E97" s="77">
        <f t="shared" si="10"/>
        <v>-10117091.110000003</v>
      </c>
      <c r="F97" s="71">
        <f t="shared" si="11"/>
        <v>-0.31645848679355548</v>
      </c>
      <c r="H97" s="179"/>
    </row>
    <row r="98" spans="1:8" ht="15" customHeight="1" x14ac:dyDescent="0.25">
      <c r="A98" s="73" t="s">
        <v>78</v>
      </c>
      <c r="B98" s="61">
        <f>'2Year'!B98+'4Year'!B98</f>
        <v>0</v>
      </c>
      <c r="C98" s="61">
        <f>'2Year'!C98+'4Year'!C98</f>
        <v>0</v>
      </c>
      <c r="D98" s="61">
        <f>'2Year'!D98+'4Year'!D98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'2Year'!B99+'4Year'!B99+1</f>
        <v>2260836025.1500001</v>
      </c>
      <c r="C99" s="160">
        <f>'2Year'!C99+'4Year'!C99</f>
        <v>2388243271.4400001</v>
      </c>
      <c r="D99" s="160">
        <f>'2Year'!D99+'4Year'!D99-1</f>
        <v>2349655770.04</v>
      </c>
      <c r="E99" s="161">
        <f t="shared" si="10"/>
        <v>-38587501.400000095</v>
      </c>
      <c r="F99" s="162">
        <f t="shared" si="11"/>
        <v>-1.6157274202947349E-2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>
    <pageSetUpPr fitToPage="1"/>
  </sheetPr>
  <dimension ref="A1:M103"/>
  <sheetViews>
    <sheetView view="pageBreakPreview" topLeftCell="A62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7" customWidth="1"/>
    <col min="2" max="2" width="23.7109375" style="2" customWidth="1"/>
    <col min="3" max="5" width="23.7109375" style="8" customWidth="1"/>
    <col min="6" max="6" width="23.7109375" style="9" customWidth="1"/>
    <col min="8" max="8" width="7.7109375" style="172" customWidth="1"/>
    <col min="9" max="9" width="11.5703125" style="172" customWidth="1"/>
    <col min="10" max="16384" width="9.140625" style="172"/>
  </cols>
  <sheetData>
    <row r="1" spans="1:9" ht="19.5" customHeight="1" thickBot="1" x14ac:dyDescent="0.3">
      <c r="A1" s="27" t="s">
        <v>0</v>
      </c>
      <c r="B1" s="28"/>
      <c r="D1" s="29" t="s">
        <v>1</v>
      </c>
      <c r="E1" s="26" t="s">
        <v>104</v>
      </c>
      <c r="F1" s="26"/>
      <c r="H1" s="171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customFormat="1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9894255</v>
      </c>
      <c r="C8" s="61">
        <v>9894255</v>
      </c>
      <c r="D8" s="61">
        <v>9740115</v>
      </c>
      <c r="E8" s="61">
        <f t="shared" ref="E8:E36" si="0">D8-C8</f>
        <v>-154140</v>
      </c>
      <c r="F8" s="62">
        <f t="shared" ref="F8:F36" si="1">IF(ISBLANK(E8),"  ",IF(C8&gt;0,E8/C8,IF(E8&gt;0,1,0)))</f>
        <v>-1.5578737358194225E-2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221995</v>
      </c>
      <c r="C10" s="63">
        <v>221995</v>
      </c>
      <c r="D10" s="63">
        <v>217352</v>
      </c>
      <c r="E10" s="61">
        <f t="shared" si="0"/>
        <v>-4643</v>
      </c>
      <c r="F10" s="62">
        <f t="shared" si="1"/>
        <v>-2.0914885470393479E-2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221995</v>
      </c>
      <c r="C12" s="65">
        <v>221995</v>
      </c>
      <c r="D12" s="65">
        <v>217352</v>
      </c>
      <c r="E12" s="61">
        <f t="shared" si="0"/>
        <v>-4643</v>
      </c>
      <c r="F12" s="62">
        <f t="shared" si="1"/>
        <v>-2.0914885470393479E-2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73" customFormat="1" ht="15" customHeight="1" x14ac:dyDescent="0.25">
      <c r="A42" s="69" t="s">
        <v>30</v>
      </c>
      <c r="B42" s="70">
        <v>10116250</v>
      </c>
      <c r="C42" s="70">
        <v>10116250</v>
      </c>
      <c r="D42" s="70">
        <v>9957467</v>
      </c>
      <c r="E42" s="70">
        <f>D42-C42</f>
        <v>-158783</v>
      </c>
      <c r="F42" s="71">
        <f>IF(ISBLANK(E42),"  ",IF(C42&gt;0,E42/C42,IF(E42&gt;0,1,0)))</f>
        <v>-1.5695835907574448E-2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7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7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7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7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73" customFormat="1" ht="15" customHeight="1" x14ac:dyDescent="0.25">
      <c r="A55" s="67" t="s">
        <v>41</v>
      </c>
      <c r="B55" s="75">
        <v>8377782</v>
      </c>
      <c r="C55" s="75">
        <v>9790000</v>
      </c>
      <c r="D55" s="75">
        <v>9790000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7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7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73" customFormat="1" ht="15" customHeight="1" x14ac:dyDescent="0.25">
      <c r="A61" s="81" t="s">
        <v>44</v>
      </c>
      <c r="B61" s="75">
        <v>18494032</v>
      </c>
      <c r="C61" s="75">
        <v>19906250</v>
      </c>
      <c r="D61" s="75">
        <v>19747467</v>
      </c>
      <c r="E61" s="75">
        <f>D61-C61</f>
        <v>-158783</v>
      </c>
      <c r="F61" s="71">
        <f>IF(ISBLANK(E61),"  ",IF(C61&gt;0,E61/C61,IF(E61&gt;0,1,0)))</f>
        <v>-7.9765400313971738E-3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9622995</v>
      </c>
      <c r="C65" s="57">
        <v>10807853</v>
      </c>
      <c r="D65" s="57">
        <v>10149627</v>
      </c>
      <c r="E65" s="183">
        <f t="shared" ref="E65:E78" si="8">D65-C65</f>
        <v>-658226</v>
      </c>
      <c r="F65" s="62">
        <f t="shared" ref="F65:F78" si="9">IF(ISBLANK(E65),"  ",IF(C65&gt;0,E65/C65,IF(E65&gt;0,1,0)))</f>
        <v>-6.0902567790291004E-2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1186981</v>
      </c>
      <c r="C68" s="65">
        <v>1227293</v>
      </c>
      <c r="D68" s="65">
        <v>1128971</v>
      </c>
      <c r="E68" s="183">
        <f t="shared" si="8"/>
        <v>-98322</v>
      </c>
      <c r="F68" s="62">
        <f t="shared" si="9"/>
        <v>-8.0112898875818572E-2</v>
      </c>
      <c r="H68" s="178"/>
    </row>
    <row r="69" spans="1:8" ht="15" customHeight="1" x14ac:dyDescent="0.25">
      <c r="A69" s="66" t="s">
        <v>50</v>
      </c>
      <c r="B69" s="65">
        <v>1948187</v>
      </c>
      <c r="C69" s="65">
        <v>1959476</v>
      </c>
      <c r="D69" s="65">
        <v>1922671</v>
      </c>
      <c r="E69" s="183">
        <f t="shared" si="8"/>
        <v>-36805</v>
      </c>
      <c r="F69" s="62">
        <f t="shared" si="9"/>
        <v>-1.878308282418361E-2</v>
      </c>
      <c r="H69" s="178"/>
    </row>
    <row r="70" spans="1:8" ht="15" customHeight="1" x14ac:dyDescent="0.25">
      <c r="A70" s="66" t="s">
        <v>51</v>
      </c>
      <c r="B70" s="65">
        <v>3424932</v>
      </c>
      <c r="C70" s="65">
        <v>3538201</v>
      </c>
      <c r="D70" s="65">
        <v>4491950</v>
      </c>
      <c r="E70" s="183">
        <f t="shared" si="8"/>
        <v>953749</v>
      </c>
      <c r="F70" s="62">
        <f t="shared" si="9"/>
        <v>0.26955760851347904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5000</v>
      </c>
      <c r="D71" s="65">
        <v>0</v>
      </c>
      <c r="E71" s="183">
        <f t="shared" si="8"/>
        <v>-5000</v>
      </c>
      <c r="F71" s="62">
        <f t="shared" si="9"/>
        <v>-1</v>
      </c>
      <c r="H71" s="178"/>
    </row>
    <row r="72" spans="1:8" ht="15" customHeight="1" x14ac:dyDescent="0.25">
      <c r="A72" s="66" t="s">
        <v>53</v>
      </c>
      <c r="B72" s="65">
        <v>1860234</v>
      </c>
      <c r="C72" s="65">
        <v>1886975</v>
      </c>
      <c r="D72" s="65">
        <v>1485081</v>
      </c>
      <c r="E72" s="183">
        <f t="shared" si="8"/>
        <v>-401894</v>
      </c>
      <c r="F72" s="62">
        <f t="shared" si="9"/>
        <v>-0.21298321387405769</v>
      </c>
      <c r="H72" s="178"/>
    </row>
    <row r="73" spans="1:8" s="173" customFormat="1" ht="15" customHeight="1" x14ac:dyDescent="0.25">
      <c r="A73" s="84" t="s">
        <v>54</v>
      </c>
      <c r="B73" s="70">
        <v>18043329</v>
      </c>
      <c r="C73" s="70">
        <v>19424798</v>
      </c>
      <c r="D73" s="70">
        <v>19178300</v>
      </c>
      <c r="E73" s="79">
        <f t="shared" si="8"/>
        <v>-246498</v>
      </c>
      <c r="F73" s="71">
        <f t="shared" si="9"/>
        <v>-1.2689861691225823E-2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450703</v>
      </c>
      <c r="C75" s="65">
        <v>481452</v>
      </c>
      <c r="D75" s="65">
        <v>569167</v>
      </c>
      <c r="E75" s="183">
        <f t="shared" si="8"/>
        <v>87715</v>
      </c>
      <c r="F75" s="62">
        <f t="shared" si="9"/>
        <v>0.18218846323205637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73" customFormat="1" ht="15" customHeight="1" x14ac:dyDescent="0.25">
      <c r="A78" s="85" t="s">
        <v>59</v>
      </c>
      <c r="B78" s="86">
        <v>18494032</v>
      </c>
      <c r="C78" s="86">
        <v>19906250</v>
      </c>
      <c r="D78" s="86">
        <v>19747467</v>
      </c>
      <c r="E78" s="79">
        <f t="shared" si="8"/>
        <v>-158783</v>
      </c>
      <c r="F78" s="71">
        <f t="shared" si="9"/>
        <v>-7.9765400313971738E-3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11016851</v>
      </c>
      <c r="C81" s="61">
        <v>11487089</v>
      </c>
      <c r="D81" s="61">
        <v>12096730</v>
      </c>
      <c r="E81" s="57">
        <f t="shared" ref="E81:E99" si="10">D81-C81</f>
        <v>609641</v>
      </c>
      <c r="F81" s="62">
        <f t="shared" ref="F81:F99" si="11">IF(ISBLANK(E81),"  ",IF(C81&gt;0,E81/C81,IF(E81&gt;0,1,0)))</f>
        <v>5.307184439852429E-2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4265543</v>
      </c>
      <c r="C83" s="57">
        <v>4496683</v>
      </c>
      <c r="D83" s="57">
        <v>4316159</v>
      </c>
      <c r="E83" s="65">
        <f t="shared" si="10"/>
        <v>-180524</v>
      </c>
      <c r="F83" s="62">
        <f t="shared" si="11"/>
        <v>-4.0146036534040759E-2</v>
      </c>
      <c r="H83" s="178"/>
    </row>
    <row r="84" spans="1:8" s="173" customFormat="1" ht="15" customHeight="1" x14ac:dyDescent="0.25">
      <c r="A84" s="84" t="s">
        <v>64</v>
      </c>
      <c r="B84" s="86">
        <v>15282394</v>
      </c>
      <c r="C84" s="86">
        <v>15983772</v>
      </c>
      <c r="D84" s="86">
        <v>16412889</v>
      </c>
      <c r="E84" s="70">
        <f t="shared" si="10"/>
        <v>429117</v>
      </c>
      <c r="F84" s="71">
        <f t="shared" si="11"/>
        <v>2.6847042112462565E-2</v>
      </c>
      <c r="H84" s="179"/>
    </row>
    <row r="85" spans="1:8" ht="15" customHeight="1" x14ac:dyDescent="0.25">
      <c r="A85" s="66" t="s">
        <v>65</v>
      </c>
      <c r="B85" s="63">
        <v>85241</v>
      </c>
      <c r="C85" s="63">
        <v>101806</v>
      </c>
      <c r="D85" s="63">
        <v>85241</v>
      </c>
      <c r="E85" s="65">
        <f t="shared" si="10"/>
        <v>-16565</v>
      </c>
      <c r="F85" s="62">
        <f t="shared" si="11"/>
        <v>-0.16271143154627429</v>
      </c>
      <c r="H85" s="178"/>
    </row>
    <row r="86" spans="1:8" ht="15" customHeight="1" x14ac:dyDescent="0.25">
      <c r="A86" s="66" t="s">
        <v>66</v>
      </c>
      <c r="B86" s="61">
        <v>1431157</v>
      </c>
      <c r="C86" s="61">
        <v>1530064</v>
      </c>
      <c r="D86" s="61">
        <v>1435633</v>
      </c>
      <c r="E86" s="65">
        <f t="shared" si="10"/>
        <v>-94431</v>
      </c>
      <c r="F86" s="62">
        <f t="shared" si="11"/>
        <v>-6.171702621589685E-2</v>
      </c>
      <c r="H86" s="178"/>
    </row>
    <row r="87" spans="1:8" ht="15" customHeight="1" x14ac:dyDescent="0.25">
      <c r="A87" s="66" t="s">
        <v>67</v>
      </c>
      <c r="B87" s="57">
        <v>539878</v>
      </c>
      <c r="C87" s="57">
        <v>1015733</v>
      </c>
      <c r="D87" s="57">
        <v>539878</v>
      </c>
      <c r="E87" s="65">
        <f t="shared" si="10"/>
        <v>-475855</v>
      </c>
      <c r="F87" s="62">
        <f t="shared" si="11"/>
        <v>-0.46848433594261485</v>
      </c>
      <c r="H87" s="178"/>
    </row>
    <row r="88" spans="1:8" s="173" customFormat="1" ht="15" customHeight="1" x14ac:dyDescent="0.25">
      <c r="A88" s="68" t="s">
        <v>68</v>
      </c>
      <c r="B88" s="86">
        <v>2056276</v>
      </c>
      <c r="C88" s="86">
        <v>2647603</v>
      </c>
      <c r="D88" s="86">
        <v>2060752</v>
      </c>
      <c r="E88" s="65">
        <f t="shared" si="10"/>
        <v>-586851</v>
      </c>
      <c r="F88" s="71">
        <f t="shared" si="11"/>
        <v>-0.22165369959166839</v>
      </c>
      <c r="H88" s="179"/>
    </row>
    <row r="89" spans="1:8" ht="15" customHeight="1" x14ac:dyDescent="0.25">
      <c r="A89" s="66" t="s">
        <v>69</v>
      </c>
      <c r="B89" s="57">
        <v>303185</v>
      </c>
      <c r="C89" s="57">
        <v>323222</v>
      </c>
      <c r="D89" s="57">
        <v>303185</v>
      </c>
      <c r="E89" s="65">
        <f t="shared" si="10"/>
        <v>-20037</v>
      </c>
      <c r="F89" s="62">
        <f t="shared" si="11"/>
        <v>-6.1991448601889723E-2</v>
      </c>
      <c r="H89" s="178"/>
    </row>
    <row r="90" spans="1:8" ht="15" customHeight="1" x14ac:dyDescent="0.25">
      <c r="A90" s="66" t="s">
        <v>70</v>
      </c>
      <c r="B90" s="65">
        <v>252765</v>
      </c>
      <c r="C90" s="65">
        <v>305374</v>
      </c>
      <c r="D90" s="65">
        <v>252765</v>
      </c>
      <c r="E90" s="65">
        <f t="shared" si="10"/>
        <v>-52609</v>
      </c>
      <c r="F90" s="62">
        <f t="shared" si="11"/>
        <v>-0.17227727311427954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450703</v>
      </c>
      <c r="C92" s="65">
        <v>481452</v>
      </c>
      <c r="D92" s="65">
        <v>569167</v>
      </c>
      <c r="E92" s="65">
        <f t="shared" si="10"/>
        <v>87715</v>
      </c>
      <c r="F92" s="62">
        <f t="shared" si="11"/>
        <v>0.18218846323205637</v>
      </c>
      <c r="H92" s="178"/>
    </row>
    <row r="93" spans="1:8" s="173" customFormat="1" ht="15" customHeight="1" x14ac:dyDescent="0.25">
      <c r="A93" s="68" t="s">
        <v>73</v>
      </c>
      <c r="B93" s="70">
        <v>1006653</v>
      </c>
      <c r="C93" s="70">
        <v>1110048</v>
      </c>
      <c r="D93" s="70">
        <v>1125117</v>
      </c>
      <c r="E93" s="70">
        <f t="shared" si="10"/>
        <v>15069</v>
      </c>
      <c r="F93" s="71">
        <f t="shared" si="11"/>
        <v>1.357508864481536E-2</v>
      </c>
      <c r="H93" s="179"/>
    </row>
    <row r="94" spans="1:8" ht="15" customHeight="1" x14ac:dyDescent="0.25">
      <c r="A94" s="66" t="s">
        <v>74</v>
      </c>
      <c r="B94" s="65">
        <v>143026</v>
      </c>
      <c r="C94" s="65">
        <v>158960</v>
      </c>
      <c r="D94" s="65">
        <v>143026</v>
      </c>
      <c r="E94" s="65">
        <f t="shared" si="10"/>
        <v>-15934</v>
      </c>
      <c r="F94" s="62">
        <f t="shared" si="11"/>
        <v>-0.10023905385002517</v>
      </c>
      <c r="H94" s="178"/>
    </row>
    <row r="95" spans="1:8" ht="15" customHeight="1" x14ac:dyDescent="0.25">
      <c r="A95" s="66" t="s">
        <v>75</v>
      </c>
      <c r="B95" s="65">
        <v>5683</v>
      </c>
      <c r="C95" s="65">
        <v>5867</v>
      </c>
      <c r="D95" s="65">
        <v>5683</v>
      </c>
      <c r="E95" s="65">
        <f t="shared" si="10"/>
        <v>-184</v>
      </c>
      <c r="F95" s="62">
        <f t="shared" si="11"/>
        <v>-3.1361854440088634E-2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73" customFormat="1" ht="15" customHeight="1" x14ac:dyDescent="0.25">
      <c r="A97" s="87" t="s">
        <v>77</v>
      </c>
      <c r="B97" s="86">
        <v>148709</v>
      </c>
      <c r="C97" s="86">
        <v>164827</v>
      </c>
      <c r="D97" s="86">
        <v>148709</v>
      </c>
      <c r="E97" s="65">
        <f t="shared" si="10"/>
        <v>-16118</v>
      </c>
      <c r="F97" s="71">
        <f t="shared" si="11"/>
        <v>-9.7787377068077441E-2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73" customFormat="1" ht="15" customHeight="1" thickBot="1" x14ac:dyDescent="0.3">
      <c r="A99" s="159" t="s">
        <v>59</v>
      </c>
      <c r="B99" s="160">
        <v>18494032</v>
      </c>
      <c r="C99" s="160">
        <v>19906250</v>
      </c>
      <c r="D99" s="160">
        <v>19747467</v>
      </c>
      <c r="E99" s="160">
        <f t="shared" si="10"/>
        <v>-158783</v>
      </c>
      <c r="F99" s="162">
        <f t="shared" si="11"/>
        <v>-7.9765400313971738E-3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7" t="s">
        <v>206</v>
      </c>
    </row>
    <row r="102" spans="1:8" x14ac:dyDescent="0.25">
      <c r="A102" s="7" t="s">
        <v>181</v>
      </c>
    </row>
    <row r="103" spans="1:8" x14ac:dyDescent="0.25">
      <c r="A103" s="7" t="s">
        <v>211</v>
      </c>
    </row>
  </sheetData>
  <hyperlinks>
    <hyperlink ref="I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>
    <pageSetUpPr fitToPage="1"/>
  </sheetPr>
  <dimension ref="A1:M103"/>
  <sheetViews>
    <sheetView view="pageBreakPreview" topLeftCell="A55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103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5599214</v>
      </c>
      <c r="C8" s="61">
        <v>5599214</v>
      </c>
      <c r="D8" s="61">
        <v>5486522</v>
      </c>
      <c r="E8" s="61">
        <f t="shared" ref="E8:E36" si="0">D8-C8</f>
        <v>-112692</v>
      </c>
      <c r="F8" s="62">
        <f t="shared" ref="F8:F36" si="1">IF(ISBLANK(E8),"  ",IF(C8&gt;0,E8/C8,IF(E8&gt;0,1,0)))</f>
        <v>-2.0126396312053797E-2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144779</v>
      </c>
      <c r="C10" s="63">
        <v>144779</v>
      </c>
      <c r="D10" s="63">
        <v>141750</v>
      </c>
      <c r="E10" s="61">
        <f t="shared" si="0"/>
        <v>-3029</v>
      </c>
      <c r="F10" s="62">
        <f t="shared" si="1"/>
        <v>-2.0921542488896869E-2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144779</v>
      </c>
      <c r="C12" s="65">
        <v>144779</v>
      </c>
      <c r="D12" s="65">
        <v>141750</v>
      </c>
      <c r="E12" s="61">
        <f t="shared" si="0"/>
        <v>-3029</v>
      </c>
      <c r="F12" s="62">
        <f t="shared" si="1"/>
        <v>-2.0921542488896869E-2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5743993</v>
      </c>
      <c r="C42" s="70">
        <v>5743993</v>
      </c>
      <c r="D42" s="70">
        <v>5628272</v>
      </c>
      <c r="E42" s="70">
        <f>D42-C42</f>
        <v>-115721</v>
      </c>
      <c r="F42" s="71">
        <f>IF(ISBLANK(E42),"  ",IF(C42&gt;0,E42/C42,IF(E42&gt;0,1,0)))</f>
        <v>-2.0146438200742932E-2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5887284</v>
      </c>
      <c r="C55" s="75">
        <v>6200000</v>
      </c>
      <c r="D55" s="75">
        <v>6200000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11631277</v>
      </c>
      <c r="C61" s="75">
        <v>11943993</v>
      </c>
      <c r="D61" s="75">
        <v>11828272</v>
      </c>
      <c r="E61" s="75">
        <f>D61-C61</f>
        <v>-115721</v>
      </c>
      <c r="F61" s="71">
        <f>IF(ISBLANK(E61),"  ",IF(C61&gt;0,E61/C61,IF(E61&gt;0,1,0)))</f>
        <v>-9.6886359528174544E-3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4364807</v>
      </c>
      <c r="C65" s="57">
        <v>4889649</v>
      </c>
      <c r="D65" s="57">
        <v>3725247</v>
      </c>
      <c r="E65" s="183">
        <f t="shared" ref="E65:E78" si="8">D65-C65</f>
        <v>-1164402</v>
      </c>
      <c r="F65" s="62">
        <f t="shared" ref="F65:F78" si="9">IF(ISBLANK(E65),"  ",IF(C65&gt;0,E65/C65,IF(E65&gt;0,1,0)))</f>
        <v>-0.2381361116104653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923692</v>
      </c>
      <c r="C68" s="65">
        <v>1086550</v>
      </c>
      <c r="D68" s="65">
        <v>1118443</v>
      </c>
      <c r="E68" s="183">
        <f t="shared" si="8"/>
        <v>31893</v>
      </c>
      <c r="F68" s="62">
        <f t="shared" si="9"/>
        <v>2.9352537849155584E-2</v>
      </c>
      <c r="H68" s="178"/>
    </row>
    <row r="69" spans="1:8" ht="15" customHeight="1" x14ac:dyDescent="0.25">
      <c r="A69" s="66" t="s">
        <v>50</v>
      </c>
      <c r="B69" s="65">
        <v>1052652</v>
      </c>
      <c r="C69" s="65">
        <v>1040690</v>
      </c>
      <c r="D69" s="65">
        <v>1078268</v>
      </c>
      <c r="E69" s="183">
        <f t="shared" si="8"/>
        <v>37578</v>
      </c>
      <c r="F69" s="62">
        <f t="shared" si="9"/>
        <v>3.6108735550452103E-2</v>
      </c>
      <c r="H69" s="178"/>
    </row>
    <row r="70" spans="1:8" ht="15" customHeight="1" x14ac:dyDescent="0.25">
      <c r="A70" s="66" t="s">
        <v>51</v>
      </c>
      <c r="B70" s="65">
        <v>3290111</v>
      </c>
      <c r="C70" s="65">
        <v>2836038</v>
      </c>
      <c r="D70" s="65">
        <v>3851693</v>
      </c>
      <c r="E70" s="183">
        <f t="shared" si="8"/>
        <v>1015655</v>
      </c>
      <c r="F70" s="62">
        <f t="shared" si="9"/>
        <v>0.3581246090496672</v>
      </c>
      <c r="H70" s="178"/>
    </row>
    <row r="71" spans="1:8" ht="15" customHeight="1" x14ac:dyDescent="0.25">
      <c r="A71" s="66" t="s">
        <v>52</v>
      </c>
      <c r="B71" s="65">
        <v>40855</v>
      </c>
      <c r="C71" s="65">
        <v>6500</v>
      </c>
      <c r="D71" s="65">
        <v>70058</v>
      </c>
      <c r="E71" s="183">
        <f t="shared" si="8"/>
        <v>63558</v>
      </c>
      <c r="F71" s="62">
        <f t="shared" si="9"/>
        <v>9.7781538461538453</v>
      </c>
      <c r="H71" s="178"/>
    </row>
    <row r="72" spans="1:8" ht="15" customHeight="1" x14ac:dyDescent="0.25">
      <c r="A72" s="66" t="s">
        <v>53</v>
      </c>
      <c r="B72" s="65">
        <v>1557434</v>
      </c>
      <c r="C72" s="65">
        <v>1322159</v>
      </c>
      <c r="D72" s="65">
        <v>1219619</v>
      </c>
      <c r="E72" s="183">
        <f t="shared" si="8"/>
        <v>-102540</v>
      </c>
      <c r="F72" s="62">
        <f t="shared" si="9"/>
        <v>-7.7554968804810914E-2</v>
      </c>
      <c r="H72" s="178"/>
    </row>
    <row r="73" spans="1:8" s="103" customFormat="1" ht="15" customHeight="1" x14ac:dyDescent="0.25">
      <c r="A73" s="84" t="s">
        <v>54</v>
      </c>
      <c r="B73" s="70">
        <v>11229551</v>
      </c>
      <c r="C73" s="70">
        <v>11181586</v>
      </c>
      <c r="D73" s="70">
        <v>11063328</v>
      </c>
      <c r="E73" s="79">
        <f t="shared" si="8"/>
        <v>-118258</v>
      </c>
      <c r="F73" s="71">
        <f t="shared" si="9"/>
        <v>-1.0576138304530323E-2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303361</v>
      </c>
      <c r="C75" s="65">
        <v>652221</v>
      </c>
      <c r="D75" s="65">
        <v>658226</v>
      </c>
      <c r="E75" s="183">
        <f t="shared" si="8"/>
        <v>6005</v>
      </c>
      <c r="F75" s="62">
        <f t="shared" si="9"/>
        <v>9.2070019211279615E-3</v>
      </c>
      <c r="H75" s="178"/>
    </row>
    <row r="76" spans="1:8" ht="15" customHeight="1" x14ac:dyDescent="0.25">
      <c r="A76" s="66" t="s">
        <v>57</v>
      </c>
      <c r="B76" s="65">
        <v>98365</v>
      </c>
      <c r="C76" s="65">
        <v>110186</v>
      </c>
      <c r="D76" s="65">
        <v>106718</v>
      </c>
      <c r="E76" s="183">
        <f t="shared" si="8"/>
        <v>-3468</v>
      </c>
      <c r="F76" s="62">
        <f t="shared" si="9"/>
        <v>-3.1474052964986475E-2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11631277</v>
      </c>
      <c r="C78" s="86">
        <v>11943993</v>
      </c>
      <c r="D78" s="86">
        <v>11828272</v>
      </c>
      <c r="E78" s="79">
        <f t="shared" si="8"/>
        <v>-115721</v>
      </c>
      <c r="F78" s="71">
        <f t="shared" si="9"/>
        <v>-9.6886359528174544E-3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6595263</v>
      </c>
      <c r="C81" s="61">
        <v>7170441</v>
      </c>
      <c r="D81" s="61">
        <v>7096469</v>
      </c>
      <c r="E81" s="57">
        <f t="shared" ref="E81:E99" si="10">D81-C81</f>
        <v>-73972</v>
      </c>
      <c r="F81" s="62">
        <f t="shared" ref="F81:F99" si="11">IF(ISBLANK(E81),"  ",IF(C81&gt;0,E81/C81,IF(E81&gt;0,1,0)))</f>
        <v>-1.0316241358097779E-2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2589172</v>
      </c>
      <c r="C83" s="57">
        <v>3131842</v>
      </c>
      <c r="D83" s="57">
        <v>2721966</v>
      </c>
      <c r="E83" s="65">
        <f t="shared" si="10"/>
        <v>-409876</v>
      </c>
      <c r="F83" s="62">
        <f t="shared" si="11"/>
        <v>-0.13087377971174791</v>
      </c>
      <c r="H83" s="178"/>
    </row>
    <row r="84" spans="1:8" s="103" customFormat="1" ht="15" customHeight="1" x14ac:dyDescent="0.25">
      <c r="A84" s="84" t="s">
        <v>64</v>
      </c>
      <c r="B84" s="86">
        <v>9184435</v>
      </c>
      <c r="C84" s="86">
        <v>10302283</v>
      </c>
      <c r="D84" s="86">
        <v>9818435</v>
      </c>
      <c r="E84" s="70">
        <f t="shared" si="10"/>
        <v>-483848</v>
      </c>
      <c r="F84" s="71">
        <f t="shared" si="11"/>
        <v>-4.6965124138018725E-2</v>
      </c>
      <c r="H84" s="179"/>
    </row>
    <row r="85" spans="1:8" ht="15" customHeight="1" x14ac:dyDescent="0.25">
      <c r="A85" s="66" t="s">
        <v>65</v>
      </c>
      <c r="B85" s="63">
        <v>72796</v>
      </c>
      <c r="C85" s="63">
        <v>58101</v>
      </c>
      <c r="D85" s="63">
        <v>0</v>
      </c>
      <c r="E85" s="65">
        <f t="shared" si="10"/>
        <v>-58101</v>
      </c>
      <c r="F85" s="62">
        <f t="shared" si="11"/>
        <v>-1</v>
      </c>
      <c r="H85" s="178"/>
    </row>
    <row r="86" spans="1:8" ht="15" customHeight="1" x14ac:dyDescent="0.25">
      <c r="A86" s="66" t="s">
        <v>66</v>
      </c>
      <c r="B86" s="61">
        <v>1039645</v>
      </c>
      <c r="C86" s="61">
        <v>537579</v>
      </c>
      <c r="D86" s="61">
        <v>820895</v>
      </c>
      <c r="E86" s="65">
        <f t="shared" si="10"/>
        <v>283316</v>
      </c>
      <c r="F86" s="62">
        <f t="shared" si="11"/>
        <v>0.52702207489503872</v>
      </c>
      <c r="H86" s="178"/>
    </row>
    <row r="87" spans="1:8" ht="15" customHeight="1" x14ac:dyDescent="0.25">
      <c r="A87" s="66" t="s">
        <v>67</v>
      </c>
      <c r="B87" s="57">
        <v>207701</v>
      </c>
      <c r="C87" s="57">
        <v>131411</v>
      </c>
      <c r="D87" s="57">
        <v>207701</v>
      </c>
      <c r="E87" s="65">
        <f t="shared" si="10"/>
        <v>76290</v>
      </c>
      <c r="F87" s="62">
        <f t="shared" si="11"/>
        <v>0.58054500764776162</v>
      </c>
      <c r="H87" s="178"/>
    </row>
    <row r="88" spans="1:8" s="103" customFormat="1" ht="15" customHeight="1" x14ac:dyDescent="0.25">
      <c r="A88" s="68" t="s">
        <v>68</v>
      </c>
      <c r="B88" s="86">
        <v>1320142</v>
      </c>
      <c r="C88" s="86">
        <v>727091</v>
      </c>
      <c r="D88" s="86">
        <v>1028596</v>
      </c>
      <c r="E88" s="65">
        <f t="shared" si="10"/>
        <v>301505</v>
      </c>
      <c r="F88" s="71">
        <f t="shared" si="11"/>
        <v>0.41467299141372949</v>
      </c>
      <c r="H88" s="179"/>
    </row>
    <row r="89" spans="1:8" ht="15" customHeight="1" x14ac:dyDescent="0.25">
      <c r="A89" s="66" t="s">
        <v>69</v>
      </c>
      <c r="B89" s="57">
        <v>146239</v>
      </c>
      <c r="C89" s="57">
        <v>96102</v>
      </c>
      <c r="D89" s="57">
        <v>146239</v>
      </c>
      <c r="E89" s="65">
        <f t="shared" si="10"/>
        <v>50137</v>
      </c>
      <c r="F89" s="62">
        <f t="shared" si="11"/>
        <v>0.52170610393123973</v>
      </c>
      <c r="H89" s="178"/>
    </row>
    <row r="90" spans="1:8" ht="15" customHeight="1" x14ac:dyDescent="0.25">
      <c r="A90" s="66" t="s">
        <v>70</v>
      </c>
      <c r="B90" s="65">
        <v>140296</v>
      </c>
      <c r="C90" s="65">
        <v>124194</v>
      </c>
      <c r="D90" s="65">
        <v>176776</v>
      </c>
      <c r="E90" s="65">
        <f t="shared" si="10"/>
        <v>52582</v>
      </c>
      <c r="F90" s="62">
        <f t="shared" si="11"/>
        <v>0.42338599288210382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303361</v>
      </c>
      <c r="C92" s="65">
        <v>652221</v>
      </c>
      <c r="D92" s="65">
        <v>658226</v>
      </c>
      <c r="E92" s="65">
        <f t="shared" si="10"/>
        <v>6005</v>
      </c>
      <c r="F92" s="62">
        <f t="shared" si="11"/>
        <v>9.2070019211279615E-3</v>
      </c>
      <c r="H92" s="178"/>
    </row>
    <row r="93" spans="1:8" s="103" customFormat="1" ht="15" customHeight="1" x14ac:dyDescent="0.25">
      <c r="A93" s="68" t="s">
        <v>73</v>
      </c>
      <c r="B93" s="70">
        <v>589896</v>
      </c>
      <c r="C93" s="70">
        <v>872517</v>
      </c>
      <c r="D93" s="70">
        <v>981241</v>
      </c>
      <c r="E93" s="70">
        <f t="shared" si="10"/>
        <v>108724</v>
      </c>
      <c r="F93" s="71">
        <f t="shared" si="11"/>
        <v>0.12460960646038988</v>
      </c>
      <c r="H93" s="179"/>
    </row>
    <row r="94" spans="1:8" ht="15" customHeight="1" x14ac:dyDescent="0.25">
      <c r="A94" s="66" t="s">
        <v>74</v>
      </c>
      <c r="B94" s="65">
        <v>536478</v>
      </c>
      <c r="C94" s="65">
        <v>42102</v>
      </c>
      <c r="D94" s="65">
        <v>0</v>
      </c>
      <c r="E94" s="65">
        <f t="shared" si="10"/>
        <v>-42102</v>
      </c>
      <c r="F94" s="62">
        <f t="shared" si="11"/>
        <v>-1</v>
      </c>
      <c r="H94" s="178"/>
    </row>
    <row r="95" spans="1:8" ht="15" customHeight="1" x14ac:dyDescent="0.25">
      <c r="A95" s="66" t="s">
        <v>75</v>
      </c>
      <c r="B95" s="65">
        <v>326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536804</v>
      </c>
      <c r="C97" s="86">
        <v>42102</v>
      </c>
      <c r="D97" s="86">
        <v>0</v>
      </c>
      <c r="E97" s="65">
        <f t="shared" si="10"/>
        <v>-42102</v>
      </c>
      <c r="F97" s="71">
        <f t="shared" si="11"/>
        <v>-1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11631277</v>
      </c>
      <c r="C99" s="160">
        <v>11943993</v>
      </c>
      <c r="D99" s="160">
        <v>11828272</v>
      </c>
      <c r="E99" s="160">
        <f t="shared" si="10"/>
        <v>-115721</v>
      </c>
      <c r="F99" s="162">
        <f t="shared" si="11"/>
        <v>-9.6886359528174544E-3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>
    <pageSetUpPr fitToPage="1"/>
  </sheetPr>
  <dimension ref="A1:M103"/>
  <sheetViews>
    <sheetView view="pageBreakPreview" topLeftCell="A55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105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6752552</v>
      </c>
      <c r="C8" s="61">
        <v>6752552</v>
      </c>
      <c r="D8" s="61">
        <v>6563286</v>
      </c>
      <c r="E8" s="61">
        <f t="shared" ref="E8:E36" si="0">D8-C8</f>
        <v>-189266</v>
      </c>
      <c r="F8" s="62">
        <f t="shared" ref="F8:F36" si="1">IF(ISBLANK(E8),"  ",IF(C8&gt;0,E8/C8,IF(E8&gt;0,1,0)))</f>
        <v>-2.8028810440852585E-2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238885</v>
      </c>
      <c r="C10" s="63">
        <v>238885</v>
      </c>
      <c r="D10" s="63">
        <v>233888</v>
      </c>
      <c r="E10" s="61">
        <f t="shared" si="0"/>
        <v>-4997</v>
      </c>
      <c r="F10" s="62">
        <f t="shared" si="1"/>
        <v>-2.0918014944429329E-2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238885</v>
      </c>
      <c r="C12" s="65">
        <v>238885</v>
      </c>
      <c r="D12" s="65">
        <v>233888</v>
      </c>
      <c r="E12" s="61">
        <f t="shared" si="0"/>
        <v>-4997</v>
      </c>
      <c r="F12" s="62">
        <f t="shared" si="1"/>
        <v>-2.0918014944429329E-2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6991437</v>
      </c>
      <c r="C42" s="70">
        <v>6991437</v>
      </c>
      <c r="D42" s="70">
        <v>6797174</v>
      </c>
      <c r="E42" s="70">
        <f>D42-C42</f>
        <v>-194263</v>
      </c>
      <c r="F42" s="71">
        <f>IF(ISBLANK(E42),"  ",IF(C42&gt;0,E42/C42,IF(E42&gt;0,1,0)))</f>
        <v>-2.7785847172762911E-2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1144268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7051153</v>
      </c>
      <c r="C55" s="75">
        <v>9595000</v>
      </c>
      <c r="D55" s="75">
        <v>9595000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15186858</v>
      </c>
      <c r="C61" s="75">
        <v>16586437</v>
      </c>
      <c r="D61" s="75">
        <v>16392174</v>
      </c>
      <c r="E61" s="75">
        <f>D61-C61</f>
        <v>-194263</v>
      </c>
      <c r="F61" s="71">
        <f>IF(ISBLANK(E61),"  ",IF(C61&gt;0,E61/C61,IF(E61&gt;0,1,0)))</f>
        <v>-1.1712159760411473E-2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6251721</v>
      </c>
      <c r="C65" s="57">
        <v>5916447</v>
      </c>
      <c r="D65" s="57">
        <v>6834396</v>
      </c>
      <c r="E65" s="183">
        <f t="shared" ref="E65:E78" si="8">D65-C65</f>
        <v>917949</v>
      </c>
      <c r="F65" s="62">
        <f t="shared" ref="F65:F78" si="9">IF(ISBLANK(E65),"  ",IF(C65&gt;0,E65/C65,IF(E65&gt;0,1,0)))</f>
        <v>0.15515207015291441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1087364</v>
      </c>
      <c r="C68" s="65">
        <v>1262773</v>
      </c>
      <c r="D68" s="65">
        <v>1107120</v>
      </c>
      <c r="E68" s="183">
        <f t="shared" si="8"/>
        <v>-155653</v>
      </c>
      <c r="F68" s="62">
        <f t="shared" si="9"/>
        <v>-0.1232628508845216</v>
      </c>
      <c r="H68" s="178"/>
    </row>
    <row r="69" spans="1:8" ht="15" customHeight="1" x14ac:dyDescent="0.25">
      <c r="A69" s="66" t="s">
        <v>50</v>
      </c>
      <c r="B69" s="65">
        <v>2133445</v>
      </c>
      <c r="C69" s="65">
        <v>2379233</v>
      </c>
      <c r="D69" s="65">
        <v>2338443</v>
      </c>
      <c r="E69" s="183">
        <f t="shared" si="8"/>
        <v>-40790</v>
      </c>
      <c r="F69" s="62">
        <f t="shared" si="9"/>
        <v>-1.714418049850519E-2</v>
      </c>
      <c r="H69" s="178"/>
    </row>
    <row r="70" spans="1:8" ht="15" customHeight="1" x14ac:dyDescent="0.25">
      <c r="A70" s="66" t="s">
        <v>51</v>
      </c>
      <c r="B70" s="65">
        <v>2645781</v>
      </c>
      <c r="C70" s="65">
        <v>2877488</v>
      </c>
      <c r="D70" s="65">
        <v>3045781</v>
      </c>
      <c r="E70" s="183">
        <f t="shared" si="8"/>
        <v>168293</v>
      </c>
      <c r="F70" s="62">
        <f t="shared" si="9"/>
        <v>5.8486082305121687E-2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44896</v>
      </c>
      <c r="D71" s="65">
        <v>50000</v>
      </c>
      <c r="E71" s="183">
        <f t="shared" si="8"/>
        <v>5104</v>
      </c>
      <c r="F71" s="62">
        <f t="shared" si="9"/>
        <v>0.11368496079828938</v>
      </c>
      <c r="H71" s="178"/>
    </row>
    <row r="72" spans="1:8" ht="15" customHeight="1" x14ac:dyDescent="0.25">
      <c r="A72" s="66" t="s">
        <v>53</v>
      </c>
      <c r="B72" s="65">
        <v>2503625</v>
      </c>
      <c r="C72" s="65">
        <v>3661768</v>
      </c>
      <c r="D72" s="65">
        <v>2503625</v>
      </c>
      <c r="E72" s="183">
        <f t="shared" si="8"/>
        <v>-1158143</v>
      </c>
      <c r="F72" s="62">
        <f t="shared" si="9"/>
        <v>-0.3162797315395186</v>
      </c>
      <c r="H72" s="178"/>
    </row>
    <row r="73" spans="1:8" s="103" customFormat="1" ht="15" customHeight="1" x14ac:dyDescent="0.25">
      <c r="A73" s="84" t="s">
        <v>54</v>
      </c>
      <c r="B73" s="70">
        <v>14621936</v>
      </c>
      <c r="C73" s="70">
        <v>16142605</v>
      </c>
      <c r="D73" s="70">
        <v>15879365</v>
      </c>
      <c r="E73" s="79">
        <f t="shared" si="8"/>
        <v>-263240</v>
      </c>
      <c r="F73" s="71">
        <f t="shared" si="9"/>
        <v>-1.6307157364006616E-2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564922</v>
      </c>
      <c r="C75" s="65">
        <v>410879</v>
      </c>
      <c r="D75" s="65">
        <v>512809</v>
      </c>
      <c r="E75" s="183">
        <f t="shared" si="8"/>
        <v>101930</v>
      </c>
      <c r="F75" s="62">
        <f t="shared" si="9"/>
        <v>0.24807790127993887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32953</v>
      </c>
      <c r="D77" s="65">
        <v>0</v>
      </c>
      <c r="E77" s="183">
        <f t="shared" si="8"/>
        <v>-32953</v>
      </c>
      <c r="F77" s="62">
        <f t="shared" si="9"/>
        <v>-1</v>
      </c>
      <c r="H77" s="178"/>
    </row>
    <row r="78" spans="1:8" s="103" customFormat="1" ht="15" customHeight="1" x14ac:dyDescent="0.25">
      <c r="A78" s="85" t="s">
        <v>59</v>
      </c>
      <c r="B78" s="86">
        <v>15186858</v>
      </c>
      <c r="C78" s="86">
        <v>16586437</v>
      </c>
      <c r="D78" s="86">
        <v>16392174</v>
      </c>
      <c r="E78" s="79">
        <f t="shared" si="8"/>
        <v>-194263</v>
      </c>
      <c r="F78" s="71">
        <f t="shared" si="9"/>
        <v>-1.1712159760411473E-2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8088182</v>
      </c>
      <c r="C81" s="61">
        <v>8283465</v>
      </c>
      <c r="D81" s="61">
        <v>8503182</v>
      </c>
      <c r="E81" s="57">
        <f t="shared" ref="E81:E99" si="10">D81-C81</f>
        <v>219717</v>
      </c>
      <c r="F81" s="62">
        <f t="shared" ref="F81:F99" si="11">IF(ISBLANK(E81),"  ",IF(C81&gt;0,E81/C81,IF(E81&gt;0,1,0)))</f>
        <v>2.6524769525796271E-2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3027746</v>
      </c>
      <c r="C83" s="57">
        <v>3012930</v>
      </c>
      <c r="D83" s="57">
        <v>3187500</v>
      </c>
      <c r="E83" s="65">
        <f t="shared" si="10"/>
        <v>174570</v>
      </c>
      <c r="F83" s="62">
        <f t="shared" si="11"/>
        <v>5.7940277404387092E-2</v>
      </c>
      <c r="H83" s="178"/>
    </row>
    <row r="84" spans="1:8" s="103" customFormat="1" ht="15" customHeight="1" x14ac:dyDescent="0.25">
      <c r="A84" s="84" t="s">
        <v>64</v>
      </c>
      <c r="B84" s="86">
        <v>11115928</v>
      </c>
      <c r="C84" s="86">
        <v>11296395</v>
      </c>
      <c r="D84" s="86">
        <v>11690682</v>
      </c>
      <c r="E84" s="70">
        <f t="shared" si="10"/>
        <v>394287</v>
      </c>
      <c r="F84" s="71">
        <f t="shared" si="11"/>
        <v>3.4903790102948772E-2</v>
      </c>
      <c r="H84" s="179"/>
    </row>
    <row r="85" spans="1:8" ht="15" customHeight="1" x14ac:dyDescent="0.25">
      <c r="A85" s="66" t="s">
        <v>65</v>
      </c>
      <c r="B85" s="63">
        <v>87398</v>
      </c>
      <c r="C85" s="63">
        <v>88288</v>
      </c>
      <c r="D85" s="63">
        <v>87398</v>
      </c>
      <c r="E85" s="65">
        <f t="shared" si="10"/>
        <v>-890</v>
      </c>
      <c r="F85" s="62">
        <f t="shared" si="11"/>
        <v>-1.0080645161290322E-2</v>
      </c>
      <c r="H85" s="178"/>
    </row>
    <row r="86" spans="1:8" ht="15" customHeight="1" x14ac:dyDescent="0.25">
      <c r="A86" s="66" t="s">
        <v>66</v>
      </c>
      <c r="B86" s="61">
        <v>2516428</v>
      </c>
      <c r="C86" s="61">
        <v>2731767</v>
      </c>
      <c r="D86" s="61">
        <v>2966428</v>
      </c>
      <c r="E86" s="65">
        <f t="shared" si="10"/>
        <v>234661</v>
      </c>
      <c r="F86" s="62">
        <f t="shared" si="11"/>
        <v>8.5900810720680051E-2</v>
      </c>
      <c r="H86" s="178"/>
    </row>
    <row r="87" spans="1:8" ht="15" customHeight="1" x14ac:dyDescent="0.25">
      <c r="A87" s="66" t="s">
        <v>67</v>
      </c>
      <c r="B87" s="57">
        <v>421978</v>
      </c>
      <c r="C87" s="57">
        <v>534603</v>
      </c>
      <c r="D87" s="57">
        <v>421978</v>
      </c>
      <c r="E87" s="65">
        <f t="shared" si="10"/>
        <v>-112625</v>
      </c>
      <c r="F87" s="62">
        <f t="shared" si="11"/>
        <v>-0.21067034790302336</v>
      </c>
      <c r="H87" s="178"/>
    </row>
    <row r="88" spans="1:8" s="103" customFormat="1" ht="15" customHeight="1" x14ac:dyDescent="0.25">
      <c r="A88" s="68" t="s">
        <v>68</v>
      </c>
      <c r="B88" s="86">
        <v>3025804</v>
      </c>
      <c r="C88" s="86">
        <v>3354658</v>
      </c>
      <c r="D88" s="86">
        <v>3475804</v>
      </c>
      <c r="E88" s="65">
        <f t="shared" si="10"/>
        <v>121146</v>
      </c>
      <c r="F88" s="71">
        <f t="shared" si="11"/>
        <v>3.6112772151438391E-2</v>
      </c>
      <c r="H88" s="179"/>
    </row>
    <row r="89" spans="1:8" ht="15" customHeight="1" x14ac:dyDescent="0.25">
      <c r="A89" s="66" t="s">
        <v>69</v>
      </c>
      <c r="B89" s="57">
        <v>215840</v>
      </c>
      <c r="C89" s="57">
        <v>282013</v>
      </c>
      <c r="D89" s="57">
        <v>415840</v>
      </c>
      <c r="E89" s="65">
        <f t="shared" si="10"/>
        <v>133827</v>
      </c>
      <c r="F89" s="62">
        <f t="shared" si="11"/>
        <v>0.47454195373972125</v>
      </c>
      <c r="H89" s="178"/>
    </row>
    <row r="90" spans="1:8" ht="15" customHeight="1" x14ac:dyDescent="0.25">
      <c r="A90" s="66" t="s">
        <v>70</v>
      </c>
      <c r="B90" s="65">
        <v>850</v>
      </c>
      <c r="C90" s="65">
        <v>243260</v>
      </c>
      <c r="D90" s="65">
        <v>51353</v>
      </c>
      <c r="E90" s="65">
        <f t="shared" si="10"/>
        <v>-191907</v>
      </c>
      <c r="F90" s="62">
        <f t="shared" si="11"/>
        <v>-0.78889665378607254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565425</v>
      </c>
      <c r="C92" s="65">
        <v>410879</v>
      </c>
      <c r="D92" s="65">
        <v>512809</v>
      </c>
      <c r="E92" s="65">
        <f t="shared" si="10"/>
        <v>101930</v>
      </c>
      <c r="F92" s="62">
        <f t="shared" si="11"/>
        <v>0.24807790127993887</v>
      </c>
      <c r="H92" s="178"/>
    </row>
    <row r="93" spans="1:8" s="103" customFormat="1" ht="15" customHeight="1" x14ac:dyDescent="0.25">
      <c r="A93" s="68" t="s">
        <v>73</v>
      </c>
      <c r="B93" s="70">
        <v>782115</v>
      </c>
      <c r="C93" s="70">
        <v>936152</v>
      </c>
      <c r="D93" s="70">
        <v>980002</v>
      </c>
      <c r="E93" s="70">
        <f t="shared" si="10"/>
        <v>43850</v>
      </c>
      <c r="F93" s="71">
        <f t="shared" si="11"/>
        <v>4.6840683991488559E-2</v>
      </c>
      <c r="H93" s="179"/>
    </row>
    <row r="94" spans="1:8" ht="15" customHeight="1" x14ac:dyDescent="0.25">
      <c r="A94" s="66" t="s">
        <v>74</v>
      </c>
      <c r="B94" s="65">
        <v>263011</v>
      </c>
      <c r="C94" s="65">
        <v>999232</v>
      </c>
      <c r="D94" s="65">
        <v>245686</v>
      </c>
      <c r="E94" s="65">
        <f t="shared" si="10"/>
        <v>-753546</v>
      </c>
      <c r="F94" s="62">
        <f t="shared" si="11"/>
        <v>-0.75412516812912311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263011</v>
      </c>
      <c r="C97" s="86">
        <v>999232</v>
      </c>
      <c r="D97" s="86">
        <v>245686</v>
      </c>
      <c r="E97" s="65">
        <f t="shared" si="10"/>
        <v>-753546</v>
      </c>
      <c r="F97" s="71">
        <f t="shared" si="11"/>
        <v>-0.75412516812912311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15186858</v>
      </c>
      <c r="C99" s="160">
        <v>16586437</v>
      </c>
      <c r="D99" s="160">
        <v>16392174</v>
      </c>
      <c r="E99" s="160">
        <f t="shared" si="10"/>
        <v>-194263</v>
      </c>
      <c r="F99" s="162">
        <f t="shared" si="11"/>
        <v>-1.1712159760411473E-2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>
    <pageSetUpPr fitToPage="1"/>
  </sheetPr>
  <dimension ref="A1:M103"/>
  <sheetViews>
    <sheetView view="pageBreakPreview" topLeftCell="A49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106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17375428</v>
      </c>
      <c r="C8" s="61">
        <v>17375428</v>
      </c>
      <c r="D8" s="61">
        <v>17128693</v>
      </c>
      <c r="E8" s="61">
        <f t="shared" ref="E8:E36" si="0">D8-C8</f>
        <v>-246735</v>
      </c>
      <c r="F8" s="62">
        <f t="shared" ref="F8:F36" si="1">IF(ISBLANK(E8),"  ",IF(C8&gt;0,E8/C8,IF(E8&gt;0,1,0)))</f>
        <v>-1.4200225744079512E-2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739621</v>
      </c>
      <c r="C10" s="63">
        <v>739621</v>
      </c>
      <c r="D10" s="63">
        <v>724148</v>
      </c>
      <c r="E10" s="61">
        <f t="shared" si="0"/>
        <v>-15473</v>
      </c>
      <c r="F10" s="62">
        <f t="shared" si="1"/>
        <v>-2.0920173980998377E-2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739621</v>
      </c>
      <c r="C12" s="65">
        <v>739621</v>
      </c>
      <c r="D12" s="65">
        <v>724148</v>
      </c>
      <c r="E12" s="61">
        <f t="shared" si="0"/>
        <v>-15473</v>
      </c>
      <c r="F12" s="62">
        <f t="shared" si="1"/>
        <v>-2.0920173980998377E-2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18115049</v>
      </c>
      <c r="C42" s="70">
        <v>18115049</v>
      </c>
      <c r="D42" s="70">
        <v>17852841</v>
      </c>
      <c r="E42" s="70">
        <f>D42-C42</f>
        <v>-262208</v>
      </c>
      <c r="F42" s="71">
        <f>IF(ISBLANK(E42),"  ",IF(C42&gt;0,E42/C42,IF(E42&gt;0,1,0)))</f>
        <v>-1.4474595128061757E-2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16122413</v>
      </c>
      <c r="C55" s="75">
        <v>16750000</v>
      </c>
      <c r="D55" s="75">
        <v>16750000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34237462</v>
      </c>
      <c r="C61" s="75">
        <v>34865049</v>
      </c>
      <c r="D61" s="75">
        <v>34602841</v>
      </c>
      <c r="E61" s="75">
        <f>D61-C61</f>
        <v>-262208</v>
      </c>
      <c r="F61" s="71">
        <f>IF(ISBLANK(E61),"  ",IF(C61&gt;0,E61/C61,IF(E61&gt;0,1,0)))</f>
        <v>-7.520654854091844E-3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9" ht="15" customHeight="1" x14ac:dyDescent="0.25">
      <c r="A65" s="64" t="s">
        <v>46</v>
      </c>
      <c r="B65" s="57">
        <v>17446474</v>
      </c>
      <c r="C65" s="57">
        <v>17780798</v>
      </c>
      <c r="D65" s="57">
        <v>17635058</v>
      </c>
      <c r="E65" s="183">
        <f t="shared" ref="E65:E78" si="8">D65-C65</f>
        <v>-145740</v>
      </c>
      <c r="F65" s="62">
        <f t="shared" ref="F65:F78" si="9">IF(ISBLANK(E65),"  ",IF(C65&gt;0,E65/C65,IF(E65&gt;0,1,0)))</f>
        <v>-8.196482520075871E-3</v>
      </c>
      <c r="H65" s="178"/>
      <c r="I65" s="151"/>
    </row>
    <row r="66" spans="1:9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  <c r="I66" s="151"/>
    </row>
    <row r="67" spans="1:9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  <c r="I67" s="151"/>
    </row>
    <row r="68" spans="1:9" ht="15" customHeight="1" x14ac:dyDescent="0.25">
      <c r="A68" s="66" t="s">
        <v>49</v>
      </c>
      <c r="B68" s="65">
        <v>2812366</v>
      </c>
      <c r="C68" s="65">
        <v>2861308</v>
      </c>
      <c r="D68" s="65">
        <v>3021759</v>
      </c>
      <c r="E68" s="183">
        <f t="shared" si="8"/>
        <v>160451</v>
      </c>
      <c r="F68" s="62">
        <f t="shared" si="9"/>
        <v>5.6076102258128098E-2</v>
      </c>
      <c r="H68" s="178"/>
      <c r="I68" s="151"/>
    </row>
    <row r="69" spans="1:9" ht="15" customHeight="1" x14ac:dyDescent="0.25">
      <c r="A69" s="66" t="s">
        <v>50</v>
      </c>
      <c r="B69" s="65">
        <v>3813915</v>
      </c>
      <c r="C69" s="65">
        <v>3880568</v>
      </c>
      <c r="D69" s="65">
        <v>3828459</v>
      </c>
      <c r="E69" s="183">
        <f t="shared" si="8"/>
        <v>-52109</v>
      </c>
      <c r="F69" s="62">
        <f t="shared" si="9"/>
        <v>-1.3428188863073653E-2</v>
      </c>
      <c r="H69" s="178"/>
      <c r="I69" s="151"/>
    </row>
    <row r="70" spans="1:9" ht="15" customHeight="1" x14ac:dyDescent="0.25">
      <c r="A70" s="66" t="s">
        <v>51</v>
      </c>
      <c r="B70" s="65">
        <v>5810307</v>
      </c>
      <c r="C70" s="65">
        <v>5921840</v>
      </c>
      <c r="D70" s="65">
        <v>5744568</v>
      </c>
      <c r="E70" s="183">
        <f t="shared" si="8"/>
        <v>-177272</v>
      </c>
      <c r="F70" s="62">
        <f t="shared" si="9"/>
        <v>-2.9935290382718884E-2</v>
      </c>
      <c r="H70" s="178"/>
      <c r="I70" s="151"/>
    </row>
    <row r="71" spans="1:9" ht="15" customHeight="1" x14ac:dyDescent="0.25">
      <c r="A71" s="66" t="s">
        <v>52</v>
      </c>
      <c r="B71" s="65">
        <v>15500</v>
      </c>
      <c r="C71" s="65">
        <v>15500</v>
      </c>
      <c r="D71" s="65">
        <v>15000</v>
      </c>
      <c r="E71" s="183">
        <f t="shared" si="8"/>
        <v>-500</v>
      </c>
      <c r="F71" s="62">
        <f t="shared" si="9"/>
        <v>-3.2258064516129031E-2</v>
      </c>
      <c r="H71" s="178"/>
      <c r="I71" s="151"/>
    </row>
    <row r="72" spans="1:9" ht="15" customHeight="1" x14ac:dyDescent="0.25">
      <c r="A72" s="66" t="s">
        <v>53</v>
      </c>
      <c r="B72" s="65">
        <v>2915722</v>
      </c>
      <c r="C72" s="65">
        <v>2981857</v>
      </c>
      <c r="D72" s="65">
        <v>2638040</v>
      </c>
      <c r="E72" s="183">
        <f t="shared" si="8"/>
        <v>-343817</v>
      </c>
      <c r="F72" s="62">
        <f t="shared" si="9"/>
        <v>-0.11530298065936763</v>
      </c>
      <c r="H72" s="178"/>
      <c r="I72" s="151"/>
    </row>
    <row r="73" spans="1:9" s="103" customFormat="1" ht="15" customHeight="1" x14ac:dyDescent="0.25">
      <c r="A73" s="84" t="s">
        <v>54</v>
      </c>
      <c r="B73" s="70">
        <v>32814284</v>
      </c>
      <c r="C73" s="70">
        <v>33441871</v>
      </c>
      <c r="D73" s="70">
        <v>32882884</v>
      </c>
      <c r="E73" s="79">
        <f t="shared" si="8"/>
        <v>-558987</v>
      </c>
      <c r="F73" s="71">
        <f t="shared" si="9"/>
        <v>-1.6715183190557731E-2</v>
      </c>
      <c r="H73" s="179"/>
      <c r="I73" s="151"/>
    </row>
    <row r="74" spans="1:9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  <c r="I74" s="151"/>
    </row>
    <row r="75" spans="1:9" ht="15" customHeight="1" x14ac:dyDescent="0.25">
      <c r="A75" s="66" t="s">
        <v>56</v>
      </c>
      <c r="B75" s="65">
        <v>1423178</v>
      </c>
      <c r="C75" s="65">
        <v>1423178</v>
      </c>
      <c r="D75" s="65">
        <v>1719957</v>
      </c>
      <c r="E75" s="183">
        <f t="shared" si="8"/>
        <v>296779</v>
      </c>
      <c r="F75" s="62">
        <f t="shared" si="9"/>
        <v>0.20853259395521853</v>
      </c>
      <c r="H75" s="178"/>
      <c r="I75" s="151"/>
    </row>
    <row r="76" spans="1:9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  <c r="I76" s="151"/>
    </row>
    <row r="77" spans="1:9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  <c r="I77" s="151"/>
    </row>
    <row r="78" spans="1:9" s="103" customFormat="1" ht="15" customHeight="1" x14ac:dyDescent="0.25">
      <c r="A78" s="85" t="s">
        <v>59</v>
      </c>
      <c r="B78" s="86">
        <v>34237462</v>
      </c>
      <c r="C78" s="86">
        <v>34865049</v>
      </c>
      <c r="D78" s="86">
        <v>34602841</v>
      </c>
      <c r="E78" s="79">
        <f t="shared" si="8"/>
        <v>-262208</v>
      </c>
      <c r="F78" s="71">
        <f t="shared" si="9"/>
        <v>-7.520654854091844E-3</v>
      </c>
      <c r="H78" s="179"/>
      <c r="I78" s="151"/>
    </row>
    <row r="79" spans="1:9" ht="15" customHeight="1" x14ac:dyDescent="0.25">
      <c r="A79" s="83"/>
      <c r="B79" s="57"/>
      <c r="C79" s="57"/>
      <c r="D79" s="57"/>
      <c r="E79" s="57"/>
      <c r="F79" s="59"/>
      <c r="H79" s="178"/>
      <c r="I79" s="151"/>
    </row>
    <row r="80" spans="1:9" ht="15" customHeight="1" x14ac:dyDescent="0.25">
      <c r="A80" s="81" t="s">
        <v>60</v>
      </c>
      <c r="B80" s="57"/>
      <c r="C80" s="57"/>
      <c r="D80" s="57"/>
      <c r="E80" s="57"/>
      <c r="F80" s="59"/>
      <c r="H80" s="178"/>
      <c r="I80" s="151"/>
    </row>
    <row r="81" spans="1:9" ht="15" customHeight="1" x14ac:dyDescent="0.25">
      <c r="A81" s="64" t="s">
        <v>61</v>
      </c>
      <c r="B81" s="61">
        <v>16657722</v>
      </c>
      <c r="C81" s="61">
        <v>16988975</v>
      </c>
      <c r="D81" s="61">
        <v>18584292</v>
      </c>
      <c r="E81" s="57">
        <f t="shared" ref="E81:E99" si="10">D81-C81</f>
        <v>1595317</v>
      </c>
      <c r="F81" s="62">
        <f t="shared" ref="F81:F99" si="11">IF(ISBLANK(E81),"  ",IF(C81&gt;0,E81/C81,IF(E81&gt;0,1,0)))</f>
        <v>9.3903075376825268E-2</v>
      </c>
      <c r="H81" s="178"/>
      <c r="I81" s="151"/>
    </row>
    <row r="82" spans="1:9" ht="15" customHeight="1" x14ac:dyDescent="0.25">
      <c r="A82" s="66" t="s">
        <v>62</v>
      </c>
      <c r="B82" s="63">
        <v>158075</v>
      </c>
      <c r="C82" s="63">
        <v>160935</v>
      </c>
      <c r="D82" s="63">
        <v>164000</v>
      </c>
      <c r="E82" s="65">
        <f t="shared" si="10"/>
        <v>3065</v>
      </c>
      <c r="F82" s="62">
        <f t="shared" si="11"/>
        <v>1.9044956038152049E-2</v>
      </c>
      <c r="H82" s="178"/>
      <c r="I82" s="151"/>
    </row>
    <row r="83" spans="1:9" ht="15" customHeight="1" x14ac:dyDescent="0.25">
      <c r="A83" s="66" t="s">
        <v>63</v>
      </c>
      <c r="B83" s="57">
        <v>8222366</v>
      </c>
      <c r="C83" s="57">
        <v>8365514</v>
      </c>
      <c r="D83" s="57">
        <v>8072023</v>
      </c>
      <c r="E83" s="65">
        <f t="shared" si="10"/>
        <v>-293491</v>
      </c>
      <c r="F83" s="62">
        <f t="shared" si="11"/>
        <v>-3.5083438985339097E-2</v>
      </c>
      <c r="H83" s="178"/>
      <c r="I83" s="151"/>
    </row>
    <row r="84" spans="1:9" s="103" customFormat="1" ht="15" customHeight="1" x14ac:dyDescent="0.25">
      <c r="A84" s="84" t="s">
        <v>64</v>
      </c>
      <c r="B84" s="86">
        <v>25038163</v>
      </c>
      <c r="C84" s="86">
        <v>25515424</v>
      </c>
      <c r="D84" s="86">
        <v>26820315</v>
      </c>
      <c r="E84" s="70">
        <f t="shared" si="10"/>
        <v>1304891</v>
      </c>
      <c r="F84" s="71">
        <f t="shared" si="11"/>
        <v>5.1141262633926834E-2</v>
      </c>
      <c r="H84" s="179"/>
      <c r="I84" s="151"/>
    </row>
    <row r="85" spans="1:9" ht="15" customHeight="1" x14ac:dyDescent="0.25">
      <c r="A85" s="66" t="s">
        <v>65</v>
      </c>
      <c r="B85" s="63">
        <v>174948</v>
      </c>
      <c r="C85" s="63">
        <v>177657</v>
      </c>
      <c r="D85" s="63">
        <v>364475</v>
      </c>
      <c r="E85" s="65">
        <f t="shared" si="10"/>
        <v>186818</v>
      </c>
      <c r="F85" s="62">
        <f t="shared" si="11"/>
        <v>1.0515656574185086</v>
      </c>
      <c r="H85" s="178"/>
      <c r="I85" s="151"/>
    </row>
    <row r="86" spans="1:9" ht="15" customHeight="1" x14ac:dyDescent="0.25">
      <c r="A86" s="66" t="s">
        <v>66</v>
      </c>
      <c r="B86" s="61">
        <v>4829966</v>
      </c>
      <c r="C86" s="61">
        <v>4929458</v>
      </c>
      <c r="D86" s="61">
        <v>4043558</v>
      </c>
      <c r="E86" s="65">
        <f t="shared" si="10"/>
        <v>-885900</v>
      </c>
      <c r="F86" s="62">
        <f t="shared" si="11"/>
        <v>-0.17971549813387191</v>
      </c>
      <c r="H86" s="178"/>
      <c r="I86" s="151"/>
    </row>
    <row r="87" spans="1:9" ht="15" customHeight="1" x14ac:dyDescent="0.25">
      <c r="A87" s="66" t="s">
        <v>67</v>
      </c>
      <c r="B87" s="57">
        <v>416189</v>
      </c>
      <c r="C87" s="57">
        <v>423240</v>
      </c>
      <c r="D87" s="57">
        <v>357750</v>
      </c>
      <c r="E87" s="65">
        <f t="shared" si="10"/>
        <v>-65490</v>
      </c>
      <c r="F87" s="62">
        <f t="shared" si="11"/>
        <v>-0.1547349021831585</v>
      </c>
      <c r="H87" s="178"/>
      <c r="I87" s="151"/>
    </row>
    <row r="88" spans="1:9" s="103" customFormat="1" ht="15" customHeight="1" x14ac:dyDescent="0.25">
      <c r="A88" s="68" t="s">
        <v>68</v>
      </c>
      <c r="B88" s="86">
        <v>5421103</v>
      </c>
      <c r="C88" s="86">
        <v>5530355</v>
      </c>
      <c r="D88" s="86">
        <v>4765783</v>
      </c>
      <c r="E88" s="65">
        <f t="shared" si="10"/>
        <v>-764572</v>
      </c>
      <c r="F88" s="71">
        <f t="shared" si="11"/>
        <v>-0.13825007617051707</v>
      </c>
      <c r="H88" s="179"/>
      <c r="I88" s="151"/>
    </row>
    <row r="89" spans="1:9" ht="15" customHeight="1" x14ac:dyDescent="0.25">
      <c r="A89" s="66" t="s">
        <v>69</v>
      </c>
      <c r="B89" s="57">
        <v>1304549</v>
      </c>
      <c r="C89" s="57">
        <v>1327543</v>
      </c>
      <c r="D89" s="57">
        <v>839900</v>
      </c>
      <c r="E89" s="65">
        <f t="shared" si="10"/>
        <v>-487643</v>
      </c>
      <c r="F89" s="62">
        <f t="shared" si="11"/>
        <v>-0.36732746133270261</v>
      </c>
      <c r="H89" s="178"/>
      <c r="I89" s="151"/>
    </row>
    <row r="90" spans="1:9" ht="15" customHeight="1" x14ac:dyDescent="0.25">
      <c r="A90" s="66" t="s">
        <v>70</v>
      </c>
      <c r="B90" s="65">
        <v>428003</v>
      </c>
      <c r="C90" s="65">
        <v>434908</v>
      </c>
      <c r="D90" s="65">
        <v>433936</v>
      </c>
      <c r="E90" s="65">
        <f t="shared" si="10"/>
        <v>-972</v>
      </c>
      <c r="F90" s="62">
        <f t="shared" si="11"/>
        <v>-2.2349554388514351E-3</v>
      </c>
      <c r="H90" s="178"/>
      <c r="I90" s="151"/>
    </row>
    <row r="91" spans="1:9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  <c r="I91" s="151"/>
    </row>
    <row r="92" spans="1:9" ht="15" customHeight="1" x14ac:dyDescent="0.25">
      <c r="A92" s="66" t="s">
        <v>72</v>
      </c>
      <c r="B92" s="65">
        <v>1423178</v>
      </c>
      <c r="C92" s="65">
        <v>1423178</v>
      </c>
      <c r="D92" s="65">
        <v>1719957</v>
      </c>
      <c r="E92" s="65">
        <f t="shared" si="10"/>
        <v>296779</v>
      </c>
      <c r="F92" s="62">
        <f t="shared" si="11"/>
        <v>0.20853259395521853</v>
      </c>
      <c r="H92" s="178"/>
      <c r="I92" s="151"/>
    </row>
    <row r="93" spans="1:9" s="103" customFormat="1" ht="15" customHeight="1" x14ac:dyDescent="0.25">
      <c r="A93" s="68" t="s">
        <v>73</v>
      </c>
      <c r="B93" s="70">
        <v>3155730</v>
      </c>
      <c r="C93" s="70">
        <v>3185629</v>
      </c>
      <c r="D93" s="70">
        <v>2993793</v>
      </c>
      <c r="E93" s="70">
        <f t="shared" si="10"/>
        <v>-191836</v>
      </c>
      <c r="F93" s="71">
        <f t="shared" si="11"/>
        <v>-6.0219190621381209E-2</v>
      </c>
      <c r="H93" s="179"/>
      <c r="I93" s="151"/>
    </row>
    <row r="94" spans="1:9" ht="15" customHeight="1" x14ac:dyDescent="0.25">
      <c r="A94" s="66" t="s">
        <v>74</v>
      </c>
      <c r="B94" s="65">
        <v>622466</v>
      </c>
      <c r="C94" s="65">
        <v>632944</v>
      </c>
      <c r="D94" s="65">
        <v>22950</v>
      </c>
      <c r="E94" s="65">
        <f t="shared" si="10"/>
        <v>-609994</v>
      </c>
      <c r="F94" s="62">
        <f t="shared" si="11"/>
        <v>-0.96374086807047699</v>
      </c>
      <c r="H94" s="178"/>
      <c r="I94" s="151"/>
    </row>
    <row r="95" spans="1:9" ht="15" customHeight="1" x14ac:dyDescent="0.25">
      <c r="A95" s="66" t="s">
        <v>75</v>
      </c>
      <c r="B95" s="65">
        <v>0</v>
      </c>
      <c r="C95" s="65">
        <v>697</v>
      </c>
      <c r="D95" s="65">
        <v>0</v>
      </c>
      <c r="E95" s="65">
        <f t="shared" si="10"/>
        <v>-697</v>
      </c>
      <c r="F95" s="62">
        <f t="shared" si="11"/>
        <v>-1</v>
      </c>
      <c r="H95" s="178"/>
      <c r="I95" s="151"/>
    </row>
    <row r="96" spans="1:9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  <c r="I96" s="151"/>
    </row>
    <row r="97" spans="1:9" s="103" customFormat="1" ht="15" customHeight="1" x14ac:dyDescent="0.25">
      <c r="A97" s="87" t="s">
        <v>77</v>
      </c>
      <c r="B97" s="86">
        <v>622466</v>
      </c>
      <c r="C97" s="86">
        <v>633641</v>
      </c>
      <c r="D97" s="86">
        <v>22950</v>
      </c>
      <c r="E97" s="65">
        <f t="shared" si="10"/>
        <v>-610691</v>
      </c>
      <c r="F97" s="71">
        <f t="shared" si="11"/>
        <v>-0.96378075282375986</v>
      </c>
      <c r="H97" s="179"/>
      <c r="I97" s="151"/>
    </row>
    <row r="98" spans="1:9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  <c r="I98" s="151"/>
    </row>
    <row r="99" spans="1:9" s="103" customFormat="1" ht="15" customHeight="1" thickBot="1" x14ac:dyDescent="0.3">
      <c r="A99" s="159" t="s">
        <v>59</v>
      </c>
      <c r="B99" s="160">
        <v>34237462</v>
      </c>
      <c r="C99" s="160">
        <v>34865049</v>
      </c>
      <c r="D99" s="160">
        <v>34602841</v>
      </c>
      <c r="E99" s="160">
        <f t="shared" si="10"/>
        <v>-262208</v>
      </c>
      <c r="F99" s="162">
        <f t="shared" si="11"/>
        <v>-7.520654854091844E-3</v>
      </c>
      <c r="H99" s="179"/>
      <c r="I99" s="151"/>
    </row>
    <row r="100" spans="1:9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9" x14ac:dyDescent="0.25">
      <c r="A101" s="1" t="s">
        <v>206</v>
      </c>
    </row>
    <row r="102" spans="1:9" x14ac:dyDescent="0.25">
      <c r="A102" s="1" t="s">
        <v>181</v>
      </c>
    </row>
    <row r="103" spans="1:9" x14ac:dyDescent="0.25">
      <c r="A103" s="1" t="s">
        <v>211</v>
      </c>
    </row>
  </sheetData>
  <hyperlinks>
    <hyperlink ref="I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>
    <pageSetUpPr fitToPage="1"/>
  </sheetPr>
  <dimension ref="A1:M103"/>
  <sheetViews>
    <sheetView view="pageBreakPreview" topLeftCell="A55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190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11920007</v>
      </c>
      <c r="C8" s="61">
        <v>11920007</v>
      </c>
      <c r="D8" s="61">
        <v>11159341</v>
      </c>
      <c r="E8" s="61">
        <f t="shared" ref="E8:E36" si="0">D8-C8</f>
        <v>-760666</v>
      </c>
      <c r="F8" s="62">
        <f t="shared" ref="F8:F36" si="1">IF(ISBLANK(E8),"  ",IF(C8&gt;0,E8/C8,IF(E8&gt;0,1,0)))</f>
        <v>-6.3814224270170306E-2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981595.83</v>
      </c>
      <c r="C10" s="63">
        <v>1041001</v>
      </c>
      <c r="D10" s="63">
        <v>1007747</v>
      </c>
      <c r="E10" s="61">
        <f t="shared" si="0"/>
        <v>-33254</v>
      </c>
      <c r="F10" s="62">
        <f t="shared" si="1"/>
        <v>-3.1944253655856236E-2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302798</v>
      </c>
      <c r="C12" s="65">
        <v>302798</v>
      </c>
      <c r="D12" s="65">
        <v>296463</v>
      </c>
      <c r="E12" s="61">
        <f t="shared" si="0"/>
        <v>-6335</v>
      </c>
      <c r="F12" s="62">
        <f t="shared" si="1"/>
        <v>-2.0921538451376825E-2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114540</v>
      </c>
      <c r="C14" s="65">
        <v>114540</v>
      </c>
      <c r="D14" s="65">
        <v>227259</v>
      </c>
      <c r="E14" s="61">
        <f t="shared" si="0"/>
        <v>112719</v>
      </c>
      <c r="F14" s="62">
        <f t="shared" si="1"/>
        <v>0.98410162388685174</v>
      </c>
      <c r="H14" s="178"/>
    </row>
    <row r="15" spans="1:9" ht="15" customHeight="1" x14ac:dyDescent="0.25">
      <c r="A15" s="190" t="s">
        <v>19</v>
      </c>
      <c r="B15" s="65">
        <v>564257.82999999996</v>
      </c>
      <c r="C15" s="65">
        <v>623663</v>
      </c>
      <c r="D15" s="65">
        <v>484025</v>
      </c>
      <c r="E15" s="61">
        <f t="shared" si="0"/>
        <v>-139638</v>
      </c>
      <c r="F15" s="62">
        <f t="shared" si="1"/>
        <v>-0.22389976638024062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12901602.83</v>
      </c>
      <c r="C42" s="70">
        <v>12961008</v>
      </c>
      <c r="D42" s="70">
        <v>12167088</v>
      </c>
      <c r="E42" s="70">
        <f>D42-C42</f>
        <v>-793920</v>
      </c>
      <c r="F42" s="71">
        <f>IF(ISBLANK(E42),"  ",IF(C42&gt;0,E42/C42,IF(E42&gt;0,1,0)))</f>
        <v>-6.1254495020757645E-2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10872975.460000001</v>
      </c>
      <c r="C55" s="75">
        <v>10972976</v>
      </c>
      <c r="D55" s="75">
        <v>10972976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23774578.289999999</v>
      </c>
      <c r="C61" s="75">
        <v>23933984</v>
      </c>
      <c r="D61" s="75">
        <v>23140064</v>
      </c>
      <c r="E61" s="75">
        <f>D61-C61</f>
        <v>-793920</v>
      </c>
      <c r="F61" s="71">
        <f>IF(ISBLANK(E61),"  ",IF(C61&gt;0,E61/C61,IF(E61&gt;0,1,0)))</f>
        <v>-3.31712430325014E-2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9879005.8300000019</v>
      </c>
      <c r="C65" s="57">
        <v>9916264</v>
      </c>
      <c r="D65" s="57">
        <v>9156652</v>
      </c>
      <c r="E65" s="183">
        <f t="shared" ref="E65:E78" si="8">D65-C65</f>
        <v>-759612</v>
      </c>
      <c r="F65" s="62">
        <f t="shared" ref="F65:F78" si="9">IF(ISBLANK(E65),"  ",IF(C65&gt;0,E65/C65,IF(E65&gt;0,1,0)))</f>
        <v>-7.6602639865175029E-2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2427287.06</v>
      </c>
      <c r="C68" s="65">
        <v>2485816</v>
      </c>
      <c r="D68" s="65">
        <v>2511460</v>
      </c>
      <c r="E68" s="183">
        <f t="shared" si="8"/>
        <v>25644</v>
      </c>
      <c r="F68" s="62">
        <f t="shared" si="9"/>
        <v>1.0316129592858039E-2</v>
      </c>
      <c r="H68" s="178"/>
    </row>
    <row r="69" spans="1:8" ht="15" customHeight="1" x14ac:dyDescent="0.25">
      <c r="A69" s="66" t="s">
        <v>50</v>
      </c>
      <c r="B69" s="65">
        <v>2168592.19</v>
      </c>
      <c r="C69" s="65">
        <v>2169950</v>
      </c>
      <c r="D69" s="65">
        <v>2426490</v>
      </c>
      <c r="E69" s="183">
        <f t="shared" si="8"/>
        <v>256540</v>
      </c>
      <c r="F69" s="62">
        <f t="shared" si="9"/>
        <v>0.11822392221018918</v>
      </c>
      <c r="H69" s="178"/>
    </row>
    <row r="70" spans="1:8" ht="15" customHeight="1" x14ac:dyDescent="0.25">
      <c r="A70" s="66" t="s">
        <v>51</v>
      </c>
      <c r="B70" s="65">
        <v>4827701.3999999994</v>
      </c>
      <c r="C70" s="65">
        <v>4828966</v>
      </c>
      <c r="D70" s="65">
        <v>5122577.32</v>
      </c>
      <c r="E70" s="183">
        <f t="shared" si="8"/>
        <v>293611.3200000003</v>
      </c>
      <c r="F70" s="62">
        <f t="shared" si="9"/>
        <v>6.0802109602759745E-2</v>
      </c>
      <c r="H70" s="178"/>
    </row>
    <row r="71" spans="1:8" ht="15" customHeight="1" x14ac:dyDescent="0.25">
      <c r="A71" s="66" t="s">
        <v>52</v>
      </c>
      <c r="B71" s="65">
        <v>99305.09</v>
      </c>
      <c r="C71" s="65">
        <v>99306</v>
      </c>
      <c r="D71" s="65">
        <v>20000</v>
      </c>
      <c r="E71" s="183">
        <f t="shared" si="8"/>
        <v>-79306</v>
      </c>
      <c r="F71" s="62">
        <f t="shared" si="9"/>
        <v>-0.79860229996173449</v>
      </c>
      <c r="H71" s="178"/>
    </row>
    <row r="72" spans="1:8" ht="15" customHeight="1" x14ac:dyDescent="0.25">
      <c r="A72" s="66" t="s">
        <v>53</v>
      </c>
      <c r="B72" s="65">
        <v>3094882.89</v>
      </c>
      <c r="C72" s="65">
        <v>3155876</v>
      </c>
      <c r="D72" s="65">
        <v>2883034.56</v>
      </c>
      <c r="E72" s="183">
        <f t="shared" si="8"/>
        <v>-272841.43999999994</v>
      </c>
      <c r="F72" s="62">
        <f t="shared" si="9"/>
        <v>-8.6455057169546573E-2</v>
      </c>
      <c r="H72" s="178"/>
    </row>
    <row r="73" spans="1:8" s="103" customFormat="1" ht="15" customHeight="1" x14ac:dyDescent="0.25">
      <c r="A73" s="84" t="s">
        <v>54</v>
      </c>
      <c r="B73" s="70">
        <v>22496774.460000001</v>
      </c>
      <c r="C73" s="70">
        <v>22656178</v>
      </c>
      <c r="D73" s="70">
        <v>22120213.879999999</v>
      </c>
      <c r="E73" s="79">
        <f t="shared" si="8"/>
        <v>-535964.12000000104</v>
      </c>
      <c r="F73" s="71">
        <f t="shared" si="9"/>
        <v>-2.3656422543996653E-2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1277804</v>
      </c>
      <c r="C75" s="65">
        <v>1277806</v>
      </c>
      <c r="D75" s="65">
        <v>1019850</v>
      </c>
      <c r="E75" s="183">
        <f t="shared" si="8"/>
        <v>-257956</v>
      </c>
      <c r="F75" s="62">
        <f t="shared" si="9"/>
        <v>-0.20187414991008024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23774578.460000001</v>
      </c>
      <c r="C78" s="86">
        <v>23933984</v>
      </c>
      <c r="D78" s="86">
        <v>23140063.879999999</v>
      </c>
      <c r="E78" s="79">
        <f t="shared" si="8"/>
        <v>-793920.12000000104</v>
      </c>
      <c r="F78" s="71">
        <f t="shared" si="9"/>
        <v>-3.3171248046292713E-2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12550173.27</v>
      </c>
      <c r="C81" s="61">
        <v>12570056</v>
      </c>
      <c r="D81" s="61">
        <v>12517084.01</v>
      </c>
      <c r="E81" s="57">
        <f t="shared" ref="E81:E99" si="10">D81-C81</f>
        <v>-52971.990000000224</v>
      </c>
      <c r="F81" s="62">
        <f t="shared" ref="F81:F99" si="11">IF(ISBLANK(E81),"  ",IF(C81&gt;0,E81/C81,IF(E81&gt;0,1,0)))</f>
        <v>-4.2141411303179737E-3</v>
      </c>
      <c r="H81" s="178"/>
    </row>
    <row r="82" spans="1:8" ht="15" customHeight="1" x14ac:dyDescent="0.25">
      <c r="A82" s="66" t="s">
        <v>62</v>
      </c>
      <c r="B82" s="63">
        <v>0</v>
      </c>
      <c r="C82" s="63">
        <v>0</v>
      </c>
      <c r="D82" s="63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5205984.58</v>
      </c>
      <c r="C83" s="57">
        <v>5219830</v>
      </c>
      <c r="D83" s="57">
        <v>4953822.99</v>
      </c>
      <c r="E83" s="65">
        <f t="shared" si="10"/>
        <v>-266007.00999999978</v>
      </c>
      <c r="F83" s="62">
        <f t="shared" si="11"/>
        <v>-5.0960856962774609E-2</v>
      </c>
      <c r="H83" s="178"/>
    </row>
    <row r="84" spans="1:8" s="103" customFormat="1" ht="15" customHeight="1" x14ac:dyDescent="0.25">
      <c r="A84" s="84" t="s">
        <v>64</v>
      </c>
      <c r="B84" s="86">
        <v>17756157.850000001</v>
      </c>
      <c r="C84" s="86">
        <v>17789886</v>
      </c>
      <c r="D84" s="86">
        <v>17470907</v>
      </c>
      <c r="E84" s="70">
        <f t="shared" si="10"/>
        <v>-318979</v>
      </c>
      <c r="F84" s="71">
        <f t="shared" si="11"/>
        <v>-1.7930356608243582E-2</v>
      </c>
      <c r="H84" s="179"/>
    </row>
    <row r="85" spans="1:8" ht="15" customHeight="1" x14ac:dyDescent="0.25">
      <c r="A85" s="66" t="s">
        <v>65</v>
      </c>
      <c r="B85" s="63">
        <v>104991.34</v>
      </c>
      <c r="C85" s="63">
        <v>128147.14</v>
      </c>
      <c r="D85" s="63">
        <v>134016</v>
      </c>
      <c r="E85" s="65">
        <f t="shared" si="10"/>
        <v>5868.8600000000006</v>
      </c>
      <c r="F85" s="62">
        <f t="shared" si="11"/>
        <v>4.5797822721599567E-2</v>
      </c>
      <c r="H85" s="178"/>
    </row>
    <row r="86" spans="1:8" ht="15" customHeight="1" x14ac:dyDescent="0.25">
      <c r="A86" s="66" t="s">
        <v>66</v>
      </c>
      <c r="B86" s="61">
        <v>2851773.27</v>
      </c>
      <c r="C86" s="61">
        <v>2796878.9299999997</v>
      </c>
      <c r="D86" s="61">
        <v>2822918</v>
      </c>
      <c r="E86" s="65">
        <f t="shared" si="10"/>
        <v>26039.070000000298</v>
      </c>
      <c r="F86" s="62">
        <f t="shared" si="11"/>
        <v>9.3100454655719762E-3</v>
      </c>
      <c r="H86" s="178"/>
    </row>
    <row r="87" spans="1:8" ht="15" customHeight="1" x14ac:dyDescent="0.25">
      <c r="A87" s="66" t="s">
        <v>67</v>
      </c>
      <c r="B87" s="57">
        <v>439638.19</v>
      </c>
      <c r="C87" s="57">
        <v>444456.28</v>
      </c>
      <c r="D87" s="57">
        <v>486209.68</v>
      </c>
      <c r="E87" s="65">
        <f t="shared" si="10"/>
        <v>41753.399999999965</v>
      </c>
      <c r="F87" s="62">
        <f t="shared" si="11"/>
        <v>9.3942648307275486E-2</v>
      </c>
      <c r="H87" s="178"/>
    </row>
    <row r="88" spans="1:8" s="103" customFormat="1" ht="15" customHeight="1" x14ac:dyDescent="0.25">
      <c r="A88" s="68" t="s">
        <v>68</v>
      </c>
      <c r="B88" s="86">
        <v>3396402.8</v>
      </c>
      <c r="C88" s="86">
        <v>3369482.3499999996</v>
      </c>
      <c r="D88" s="86">
        <v>3443143.68</v>
      </c>
      <c r="E88" s="65">
        <f t="shared" si="10"/>
        <v>73661.33000000054</v>
      </c>
      <c r="F88" s="71">
        <f t="shared" si="11"/>
        <v>2.1861319439765145E-2</v>
      </c>
      <c r="H88" s="179"/>
    </row>
    <row r="89" spans="1:8" ht="15" customHeight="1" x14ac:dyDescent="0.25">
      <c r="A89" s="66" t="s">
        <v>69</v>
      </c>
      <c r="B89" s="57">
        <v>219741.01</v>
      </c>
      <c r="C89" s="57">
        <v>220268</v>
      </c>
      <c r="D89" s="57">
        <v>252000</v>
      </c>
      <c r="E89" s="65">
        <f t="shared" si="10"/>
        <v>31732</v>
      </c>
      <c r="F89" s="62">
        <f t="shared" si="11"/>
        <v>0.14406087130223183</v>
      </c>
      <c r="H89" s="178"/>
    </row>
    <row r="90" spans="1:8" ht="15" customHeight="1" x14ac:dyDescent="0.25">
      <c r="A90" s="66" t="s">
        <v>70</v>
      </c>
      <c r="B90" s="65">
        <v>724109.82</v>
      </c>
      <c r="C90" s="65">
        <v>724121</v>
      </c>
      <c r="D90" s="65">
        <v>642841.32000000007</v>
      </c>
      <c r="E90" s="65">
        <f t="shared" si="10"/>
        <v>-81279.679999999935</v>
      </c>
      <c r="F90" s="62">
        <f t="shared" si="11"/>
        <v>-0.11224599203724231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1277804</v>
      </c>
      <c r="C92" s="65">
        <v>1277806</v>
      </c>
      <c r="D92" s="65">
        <v>1019850</v>
      </c>
      <c r="E92" s="65">
        <f t="shared" si="10"/>
        <v>-257956</v>
      </c>
      <c r="F92" s="62">
        <f t="shared" si="11"/>
        <v>-0.20187414991008024</v>
      </c>
      <c r="H92" s="178"/>
    </row>
    <row r="93" spans="1:8" s="103" customFormat="1" ht="15" customHeight="1" x14ac:dyDescent="0.25">
      <c r="A93" s="68" t="s">
        <v>73</v>
      </c>
      <c r="B93" s="70">
        <v>2221654.83</v>
      </c>
      <c r="C93" s="70">
        <v>2222195</v>
      </c>
      <c r="D93" s="70">
        <v>1914691.32</v>
      </c>
      <c r="E93" s="70">
        <f t="shared" si="10"/>
        <v>-307503.67999999993</v>
      </c>
      <c r="F93" s="71">
        <f t="shared" si="11"/>
        <v>-0.13837835113480138</v>
      </c>
      <c r="H93" s="179"/>
    </row>
    <row r="94" spans="1:8" ht="15" customHeight="1" x14ac:dyDescent="0.25">
      <c r="A94" s="66" t="s">
        <v>74</v>
      </c>
      <c r="B94" s="65">
        <v>400362.98</v>
      </c>
      <c r="C94" s="65">
        <v>552420.65</v>
      </c>
      <c r="D94" s="65">
        <v>311321.88</v>
      </c>
      <c r="E94" s="65">
        <f t="shared" si="10"/>
        <v>-241098.77000000002</v>
      </c>
      <c r="F94" s="62">
        <f t="shared" si="11"/>
        <v>-0.43644054580508534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400362.98</v>
      </c>
      <c r="C97" s="86">
        <v>552420.65</v>
      </c>
      <c r="D97" s="86">
        <v>311321.88</v>
      </c>
      <c r="E97" s="65">
        <f t="shared" si="10"/>
        <v>-241098.77000000002</v>
      </c>
      <c r="F97" s="71">
        <f t="shared" si="11"/>
        <v>-0.43644054580508534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23774578.460000001</v>
      </c>
      <c r="C99" s="160">
        <v>23933984</v>
      </c>
      <c r="D99" s="160">
        <v>23140063.880000003</v>
      </c>
      <c r="E99" s="160">
        <f t="shared" si="10"/>
        <v>-793920.11999999732</v>
      </c>
      <c r="F99" s="162">
        <f t="shared" si="11"/>
        <v>-3.3171248046292554E-2</v>
      </c>
      <c r="H99" s="179"/>
    </row>
    <row r="100" spans="1:8" ht="15" customHeight="1" thickTop="1" x14ac:dyDescent="0.4">
      <c r="A100" s="4"/>
      <c r="B100" s="5"/>
      <c r="C100" s="11"/>
      <c r="D100" s="11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>
    <pageSetUpPr fitToPage="1"/>
  </sheetPr>
  <dimension ref="A1:M103"/>
  <sheetViews>
    <sheetView view="pageBreakPreview" topLeftCell="A59" zoomScale="60" zoomScaleNormal="100" workbookViewId="0">
      <selection activeCell="D108" sqref="D10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">
      <c r="A1" s="27" t="s">
        <v>0</v>
      </c>
      <c r="B1" s="28"/>
      <c r="D1" s="29" t="s">
        <v>1</v>
      </c>
      <c r="E1" s="168" t="s">
        <v>184</v>
      </c>
      <c r="F1" s="30"/>
      <c r="H1" s="152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5486317</v>
      </c>
      <c r="C8" s="61">
        <v>5486317</v>
      </c>
      <c r="D8" s="61">
        <v>5449845</v>
      </c>
      <c r="E8" s="61">
        <f t="shared" ref="E8:E36" si="0">D8-C8</f>
        <v>-36472</v>
      </c>
      <c r="F8" s="62">
        <f t="shared" ref="F8:F36" si="1">IF(ISBLANK(E8),"  ",IF(C8&gt;0,E8/C8,IF(E8&gt;0,1,0)))</f>
        <v>-6.6478112730270602E-3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216012</v>
      </c>
      <c r="C10" s="63">
        <v>216012</v>
      </c>
      <c r="D10" s="63">
        <v>211492</v>
      </c>
      <c r="E10" s="61">
        <f t="shared" si="0"/>
        <v>-4520</v>
      </c>
      <c r="F10" s="62">
        <f t="shared" si="1"/>
        <v>-2.0924763439068201E-2</v>
      </c>
      <c r="H10" s="178"/>
    </row>
    <row r="11" spans="1:9" ht="15" customHeight="1" x14ac:dyDescent="0.25">
      <c r="A11" s="189" t="s">
        <v>15</v>
      </c>
      <c r="B11" s="65">
        <v>0</v>
      </c>
      <c r="C11" s="65">
        <v>0</v>
      </c>
      <c r="D11" s="65">
        <v>0</v>
      </c>
      <c r="E11" s="61">
        <f t="shared" si="0"/>
        <v>0</v>
      </c>
      <c r="F11" s="62">
        <f t="shared" si="1"/>
        <v>0</v>
      </c>
      <c r="H11" s="178"/>
    </row>
    <row r="12" spans="1:9" ht="15" customHeight="1" x14ac:dyDescent="0.25">
      <c r="A12" s="190" t="s">
        <v>16</v>
      </c>
      <c r="B12" s="65">
        <v>216012</v>
      </c>
      <c r="C12" s="65">
        <v>216012</v>
      </c>
      <c r="D12" s="65">
        <v>211492</v>
      </c>
      <c r="E12" s="61">
        <f t="shared" si="0"/>
        <v>-4520</v>
      </c>
      <c r="F12" s="62">
        <f t="shared" si="1"/>
        <v>-2.0924763439068201E-2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0</v>
      </c>
      <c r="C20" s="65">
        <v>0</v>
      </c>
      <c r="D20" s="65"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0</v>
      </c>
      <c r="C25" s="65">
        <v>0</v>
      </c>
      <c r="D25" s="65"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0</v>
      </c>
      <c r="C26" s="65">
        <v>0</v>
      </c>
      <c r="D26" s="65"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0</v>
      </c>
      <c r="C27" s="65">
        <v>0</v>
      </c>
      <c r="D27" s="65"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91" t="s">
        <v>208</v>
      </c>
      <c r="B31" s="65">
        <v>0</v>
      </c>
      <c r="C31" s="65">
        <v>0</v>
      </c>
      <c r="D31" s="65"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178"/>
    </row>
    <row r="32" spans="1:8" ht="15" customHeight="1" x14ac:dyDescent="0.25">
      <c r="A32" s="189" t="s">
        <v>209</v>
      </c>
      <c r="B32" s="65">
        <v>0</v>
      </c>
      <c r="C32" s="65">
        <v>0</v>
      </c>
      <c r="D32" s="65">
        <v>0</v>
      </c>
      <c r="E32" s="61">
        <f t="shared" si="2"/>
        <v>0</v>
      </c>
      <c r="F32" s="62">
        <f t="shared" si="3"/>
        <v>0</v>
      </c>
      <c r="H32" s="178"/>
    </row>
    <row r="33" spans="1:8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5">
        <v>0</v>
      </c>
      <c r="C35" s="65">
        <v>0</v>
      </c>
      <c r="D35" s="65"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5">
        <v>0</v>
      </c>
      <c r="C36" s="65">
        <v>0</v>
      </c>
      <c r="D36" s="65"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8" s="103" customFormat="1" ht="15" customHeight="1" x14ac:dyDescent="0.25">
      <c r="A42" s="69" t="s">
        <v>30</v>
      </c>
      <c r="B42" s="70">
        <v>5702329</v>
      </c>
      <c r="C42" s="70">
        <v>5702329</v>
      </c>
      <c r="D42" s="70">
        <v>5661337</v>
      </c>
      <c r="E42" s="70">
        <f>D42-C42</f>
        <v>-40992</v>
      </c>
      <c r="F42" s="71">
        <f>IF(ISBLANK(E42),"  ",IF(C42&gt;0,E42/C42,IF(E42&gt;0,1,0)))</f>
        <v>-7.1886416935957216E-3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1">
        <f t="shared" si="6"/>
        <v>0</v>
      </c>
      <c r="F45" s="62">
        <f t="shared" si="7"/>
        <v>0</v>
      </c>
      <c r="H45" s="178"/>
    </row>
    <row r="46" spans="1:8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1">
        <f t="shared" si="6"/>
        <v>0</v>
      </c>
      <c r="F46" s="62">
        <f t="shared" si="7"/>
        <v>0</v>
      </c>
      <c r="H46" s="178"/>
    </row>
    <row r="47" spans="1:8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1">
        <f t="shared" si="6"/>
        <v>0</v>
      </c>
      <c r="F47" s="62">
        <f t="shared" si="7"/>
        <v>0</v>
      </c>
      <c r="H47" s="178"/>
    </row>
    <row r="48" spans="1:8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0</v>
      </c>
      <c r="C51" s="77">
        <v>0</v>
      </c>
      <c r="D51" s="77"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3107211.37</v>
      </c>
      <c r="C55" s="75">
        <v>3550000</v>
      </c>
      <c r="D55" s="75">
        <v>3550000</v>
      </c>
      <c r="E55" s="75">
        <f>D55-C55</f>
        <v>0</v>
      </c>
      <c r="F55" s="71">
        <f>IF(ISBLANK(E55),"  ",IF(C55&gt;0,E55/C55,IF(E55&gt;0,1,0)))</f>
        <v>0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0</v>
      </c>
      <c r="C57" s="79">
        <v>0</v>
      </c>
      <c r="D57" s="79">
        <v>0</v>
      </c>
      <c r="E57" s="79">
        <f>D57-C57</f>
        <v>0</v>
      </c>
      <c r="F57" s="71">
        <f>IF(ISBLANK(E57),"  ",IF(C57&gt;0,E57/C57,IF(E57&gt;0,1,0)))</f>
        <v>0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8809540.370000001</v>
      </c>
      <c r="C61" s="75">
        <v>9252329</v>
      </c>
      <c r="D61" s="75">
        <v>9211337</v>
      </c>
      <c r="E61" s="75">
        <f>D61-C61</f>
        <v>-40992</v>
      </c>
      <c r="F61" s="71">
        <f>IF(ISBLANK(E61),"  ",IF(C61&gt;0,E61/C61,IF(E61&gt;0,1,0)))</f>
        <v>-4.4304520515861465E-3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3979966.4899999998</v>
      </c>
      <c r="C65" s="57">
        <v>4155696</v>
      </c>
      <c r="D65" s="57">
        <v>4111488.82</v>
      </c>
      <c r="E65" s="183">
        <f t="shared" ref="E65:E78" si="8">D65-C65</f>
        <v>-44207.180000000168</v>
      </c>
      <c r="F65" s="62">
        <f t="shared" ref="F65:F78" si="9">IF(ISBLANK(E65),"  ",IF(C65&gt;0,E65/C65,IF(E65&gt;0,1,0)))</f>
        <v>-1.0637731922643083E-2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183">
        <f t="shared" si="8"/>
        <v>0</v>
      </c>
      <c r="F66" s="62">
        <f t="shared" si="9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183">
        <f t="shared" si="8"/>
        <v>0</v>
      </c>
      <c r="F67" s="62">
        <f t="shared" si="9"/>
        <v>0</v>
      </c>
      <c r="H67" s="178"/>
    </row>
    <row r="68" spans="1:8" ht="15" customHeight="1" x14ac:dyDescent="0.25">
      <c r="A68" s="66" t="s">
        <v>49</v>
      </c>
      <c r="B68" s="65">
        <v>626992.93000000005</v>
      </c>
      <c r="C68" s="65">
        <v>634751</v>
      </c>
      <c r="D68" s="65">
        <v>655589</v>
      </c>
      <c r="E68" s="183">
        <f t="shared" si="8"/>
        <v>20838</v>
      </c>
      <c r="F68" s="62">
        <f t="shared" si="9"/>
        <v>3.2828620986812149E-2</v>
      </c>
      <c r="H68" s="178"/>
    </row>
    <row r="69" spans="1:8" ht="15" customHeight="1" x14ac:dyDescent="0.25">
      <c r="A69" s="66" t="s">
        <v>50</v>
      </c>
      <c r="B69" s="65">
        <v>930292.87</v>
      </c>
      <c r="C69" s="65">
        <v>856431</v>
      </c>
      <c r="D69" s="65">
        <v>972721.74</v>
      </c>
      <c r="E69" s="183">
        <f t="shared" si="8"/>
        <v>116290.73999999999</v>
      </c>
      <c r="F69" s="62">
        <f t="shared" si="9"/>
        <v>0.13578529969139369</v>
      </c>
      <c r="H69" s="178"/>
    </row>
    <row r="70" spans="1:8" ht="15" customHeight="1" x14ac:dyDescent="0.25">
      <c r="A70" s="66" t="s">
        <v>51</v>
      </c>
      <c r="B70" s="65">
        <v>1981892.4200000002</v>
      </c>
      <c r="C70" s="65">
        <v>2500816.69</v>
      </c>
      <c r="D70" s="65">
        <v>2127587.5</v>
      </c>
      <c r="E70" s="183">
        <f t="shared" si="8"/>
        <v>-373229.18999999994</v>
      </c>
      <c r="F70" s="62">
        <f t="shared" si="9"/>
        <v>-0.1492429219192391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183">
        <f t="shared" si="8"/>
        <v>0</v>
      </c>
      <c r="F71" s="62">
        <f t="shared" si="9"/>
        <v>0</v>
      </c>
      <c r="H71" s="178"/>
    </row>
    <row r="72" spans="1:8" ht="15" customHeight="1" x14ac:dyDescent="0.25">
      <c r="A72" s="66" t="s">
        <v>53</v>
      </c>
      <c r="B72" s="65">
        <v>1290395.54</v>
      </c>
      <c r="C72" s="65">
        <v>1104634.1399999999</v>
      </c>
      <c r="D72" s="65">
        <v>1343949.5</v>
      </c>
      <c r="E72" s="183">
        <f t="shared" si="8"/>
        <v>239315.3600000001</v>
      </c>
      <c r="F72" s="62">
        <f t="shared" si="9"/>
        <v>0.21664671707503094</v>
      </c>
      <c r="H72" s="178"/>
    </row>
    <row r="73" spans="1:8" s="103" customFormat="1" ht="15" customHeight="1" x14ac:dyDescent="0.25">
      <c r="A73" s="84" t="s">
        <v>54</v>
      </c>
      <c r="B73" s="70">
        <v>8809540.25</v>
      </c>
      <c r="C73" s="70">
        <v>9252328.8300000001</v>
      </c>
      <c r="D73" s="70">
        <v>9211336.5600000005</v>
      </c>
      <c r="E73" s="79">
        <f t="shared" si="8"/>
        <v>-40992.269999999553</v>
      </c>
      <c r="F73" s="71">
        <f t="shared" si="9"/>
        <v>-4.4304813148323382E-3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183">
        <f t="shared" si="8"/>
        <v>0</v>
      </c>
      <c r="F74" s="62">
        <f t="shared" si="9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183">
        <f t="shared" si="8"/>
        <v>0</v>
      </c>
      <c r="F75" s="62">
        <f t="shared" si="9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183">
        <f t="shared" si="8"/>
        <v>0</v>
      </c>
      <c r="F76" s="62">
        <f t="shared" si="9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183">
        <f t="shared" si="8"/>
        <v>0</v>
      </c>
      <c r="F77" s="62">
        <f t="shared" si="9"/>
        <v>0</v>
      </c>
      <c r="H77" s="178"/>
    </row>
    <row r="78" spans="1:8" s="103" customFormat="1" ht="15" customHeight="1" x14ac:dyDescent="0.25">
      <c r="A78" s="85" t="s">
        <v>59</v>
      </c>
      <c r="B78" s="86">
        <v>8809540.25</v>
      </c>
      <c r="C78" s="86">
        <v>9252328.8300000001</v>
      </c>
      <c r="D78" s="86">
        <v>9211336.5600000005</v>
      </c>
      <c r="E78" s="79">
        <f t="shared" si="8"/>
        <v>-40992.269999999553</v>
      </c>
      <c r="F78" s="71">
        <f t="shared" si="9"/>
        <v>-4.4304813148323382E-3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5021513.58</v>
      </c>
      <c r="C81" s="61">
        <v>5015855.78</v>
      </c>
      <c r="D81" s="61">
        <v>5144258.7</v>
      </c>
      <c r="E81" s="57">
        <f t="shared" ref="E81:E99" si="10">D81-C81</f>
        <v>128402.91999999993</v>
      </c>
      <c r="F81" s="62">
        <f t="shared" ref="F81:F99" si="11">IF(ISBLANK(E81),"  ",IF(C81&gt;0,E81/C81,IF(E81&gt;0,1,0)))</f>
        <v>2.5599404295471972E-2</v>
      </c>
      <c r="H81" s="178"/>
    </row>
    <row r="82" spans="1:8" ht="15" customHeight="1" x14ac:dyDescent="0.25">
      <c r="A82" s="66" t="s">
        <v>62</v>
      </c>
      <c r="B82" s="63">
        <v>0</v>
      </c>
      <c r="C82" s="61">
        <v>0</v>
      </c>
      <c r="D82" s="61">
        <v>0</v>
      </c>
      <c r="E82" s="65">
        <f t="shared" si="10"/>
        <v>0</v>
      </c>
      <c r="F82" s="62">
        <f t="shared" si="11"/>
        <v>0</v>
      </c>
      <c r="H82" s="178"/>
    </row>
    <row r="83" spans="1:8" ht="15" customHeight="1" x14ac:dyDescent="0.25">
      <c r="A83" s="66" t="s">
        <v>63</v>
      </c>
      <c r="B83" s="57">
        <v>2235531.0500000003</v>
      </c>
      <c r="C83" s="61">
        <v>2444110.7000000002</v>
      </c>
      <c r="D83" s="61">
        <v>2337490.4</v>
      </c>
      <c r="E83" s="65">
        <f t="shared" si="10"/>
        <v>-106620.30000000028</v>
      </c>
      <c r="F83" s="62">
        <f t="shared" si="11"/>
        <v>-4.3623351430031494E-2</v>
      </c>
      <c r="H83" s="178"/>
    </row>
    <row r="84" spans="1:8" s="103" customFormat="1" ht="15" customHeight="1" x14ac:dyDescent="0.25">
      <c r="A84" s="84" t="s">
        <v>64</v>
      </c>
      <c r="B84" s="86">
        <v>7257044.6300000008</v>
      </c>
      <c r="C84" s="86">
        <v>7459966.4800000004</v>
      </c>
      <c r="D84" s="86">
        <v>7481749.0999999996</v>
      </c>
      <c r="E84" s="70">
        <f t="shared" si="10"/>
        <v>21782.61999999918</v>
      </c>
      <c r="F84" s="71">
        <f t="shared" si="11"/>
        <v>2.9199353721491763E-3</v>
      </c>
      <c r="H84" s="179"/>
    </row>
    <row r="85" spans="1:8" ht="15" customHeight="1" x14ac:dyDescent="0.25">
      <c r="A85" s="66" t="s">
        <v>65</v>
      </c>
      <c r="B85" s="63">
        <v>21862.120000000003</v>
      </c>
      <c r="C85" s="63">
        <v>19977.88</v>
      </c>
      <c r="D85" s="63">
        <v>22858</v>
      </c>
      <c r="E85" s="65">
        <f t="shared" si="10"/>
        <v>2880.119999999999</v>
      </c>
      <c r="F85" s="62">
        <f t="shared" si="11"/>
        <v>0.14416544698436465</v>
      </c>
      <c r="H85" s="178"/>
    </row>
    <row r="86" spans="1:8" ht="15" customHeight="1" x14ac:dyDescent="0.25">
      <c r="A86" s="66" t="s">
        <v>66</v>
      </c>
      <c r="B86" s="61">
        <v>925251.31</v>
      </c>
      <c r="C86" s="61">
        <v>946552.66</v>
      </c>
      <c r="D86" s="61">
        <v>967449.36999999988</v>
      </c>
      <c r="E86" s="65">
        <f t="shared" si="10"/>
        <v>20896.709999999846</v>
      </c>
      <c r="F86" s="62">
        <f t="shared" si="11"/>
        <v>2.2076648118024247E-2</v>
      </c>
      <c r="H86" s="178"/>
    </row>
    <row r="87" spans="1:8" ht="15" customHeight="1" x14ac:dyDescent="0.25">
      <c r="A87" s="66" t="s">
        <v>67</v>
      </c>
      <c r="B87" s="57">
        <v>66700.14</v>
      </c>
      <c r="C87" s="57">
        <v>86385.94</v>
      </c>
      <c r="D87" s="57">
        <v>64443.59</v>
      </c>
      <c r="E87" s="65">
        <f t="shared" si="10"/>
        <v>-21942.350000000006</v>
      </c>
      <c r="F87" s="62">
        <f t="shared" si="11"/>
        <v>-0.25400371866069876</v>
      </c>
      <c r="H87" s="178"/>
    </row>
    <row r="88" spans="1:8" s="103" customFormat="1" ht="15" customHeight="1" x14ac:dyDescent="0.25">
      <c r="A88" s="68" t="s">
        <v>68</v>
      </c>
      <c r="B88" s="86">
        <v>1013813.5700000001</v>
      </c>
      <c r="C88" s="86">
        <v>1052916.48</v>
      </c>
      <c r="D88" s="86">
        <v>1054750.96</v>
      </c>
      <c r="E88" s="65">
        <f t="shared" si="10"/>
        <v>1834.4799999999814</v>
      </c>
      <c r="F88" s="71">
        <f t="shared" si="11"/>
        <v>1.7422844402625187E-3</v>
      </c>
      <c r="H88" s="179"/>
    </row>
    <row r="89" spans="1:8" ht="15" customHeight="1" x14ac:dyDescent="0.25">
      <c r="A89" s="66" t="s">
        <v>69</v>
      </c>
      <c r="B89" s="57">
        <v>23015.78</v>
      </c>
      <c r="C89" s="57">
        <v>52983.8</v>
      </c>
      <c r="D89" s="57">
        <v>24065.5</v>
      </c>
      <c r="E89" s="65">
        <f t="shared" si="10"/>
        <v>-28918.300000000003</v>
      </c>
      <c r="F89" s="62">
        <f t="shared" si="11"/>
        <v>-0.5457951298321374</v>
      </c>
      <c r="H89" s="178"/>
    </row>
    <row r="90" spans="1:8" ht="15" customHeight="1" x14ac:dyDescent="0.25">
      <c r="A90" s="66" t="s">
        <v>70</v>
      </c>
      <c r="B90" s="65">
        <v>130092</v>
      </c>
      <c r="C90" s="65">
        <v>134760</v>
      </c>
      <c r="D90" s="65">
        <v>0</v>
      </c>
      <c r="E90" s="65">
        <f t="shared" si="10"/>
        <v>-134760</v>
      </c>
      <c r="F90" s="62">
        <f t="shared" si="11"/>
        <v>-1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5">
        <v>384323</v>
      </c>
      <c r="C92" s="65">
        <v>540886</v>
      </c>
      <c r="D92" s="65">
        <v>649463</v>
      </c>
      <c r="E92" s="65">
        <f t="shared" si="10"/>
        <v>108577</v>
      </c>
      <c r="F92" s="62">
        <f t="shared" si="11"/>
        <v>0.20073915760437505</v>
      </c>
      <c r="H92" s="178"/>
    </row>
    <row r="93" spans="1:8" s="103" customFormat="1" ht="15" customHeight="1" x14ac:dyDescent="0.25">
      <c r="A93" s="68" t="s">
        <v>73</v>
      </c>
      <c r="B93" s="70">
        <v>537430.78</v>
      </c>
      <c r="C93" s="70">
        <v>728629.8</v>
      </c>
      <c r="D93" s="70">
        <v>673528.5</v>
      </c>
      <c r="E93" s="70">
        <f t="shared" si="10"/>
        <v>-55101.300000000047</v>
      </c>
      <c r="F93" s="71">
        <f t="shared" si="11"/>
        <v>-7.5623176543149956E-2</v>
      </c>
      <c r="H93" s="179"/>
    </row>
    <row r="94" spans="1:8" ht="15" customHeight="1" x14ac:dyDescent="0.25">
      <c r="A94" s="66" t="s">
        <v>74</v>
      </c>
      <c r="B94" s="65">
        <v>1251.27</v>
      </c>
      <c r="C94" s="65">
        <v>10816.6</v>
      </c>
      <c r="D94" s="65">
        <v>1308</v>
      </c>
      <c r="E94" s="65">
        <f t="shared" si="10"/>
        <v>-9508.6</v>
      </c>
      <c r="F94" s="62">
        <f t="shared" si="11"/>
        <v>-0.8790747554684466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10"/>
        <v>0</v>
      </c>
      <c r="F96" s="62">
        <f t="shared" si="11"/>
        <v>0</v>
      </c>
      <c r="H96" s="178"/>
    </row>
    <row r="97" spans="1:8" s="103" customFormat="1" ht="15" customHeight="1" x14ac:dyDescent="0.25">
      <c r="A97" s="87" t="s">
        <v>77</v>
      </c>
      <c r="B97" s="86">
        <v>1251.27</v>
      </c>
      <c r="C97" s="86">
        <v>10816.6</v>
      </c>
      <c r="D97" s="86">
        <v>1308</v>
      </c>
      <c r="E97" s="65">
        <f t="shared" si="10"/>
        <v>-9508.6</v>
      </c>
      <c r="F97" s="71">
        <f t="shared" si="11"/>
        <v>-0.8790747554684466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91">
        <v>0</v>
      </c>
      <c r="E98" s="65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8809540.25</v>
      </c>
      <c r="C99" s="160">
        <v>9252329.3599999994</v>
      </c>
      <c r="D99" s="160">
        <v>9211336.5599999987</v>
      </c>
      <c r="E99" s="160">
        <f t="shared" si="10"/>
        <v>-40992.800000000745</v>
      </c>
      <c r="F99" s="162">
        <f t="shared" si="11"/>
        <v>-4.4305383439139428E-3</v>
      </c>
      <c r="H99" s="179"/>
    </row>
    <row r="100" spans="1:8" ht="15" customHeight="1" thickTop="1" x14ac:dyDescent="0.4">
      <c r="A100" s="4"/>
      <c r="B100" s="11"/>
      <c r="C100" s="11"/>
      <c r="D100" s="11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A103" sqref="A10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123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BOR!B8+ULBoard!B8+SUBoard!B8+LCTCBoard!B8+Online!B8+AE!B8+RR!B8</f>
        <v>58000731</v>
      </c>
      <c r="C8" s="61">
        <f>BOR!C8+ULBoard!C8+SUBoard!C8+LCTCBoard!C8+Online!C8+AE!C8+RR!C8</f>
        <v>58000733</v>
      </c>
      <c r="D8" s="61">
        <f>BOR!D8+ULBoard!D8+SUBoard!D8+LCTCBoard!D8+Online!D8+AE!D8+RR!D8</f>
        <v>43593507</v>
      </c>
      <c r="E8" s="61">
        <f t="shared" ref="E8:E36" si="0">D8-C8</f>
        <v>-14407226</v>
      </c>
      <c r="F8" s="62">
        <f t="shared" ref="F8:F36" si="1">IF(ISBLANK(E8),"  ",IF(C8&gt;0,E8/C8,IF(E8&gt;0,1,0)))</f>
        <v>-0.24839730904780116</v>
      </c>
      <c r="H8" s="178"/>
    </row>
    <row r="9" spans="1:9" ht="15" customHeight="1" x14ac:dyDescent="0.25">
      <c r="A9" s="60" t="s">
        <v>13</v>
      </c>
      <c r="B9" s="61">
        <f>BOR!B9+ULBoard!B9+SUBoard!B9+LCTCBoard!B9+Online!B9+AE!B9+RR!B9</f>
        <v>0</v>
      </c>
      <c r="C9" s="61">
        <f>BOR!C9+ULBoard!C9+SUBoard!C9+LCTCBoard!C9+Online!C9+AE!C9+RR!C9</f>
        <v>0</v>
      </c>
      <c r="D9" s="61">
        <f>BOR!D9+ULBoard!D9+SUBoard!D9+LCTCBoard!D9+Online!D9+AE!D9+RR!D9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BOR!B10+ULBoard!B10+SUBoard!B10+LCTCBoard!B10+Online!B10+AE!B10+RR!B10</f>
        <v>83971496</v>
      </c>
      <c r="C10" s="61">
        <f>BOR!C10+ULBoard!C10+SUBoard!C10+LCTCBoard!C10+Online!C10+AE!C10+RR!C10</f>
        <v>101932877</v>
      </c>
      <c r="D10" s="61">
        <f>BOR!D10+ULBoard!D10+SUBoard!D10+LCTCBoard!D10+Online!D10+AE!D10+RR!D10</f>
        <v>37280000</v>
      </c>
      <c r="E10" s="61">
        <f t="shared" si="0"/>
        <v>-64652877</v>
      </c>
      <c r="F10" s="62">
        <f t="shared" si="1"/>
        <v>-0.63426912790855494</v>
      </c>
      <c r="H10" s="178"/>
    </row>
    <row r="11" spans="1:9" ht="15" customHeight="1" x14ac:dyDescent="0.25">
      <c r="A11" s="189" t="s">
        <v>15</v>
      </c>
      <c r="B11" s="61">
        <f>BOR!B11+ULBoard!B11+SUBoard!B11+LCTCBoard!B11+Online!B11+AE!B11+RR!B11</f>
        <v>19147794</v>
      </c>
      <c r="C11" s="61">
        <f>BOR!C11+ULBoard!C11+SUBoard!C11+LCTCBoard!C11+Online!C11+AE!C11+RR!C11</f>
        <v>29316667</v>
      </c>
      <c r="D11" s="61">
        <f>BOR!D11+ULBoard!D11+SUBoard!D11+LCTCBoard!D11+Online!D11+AE!D11+RR!D11</f>
        <v>5000000</v>
      </c>
      <c r="E11" s="61">
        <f t="shared" si="0"/>
        <v>-24316667</v>
      </c>
      <c r="F11" s="62">
        <f t="shared" si="1"/>
        <v>-0.82944855225186409</v>
      </c>
      <c r="H11" s="178"/>
    </row>
    <row r="12" spans="1:9" ht="15" customHeight="1" x14ac:dyDescent="0.25">
      <c r="A12" s="190" t="s">
        <v>16</v>
      </c>
      <c r="B12" s="61">
        <f>BOR!B12+ULBoard!B12+SUBoard!B12+LCTCBoard!B12+Online!B12+AE!B12+RR!B12</f>
        <v>0</v>
      </c>
      <c r="C12" s="61">
        <f>BOR!C12+ULBoard!C12+SUBoard!C12+LCTCBoard!C12+Online!C12+AE!C12+RR!C12</f>
        <v>0</v>
      </c>
      <c r="D12" s="61">
        <f>BOR!D12+ULBoard!D12+SUBoard!D12+LCTCBoard!D12+Online!D12+AE!D12+RR!D12</f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1">
        <f>BOR!B13+ULBoard!B13+SUBoard!B13+LCTCBoard!B13+Online!B13+AE!B13+RR!B13</f>
        <v>0</v>
      </c>
      <c r="C13" s="61">
        <f>BOR!C13+ULBoard!C13+SUBoard!C13+LCTCBoard!C13+Online!C13+AE!C13+RR!C13</f>
        <v>0</v>
      </c>
      <c r="D13" s="61">
        <f>BOR!D13+ULBoard!D13+SUBoard!D13+LCTCBoard!D13+Online!D13+AE!D13+RR!D13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BOR!B14+ULBoard!B14+SUBoard!B14+LCTCBoard!B14+Online!B14+AE!B14+RR!B14</f>
        <v>0</v>
      </c>
      <c r="C14" s="61">
        <f>BOR!C14+ULBoard!C14+SUBoard!C14+LCTCBoard!C14+Online!C14+AE!C14+RR!C14</f>
        <v>0</v>
      </c>
      <c r="D14" s="61">
        <f>BOR!D14+ULBoard!D14+SUBoard!D14+LCTCBoard!D14+Online!D14+AE!D14+RR!D14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BOR!B15+ULBoard!B15+SUBoard!B15+LCTCBoard!B15+Online!B15+AE!B15+RR!B15</f>
        <v>0</v>
      </c>
      <c r="C15" s="61">
        <f>BOR!C15+ULBoard!C15+SUBoard!C15+LCTCBoard!C15+Online!C15+AE!C15+RR!C15</f>
        <v>0</v>
      </c>
      <c r="D15" s="61">
        <f>BOR!D15+ULBoard!D15+SUBoard!D15+LCTCBoard!D15+Online!D15+AE!D15+RR!D15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1">
        <f>BOR!B16+ULBoard!B16+SUBoard!B16+LCTCBoard!B16+Online!B16+AE!B16+RR!B16</f>
        <v>0</v>
      </c>
      <c r="C16" s="61">
        <f>BOR!C16+ULBoard!C16+SUBoard!C16+LCTCBoard!C16+Online!C16+AE!C16+RR!C16</f>
        <v>0</v>
      </c>
      <c r="D16" s="61">
        <f>BOR!D16+ULBoard!D16+SUBoard!D16+LCTCBoard!D16+Online!D16+AE!D16+RR!D16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BOR!B17+ULBoard!B17+SUBoard!B17+LCTCBoard!B17+Online!B17+AE!B17+RR!B17</f>
        <v>0</v>
      </c>
      <c r="C17" s="61">
        <f>BOR!C17+ULBoard!C17+SUBoard!C17+LCTCBoard!C17+Online!C17+AE!C17+RR!C17</f>
        <v>0</v>
      </c>
      <c r="D17" s="61">
        <f>BOR!D17+ULBoard!D17+SUBoard!D17+LCTCBoard!D17+Online!D17+AE!D17+RR!D17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BOR!B18+ULBoard!B18+SUBoard!B18+LCTCBoard!B18+Online!B18+AE!B18+RR!B18</f>
        <v>0</v>
      </c>
      <c r="C18" s="61">
        <f>BOR!C18+ULBoard!C18+SUBoard!C18+LCTCBoard!C18+Online!C18+AE!C18+RR!C18</f>
        <v>0</v>
      </c>
      <c r="D18" s="61">
        <f>BOR!D18+ULBoard!D18+SUBoard!D18+LCTCBoard!D18+Online!D18+AE!D18+RR!D18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BOR!B19+ULBoard!B19+SUBoard!B19+LCTCBoard!B19+Online!B19+AE!B19+RR!B19</f>
        <v>0</v>
      </c>
      <c r="C19" s="61">
        <f>BOR!C19+ULBoard!C19+SUBoard!C19+LCTCBoard!C19+Online!C19+AE!C19+RR!C19</f>
        <v>0</v>
      </c>
      <c r="D19" s="61">
        <f>BOR!D19+ULBoard!D19+SUBoard!D19+LCTCBoard!D19+Online!D19+AE!D19+RR!D19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BOR!B20+ULBoard!B20+SUBoard!B20+LCTCBoard!B20+Online!B20+AE!B20+RR!B20</f>
        <v>19393404</v>
      </c>
      <c r="C20" s="61">
        <f>BOR!C20+ULBoard!C20+SUBoard!C20+LCTCBoard!C20+Online!C20+AE!C20+RR!C20</f>
        <v>22230000</v>
      </c>
      <c r="D20" s="61">
        <f>BOR!D20+ULBoard!D20+SUBoard!D20+LCTCBoard!D20+Online!D20+AE!D20+RR!D20</f>
        <v>20080000</v>
      </c>
      <c r="E20" s="61">
        <f t="shared" si="0"/>
        <v>-2150000</v>
      </c>
      <c r="F20" s="62">
        <f t="shared" si="1"/>
        <v>-9.6716149347728292E-2</v>
      </c>
      <c r="H20" s="178"/>
    </row>
    <row r="21" spans="1:8" ht="15" customHeight="1" x14ac:dyDescent="0.25">
      <c r="A21" s="190" t="s">
        <v>193</v>
      </c>
      <c r="B21" s="61">
        <f>BOR!B21+ULBoard!B21+SUBoard!B21+LCTCBoard!B21+Online!B21+AE!B21+RR!B21</f>
        <v>33004000</v>
      </c>
      <c r="C21" s="61">
        <f>BOR!C21+ULBoard!C21+SUBoard!C21+LCTCBoard!C21+Online!C21+AE!C21+RR!C21</f>
        <v>33004000</v>
      </c>
      <c r="D21" s="61">
        <f>BOR!D21+ULBoard!D21+SUBoard!D21+LCTCBoard!D21+Online!D21+AE!D21+RR!D21</f>
        <v>10000000</v>
      </c>
      <c r="E21" s="61">
        <f t="shared" si="0"/>
        <v>-23004000</v>
      </c>
      <c r="F21" s="62">
        <f t="shared" si="1"/>
        <v>-0.69700642346382258</v>
      </c>
      <c r="H21" s="178"/>
    </row>
    <row r="22" spans="1:8" ht="15" customHeight="1" x14ac:dyDescent="0.25">
      <c r="A22" s="190" t="s">
        <v>23</v>
      </c>
      <c r="B22" s="61">
        <f>BOR!B22+ULBoard!B22+SUBoard!B22+LCTCBoard!B22+Online!B22+AE!B22+RR!B22</f>
        <v>0</v>
      </c>
      <c r="C22" s="61">
        <f>BOR!C22+ULBoard!C22+SUBoard!C22+LCTCBoard!C22+Online!C22+AE!C22+RR!C22</f>
        <v>0</v>
      </c>
      <c r="D22" s="61">
        <f>BOR!D22+ULBoard!D22+SUBoard!D22+LCTCBoard!D22+Online!D22+AE!D22+RR!D22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BOR!B23+ULBoard!B23+SUBoard!B23+LCTCBoard!B23+Online!B23+AE!B23+RR!B23</f>
        <v>0</v>
      </c>
      <c r="C23" s="61">
        <f>BOR!C23+ULBoard!C23+SUBoard!C23+LCTCBoard!C23+Online!C23+AE!C23+RR!C23</f>
        <v>0</v>
      </c>
      <c r="D23" s="61">
        <f>BOR!D23+ULBoard!D23+SUBoard!D23+LCTCBoard!D23+Online!D23+AE!D23+RR!D23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BOR!B24+ULBoard!B24+SUBoard!B24+LCTCBoard!B24+Online!B24+AE!B24+RR!B24</f>
        <v>0</v>
      </c>
      <c r="C24" s="61">
        <f>BOR!C24+ULBoard!C24+SUBoard!C24+LCTCBoard!C24+Online!C24+AE!C24+RR!C24</f>
        <v>0</v>
      </c>
      <c r="D24" s="61">
        <f>BOR!D24+ULBoard!D24+SUBoard!D24+LCTCBoard!D24+Online!D24+AE!D24+RR!D24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BOR!B25+ULBoard!B25+SUBoard!B25+LCTCBoard!B25+Online!B25+AE!B25+RR!B25</f>
        <v>200000</v>
      </c>
      <c r="C25" s="61">
        <f>BOR!C25+ULBoard!C25+SUBoard!C25+LCTCBoard!C25+Online!C25+AE!C25+RR!C25</f>
        <v>200000</v>
      </c>
      <c r="D25" s="61">
        <f>BOR!D25+ULBoard!D25+SUBoard!D25+LCTCBoard!D25+Online!D25+AE!D25+RR!D25</f>
        <v>200000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BOR!B26+ULBoard!B26+SUBoard!B26+LCTCBoard!B26+Online!B26+AE!B26+RR!B26</f>
        <v>1000000</v>
      </c>
      <c r="C26" s="61">
        <f>BOR!C26+ULBoard!C26+SUBoard!C26+LCTCBoard!C26+Online!C26+AE!C26+RR!C26</f>
        <v>1000000</v>
      </c>
      <c r="D26" s="61">
        <f>BOR!D26+ULBoard!D26+SUBoard!D26+LCTCBoard!D26+Online!D26+AE!D26+RR!D26</f>
        <v>1000000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BOR!B27+ULBoard!B27+SUBoard!B27+LCTCBoard!B27+Online!B27+AE!B27+RR!B27</f>
        <v>836298</v>
      </c>
      <c r="C27" s="61">
        <f>BOR!C27+ULBoard!C27+SUBoard!C27+LCTCBoard!C27+Online!C27+AE!C27+RR!C27</f>
        <v>5182210</v>
      </c>
      <c r="D27" s="61">
        <f>BOR!D27+ULBoard!D27+SUBoard!D27+LCTCBoard!D27+Online!D27+AE!D27+RR!D27</f>
        <v>0</v>
      </c>
      <c r="E27" s="61">
        <f t="shared" si="0"/>
        <v>-5182210</v>
      </c>
      <c r="F27" s="62">
        <f t="shared" si="1"/>
        <v>-1</v>
      </c>
      <c r="H27" s="178"/>
    </row>
    <row r="28" spans="1:8" ht="15" customHeight="1" x14ac:dyDescent="0.25">
      <c r="A28" s="191" t="s">
        <v>185</v>
      </c>
      <c r="B28" s="61">
        <f>BOR!B28+ULBoard!B28+SUBoard!B28+LCTCBoard!B28+Online!B28+AE!B28+RR!B28</f>
        <v>0</v>
      </c>
      <c r="C28" s="61">
        <f>BOR!C28+ULBoard!C28+SUBoard!C28+LCTCBoard!C28+Online!C28+AE!C28+RR!C28</f>
        <v>0</v>
      </c>
      <c r="D28" s="61">
        <f>BOR!D28+ULBoard!D28+SUBoard!D28+LCTCBoard!D28+Online!D28+AE!D28+RR!D28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f>BOR!B29+ULBoard!B29+SUBoard!B29+LCTCBoard!B29+Online!B29+AE!B29+RR!B29</f>
        <v>0</v>
      </c>
      <c r="C29" s="61">
        <f>BOR!C29+ULBoard!C29+SUBoard!C29+LCTCBoard!C29+Online!C29+AE!C29+RR!C29</f>
        <v>0</v>
      </c>
      <c r="D29" s="61">
        <f>BOR!D29+ULBoard!D29+SUBoard!D29+LCTCBoard!D29+Online!D29+AE!D29+RR!D29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f>BOR!B30+ULBoard!B30+SUBoard!B30+LCTCBoard!B30+Online!B30+AE!B30+RR!B30</f>
        <v>0</v>
      </c>
      <c r="C30" s="61">
        <f>BOR!C30+ULBoard!C30+SUBoard!C30+LCTCBoard!C30+Online!C30+AE!C30+RR!C30</f>
        <v>0</v>
      </c>
      <c r="D30" s="61">
        <f>BOR!D30+ULBoard!D30+SUBoard!D30+LCTCBoard!D30+Online!D30+AE!D30+RR!D30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89" t="s">
        <v>208</v>
      </c>
      <c r="B31" s="61"/>
      <c r="C31" s="61"/>
      <c r="D31" s="61"/>
      <c r="E31" s="61"/>
      <c r="F31" s="62"/>
      <c r="H31" s="178"/>
    </row>
    <row r="32" spans="1:8" ht="15" customHeight="1" x14ac:dyDescent="0.25">
      <c r="A32" s="189" t="s">
        <v>209</v>
      </c>
      <c r="B32" s="61"/>
      <c r="C32" s="61"/>
      <c r="D32" s="61"/>
      <c r="E32" s="61"/>
      <c r="F32" s="62"/>
      <c r="H32" s="178"/>
    </row>
    <row r="33" spans="1:8" ht="15" customHeight="1" x14ac:dyDescent="0.25">
      <c r="A33" s="191" t="s">
        <v>202</v>
      </c>
      <c r="B33" s="61">
        <f>BOR!B33+ULBoard!B33+SUBoard!B33+LCTCBoard!B33+Online!B33+AE!B33+RR!B33</f>
        <v>0</v>
      </c>
      <c r="C33" s="61">
        <f>BOR!C33+ULBoard!C33+SUBoard!C33+LCTCBoard!C33+Online!C33+AE!C33+RR!C33</f>
        <v>0</v>
      </c>
      <c r="D33" s="61">
        <f>BOR!D33+ULBoard!D33+SUBoard!D33+LCTCBoard!D33+Online!D33+AE!D33+RR!D33</f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1">
        <f>BOR!B34+ULBoard!B34+SUBoard!B34+LCTCBoard!B34+Online!B34+AE!B34+RR!B34</f>
        <v>0</v>
      </c>
      <c r="C34" s="61">
        <f>BOR!C34+ULBoard!C34+SUBoard!C34+LCTCBoard!C34+Online!C34+AE!C34+RR!C34</f>
        <v>0</v>
      </c>
      <c r="D34" s="61">
        <f>BOR!D34+ULBoard!D34+SUBoard!D34+LCTCBoard!D34+Online!D34+AE!D34+RR!D34</f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1">
        <f>BOR!B35+ULBoard!B35+SUBoard!B35+LCTCBoard!B35+Online!B35+AE!B35+RR!B35</f>
        <v>10000000</v>
      </c>
      <c r="C35" s="61">
        <f>BOR!C35+ULBoard!C35+SUBoard!C35+LCTCBoard!C35+Online!C35+AE!C35+RR!C35</f>
        <v>10000000</v>
      </c>
      <c r="D35" s="61">
        <f>BOR!D35+ULBoard!D35+SUBoard!D35+LCTCBoard!D35+Online!D35+AE!D35+RR!D35</f>
        <v>0</v>
      </c>
      <c r="E35" s="61">
        <f t="shared" si="0"/>
        <v>-10000000</v>
      </c>
      <c r="F35" s="62">
        <f t="shared" si="1"/>
        <v>-1</v>
      </c>
      <c r="H35" s="178"/>
    </row>
    <row r="36" spans="1:8" ht="15" customHeight="1" x14ac:dyDescent="0.25">
      <c r="A36" s="193" t="s">
        <v>204</v>
      </c>
      <c r="B36" s="61">
        <f>BOR!B36+ULBoard!B36+SUBoard!B36+LCTCBoard!B36+Online!B36+AE!B36+RR!B36</f>
        <v>390000</v>
      </c>
      <c r="C36" s="61">
        <f>BOR!C36+ULBoard!C36+SUBoard!C36+LCTCBoard!C36+Online!C36+AE!C36+RR!C36</f>
        <v>1000000</v>
      </c>
      <c r="D36" s="61">
        <f>BOR!D36+ULBoard!D36+SUBoard!D36+LCTCBoard!D36+Online!D36+AE!D36+RR!D36</f>
        <v>1000000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f>BOR!B38+ULBoard!B38+SUBoard!B38+LCTCBoard!B38+Online!B38+AE!B38+RR!B38</f>
        <v>0</v>
      </c>
      <c r="C38" s="61">
        <f>BOR!C38+ULBoard!C38+SUBoard!C38+LCTCBoard!C38+Online!C38+AE!C38+RR!C38</f>
        <v>0</v>
      </c>
      <c r="D38" s="61">
        <f>BOR!D38+ULBoard!D38+SUBoard!D38+LCTCBoard!D38+Online!D38+AE!D38+RR!D38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61">
        <f>BOR!B40+ULBoard!B40+SUBoard!B40+LCTCBoard!B40+Online!B40+AE!B40+RR!B40</f>
        <v>0</v>
      </c>
      <c r="C40" s="61">
        <f>BOR!C40+ULBoard!C40+SUBoard!C40+LCTCBoard!C40+Online!C40+AE!C40+RR!C40</f>
        <v>0</v>
      </c>
      <c r="D40" s="61">
        <f>BOR!D40+ULBoard!D40+SUBoard!D40+LCTCBoard!D40+Online!D40+AE!D40+RR!D40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63"/>
      <c r="C41" s="63"/>
      <c r="D41" s="63"/>
      <c r="E41" s="63"/>
      <c r="F41" s="62" t="s">
        <v>29</v>
      </c>
      <c r="H41" s="178"/>
    </row>
    <row r="42" spans="1:8" s="103" customFormat="1" ht="15" customHeight="1" x14ac:dyDescent="0.25">
      <c r="A42" s="69" t="s">
        <v>30</v>
      </c>
      <c r="B42" s="77">
        <f>BOR!B42+ULBoard!B42+SUBoard!B42+LCTCBoard!B42+Online!B42+AE!B42+RR!B42</f>
        <v>141972227</v>
      </c>
      <c r="C42" s="77">
        <f>BOR!C42+ULBoard!C42+SUBoard!C42+LCTCBoard!C42+Online!C42+AE!C42+RR!C42</f>
        <v>159933610</v>
      </c>
      <c r="D42" s="77">
        <f>BOR!D42+ULBoard!D42+SUBoard!D42+LCTCBoard!D42+Online!D42+AE!D42+RR!D42</f>
        <v>80873507</v>
      </c>
      <c r="E42" s="77">
        <f>D42-C42</f>
        <v>-79060103</v>
      </c>
      <c r="F42" s="71">
        <f>IF(ISBLANK(E42),"  ",IF(C42&gt;0,E42/C42,IF(E42&gt;0,1,0)))</f>
        <v>-0.49433076011977722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f>BOR!B44+ULBoard!B44+SUBoard!B44+LCTCBoard!B44+Online!B44+AE!B44+RR!B44</f>
        <v>1000000</v>
      </c>
      <c r="C44" s="61">
        <f>BOR!C44+ULBoard!C44+SUBoard!C44+LCTCBoard!C44+Online!C44+AE!C44+RR!C44</f>
        <v>1000000</v>
      </c>
      <c r="D44" s="61">
        <f>BOR!D44+ULBoard!D44+SUBoard!D44+LCTCBoard!D44+Online!D44+AE!D44+RR!D44</f>
        <v>0</v>
      </c>
      <c r="E44" s="61">
        <f t="shared" ref="E44:E49" si="4">D44-C44</f>
        <v>-1000000</v>
      </c>
      <c r="F44" s="62">
        <f t="shared" ref="F44:F49" si="5">IF(ISBLANK(E44),"  ",IF(C44&gt;0,E44/C44,IF(E44&gt;0,1,0)))</f>
        <v>-1</v>
      </c>
      <c r="H44" s="178"/>
    </row>
    <row r="45" spans="1:8" ht="15" customHeight="1" x14ac:dyDescent="0.25">
      <c r="A45" s="73" t="s">
        <v>33</v>
      </c>
      <c r="B45" s="61">
        <f>BOR!B45+ULBoard!B45+SUBoard!B45+LCTCBoard!B45+Online!B45+AE!B45+RR!B45</f>
        <v>0</v>
      </c>
      <c r="C45" s="61">
        <f>BOR!C45+ULBoard!C45+SUBoard!C45+LCTCBoard!C45+Online!C45+AE!C45+RR!C45</f>
        <v>0</v>
      </c>
      <c r="D45" s="61">
        <f>BOR!D45+ULBoard!D45+SUBoard!D45+LCTCBoard!D45+Online!D45+AE!D45+RR!D45</f>
        <v>0</v>
      </c>
      <c r="E45" s="61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f>BOR!B46+ULBoard!B46+SUBoard!B46+LCTCBoard!B46+Online!B46+AE!B46+RR!B46</f>
        <v>0</v>
      </c>
      <c r="C46" s="61">
        <f>BOR!C46+ULBoard!C46+SUBoard!C46+LCTCBoard!C46+Online!C46+AE!C46+RR!C46</f>
        <v>0</v>
      </c>
      <c r="D46" s="61">
        <f>BOR!D46+ULBoard!D46+SUBoard!D46+LCTCBoard!D46+Online!D46+AE!D46+RR!D46</f>
        <v>0</v>
      </c>
      <c r="E46" s="61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f>BOR!B47+ULBoard!B47+SUBoard!B47+LCTCBoard!B47+Online!B47+AE!B47+RR!B47</f>
        <v>0</v>
      </c>
      <c r="C47" s="61">
        <f>BOR!C47+ULBoard!C47+SUBoard!C47+LCTCBoard!C47+Online!C47+AE!C47+RR!C47</f>
        <v>0</v>
      </c>
      <c r="D47" s="61">
        <f>BOR!D47+ULBoard!D47+SUBoard!D47+LCTCBoard!D47+Online!D47+AE!D47+RR!D47</f>
        <v>0</v>
      </c>
      <c r="E47" s="61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f>BOR!B48+ULBoard!B48+SUBoard!B48+LCTCBoard!B48+Online!B48+AE!B48+RR!B48</f>
        <v>0</v>
      </c>
      <c r="C48" s="61">
        <f>BOR!C48+ULBoard!C48+SUBoard!C48+LCTCBoard!C48+Online!C48+AE!C48+RR!C48</f>
        <v>0</v>
      </c>
      <c r="D48" s="61">
        <f>BOR!D48+ULBoard!D48+SUBoard!D48+LCTCBoard!D48+Online!D48+AE!D48+RR!D48</f>
        <v>0</v>
      </c>
      <c r="E48" s="61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7">
        <f>BOR!B49+ULBoard!B49+SUBoard!B49+LCTCBoard!B49+Online!B49+AE!B49+RR!B49</f>
        <v>1000000</v>
      </c>
      <c r="C49" s="77">
        <f>BOR!C49+ULBoard!C49+SUBoard!C49+LCTCBoard!C49+Online!C49+AE!C49+RR!C49</f>
        <v>1000000</v>
      </c>
      <c r="D49" s="77">
        <f>BOR!D49+ULBoard!D49+SUBoard!D49+LCTCBoard!D49+Online!D49+AE!D49+RR!D49</f>
        <v>0</v>
      </c>
      <c r="E49" s="77">
        <f t="shared" si="4"/>
        <v>-1000000</v>
      </c>
      <c r="F49" s="71">
        <f t="shared" si="5"/>
        <v>-1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BOR!B51+ULBoard!B51+SUBoard!B51+LCTCBoard!B51+Online!B51+AE!B51+RR!B51</f>
        <v>22950850</v>
      </c>
      <c r="C51" s="77">
        <f>BOR!C51+ULBoard!C51+SUBoard!C51+LCTCBoard!C51+Online!C51+AE!C51+RR!C51</f>
        <v>28378365</v>
      </c>
      <c r="D51" s="77">
        <f>BOR!D51+ULBoard!D51+SUBoard!D51+LCTCBoard!D51+Online!D51+AE!D51+RR!D51</f>
        <v>13178365</v>
      </c>
      <c r="E51" s="77">
        <f>D51-C51</f>
        <v>-15200000</v>
      </c>
      <c r="F51" s="71">
        <f>IF(ISBLANK(E51),"  ",IF(C51&gt;0,E51/C51,IF(E51&gt;0,1,0)))</f>
        <v>-0.53561930012528913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BOR!B53+ULBoard!B53+SUBoard!B53+LCTCBoard!B53+Online!B53</f>
        <v>0</v>
      </c>
      <c r="C53" s="77">
        <f>BOR!C53+ULBoard!C53+SUBoard!C53+LCTCBoard!C53+Online!C53</f>
        <v>0</v>
      </c>
      <c r="D53" s="77">
        <f>BOR!D53+ULBoard!D53+SUBoard!D53+LCTCBoard!D53+Online!D53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BOR!B55+ULBoard!B55+SUBoard!B55+LCTCBoard!B55+Online!B55+AE!B55+RR!B55</f>
        <v>4511624</v>
      </c>
      <c r="C55" s="77">
        <f>BOR!C55+ULBoard!C55+SUBoard!C55+LCTCBoard!C55+Online!C55+AE!C55+RR!C55</f>
        <v>6602799</v>
      </c>
      <c r="D55" s="77">
        <f>BOR!D55+ULBoard!D55+SUBoard!D55+LCTCBoard!D55+Online!D55+AE!D55+RR!D55</f>
        <v>10352799</v>
      </c>
      <c r="E55" s="77">
        <f>D55-C55</f>
        <v>3750000</v>
      </c>
      <c r="F55" s="71">
        <f>IF(ISBLANK(E55),"  ",IF(C55&gt;0,E55/C55,IF(E55&gt;0,1,0)))</f>
        <v>0.56794095958395829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BOR!B57+ULBoard!B57+SUBoard!B57+LCTCBoard!B57+Online!B57+AE!B57+RR!B57</f>
        <v>5547661</v>
      </c>
      <c r="C57" s="77">
        <f>BOR!C57+ULBoard!C57+SUBoard!C57+LCTCBoard!C57+Online!C57+AE!C57+RR!C57</f>
        <v>13172314</v>
      </c>
      <c r="D57" s="77">
        <f>BOR!D57+ULBoard!D57+SUBoard!D57+LCTCBoard!D57+Online!D57+AE!D57+RR!D57</f>
        <v>15422314</v>
      </c>
      <c r="E57" s="77">
        <f>D57-C57</f>
        <v>2250000</v>
      </c>
      <c r="F57" s="71">
        <f>IF(ISBLANK(E57),"  ",IF(C57&gt;0,E57/C57,IF(E57&gt;0,1,0)))</f>
        <v>0.17081281238816506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BOR!B59+ULBoard!B59+SUBoard!B59+LCTCBoard!B59+Online!B59+AE!B59+RR!B59</f>
        <v>0</v>
      </c>
      <c r="C59" s="77">
        <f>BOR!C59+ULBoard!C59+SUBoard!C59+LCTCBoard!C59+Online!C59+AE!C59+RR!C59</f>
        <v>0</v>
      </c>
      <c r="D59" s="77">
        <f>BOR!D59+ULBoard!D59+SUBoard!D59+LCTCBoard!D59+Online!D59+AE!D59+RR!D59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B59+B57+B55+B53+B51+-B49+B42</f>
        <v>173982362</v>
      </c>
      <c r="C61" s="77">
        <f>C59+C57+C55+C53+C51+-C49+C42</f>
        <v>207087088</v>
      </c>
      <c r="D61" s="77">
        <f>D59+D57+D55+D53+D51+-D49+D42</f>
        <v>119826985</v>
      </c>
      <c r="E61" s="77">
        <f>D61-C61</f>
        <v>-87260103</v>
      </c>
      <c r="F61" s="71">
        <f>IF(ISBLANK(E61),"  ",IF(C61&gt;0,E61/C61,IF(E61&gt;0,1,0)))</f>
        <v>-0.42136911500730551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BOR!B65+ULBoard!B65+SUBoard!B65+LCTCBoard!B65+Online!B65+AE!B65+RR!B65</f>
        <v>0</v>
      </c>
      <c r="C65" s="61">
        <f>BOR!C65+ULBoard!C65+SUBoard!C65+LCTCBoard!C65+Online!C65+AE!C65+RR!C65</f>
        <v>0</v>
      </c>
      <c r="D65" s="61">
        <f>BOR!D65+ULBoard!D65+SUBoard!D65+LCTCBoard!D65+Online!D65+AE!D65+RR!D65</f>
        <v>0</v>
      </c>
      <c r="E65" s="61">
        <f t="shared" ref="E65:E78" si="6">D65-C65</f>
        <v>0</v>
      </c>
      <c r="F65" s="62">
        <f t="shared" ref="F65:F78" si="7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1">
        <f>BOR!B66+ULBoard!B66+SUBoard!B66+LCTCBoard!B66+Online!B66+AE!B66+RR!B66</f>
        <v>0</v>
      </c>
      <c r="C66" s="61">
        <f>BOR!C66+ULBoard!C66+SUBoard!C66+LCTCBoard!C66+Online!C66+AE!C66+RR!C66</f>
        <v>0</v>
      </c>
      <c r="D66" s="61">
        <f>BOR!D66+ULBoard!D66+SUBoard!D66+LCTCBoard!D66+Online!D66+AE!D66+RR!D66</f>
        <v>0</v>
      </c>
      <c r="E66" s="61">
        <f t="shared" si="6"/>
        <v>0</v>
      </c>
      <c r="F66" s="62">
        <f t="shared" si="7"/>
        <v>0</v>
      </c>
      <c r="H66" s="178"/>
    </row>
    <row r="67" spans="1:8" ht="15" customHeight="1" x14ac:dyDescent="0.25">
      <c r="A67" s="66" t="s">
        <v>48</v>
      </c>
      <c r="B67" s="61">
        <f>BOR!B67+ULBoard!B67+SUBoard!B67+LCTCBoard!B67+Online!B67+AE!B67+RR!B67</f>
        <v>0</v>
      </c>
      <c r="C67" s="61">
        <f>BOR!C67+ULBoard!C67+SUBoard!C67+LCTCBoard!C67+Online!C67+AE!C67+RR!C67</f>
        <v>0</v>
      </c>
      <c r="D67" s="61">
        <f>BOR!D67+ULBoard!D67+SUBoard!D67+LCTCBoard!D67+Online!D67+AE!D67+RR!D67</f>
        <v>0</v>
      </c>
      <c r="E67" s="61">
        <f t="shared" si="6"/>
        <v>0</v>
      </c>
      <c r="F67" s="62">
        <f t="shared" si="7"/>
        <v>0</v>
      </c>
      <c r="H67" s="178"/>
    </row>
    <row r="68" spans="1:8" ht="15" customHeight="1" x14ac:dyDescent="0.25">
      <c r="A68" s="66" t="s">
        <v>49</v>
      </c>
      <c r="B68" s="61">
        <f>BOR!B68+ULBoard!B68+SUBoard!B68+LCTCBoard!B68+Online!B68+AE!B68+RR!B68</f>
        <v>37234965.039999999</v>
      </c>
      <c r="C68" s="61">
        <f>BOR!C68+ULBoard!C68+SUBoard!C68+LCTCBoard!C68+Online!C68+AE!C68+RR!C68</f>
        <v>37227550.039999999</v>
      </c>
      <c r="D68" s="61">
        <f>BOR!D68+ULBoard!D68+SUBoard!D68+LCTCBoard!D68+Online!D68+AE!D68+RR!D68</f>
        <v>14236691</v>
      </c>
      <c r="E68" s="61">
        <f t="shared" si="6"/>
        <v>-22990859.039999999</v>
      </c>
      <c r="F68" s="62">
        <f t="shared" si="7"/>
        <v>-0.61757647267405302</v>
      </c>
      <c r="H68" s="178"/>
    </row>
    <row r="69" spans="1:8" ht="15" customHeight="1" x14ac:dyDescent="0.25">
      <c r="A69" s="66" t="s">
        <v>50</v>
      </c>
      <c r="B69" s="61">
        <f>BOR!B69+ULBoard!B69+SUBoard!B69+LCTCBoard!B69+Online!B69+AE!B69+RR!B69</f>
        <v>0</v>
      </c>
      <c r="C69" s="61">
        <f>BOR!C69+ULBoard!C69+SUBoard!C69+LCTCBoard!C69+Online!C69+AE!C69+RR!C69</f>
        <v>0</v>
      </c>
      <c r="D69" s="61">
        <f>BOR!D69+ULBoard!D69+SUBoard!D69+LCTCBoard!D69+Online!D69+AE!D69+RR!D69</f>
        <v>0</v>
      </c>
      <c r="E69" s="61">
        <f t="shared" si="6"/>
        <v>0</v>
      </c>
      <c r="F69" s="62">
        <f t="shared" si="7"/>
        <v>0</v>
      </c>
      <c r="H69" s="178"/>
    </row>
    <row r="70" spans="1:8" ht="15" customHeight="1" x14ac:dyDescent="0.25">
      <c r="A70" s="66" t="s">
        <v>51</v>
      </c>
      <c r="B70" s="61">
        <f>BOR!B70+ULBoard!B70+SUBoard!B70+LCTCBoard!B70+Online!B70+AE!B70+RR!B70</f>
        <v>130886385</v>
      </c>
      <c r="C70" s="61">
        <f>BOR!C70+ULBoard!C70+SUBoard!C70+LCTCBoard!C70+Online!C70+AE!C70+RR!C70</f>
        <v>164101125</v>
      </c>
      <c r="D70" s="61">
        <f>BOR!D70+ULBoard!D70+SUBoard!D70+LCTCBoard!D70+Online!D70+AE!D70+RR!D70</f>
        <v>104791712</v>
      </c>
      <c r="E70" s="61">
        <f t="shared" si="6"/>
        <v>-59309413</v>
      </c>
      <c r="F70" s="62">
        <f t="shared" si="7"/>
        <v>-0.36141990495190085</v>
      </c>
      <c r="H70" s="178"/>
    </row>
    <row r="71" spans="1:8" ht="15" customHeight="1" x14ac:dyDescent="0.25">
      <c r="A71" s="66" t="s">
        <v>52</v>
      </c>
      <c r="B71" s="61">
        <f>BOR!B71+ULBoard!B71+SUBoard!B71+LCTCBoard!B71+Online!B71+AE!B71+RR!B71</f>
        <v>0</v>
      </c>
      <c r="C71" s="61">
        <f>BOR!C71+ULBoard!C71+SUBoard!C71+LCTCBoard!C71+Online!C71+AE!C71+RR!C71</f>
        <v>0</v>
      </c>
      <c r="D71" s="61">
        <f>BOR!D71+ULBoard!D71+SUBoard!D71+LCTCBoard!D71+Online!D71+AE!D71+RR!D71</f>
        <v>0</v>
      </c>
      <c r="E71" s="61">
        <f t="shared" si="6"/>
        <v>0</v>
      </c>
      <c r="F71" s="62">
        <f t="shared" si="7"/>
        <v>0</v>
      </c>
      <c r="H71" s="178"/>
    </row>
    <row r="72" spans="1:8" ht="15" customHeight="1" x14ac:dyDescent="0.25">
      <c r="A72" s="66" t="s">
        <v>53</v>
      </c>
      <c r="B72" s="61">
        <f>BOR!B72+ULBoard!B72+SUBoard!B72+LCTCBoard!B72+Online!B72+AE!B72+RR!B72</f>
        <v>0</v>
      </c>
      <c r="C72" s="61">
        <f>BOR!C72+ULBoard!C72+SUBoard!C72+LCTCBoard!C72+Online!C72+AE!C72+RR!C72</f>
        <v>0</v>
      </c>
      <c r="D72" s="61">
        <f>BOR!D72+ULBoard!D72+SUBoard!D72+LCTCBoard!D72+Online!D72+AE!D72+RR!D72</f>
        <v>0</v>
      </c>
      <c r="E72" s="61">
        <f t="shared" si="6"/>
        <v>0</v>
      </c>
      <c r="F72" s="62">
        <f t="shared" si="7"/>
        <v>0</v>
      </c>
      <c r="H72" s="178"/>
    </row>
    <row r="73" spans="1:8" s="103" customFormat="1" ht="15" customHeight="1" x14ac:dyDescent="0.25">
      <c r="A73" s="84" t="s">
        <v>54</v>
      </c>
      <c r="B73" s="77">
        <f>BOR!B73+ULBoard!B73+SUBoard!B73+LCTCBoard!B73+Online!B73+AE!B73+RR!B73</f>
        <v>168121350.04000002</v>
      </c>
      <c r="C73" s="77">
        <f>BOR!C73+ULBoard!C73+SUBoard!C73+LCTCBoard!C73+Online!C73+AE!C73+RR!C73</f>
        <v>201328675.03999999</v>
      </c>
      <c r="D73" s="77">
        <f>BOR!D73+ULBoard!D73+SUBoard!D73+LCTCBoard!D73+Online!D73+AE!D73+RR!D73</f>
        <v>119028403</v>
      </c>
      <c r="E73" s="77">
        <f t="shared" si="6"/>
        <v>-82300272.039999992</v>
      </c>
      <c r="F73" s="71">
        <f t="shared" si="7"/>
        <v>-0.40878564379191673</v>
      </c>
      <c r="H73" s="179"/>
    </row>
    <row r="74" spans="1:8" ht="15" customHeight="1" x14ac:dyDescent="0.25">
      <c r="A74" s="66" t="s">
        <v>55</v>
      </c>
      <c r="B74" s="61">
        <f>BOR!B74+ULBoard!B74+SUBoard!B74+LCTCBoard!B74+Online!B74+AE!B74+RR!B74</f>
        <v>0</v>
      </c>
      <c r="C74" s="61">
        <f>BOR!C74+ULBoard!C74+SUBoard!C74+LCTCBoard!C74+Online!C74+AE!C74+RR!C74</f>
        <v>0</v>
      </c>
      <c r="D74" s="61">
        <f>BOR!D74+ULBoard!D74+SUBoard!D74+LCTCBoard!D74+Online!D74+AE!D74+RR!D74</f>
        <v>0</v>
      </c>
      <c r="E74" s="61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1">
        <f>BOR!B75+ULBoard!B75+SUBoard!B75+LCTCBoard!B75+Online!B75+AE!B75+RR!B75</f>
        <v>5661012</v>
      </c>
      <c r="C75" s="61">
        <f>BOR!C75+ULBoard!C75+SUBoard!C75+LCTCBoard!C75+Online!C75+AE!C75+RR!C75</f>
        <v>5758413</v>
      </c>
      <c r="D75" s="61">
        <f>BOR!D75+ULBoard!D75+SUBoard!D75+LCTCBoard!D75+Online!D75+AE!D75+RR!D75</f>
        <v>798582</v>
      </c>
      <c r="E75" s="61">
        <f t="shared" si="6"/>
        <v>-4959831</v>
      </c>
      <c r="F75" s="62">
        <f t="shared" si="7"/>
        <v>-0.86131908218462272</v>
      </c>
      <c r="H75" s="178"/>
    </row>
    <row r="76" spans="1:8" ht="15" customHeight="1" x14ac:dyDescent="0.25">
      <c r="A76" s="66" t="s">
        <v>57</v>
      </c>
      <c r="B76" s="61">
        <f>BOR!B76+ULBoard!B76+SUBoard!B76+LCTCBoard!B76+Online!B76+AE!B76+RR!B76</f>
        <v>0</v>
      </c>
      <c r="C76" s="61">
        <f>BOR!C76+ULBoard!C76+SUBoard!C76+LCTCBoard!C76+Online!C76+AE!C76+RR!C76</f>
        <v>0</v>
      </c>
      <c r="D76" s="61">
        <f>BOR!D76+ULBoard!D76+SUBoard!D76+LCTCBoard!D76+Online!D76+AE!D76+RR!D76</f>
        <v>0</v>
      </c>
      <c r="E76" s="61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1">
        <f>BOR!B77+ULBoard!B77+SUBoard!B77+LCTCBoard!B77+Online!B77+AE!B77+RR!B77</f>
        <v>0</v>
      </c>
      <c r="C77" s="61">
        <f>BOR!C77+ULBoard!C77+SUBoard!C77+LCTCBoard!C77+Online!C77+AE!C77+RR!C77</f>
        <v>0</v>
      </c>
      <c r="D77" s="61">
        <f>BOR!D77+ULBoard!D77+SUBoard!D77+LCTCBoard!D77+Online!D77+AE!D77+RR!D77</f>
        <v>0</v>
      </c>
      <c r="E77" s="61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77">
        <f>BOR!B78+ULBoard!B78+SUBoard!B78+LCTCBoard!B78+Online!B78+AE!B78+RR!B78</f>
        <v>173782362.03999999</v>
      </c>
      <c r="C78" s="77">
        <f>BOR!C78+ULBoard!C78+SUBoard!C78+LCTCBoard!C78+Online!C78+AE!C78+RR!C78</f>
        <v>207087088.03999999</v>
      </c>
      <c r="D78" s="77">
        <f>BOR!D78+ULBoard!D78+SUBoard!D78+LCTCBoard!D78+Online!D78+AE!D78+RR!D78</f>
        <v>119826985</v>
      </c>
      <c r="E78" s="77">
        <f t="shared" si="6"/>
        <v>-87260103.039999992</v>
      </c>
      <c r="F78" s="71">
        <f t="shared" si="7"/>
        <v>-0.42136911511907121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BOR!B81+ULBoard!B81+SUBoard!B81+LCTCBoard!B81+Online!B81+AE!B81+RR!B81</f>
        <v>14338214.68768933</v>
      </c>
      <c r="C81" s="61">
        <f>BOR!C81+ULBoard!C81+SUBoard!C81+LCTCBoard!C81+Online!C81+AE!C81+RR!C81</f>
        <v>15298247.68768933</v>
      </c>
      <c r="D81" s="61">
        <f>BOR!D81+ULBoard!D81+SUBoard!D81+LCTCBoard!D81+Online!D81+AE!D81+RR!D81</f>
        <v>15013904.407012988</v>
      </c>
      <c r="E81" s="61">
        <f t="shared" ref="E81:E99" si="8">D81-C81</f>
        <v>-284343.28067634255</v>
      </c>
      <c r="F81" s="62">
        <f t="shared" ref="F81:F99" si="9">IF(ISBLANK(E81),"  ",IF(C81&gt;0,E81/C81,IF(E81&gt;0,1,0)))</f>
        <v>-1.8586656882615172E-2</v>
      </c>
      <c r="H81" s="178"/>
    </row>
    <row r="82" spans="1:8" ht="15" customHeight="1" x14ac:dyDescent="0.25">
      <c r="A82" s="66" t="s">
        <v>62</v>
      </c>
      <c r="B82" s="61">
        <f>BOR!B82+ULBoard!B82+SUBoard!B82+LCTCBoard!B82+Online!B82+AE!B82+RR!B82</f>
        <v>603367</v>
      </c>
      <c r="C82" s="61">
        <f>BOR!C82+ULBoard!C82+SUBoard!C82+LCTCBoard!C82+Online!C82+AE!C82+RR!C82</f>
        <v>766841</v>
      </c>
      <c r="D82" s="61">
        <f>BOR!D82+ULBoard!D82+SUBoard!D82+LCTCBoard!D82+Online!D82+AE!D82+RR!D82</f>
        <v>843479</v>
      </c>
      <c r="E82" s="61">
        <f t="shared" si="8"/>
        <v>76638</v>
      </c>
      <c r="F82" s="62">
        <f t="shared" si="9"/>
        <v>9.993988323524694E-2</v>
      </c>
      <c r="H82" s="178"/>
    </row>
    <row r="83" spans="1:8" ht="15" customHeight="1" x14ac:dyDescent="0.25">
      <c r="A83" s="66" t="s">
        <v>63</v>
      </c>
      <c r="B83" s="61">
        <f>BOR!B83+ULBoard!B83+SUBoard!B83+LCTCBoard!B83+Online!B83+AE!B83+RR!B83</f>
        <v>5966270.3123106696</v>
      </c>
      <c r="C83" s="61">
        <f>BOR!C83+ULBoard!C83+SUBoard!C83+LCTCBoard!C83+Online!C83+AE!C83+RR!C83</f>
        <v>6627288.3123106696</v>
      </c>
      <c r="D83" s="61">
        <f>BOR!D83+ULBoard!D83+SUBoard!D83+LCTCBoard!D83+Online!D83+AE!D83+RR!D83</f>
        <v>5887227.5929870112</v>
      </c>
      <c r="E83" s="61">
        <f t="shared" si="8"/>
        <v>-740060.71932365838</v>
      </c>
      <c r="F83" s="62">
        <f t="shared" si="9"/>
        <v>-0.11166870738804917</v>
      </c>
      <c r="H83" s="178"/>
    </row>
    <row r="84" spans="1:8" s="103" customFormat="1" ht="15" customHeight="1" x14ac:dyDescent="0.25">
      <c r="A84" s="84" t="s">
        <v>64</v>
      </c>
      <c r="B84" s="77">
        <f>BOR!B84+ULBoard!B84+SUBoard!B84+LCTCBoard!B84+Online!B84+AE!B84+RR!B84</f>
        <v>20907852</v>
      </c>
      <c r="C84" s="77">
        <f>BOR!C84+ULBoard!C84+SUBoard!C84+LCTCBoard!C84+Online!C84+AE!C84+RR!C84</f>
        <v>22692377</v>
      </c>
      <c r="D84" s="77">
        <f>BOR!D84+ULBoard!D84+SUBoard!D84+LCTCBoard!D84+Online!D84+AE!D84+RR!D84</f>
        <v>21744611</v>
      </c>
      <c r="E84" s="77">
        <f t="shared" si="8"/>
        <v>-947766</v>
      </c>
      <c r="F84" s="71">
        <f t="shared" si="9"/>
        <v>-4.1765831759273168E-2</v>
      </c>
      <c r="H84" s="179"/>
    </row>
    <row r="85" spans="1:8" ht="15" customHeight="1" x14ac:dyDescent="0.25">
      <c r="A85" s="66" t="s">
        <v>65</v>
      </c>
      <c r="B85" s="61">
        <f>BOR!B85+ULBoard!B85+SUBoard!B85+LCTCBoard!B85+Online!B85+AE!B85+RR!B85</f>
        <v>628947</v>
      </c>
      <c r="C85" s="61">
        <f>BOR!C85+ULBoard!C85+SUBoard!C85+LCTCBoard!C85+Online!C85+AE!C85+RR!C85</f>
        <v>796875</v>
      </c>
      <c r="D85" s="61">
        <f>BOR!D85+ULBoard!D85+SUBoard!D85+LCTCBoard!D85+Online!D85+AE!D85+RR!D85</f>
        <v>668084</v>
      </c>
      <c r="E85" s="61">
        <f t="shared" si="8"/>
        <v>-128791</v>
      </c>
      <c r="F85" s="62">
        <f t="shared" si="9"/>
        <v>-0.16162007843137255</v>
      </c>
      <c r="H85" s="178"/>
    </row>
    <row r="86" spans="1:8" ht="15" customHeight="1" x14ac:dyDescent="0.25">
      <c r="A86" s="66" t="s">
        <v>66</v>
      </c>
      <c r="B86" s="61">
        <f>BOR!B86+ULBoard!B86+SUBoard!B86+LCTCBoard!B86+Online!B86+AE!B86+RR!B86</f>
        <v>10797670</v>
      </c>
      <c r="C86" s="61">
        <f>BOR!C86+ULBoard!C86+SUBoard!C86+LCTCBoard!C86+Online!C86+AE!C86+RR!C86</f>
        <v>13906451</v>
      </c>
      <c r="D86" s="61">
        <f>BOR!D86+ULBoard!D86+SUBoard!D86+LCTCBoard!D86+Online!D86+AE!D86+RR!D86</f>
        <v>12178111</v>
      </c>
      <c r="E86" s="61">
        <f t="shared" si="8"/>
        <v>-1728340</v>
      </c>
      <c r="F86" s="62">
        <f t="shared" si="9"/>
        <v>-0.12428332721267274</v>
      </c>
      <c r="H86" s="178"/>
    </row>
    <row r="87" spans="1:8" ht="15" customHeight="1" x14ac:dyDescent="0.25">
      <c r="A87" s="66" t="s">
        <v>67</v>
      </c>
      <c r="B87" s="61">
        <f>BOR!B87+ULBoard!B87+SUBoard!B87+LCTCBoard!B87+Online!B87+AE!B87+RR!B87</f>
        <v>201630</v>
      </c>
      <c r="C87" s="61">
        <f>BOR!C87+ULBoard!C87+SUBoard!C87+LCTCBoard!C87+Online!C87+AE!C87+RR!C87</f>
        <v>458570</v>
      </c>
      <c r="D87" s="61">
        <f>BOR!D87+ULBoard!D87+SUBoard!D87+LCTCBoard!D87+Online!D87+AE!D87+RR!D87</f>
        <v>359200</v>
      </c>
      <c r="E87" s="61">
        <f t="shared" si="8"/>
        <v>-99370</v>
      </c>
      <c r="F87" s="62">
        <f t="shared" si="9"/>
        <v>-0.21669537911333056</v>
      </c>
      <c r="H87" s="178"/>
    </row>
    <row r="88" spans="1:8" s="103" customFormat="1" ht="15" customHeight="1" x14ac:dyDescent="0.25">
      <c r="A88" s="68" t="s">
        <v>68</v>
      </c>
      <c r="B88" s="77">
        <f>BOR!B88+ULBoard!B88+SUBoard!B88+LCTCBoard!B88+Online!B88+AE!B88+RR!B88</f>
        <v>11628247</v>
      </c>
      <c r="C88" s="77">
        <f>BOR!C88+ULBoard!C88+SUBoard!C88+LCTCBoard!C88+Online!C88+AE!C88+RR!C88</f>
        <v>15161896</v>
      </c>
      <c r="D88" s="77">
        <f>BOR!D88+ULBoard!D88+SUBoard!D88+LCTCBoard!D88+Online!D88+AE!D88+RR!D88</f>
        <v>13205395</v>
      </c>
      <c r="E88" s="77">
        <f t="shared" si="8"/>
        <v>-1956501</v>
      </c>
      <c r="F88" s="71">
        <f t="shared" si="9"/>
        <v>-0.12904065560138389</v>
      </c>
      <c r="H88" s="179"/>
    </row>
    <row r="89" spans="1:8" ht="15" customHeight="1" x14ac:dyDescent="0.25">
      <c r="A89" s="66" t="s">
        <v>69</v>
      </c>
      <c r="B89" s="61">
        <f>BOR!B89+ULBoard!B89+SUBoard!B89+LCTCBoard!B89+Online!B89+AE!B89+RR!B89</f>
        <v>4251344.04</v>
      </c>
      <c r="C89" s="61">
        <f>BOR!C89+ULBoard!C89+SUBoard!C89+LCTCBoard!C89+Online!C89+AE!C89+RR!C89</f>
        <v>7982958.04</v>
      </c>
      <c r="D89" s="61">
        <f>BOR!D89+ULBoard!D89+SUBoard!D89+LCTCBoard!D89+Online!D89+AE!D89+RR!D89</f>
        <v>4818251</v>
      </c>
      <c r="E89" s="61">
        <f t="shared" si="8"/>
        <v>-3164707.04</v>
      </c>
      <c r="F89" s="62">
        <f t="shared" si="9"/>
        <v>-0.39643287915866338</v>
      </c>
      <c r="H89" s="178"/>
    </row>
    <row r="90" spans="1:8" ht="15" customHeight="1" x14ac:dyDescent="0.25">
      <c r="A90" s="66" t="s">
        <v>70</v>
      </c>
      <c r="B90" s="61">
        <f>BOR!B90+ULBoard!B90+SUBoard!B90+LCTCBoard!B90+Online!B90+AE!B90+RR!B90</f>
        <v>126810762</v>
      </c>
      <c r="C90" s="61">
        <f>BOR!C90+ULBoard!C90+SUBoard!C90+LCTCBoard!C90+Online!C90+AE!C90+RR!C90</f>
        <v>151195484</v>
      </c>
      <c r="D90" s="61">
        <f>BOR!D90+ULBoard!D90+SUBoard!D90+LCTCBoard!D90+Online!D90+AE!D90+RR!D90</f>
        <v>76614271</v>
      </c>
      <c r="E90" s="61">
        <f t="shared" si="8"/>
        <v>-74581213</v>
      </c>
      <c r="F90" s="62">
        <f t="shared" si="9"/>
        <v>-0.49327672379421067</v>
      </c>
      <c r="H90" s="178"/>
    </row>
    <row r="91" spans="1:8" ht="15" customHeight="1" x14ac:dyDescent="0.25">
      <c r="A91" s="66" t="s">
        <v>71</v>
      </c>
      <c r="B91" s="61">
        <f>BOR!B91+ULBoard!B91+SUBoard!B91+LCTCBoard!B91+Online!B91+AE!B91+RR!B91</f>
        <v>0</v>
      </c>
      <c r="C91" s="61">
        <f>BOR!C91+ULBoard!C91+SUBoard!C91+LCTCBoard!C91+Online!C91+AE!C91+RR!C91</f>
        <v>0</v>
      </c>
      <c r="D91" s="61">
        <f>BOR!D91+ULBoard!D91+SUBoard!D91+LCTCBoard!D91+Online!D91+AE!D91+RR!D91</f>
        <v>0</v>
      </c>
      <c r="E91" s="61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1">
        <f>BOR!B92+ULBoard!B92+SUBoard!B92+LCTCBoard!B92+Online!B92+AE!B92+RR!B92</f>
        <v>9935643</v>
      </c>
      <c r="C92" s="61">
        <f>BOR!C92+ULBoard!C92+SUBoard!C92+LCTCBoard!C92+Online!C92+AE!C92+RR!C92</f>
        <v>9555373</v>
      </c>
      <c r="D92" s="61">
        <f>BOR!D92+ULBoard!D92+SUBoard!D92+LCTCBoard!D92+Online!D92+AE!D92+RR!D92</f>
        <v>3047957</v>
      </c>
      <c r="E92" s="61">
        <f t="shared" si="8"/>
        <v>-6507416</v>
      </c>
      <c r="F92" s="62">
        <f t="shared" si="9"/>
        <v>-0.68102166184407453</v>
      </c>
      <c r="H92" s="178"/>
    </row>
    <row r="93" spans="1:8" s="103" customFormat="1" ht="15" customHeight="1" x14ac:dyDescent="0.25">
      <c r="A93" s="68" t="s">
        <v>73</v>
      </c>
      <c r="B93" s="77">
        <f>BOR!B93+ULBoard!B93+SUBoard!B93+LCTCBoard!B93+Online!B93+AE!B93+RR!B93</f>
        <v>140997749.04000002</v>
      </c>
      <c r="C93" s="77">
        <f>BOR!C93+ULBoard!C93+SUBoard!C93+LCTCBoard!C93+Online!C93+AE!C93+RR!C93</f>
        <v>168733815.04000002</v>
      </c>
      <c r="D93" s="77">
        <f>BOR!D93+ULBoard!D93+SUBoard!D93+LCTCBoard!D93+Online!D93+AE!D93+RR!D93</f>
        <v>84480479</v>
      </c>
      <c r="E93" s="77">
        <f t="shared" si="8"/>
        <v>-84253336.040000021</v>
      </c>
      <c r="F93" s="71">
        <f t="shared" si="9"/>
        <v>-0.49932691926646083</v>
      </c>
      <c r="H93" s="179"/>
    </row>
    <row r="94" spans="1:8" ht="15" customHeight="1" x14ac:dyDescent="0.25">
      <c r="A94" s="66" t="s">
        <v>74</v>
      </c>
      <c r="B94" s="61">
        <f>BOR!B94+ULBoard!B94+SUBoard!B94+LCTCBoard!B94+Online!B94+AE!B94+RR!B94</f>
        <v>248514</v>
      </c>
      <c r="C94" s="61">
        <f>BOR!C94+ULBoard!C94+SUBoard!C94+LCTCBoard!C94+Online!C94+AE!C94+RR!C94</f>
        <v>499000</v>
      </c>
      <c r="D94" s="61">
        <f>BOR!D94+ULBoard!D94+SUBoard!D94+LCTCBoard!D94+Online!D94+AE!D94+RR!D94</f>
        <v>396500</v>
      </c>
      <c r="E94" s="61">
        <f t="shared" si="8"/>
        <v>-102500</v>
      </c>
      <c r="F94" s="62">
        <f t="shared" si="9"/>
        <v>-0.20541082164328658</v>
      </c>
      <c r="H94" s="178"/>
    </row>
    <row r="95" spans="1:8" ht="15" customHeight="1" x14ac:dyDescent="0.25">
      <c r="A95" s="66" t="s">
        <v>75</v>
      </c>
      <c r="B95" s="61">
        <f>BOR!B95+ULBoard!B95+SUBoard!B95+LCTCBoard!B95+Online!B95+AE!B95+RR!B95</f>
        <v>0</v>
      </c>
      <c r="C95" s="61">
        <f>BOR!C95+ULBoard!C95+SUBoard!C95+LCTCBoard!C95+Online!C95+AE!C95+RR!C95</f>
        <v>0</v>
      </c>
      <c r="D95" s="61">
        <f>BOR!D95+ULBoard!D95+SUBoard!D95+LCTCBoard!D95+Online!D95+AE!D95+RR!D95</f>
        <v>0</v>
      </c>
      <c r="E95" s="61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1">
        <f>BOR!B96+ULBoard!B96+SUBoard!B96+LCTCBoard!B96+Online!B96+AE!B96+RR!B96</f>
        <v>0</v>
      </c>
      <c r="C96" s="61">
        <f>BOR!C96+ULBoard!C96+SUBoard!C96+LCTCBoard!C96+Online!C96+AE!C96+RR!C96</f>
        <v>0</v>
      </c>
      <c r="D96" s="61">
        <f>BOR!D96+ULBoard!D96+SUBoard!D96+LCTCBoard!D96+Online!D96+AE!D96+RR!D96</f>
        <v>0</v>
      </c>
      <c r="E96" s="61">
        <f t="shared" si="8"/>
        <v>0</v>
      </c>
      <c r="F96" s="62">
        <f t="shared" si="9"/>
        <v>0</v>
      </c>
      <c r="H96" s="178"/>
    </row>
    <row r="97" spans="1:8" s="103" customFormat="1" ht="15" customHeight="1" x14ac:dyDescent="0.25">
      <c r="A97" s="87" t="s">
        <v>77</v>
      </c>
      <c r="B97" s="77">
        <f>BOR!B97+ULBoard!B97+SUBoard!B97+LCTCBoard!B97+Online!B97+AE!B97+RR!B97</f>
        <v>248514</v>
      </c>
      <c r="C97" s="77">
        <f>BOR!C97+ULBoard!C97+SUBoard!C97+LCTCBoard!C97+Online!C97+AE!C97+RR!C97</f>
        <v>499000</v>
      </c>
      <c r="D97" s="77">
        <f>BOR!D97+ULBoard!D97+SUBoard!D97+LCTCBoard!D97+Online!D97+AE!D97+RR!D97</f>
        <v>396500</v>
      </c>
      <c r="E97" s="77">
        <f t="shared" si="8"/>
        <v>-102500</v>
      </c>
      <c r="F97" s="71">
        <f t="shared" si="9"/>
        <v>-0.20541082164328658</v>
      </c>
      <c r="H97" s="179"/>
    </row>
    <row r="98" spans="1:8" ht="15" customHeight="1" x14ac:dyDescent="0.25">
      <c r="A98" s="73" t="s">
        <v>78</v>
      </c>
      <c r="B98" s="61">
        <f>BOR!B98+ULBoard!B98+SUBoard!B98+LCTCBoard!B98+Online!B98+AE!B98+RR!B98</f>
        <v>0</v>
      </c>
      <c r="C98" s="61">
        <f>BOR!C98+ULBoard!C98+SUBoard!C98+LCTCBoard!C98+Online!C98+AE!C98+RR!C98</f>
        <v>0</v>
      </c>
      <c r="D98" s="61">
        <f>BOR!D98+ULBoard!D98+SUBoard!D98+LCTCBoard!D98+Online!D98+AE!D98+RR!D98</f>
        <v>0</v>
      </c>
      <c r="E98" s="61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1">
        <f>BOR!B99+ULBoard!B99+SUBoard!B99+LCTCBoard!B99+Online!B99+AE!B99+RR!B99</f>
        <v>173782362.03999999</v>
      </c>
      <c r="C99" s="161">
        <f>BOR!C99+ULBoard!C99+SUBoard!C99+LCTCBoard!C99+Online!C99+AE!C99+RR!C99</f>
        <v>207087088.03999999</v>
      </c>
      <c r="D99" s="161">
        <f>BOR!D99+ULBoard!D99+SUBoard!D99+LCTCBoard!D99+Online!D99+AE!D99+RR!D99</f>
        <v>119826985</v>
      </c>
      <c r="E99" s="161">
        <f t="shared" si="8"/>
        <v>-87260103.039999992</v>
      </c>
      <c r="F99" s="162">
        <f t="shared" si="9"/>
        <v>-0.42136911511907121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A103" sqref="A103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0.85546875" bestFit="1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124</v>
      </c>
      <c r="F1" s="36"/>
    </row>
    <row r="2" spans="1:9" ht="19.5" customHeight="1" thickBot="1" x14ac:dyDescent="0.35">
      <c r="A2" s="27" t="s">
        <v>2</v>
      </c>
      <c r="B2" s="28"/>
      <c r="C2" s="32"/>
      <c r="D2" s="32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32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LSUHSCS!B8+LSUHSCNO!B8+LSUAg!B8+PBRC!B8+SULaw!B8+SUAg!B8</f>
        <v>327419535</v>
      </c>
      <c r="C8" s="61">
        <f>LSUHSCS!C8+LSUHSCNO!C8+LSUAg!C8+PBRC!C8+SULaw!C8+SUAg!C8</f>
        <v>327423375</v>
      </c>
      <c r="D8" s="61">
        <f>LSUHSCS!D8+LSUHSCNO!D8+LSUAg!D8+PBRC!D8+SULaw!D8+SUAg!D8</f>
        <v>336300143</v>
      </c>
      <c r="E8" s="61">
        <f t="shared" ref="E8:E36" si="0">D8-C8</f>
        <v>8876768</v>
      </c>
      <c r="F8" s="62">
        <f t="shared" ref="F8:F36" si="1">IF(ISBLANK(E8),"  ",IF(C8&gt;0,E8/C8,IF(E8&gt;0,1,0)))</f>
        <v>2.7110978255599497E-2</v>
      </c>
      <c r="H8" s="178"/>
    </row>
    <row r="9" spans="1:9" ht="15" customHeight="1" x14ac:dyDescent="0.25">
      <c r="A9" s="60" t="s">
        <v>13</v>
      </c>
      <c r="B9" s="61">
        <f>LSUHSCS!B9+LSUHSCNO!B9+LSUAg!B9+PBRC!B9+SULaw!B9+SUAg!B9</f>
        <v>0</v>
      </c>
      <c r="C9" s="61">
        <f>LSUHSCS!C9+LSUHSCNO!C9+LSUAg!C9+PBRC!C9+SULaw!C9+SUAg!C9</f>
        <v>0</v>
      </c>
      <c r="D9" s="61">
        <f>LSUHSCS!D9+LSUHSCNO!D9+LSUAg!D9+PBRC!D9+SULaw!D9+SUAg!D9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LSUHSCS!B10+LSUHSCNO!B10+LSUAg!B10+PBRC!B10+SULaw!B10+SUAg!B10</f>
        <v>16065791.610000001</v>
      </c>
      <c r="C10" s="61">
        <f>LSUHSCS!C10+LSUHSCNO!C10+LSUAg!C10+PBRC!C10+SULaw!C10+SUAg!C10</f>
        <v>16328737</v>
      </c>
      <c r="D10" s="61">
        <f>LSUHSCS!D10+LSUHSCNO!D10+LSUAg!D10+PBRC!D10+SULaw!D10+SUAg!D10</f>
        <v>15869258</v>
      </c>
      <c r="E10" s="61">
        <f t="shared" si="0"/>
        <v>-459479</v>
      </c>
      <c r="F10" s="62">
        <f t="shared" si="1"/>
        <v>-2.8139285971719673E-2</v>
      </c>
      <c r="H10" s="178"/>
    </row>
    <row r="11" spans="1:9" ht="15" customHeight="1" x14ac:dyDescent="0.25">
      <c r="A11" s="189" t="s">
        <v>15</v>
      </c>
      <c r="B11" s="61">
        <f>LSUHSCS!B11+LSUHSCNO!B11+LSUAg!B11+PBRC!B11+SULaw!B11+SUAg!B11</f>
        <v>200240</v>
      </c>
      <c r="C11" s="61">
        <f>LSUHSCS!C11+LSUHSCNO!C11+LSUAg!C11+PBRC!C11+SULaw!C11+SUAg!C11</f>
        <v>200240</v>
      </c>
      <c r="D11" s="61">
        <f>LSUHSCS!D11+LSUHSCNO!D11+LSUAg!D11+PBRC!D11+SULaw!D11+SUAg!D11</f>
        <v>196051</v>
      </c>
      <c r="E11" s="61">
        <f t="shared" si="0"/>
        <v>-4189</v>
      </c>
      <c r="F11" s="62">
        <f t="shared" si="1"/>
        <v>-2.0919896124650419E-2</v>
      </c>
      <c r="H11" s="178"/>
    </row>
    <row r="12" spans="1:9" ht="15" customHeight="1" x14ac:dyDescent="0.25">
      <c r="A12" s="190" t="s">
        <v>16</v>
      </c>
      <c r="B12" s="61">
        <f>LSUHSCS!B12+LSUHSCNO!B12+LSUAg!B12+PBRC!B12+SULaw!B12+SUAg!B12</f>
        <v>9760623</v>
      </c>
      <c r="C12" s="61">
        <f>LSUHSCS!C12+LSUHSCNO!C12+LSUAg!C12+PBRC!C12+SULaw!C12+SUAg!C12</f>
        <v>9756783</v>
      </c>
      <c r="D12" s="61">
        <f>LSUHSCS!D12+LSUHSCNO!D12+LSUAg!D12+PBRC!D12+SULaw!D12+SUAg!D12</f>
        <v>9556429</v>
      </c>
      <c r="E12" s="61">
        <f t="shared" si="0"/>
        <v>-200354</v>
      </c>
      <c r="F12" s="62">
        <f t="shared" si="1"/>
        <v>-2.0534842273318983E-2</v>
      </c>
      <c r="H12" s="178"/>
    </row>
    <row r="13" spans="1:9" ht="15" customHeight="1" x14ac:dyDescent="0.25">
      <c r="A13" s="190" t="s">
        <v>17</v>
      </c>
      <c r="B13" s="61">
        <f>LSUHSCS!B13+LSUHSCNO!B13+LSUAg!B13+PBRC!B13+SULaw!B13+SUAg!B13</f>
        <v>4804928.6100000003</v>
      </c>
      <c r="C13" s="61">
        <f>LSUHSCS!C13+LSUHSCNO!C13+LSUAg!C13+PBRC!C13+SULaw!C13+SUAg!C13</f>
        <v>5071714</v>
      </c>
      <c r="D13" s="61">
        <f>LSUHSCS!D13+LSUHSCNO!D13+LSUAg!D13+PBRC!D13+SULaw!D13+SUAg!D13</f>
        <v>5166778</v>
      </c>
      <c r="E13" s="61">
        <f t="shared" si="0"/>
        <v>95064</v>
      </c>
      <c r="F13" s="62">
        <f t="shared" si="1"/>
        <v>1.8743959142806556E-2</v>
      </c>
      <c r="H13" s="178"/>
    </row>
    <row r="14" spans="1:9" ht="15" customHeight="1" x14ac:dyDescent="0.25">
      <c r="A14" s="190" t="s">
        <v>18</v>
      </c>
      <c r="B14" s="61">
        <f>LSUHSCS!B14+LSUHSCNO!B14+LSUAg!B14+PBRC!B14+SULaw!B14+SUAg!B14</f>
        <v>0</v>
      </c>
      <c r="C14" s="61">
        <f>LSUHSCS!C14+LSUHSCNO!C14+LSUAg!C14+PBRC!C14+SULaw!C14+SUAg!C14</f>
        <v>0</v>
      </c>
      <c r="D14" s="61">
        <f>LSUHSCS!D14+LSUHSCNO!D14+LSUAg!D14+PBRC!D14+SULaw!D14+SUAg!D14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LSUHSCS!B15+LSUHSCNO!B15+LSUAg!B15+PBRC!B15+SULaw!B15+SUAg!B15</f>
        <v>0</v>
      </c>
      <c r="C15" s="61">
        <f>LSUHSCS!C15+LSUHSCNO!C15+LSUAg!C15+PBRC!C15+SULaw!C15+SUAg!C15</f>
        <v>0</v>
      </c>
      <c r="D15" s="61">
        <f>LSUHSCS!D15+LSUHSCNO!D15+LSUAg!D15+PBRC!D15+SULaw!D15+SUAg!D15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1">
        <f>LSUHSCS!B16+LSUHSCNO!B16+LSUAg!B16+PBRC!B16+SULaw!B16+SUAg!B16</f>
        <v>0</v>
      </c>
      <c r="C16" s="61">
        <f>LSUHSCS!C16+LSUHSCNO!C16+LSUAg!C16+PBRC!C16+SULaw!C16+SUAg!C16</f>
        <v>0</v>
      </c>
      <c r="D16" s="61">
        <f>LSUHSCS!D16+LSUHSCNO!D16+LSUAg!D16+PBRC!D16+SULaw!D16+SUAg!D16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LSUHSCS!B17+LSUHSCNO!B17+LSUAg!B17+PBRC!B17+SULaw!B17+SUAg!B17</f>
        <v>750000</v>
      </c>
      <c r="C17" s="61">
        <f>LSUHSCS!C17+LSUHSCNO!C17+LSUAg!C17+PBRC!C17+SULaw!C17+SUAg!C17</f>
        <v>750000</v>
      </c>
      <c r="D17" s="61">
        <f>LSUHSCS!D17+LSUHSCNO!D17+LSUAg!D17+PBRC!D17+SULaw!D17+SUAg!D17</f>
        <v>750000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LSUHSCS!B18+LSUHSCNO!B18+LSUAg!B18+PBRC!B18+SULaw!B18+SUAg!B18</f>
        <v>0</v>
      </c>
      <c r="C18" s="61">
        <f>LSUHSCS!C18+LSUHSCNO!C18+LSUAg!C18+PBRC!C18+SULaw!C18+SUAg!C18</f>
        <v>0</v>
      </c>
      <c r="D18" s="61">
        <f>LSUHSCS!D18+LSUHSCNO!D18+LSUAg!D18+PBRC!D18+SULaw!D18+SUAg!D18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LSUHSCS!B19+LSUHSCNO!B19+LSUAg!B19+PBRC!B19+SULaw!B19+SUAg!B19</f>
        <v>0</v>
      </c>
      <c r="C19" s="61">
        <f>LSUHSCS!C19+LSUHSCNO!C19+LSUAg!C19+PBRC!C19+SULaw!C19+SUAg!C19</f>
        <v>0</v>
      </c>
      <c r="D19" s="61">
        <f>LSUHSCS!D19+LSUHSCNO!D19+LSUAg!D19+PBRC!D19+SULaw!D19+SUAg!D19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LSUHSCS!B20+LSUHSCNO!B20+LSUAg!B20+PBRC!B20+SULaw!B20+SUAg!B20</f>
        <v>0</v>
      </c>
      <c r="C20" s="61">
        <f>LSUHSCS!C20+LSUHSCNO!C20+LSUAg!C20+PBRC!C20+SULaw!C20+SUAg!C20</f>
        <v>0</v>
      </c>
      <c r="D20" s="61">
        <f>LSUHSCS!D20+LSUHSCNO!D20+LSUAg!D20+PBRC!D20+SULaw!D20+SUAg!D20</f>
        <v>0</v>
      </c>
      <c r="E20" s="61">
        <f t="shared" si="0"/>
        <v>0</v>
      </c>
      <c r="F20" s="62">
        <f t="shared" si="1"/>
        <v>0</v>
      </c>
      <c r="H20" s="178"/>
    </row>
    <row r="21" spans="1:8" ht="15" customHeight="1" x14ac:dyDescent="0.25">
      <c r="A21" s="190" t="s">
        <v>193</v>
      </c>
      <c r="B21" s="61">
        <f>LSUHSCS!B21+LSUHSCNO!B21+LSUAg!B21+PBRC!B21+SULaw!B21+SUAg!B21</f>
        <v>0</v>
      </c>
      <c r="C21" s="61">
        <f>LSUHSCS!C21+LSUHSCNO!C21+LSUAg!C21+PBRC!C21+SULaw!C21+SUAg!C21</f>
        <v>0</v>
      </c>
      <c r="D21" s="61">
        <f>LSUHSCS!D21+LSUHSCNO!D21+LSUAg!D21+PBRC!D21+SULaw!D21+SUAg!D21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LSUHSCS!B22+LSUHSCNO!B22+LSUAg!B22+PBRC!B22+SULaw!B22+SUAg!B22</f>
        <v>0</v>
      </c>
      <c r="C22" s="61">
        <f>LSUHSCS!C22+LSUHSCNO!C22+LSUAg!C22+PBRC!C22+SULaw!C22+SUAg!C22</f>
        <v>0</v>
      </c>
      <c r="D22" s="61">
        <f>LSUHSCS!D22+LSUHSCNO!D22+LSUAg!D22+PBRC!D22+SULaw!D22+SUAg!D22</f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LSUHSCS!B23+LSUHSCNO!B23+LSUAg!B23+PBRC!B23+SULaw!B23+SUAg!B23</f>
        <v>0</v>
      </c>
      <c r="C23" s="61">
        <f>LSUHSCS!C23+LSUHSCNO!C23+LSUAg!C23+PBRC!C23+SULaw!C23+SUAg!C23</f>
        <v>0</v>
      </c>
      <c r="D23" s="61">
        <f>LSUHSCS!D23+LSUHSCNO!D23+LSUAg!D23+PBRC!D23+SULaw!D23+SUAg!D23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LSUHSCS!B24+LSUHSCNO!B24+LSUAg!B24+PBRC!B24+SULaw!B24+SUAg!B24</f>
        <v>0</v>
      </c>
      <c r="C24" s="61">
        <f>LSUHSCS!C24+LSUHSCNO!C24+LSUAg!C24+PBRC!C24+SULaw!C24+SUAg!C24</f>
        <v>0</v>
      </c>
      <c r="D24" s="61">
        <f>LSUHSCS!D24+LSUHSCNO!D24+LSUAg!D24+PBRC!D24+SULaw!D24+SUAg!D24</f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1">
        <f>LSUHSCS!B25+LSUHSCNO!B25+LSUAg!B25+PBRC!B25+SULaw!B25+SUAg!B25</f>
        <v>0</v>
      </c>
      <c r="C25" s="61">
        <f>LSUHSCS!C25+LSUHSCNO!C25+LSUAg!C25+PBRC!C25+SULaw!C25+SUAg!C25</f>
        <v>0</v>
      </c>
      <c r="D25" s="61">
        <f>LSUHSCS!D25+LSUHSCNO!D25+LSUAg!D25+PBRC!D25+SULaw!D25+SUAg!D25</f>
        <v>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LSUHSCS!B26+LSUHSCNO!B26+LSUAg!B26+PBRC!B26+SULaw!B26+SUAg!B26</f>
        <v>0</v>
      </c>
      <c r="C26" s="61">
        <f>LSUHSCS!C26+LSUHSCNO!C26+LSUAg!C26+PBRC!C26+SULaw!C26+SUAg!C26</f>
        <v>0</v>
      </c>
      <c r="D26" s="61">
        <f>LSUHSCS!D26+LSUHSCNO!D26+LSUAg!D26+PBRC!D26+SULaw!D26+SUAg!D26</f>
        <v>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LSUHSCS!B27+LSUHSCNO!B27+LSUAg!B27+PBRC!B27+SULaw!B27+SUAg!B27</f>
        <v>0</v>
      </c>
      <c r="C27" s="61">
        <f>LSUHSCS!C27+LSUHSCNO!C27+LSUAg!C27+PBRC!C27+SULaw!C27+SUAg!C27</f>
        <v>0</v>
      </c>
      <c r="D27" s="61">
        <f>LSUHSCS!D27+LSUHSCNO!D27+LSUAg!D27+PBRC!D27+SULaw!D27+SUAg!D27</f>
        <v>0</v>
      </c>
      <c r="E27" s="61">
        <f t="shared" si="0"/>
        <v>0</v>
      </c>
      <c r="F27" s="62">
        <f t="shared" si="1"/>
        <v>0</v>
      </c>
      <c r="H27" s="178"/>
    </row>
    <row r="28" spans="1:8" ht="15" customHeight="1" x14ac:dyDescent="0.25">
      <c r="A28" s="191" t="s">
        <v>185</v>
      </c>
      <c r="B28" s="61">
        <f>LSUHSCS!B28+LSUHSCNO!B28+LSUAg!B28+PBRC!B28+SULaw!B28+SUAg!B28</f>
        <v>0</v>
      </c>
      <c r="C28" s="61">
        <f>LSUHSCS!C28+LSUHSCNO!C28+LSUAg!C28+PBRC!C28+SULaw!C28+SUAg!C28</f>
        <v>0</v>
      </c>
      <c r="D28" s="61">
        <f>LSUHSCS!D28+LSUHSCNO!D28+LSUAg!D28+PBRC!D28+SULaw!D28+SUAg!D28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f>LSUHSCS!B29+LSUHSCNO!B29+LSUAg!B29+PBRC!B29+SULaw!B29+SUAg!B29</f>
        <v>550000</v>
      </c>
      <c r="C29" s="61">
        <f>LSUHSCS!C29+LSUHSCNO!C29+LSUAg!C29+PBRC!C29+SULaw!C29+SUAg!C29</f>
        <v>550000</v>
      </c>
      <c r="D29" s="61">
        <f>LSUHSCS!D29+LSUHSCNO!D29+LSUAg!D29+PBRC!D29+SULaw!D29+SUAg!D29</f>
        <v>200000</v>
      </c>
      <c r="E29" s="61">
        <f t="shared" si="0"/>
        <v>-350000</v>
      </c>
      <c r="F29" s="62">
        <f t="shared" si="1"/>
        <v>-0.63636363636363635</v>
      </c>
      <c r="H29" s="178"/>
    </row>
    <row r="30" spans="1:8" ht="15" customHeight="1" x14ac:dyDescent="0.25">
      <c r="A30" s="192" t="s">
        <v>198</v>
      </c>
      <c r="B30" s="61">
        <f>LSUHSCS!B30+LSUHSCNO!B30+LSUAg!B30+PBRC!B30+SULaw!B30+SUAg!B30</f>
        <v>0</v>
      </c>
      <c r="C30" s="61">
        <f>LSUHSCS!C30+LSUHSCNO!C30+LSUAg!C30+PBRC!C30+SULaw!C30+SUAg!C30</f>
        <v>0</v>
      </c>
      <c r="D30" s="61">
        <f>LSUHSCS!D30+LSUHSCNO!D30+LSUAg!D30+PBRC!D30+SULaw!D30+SUAg!D30</f>
        <v>0</v>
      </c>
      <c r="E30" s="61">
        <f t="shared" si="0"/>
        <v>0</v>
      </c>
      <c r="F30" s="62">
        <f t="shared" si="1"/>
        <v>0</v>
      </c>
      <c r="H30" s="178"/>
    </row>
    <row r="31" spans="1:8" ht="15" customHeight="1" x14ac:dyDescent="0.25">
      <c r="A31" s="189" t="s">
        <v>208</v>
      </c>
      <c r="B31" s="61"/>
      <c r="C31" s="61"/>
      <c r="D31" s="61"/>
      <c r="E31" s="61"/>
      <c r="F31" s="62"/>
      <c r="H31" s="178"/>
    </row>
    <row r="32" spans="1:8" ht="15" customHeight="1" x14ac:dyDescent="0.25">
      <c r="A32" s="189" t="s">
        <v>209</v>
      </c>
      <c r="B32" s="61"/>
      <c r="C32" s="61"/>
      <c r="D32" s="61"/>
      <c r="E32" s="61"/>
      <c r="F32" s="62"/>
      <c r="H32" s="178"/>
    </row>
    <row r="33" spans="1:8" ht="15" customHeight="1" x14ac:dyDescent="0.25">
      <c r="A33" s="191" t="s">
        <v>202</v>
      </c>
      <c r="B33" s="61">
        <f>LSUHSCS!B33+LSUHSCNO!B33+LSUAg!B33+PBRC!B33+SULaw!B33+SUAg!B33</f>
        <v>0</v>
      </c>
      <c r="C33" s="61">
        <f>LSUHSCS!C33+LSUHSCNO!C33+LSUAg!C33+PBRC!C33+SULaw!C33+SUAg!C33</f>
        <v>0</v>
      </c>
      <c r="D33" s="61">
        <f>LSUHSCS!D33+LSUHSCNO!D33+LSUAg!D33+PBRC!D33+SULaw!D33+SUAg!D33</f>
        <v>0</v>
      </c>
      <c r="E33" s="61">
        <f t="shared" si="0"/>
        <v>0</v>
      </c>
      <c r="F33" s="62">
        <f t="shared" si="1"/>
        <v>0</v>
      </c>
      <c r="H33" s="178"/>
    </row>
    <row r="34" spans="1:8" ht="15" customHeight="1" x14ac:dyDescent="0.25">
      <c r="A34" s="204" t="s">
        <v>207</v>
      </c>
      <c r="B34" s="61">
        <f>LSUHSCS!B34+LSUHSCNO!B34+LSUAg!B34+PBRC!B34+SULaw!B34+SUAg!B34</f>
        <v>0</v>
      </c>
      <c r="C34" s="61">
        <f>LSUHSCS!C34+LSUHSCNO!C34+LSUAg!C34+PBRC!C34+SULaw!C34+SUAg!C34</f>
        <v>0</v>
      </c>
      <c r="D34" s="61">
        <f>LSUHSCS!D34+LSUHSCNO!D34+LSUAg!D34+PBRC!D34+SULaw!D34+SUAg!D34</f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8" ht="15" customHeight="1" x14ac:dyDescent="0.25">
      <c r="A35" s="193" t="s">
        <v>203</v>
      </c>
      <c r="B35" s="61">
        <f>LSUHSCS!B35+LSUHSCNO!B35+LSUAg!B35+PBRC!B35+SULaw!B35+SUAg!B35</f>
        <v>0</v>
      </c>
      <c r="C35" s="61">
        <f>LSUHSCS!C35+LSUHSCNO!C35+LSUAg!C35+PBRC!C35+SULaw!C35+SUAg!C35</f>
        <v>0</v>
      </c>
      <c r="D35" s="61">
        <f>LSUHSCS!D35+LSUHSCNO!D35+LSUAg!D35+PBRC!D35+SULaw!D35+SUAg!D35</f>
        <v>0</v>
      </c>
      <c r="E35" s="61">
        <f t="shared" si="0"/>
        <v>0</v>
      </c>
      <c r="F35" s="62">
        <f t="shared" si="1"/>
        <v>0</v>
      </c>
      <c r="H35" s="178"/>
    </row>
    <row r="36" spans="1:8" ht="15" customHeight="1" x14ac:dyDescent="0.25">
      <c r="A36" s="193" t="s">
        <v>204</v>
      </c>
      <c r="B36" s="61">
        <f>LSUHSCS!B36+LSUHSCNO!B36+LSUAg!B36+PBRC!B36+SULaw!B36+SUAg!B36</f>
        <v>0</v>
      </c>
      <c r="C36" s="61">
        <f>LSUHSCS!C36+LSUHSCNO!C36+LSUAg!C36+PBRC!C36+SULaw!C36+SUAg!C36</f>
        <v>0</v>
      </c>
      <c r="D36" s="61">
        <f>LSUHSCS!D36+LSUHSCNO!D36+LSUAg!D36+PBRC!D36+SULaw!D36+SUAg!D36</f>
        <v>0</v>
      </c>
      <c r="E36" s="61">
        <f t="shared" si="0"/>
        <v>0</v>
      </c>
      <c r="F36" s="62">
        <f t="shared" si="1"/>
        <v>0</v>
      </c>
      <c r="H36" s="178"/>
    </row>
    <row r="37" spans="1:8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8" ht="15" customHeight="1" x14ac:dyDescent="0.25">
      <c r="A38" s="64" t="s">
        <v>26</v>
      </c>
      <c r="B38" s="61">
        <f>LSUHSCS!B38+LSUHSCNO!B38+LSUAg!B38+PBRC!B38+SULaw!B38+SUAg!B38</f>
        <v>0</v>
      </c>
      <c r="C38" s="61">
        <f>LSUHSCS!C38+LSUHSCNO!C38+LSUAg!C38+PBRC!C38+SULaw!C38+SUAg!C38</f>
        <v>0</v>
      </c>
      <c r="D38" s="61">
        <f>LSUHSCS!D38+LSUHSCNO!D38+LSUAg!D38+PBRC!D38+SULaw!D38+SUAg!D38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8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8" ht="15" customHeight="1" x14ac:dyDescent="0.25">
      <c r="A40" s="64" t="s">
        <v>26</v>
      </c>
      <c r="B40" s="61">
        <f>LSUHSCS!B40+LSUHSCNO!B40+LSUAg!B40+PBRC!B40+SULaw!B40+SUAg!B40</f>
        <v>0</v>
      </c>
      <c r="C40" s="61">
        <f>LSUHSCS!C40+LSUHSCNO!C40+LSUAg!C40+PBRC!C40+SULaw!C40+SUAg!C40</f>
        <v>0</v>
      </c>
      <c r="D40" s="61">
        <f>LSUHSCS!D40+LSUHSCNO!D40+LSUAg!D40+PBRC!D40+SULaw!D40+SUAg!D40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8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8" s="103" customFormat="1" ht="15" customHeight="1" x14ac:dyDescent="0.25">
      <c r="A42" s="69" t="s">
        <v>30</v>
      </c>
      <c r="B42" s="102">
        <f>B40+B38+B10+B9+B8</f>
        <v>343485326.61000001</v>
      </c>
      <c r="C42" s="102">
        <f>C40+C38+C10+C9+C8</f>
        <v>343752112</v>
      </c>
      <c r="D42" s="102">
        <f>D40+D38+D10+D9+D8</f>
        <v>352169401</v>
      </c>
      <c r="E42" s="77">
        <f>D42-C42</f>
        <v>8417289</v>
      </c>
      <c r="F42" s="71">
        <f>IF(ISBLANK(E42),"  ",IF(C42&gt;0,E42/C42,IF(E42&gt;0,1,0)))</f>
        <v>2.4486508463982905E-2</v>
      </c>
      <c r="H42" s="179"/>
    </row>
    <row r="43" spans="1:8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8" ht="15" customHeight="1" x14ac:dyDescent="0.25">
      <c r="A44" s="72" t="s">
        <v>32</v>
      </c>
      <c r="B44" s="61">
        <f>LSUHSCS!B44+LSUHSCNO!B44+LSUAg!B44+PBRC!B44+SULaw!B44+SUAg!B44</f>
        <v>0</v>
      </c>
      <c r="C44" s="61">
        <f>LSUHSCS!C44+LSUHSCNO!C44+LSUAg!C44+PBRC!C44+SULaw!C44+SUAg!C44</f>
        <v>0</v>
      </c>
      <c r="D44" s="61">
        <f>LSUHSCS!D44+LSUHSCNO!D44+LSUAg!D44+PBRC!D44+SULaw!D44+SUAg!D44</f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8" ht="15" customHeight="1" x14ac:dyDescent="0.25">
      <c r="A45" s="73" t="s">
        <v>33</v>
      </c>
      <c r="B45" s="61">
        <f>LSUHSCS!B45+LSUHSCNO!B45+LSUAg!B45+PBRC!B45+SULaw!B45+SUAg!B45</f>
        <v>0</v>
      </c>
      <c r="C45" s="61">
        <f>LSUHSCS!C45+LSUHSCNO!C45+LSUAg!C45+PBRC!C45+SULaw!C45+SUAg!C45</f>
        <v>0</v>
      </c>
      <c r="D45" s="61">
        <f>LSUHSCS!D45+LSUHSCNO!D45+LSUAg!D45+PBRC!D45+SULaw!D45+SUAg!D45</f>
        <v>0</v>
      </c>
      <c r="E45" s="61">
        <f t="shared" si="4"/>
        <v>0</v>
      </c>
      <c r="F45" s="62">
        <f t="shared" si="5"/>
        <v>0</v>
      </c>
      <c r="H45" s="178"/>
    </row>
    <row r="46" spans="1:8" ht="15" customHeight="1" x14ac:dyDescent="0.25">
      <c r="A46" s="73" t="s">
        <v>34</v>
      </c>
      <c r="B46" s="61">
        <f>LSUHSCS!B46+LSUHSCNO!B46+LSUAg!B46+PBRC!B46+SULaw!B46+SUAg!B46</f>
        <v>0</v>
      </c>
      <c r="C46" s="61">
        <f>LSUHSCS!C46+LSUHSCNO!C46+LSUAg!C46+PBRC!C46+SULaw!C46+SUAg!C46</f>
        <v>0</v>
      </c>
      <c r="D46" s="61">
        <f>LSUHSCS!D46+LSUHSCNO!D46+LSUAg!D46+PBRC!D46+SULaw!D46+SUAg!D46</f>
        <v>0</v>
      </c>
      <c r="E46" s="61">
        <f t="shared" si="4"/>
        <v>0</v>
      </c>
      <c r="F46" s="62">
        <f t="shared" si="5"/>
        <v>0</v>
      </c>
      <c r="H46" s="178"/>
    </row>
    <row r="47" spans="1:8" ht="15" customHeight="1" x14ac:dyDescent="0.25">
      <c r="A47" s="73" t="s">
        <v>35</v>
      </c>
      <c r="B47" s="61">
        <f>LSUHSCS!B47+LSUHSCNO!B47+LSUAg!B47+PBRC!B47+SULaw!B47+SUAg!B47</f>
        <v>0</v>
      </c>
      <c r="C47" s="61">
        <f>LSUHSCS!C47+LSUHSCNO!C47+LSUAg!C47+PBRC!C47+SULaw!C47+SUAg!C47</f>
        <v>0</v>
      </c>
      <c r="D47" s="61">
        <f>LSUHSCS!D47+LSUHSCNO!D47+LSUAg!D47+PBRC!D47+SULaw!D47+SUAg!D47</f>
        <v>0</v>
      </c>
      <c r="E47" s="61">
        <f t="shared" si="4"/>
        <v>0</v>
      </c>
      <c r="F47" s="62">
        <f t="shared" si="5"/>
        <v>0</v>
      </c>
      <c r="H47" s="178"/>
    </row>
    <row r="48" spans="1:8" ht="15" customHeight="1" x14ac:dyDescent="0.25">
      <c r="A48" s="74" t="s">
        <v>36</v>
      </c>
      <c r="B48" s="61">
        <f>LSUHSCS!B48+LSUHSCNO!B48+LSUAg!B48+PBRC!B48+SULaw!B48+SUAg!B48</f>
        <v>0</v>
      </c>
      <c r="C48" s="61">
        <f>LSUHSCS!C48+LSUHSCNO!C48+LSUAg!C48+PBRC!C48+SULaw!C48+SUAg!C48</f>
        <v>0</v>
      </c>
      <c r="D48" s="61">
        <f>LSUHSCS!D48+LSUHSCNO!D48+LSUAg!D48+PBRC!D48+SULaw!D48+SUAg!D48</f>
        <v>0</v>
      </c>
      <c r="E48" s="61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7">
        <f>LSUHSCS!B49+LSUHSCNO!B49+LSUAg!B49+PBRC!B49+SULaw!B49+SUAg!B49</f>
        <v>0</v>
      </c>
      <c r="C49" s="77">
        <f>LSUHSCS!C49+LSUHSCNO!C49+LSUAg!C49+PBRC!C49+SULaw!C49+SUAg!C49</f>
        <v>0</v>
      </c>
      <c r="D49" s="77">
        <f>LSUHSCS!D49+LSUHSCNO!D49+LSUAg!D49+PBRC!D49+SULaw!D49+SUAg!D49</f>
        <v>0</v>
      </c>
      <c r="E49" s="77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LSUHSCS!B51+LSUHSCNO!B51+LSUAg!B51+PBRC!B51+SULaw!B51+SUAg!B51</f>
        <v>0</v>
      </c>
      <c r="C51" s="77">
        <f>LSUHSCS!C51+LSUHSCNO!C51+LSUAg!C51+PBRC!C51+SULaw!C51+SUAg!C51</f>
        <v>0</v>
      </c>
      <c r="D51" s="77">
        <f>LSUHSCS!D51+LSUHSCNO!D51+LSUAg!D51+PBRC!D51+SULaw!D51+SUAg!D51</f>
        <v>0</v>
      </c>
      <c r="E51" s="77">
        <f>D51-C51</f>
        <v>0</v>
      </c>
      <c r="F51" s="71">
        <f>IF(ISBLANK(E51),"  ",IF(C51&gt;0,E51/C51,IF(E51&gt;0,1,0)))</f>
        <v>0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LSUHSCS!B53+LSUHSCNO!B53+LSUAg!B53+PBRC!B53+SULaw!B53+SUAg!B53</f>
        <v>0</v>
      </c>
      <c r="C53" s="77">
        <f>LSUHSCS!C53+LSUHSCNO!C53+LSUAg!C53+PBRC!C53+SULaw!C53+SUAg!C53</f>
        <v>0</v>
      </c>
      <c r="D53" s="77">
        <f>LSUHSCS!D53+LSUHSCNO!D53+LSUAg!D53+PBRC!D53+SULaw!D53+SUAg!D53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LSUHSCS!B55+LSUHSCNO!B55+LSUAg!B55+PBRC!B55+SULaw!B55+SUAg!B55</f>
        <v>115232406.21999998</v>
      </c>
      <c r="C55" s="77">
        <f>LSUHSCS!C55+LSUHSCNO!C55+LSUAg!C55+PBRC!C55+SULaw!C55+SUAg!C55</f>
        <v>120956207</v>
      </c>
      <c r="D55" s="77">
        <f>LSUHSCS!D55+LSUHSCNO!D55+LSUAg!D55+PBRC!D55+SULaw!D55+SUAg!D55</f>
        <v>121798716</v>
      </c>
      <c r="E55" s="77">
        <f>D55-C55</f>
        <v>842509</v>
      </c>
      <c r="F55" s="71">
        <f>IF(ISBLANK(E55),"  ",IF(C55&gt;0,E55/C55,IF(E55&gt;0,1,0)))</f>
        <v>6.9654052561353881E-3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LSUHSCS!B57+LSUHSCNO!B57+LSUAg!B57+PBRC!B57+SULaw!B57+SUAg!B57</f>
        <v>16081334</v>
      </c>
      <c r="C57" s="77">
        <f>LSUHSCS!C57+LSUHSCNO!C57+LSUAg!C57+PBRC!C57+SULaw!C57+SUAg!C57</f>
        <v>16672484</v>
      </c>
      <c r="D57" s="77">
        <f>LSUHSCS!D57+LSUHSCNO!D57+LSUAg!D57+PBRC!D57+SULaw!D57+SUAg!D57</f>
        <v>26672484</v>
      </c>
      <c r="E57" s="77">
        <f>D57-C57</f>
        <v>10000000</v>
      </c>
      <c r="F57" s="71">
        <f>IF(ISBLANK(E57),"  ",IF(C57&gt;0,E57/C57,IF(E57&gt;0,1,0)))</f>
        <v>0.59979064907184798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LSUHSCS!B59+LSUHSCNO!B59+LSUAg!B59+PBRC!B59+SULaw!B59+SUAg!B59</f>
        <v>0</v>
      </c>
      <c r="C59" s="77">
        <f>LSUHSCS!C59+LSUHSCNO!C59+LSUAg!C59+PBRC!C59+SULaw!C59+SUAg!C59</f>
        <v>0</v>
      </c>
      <c r="D59" s="77">
        <f>LSUHSCS!D59+LSUHSCNO!D59+LSUAg!D59+PBRC!D59+SULaw!D59+SUAg!D59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B59+B57+B55+B53+B51+-B49+B42</f>
        <v>474799066.82999998</v>
      </c>
      <c r="C61" s="77">
        <f>C59+C57+C55+C53+C51+-C49+C42</f>
        <v>481380803</v>
      </c>
      <c r="D61" s="77">
        <f>D59+D57+D55+D53+D51+-D49+D42</f>
        <v>500640601</v>
      </c>
      <c r="E61" s="77">
        <f>D61-C61</f>
        <v>19259798</v>
      </c>
      <c r="F61" s="71">
        <f>IF(ISBLANK(E61),"  ",IF(C61&gt;0,E61/C61,IF(E61&gt;0,1,0)))</f>
        <v>4.0009484964858476E-2</v>
      </c>
      <c r="H61" s="179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61">
        <f>LSUHSCS!B65+LSUHSCNO!B65+LSUAg!B65+PBRC!B65+SULaw!B65+SUAg!B65</f>
        <v>109515971.18999998</v>
      </c>
      <c r="C65" s="61">
        <f>LSUHSCS!C65+LSUHSCNO!C65+LSUAg!C65+PBRC!C65+SULaw!C65+SUAg!C65</f>
        <v>101655887</v>
      </c>
      <c r="D65" s="61">
        <f>LSUHSCS!D65+LSUHSCNO!D65+LSUAg!D65+PBRC!D65+SULaw!D65+SUAg!D65</f>
        <v>101230404.31999999</v>
      </c>
      <c r="E65" s="61">
        <f t="shared" ref="E65:E78" si="6">D65-C65</f>
        <v>-425482.68000000715</v>
      </c>
      <c r="F65" s="62">
        <f t="shared" ref="F65:F78" si="7">IF(ISBLANK(E65),"  ",IF(C65&gt;0,E65/C65,IF(E65&gt;0,1,0)))</f>
        <v>-4.1855193295397362E-3</v>
      </c>
      <c r="H65" s="178"/>
    </row>
    <row r="66" spans="1:8" ht="15" customHeight="1" x14ac:dyDescent="0.25">
      <c r="A66" s="66" t="s">
        <v>47</v>
      </c>
      <c r="B66" s="61">
        <f>LSUHSCS!B66+LSUHSCNO!B66+LSUAg!B66+PBRC!B66+SULaw!B66+SUAg!B66</f>
        <v>71715499.439999998</v>
      </c>
      <c r="C66" s="61">
        <f>LSUHSCS!C66+LSUHSCNO!C66+LSUAg!C66+PBRC!C66+SULaw!C66+SUAg!C66</f>
        <v>81539714.439999998</v>
      </c>
      <c r="D66" s="61">
        <f>LSUHSCS!D66+LSUHSCNO!D66+LSUAg!D66+PBRC!D66+SULaw!D66+SUAg!D66</f>
        <v>84338998.569999993</v>
      </c>
      <c r="E66" s="61">
        <f t="shared" si="6"/>
        <v>2799284.1299999952</v>
      </c>
      <c r="F66" s="62">
        <f t="shared" si="7"/>
        <v>3.4330315591917043E-2</v>
      </c>
      <c r="H66" s="178"/>
    </row>
    <row r="67" spans="1:8" ht="15" customHeight="1" x14ac:dyDescent="0.25">
      <c r="A67" s="66" t="s">
        <v>48</v>
      </c>
      <c r="B67" s="61">
        <f>LSUHSCS!B67+LSUHSCNO!B67+LSUAg!B67+PBRC!B67+SULaw!B67+SUAg!B67</f>
        <v>32951416.539999995</v>
      </c>
      <c r="C67" s="61">
        <f>LSUHSCS!C67+LSUHSCNO!C67+LSUAg!C67+PBRC!C67+SULaw!C67+SUAg!C67</f>
        <v>51249826.490000002</v>
      </c>
      <c r="D67" s="61">
        <f>LSUHSCS!D67+LSUHSCNO!D67+LSUAg!D67+PBRC!D67+SULaw!D67+SUAg!D67</f>
        <v>52245340.619999997</v>
      </c>
      <c r="E67" s="61">
        <f t="shared" si="6"/>
        <v>995514.12999999523</v>
      </c>
      <c r="F67" s="62">
        <f t="shared" si="7"/>
        <v>1.9424731714833075E-2</v>
      </c>
      <c r="H67" s="178"/>
    </row>
    <row r="68" spans="1:8" ht="15" customHeight="1" x14ac:dyDescent="0.25">
      <c r="A68" s="66" t="s">
        <v>49</v>
      </c>
      <c r="B68" s="61">
        <f>LSUHSCS!B68+LSUHSCNO!B68+LSUAg!B68+PBRC!B68+SULaw!B68+SUAg!B68</f>
        <v>44835793.215929411</v>
      </c>
      <c r="C68" s="61">
        <f>LSUHSCS!C68+LSUHSCNO!C68+LSUAg!C68+PBRC!C68+SULaw!C68+SUAg!C68</f>
        <v>49907921.191571586</v>
      </c>
      <c r="D68" s="61">
        <f>LSUHSCS!D68+LSUHSCNO!D68+LSUAg!D68+PBRC!D68+SULaw!D68+SUAg!D68</f>
        <v>52518742.732753076</v>
      </c>
      <c r="E68" s="61">
        <f t="shared" si="6"/>
        <v>2610821.5411814898</v>
      </c>
      <c r="F68" s="62">
        <f t="shared" si="7"/>
        <v>5.2312768771911974E-2</v>
      </c>
      <c r="H68" s="178"/>
    </row>
    <row r="69" spans="1:8" ht="15" customHeight="1" x14ac:dyDescent="0.25">
      <c r="A69" s="66" t="s">
        <v>50</v>
      </c>
      <c r="B69" s="61">
        <f>LSUHSCS!B69+LSUHSCNO!B69+LSUAg!B69+PBRC!B69+SULaw!B69+SUAg!B69</f>
        <v>11684730.25</v>
      </c>
      <c r="C69" s="61">
        <f>LSUHSCS!C69+LSUHSCNO!C69+LSUAg!C69+PBRC!C69+SULaw!C69+SUAg!C69</f>
        <v>11487088</v>
      </c>
      <c r="D69" s="61">
        <f>LSUHSCS!D69+LSUHSCNO!D69+LSUAg!D69+PBRC!D69+SULaw!D69+SUAg!D69</f>
        <v>10613322.300000001</v>
      </c>
      <c r="E69" s="61">
        <f t="shared" si="6"/>
        <v>-873765.69999999925</v>
      </c>
      <c r="F69" s="62">
        <f t="shared" si="7"/>
        <v>-7.6065030580422063E-2</v>
      </c>
      <c r="H69" s="178"/>
    </row>
    <row r="70" spans="1:8" ht="15" customHeight="1" x14ac:dyDescent="0.25">
      <c r="A70" s="66" t="s">
        <v>51</v>
      </c>
      <c r="B70" s="61">
        <f>LSUHSCS!B70+LSUHSCNO!B70+LSUAg!B70+PBRC!B70+SULaw!B70+SUAg!B70</f>
        <v>133106873.9994901</v>
      </c>
      <c r="C70" s="61">
        <f>LSUHSCS!C70+LSUHSCNO!C70+LSUAg!C70+PBRC!C70+SULaw!C70+SUAg!C70</f>
        <v>114456941</v>
      </c>
      <c r="D70" s="61">
        <f>LSUHSCS!D70+LSUHSCNO!D70+LSUAg!D70+PBRC!D70+SULaw!D70+SUAg!D70</f>
        <v>112609306.83</v>
      </c>
      <c r="E70" s="61">
        <f t="shared" si="6"/>
        <v>-1847634.1700000018</v>
      </c>
      <c r="F70" s="62">
        <f t="shared" si="7"/>
        <v>-1.6142613579022715E-2</v>
      </c>
      <c r="H70" s="178"/>
    </row>
    <row r="71" spans="1:8" ht="15" customHeight="1" x14ac:dyDescent="0.25">
      <c r="A71" s="66" t="s">
        <v>52</v>
      </c>
      <c r="B71" s="61">
        <f>LSUHSCS!B71+LSUHSCNO!B71+LSUAg!B71+PBRC!B71+SULaw!B71+SUAg!B71</f>
        <v>7466134.4399999995</v>
      </c>
      <c r="C71" s="61">
        <f>LSUHSCS!C71+LSUHSCNO!C71+LSUAg!C71+PBRC!C71+SULaw!C71+SUAg!C71</f>
        <v>9428594</v>
      </c>
      <c r="D71" s="61">
        <f>LSUHSCS!D71+LSUHSCNO!D71+LSUAg!D71+PBRC!D71+SULaw!D71+SUAg!D71</f>
        <v>10359040</v>
      </c>
      <c r="E71" s="61">
        <f t="shared" si="6"/>
        <v>930446</v>
      </c>
      <c r="F71" s="62">
        <f t="shared" si="7"/>
        <v>9.8683430424515051E-2</v>
      </c>
      <c r="H71" s="178"/>
    </row>
    <row r="72" spans="1:8" ht="15" customHeight="1" x14ac:dyDescent="0.25">
      <c r="A72" s="66" t="s">
        <v>53</v>
      </c>
      <c r="B72" s="61">
        <f>LSUHSCS!B72+LSUHSCNO!B72+LSUAg!B72+PBRC!B72+SULaw!B72+SUAg!B72</f>
        <v>58126992.350000001</v>
      </c>
      <c r="C72" s="61">
        <f>LSUHSCS!C72+LSUHSCNO!C72+LSUAg!C72+PBRC!C72+SULaw!C72+SUAg!C72</f>
        <v>57398009</v>
      </c>
      <c r="D72" s="61">
        <f>LSUHSCS!D72+LSUHSCNO!D72+LSUAg!D72+PBRC!D72+SULaw!D72+SUAg!D72</f>
        <v>72769009</v>
      </c>
      <c r="E72" s="61">
        <f t="shared" si="6"/>
        <v>15371000</v>
      </c>
      <c r="F72" s="62">
        <f t="shared" si="7"/>
        <v>0.26779674535400699</v>
      </c>
      <c r="H72" s="178"/>
    </row>
    <row r="73" spans="1:8" s="103" customFormat="1" ht="15" customHeight="1" x14ac:dyDescent="0.25">
      <c r="A73" s="84" t="s">
        <v>54</v>
      </c>
      <c r="B73" s="77">
        <f>SUM(B65:B72)</f>
        <v>469403411.42541951</v>
      </c>
      <c r="C73" s="77">
        <f>SUM(C65:C72)</f>
        <v>477123981.1215716</v>
      </c>
      <c r="D73" s="77">
        <f>SUM(D65:D72)</f>
        <v>496684164.37275308</v>
      </c>
      <c r="E73" s="77">
        <f t="shared" si="6"/>
        <v>19560183.251181483</v>
      </c>
      <c r="F73" s="71">
        <f t="shared" si="7"/>
        <v>4.0996017859344473E-2</v>
      </c>
      <c r="H73" s="179"/>
    </row>
    <row r="74" spans="1:8" ht="15" customHeight="1" x14ac:dyDescent="0.25">
      <c r="A74" s="66" t="s">
        <v>55</v>
      </c>
      <c r="B74" s="61">
        <f>LSUHSCS!B74+LSUHSCNO!B74+LSUAg!B74+PBRC!B74+SULaw!B74+SUAg!B74</f>
        <v>3289667.77</v>
      </c>
      <c r="C74" s="61">
        <f>LSUHSCS!C74+LSUHSCNO!C74+LSUAg!C74+PBRC!C74+SULaw!C74+SUAg!C74</f>
        <v>3642305</v>
      </c>
      <c r="D74" s="61">
        <f>LSUHSCS!D74+LSUHSCNO!D74+LSUAg!D74+PBRC!D74+SULaw!D74+SUAg!D74</f>
        <v>3371186</v>
      </c>
      <c r="E74" s="61">
        <f t="shared" si="6"/>
        <v>-271119</v>
      </c>
      <c r="F74" s="62">
        <f t="shared" si="7"/>
        <v>-7.4436105707786693E-2</v>
      </c>
      <c r="H74" s="178"/>
    </row>
    <row r="75" spans="1:8" ht="15" customHeight="1" x14ac:dyDescent="0.25">
      <c r="A75" s="66" t="s">
        <v>56</v>
      </c>
      <c r="B75" s="61">
        <f>LSUHSCS!B75+LSUHSCNO!B75+LSUAg!B75+PBRC!B75+SULaw!B75+SUAg!B75</f>
        <v>2105986.83</v>
      </c>
      <c r="C75" s="61">
        <f>LSUHSCS!C75+LSUHSCNO!C75+LSUAg!C75+PBRC!C75+SULaw!C75+SUAg!C75</f>
        <v>614517</v>
      </c>
      <c r="D75" s="61">
        <f>LSUHSCS!D75+LSUHSCNO!D75+LSUAg!D75+PBRC!D75+SULaw!D75+SUAg!D75</f>
        <v>585251</v>
      </c>
      <c r="E75" s="61">
        <f t="shared" si="6"/>
        <v>-29266</v>
      </c>
      <c r="F75" s="62">
        <f t="shared" si="7"/>
        <v>-4.7624394443115489E-2</v>
      </c>
      <c r="H75" s="178"/>
    </row>
    <row r="76" spans="1:8" ht="15" customHeight="1" x14ac:dyDescent="0.25">
      <c r="A76" s="66" t="s">
        <v>57</v>
      </c>
      <c r="B76" s="61">
        <f>LSUHSCS!B76+LSUHSCNO!B76+LSUAg!B76+PBRC!B76+SULaw!B76+SUAg!B76</f>
        <v>0</v>
      </c>
      <c r="C76" s="61">
        <f>LSUHSCS!C76+LSUHSCNO!C76+LSUAg!C76+PBRC!C76+SULaw!C76+SUAg!C76</f>
        <v>0</v>
      </c>
      <c r="D76" s="61">
        <f>LSUHSCS!D76+LSUHSCNO!D76+LSUAg!D76+PBRC!D76+SULaw!D76+SUAg!D76</f>
        <v>0</v>
      </c>
      <c r="E76" s="61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1">
        <f>LSUHSCS!B77+LSUHSCNO!B77+LSUAg!B77+PBRC!B77+SULaw!B77+SUAg!B77</f>
        <v>0</v>
      </c>
      <c r="C77" s="61">
        <f>LSUHSCS!C77+LSUHSCNO!C77+LSUAg!C77+PBRC!C77+SULaw!C77+SUAg!C77</f>
        <v>0</v>
      </c>
      <c r="D77" s="61">
        <f>LSUHSCS!D77+LSUHSCNO!D77+LSUAg!D77+PBRC!D77+SULaw!D77+SUAg!D77</f>
        <v>0</v>
      </c>
      <c r="E77" s="61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77">
        <f>SUM(B73:B77)</f>
        <v>474799066.02541947</v>
      </c>
      <c r="C78" s="77">
        <f>SUM(C73:C77)</f>
        <v>481380803.1215716</v>
      </c>
      <c r="D78" s="77">
        <f>SUM(D73:D77)</f>
        <v>500640601.37275308</v>
      </c>
      <c r="E78" s="77">
        <f t="shared" si="6"/>
        <v>19259798.251181483</v>
      </c>
      <c r="F78" s="71">
        <f t="shared" si="7"/>
        <v>4.0009485476547903E-2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LSUHSCS!B81+LSUHSCNO!B81+LSUAg!B81+PBRC!B81+SULaw!B81+SUAg!B81</f>
        <v>214676413.02544743</v>
      </c>
      <c r="C81" s="61">
        <f>LSUHSCS!C81+LSUHSCNO!C81+LSUAg!C81+PBRC!C81+SULaw!C81+SUAg!C81</f>
        <v>217701455.36557546</v>
      </c>
      <c r="D81" s="61">
        <f>LSUHSCS!D81+LSUHSCNO!D81+LSUAg!D81+PBRC!D81+SULaw!D81+SUAg!D81</f>
        <v>222674348.71062115</v>
      </c>
      <c r="E81" s="61">
        <f t="shared" ref="E81:E99" si="8">D81-C81</f>
        <v>4972893.3450456858</v>
      </c>
      <c r="F81" s="62">
        <f t="shared" ref="F81:F99" si="9">IF(ISBLANK(E81),"  ",IF(C81&gt;0,E81/C81,IF(E81&gt;0,1,0)))</f>
        <v>2.2842719800356629E-2</v>
      </c>
      <c r="H81" s="178"/>
    </row>
    <row r="82" spans="1:8" ht="15" customHeight="1" x14ac:dyDescent="0.25">
      <c r="A82" s="66" t="s">
        <v>62</v>
      </c>
      <c r="B82" s="61">
        <f>LSUHSCS!B82+LSUHSCNO!B82+LSUAg!B82+PBRC!B82+SULaw!B82+SUAg!B82</f>
        <v>10681795.969583018</v>
      </c>
      <c r="C82" s="61">
        <f>LSUHSCS!C82+LSUHSCNO!C82+LSUAg!C82+PBRC!C82+SULaw!C82+SUAg!C82</f>
        <v>7817986.9506201129</v>
      </c>
      <c r="D82" s="61">
        <f>LSUHSCS!D82+LSUHSCNO!D82+LSUAg!D82+PBRC!D82+SULaw!D82+SUAg!D82</f>
        <v>7562248.1044730097</v>
      </c>
      <c r="E82" s="61">
        <f t="shared" si="8"/>
        <v>-255738.84614710324</v>
      </c>
      <c r="F82" s="62">
        <f t="shared" si="9"/>
        <v>-3.27115979807076E-2</v>
      </c>
      <c r="H82" s="178"/>
    </row>
    <row r="83" spans="1:8" ht="15" customHeight="1" x14ac:dyDescent="0.25">
      <c r="A83" s="66" t="s">
        <v>63</v>
      </c>
      <c r="B83" s="61">
        <f>LSUHSCS!B83+LSUHSCNO!B83+LSUAg!B83+PBRC!B83+SULaw!B83+SUAg!B83</f>
        <v>95842252.108919799</v>
      </c>
      <c r="C83" s="61">
        <f>LSUHSCS!C83+LSUHSCNO!C83+LSUAg!C83+PBRC!C83+SULaw!C83+SUAg!C83</f>
        <v>107498626.44012566</v>
      </c>
      <c r="D83" s="61">
        <f>LSUHSCS!D83+LSUHSCNO!D83+LSUAg!D83+PBRC!D83+SULaw!D83+SUAg!D83</f>
        <v>105875381.7359331</v>
      </c>
      <c r="E83" s="61">
        <f t="shared" si="8"/>
        <v>-1623244.7041925639</v>
      </c>
      <c r="F83" s="62">
        <f t="shared" si="9"/>
        <v>-1.5100143675758267E-2</v>
      </c>
      <c r="H83" s="178"/>
    </row>
    <row r="84" spans="1:8" s="103" customFormat="1" ht="15" customHeight="1" x14ac:dyDescent="0.25">
      <c r="A84" s="84" t="s">
        <v>64</v>
      </c>
      <c r="B84" s="77">
        <f>SUM(B81:B83)</f>
        <v>321200461.10395026</v>
      </c>
      <c r="C84" s="77">
        <f>SUM(C81:C83)</f>
        <v>333018068.75632125</v>
      </c>
      <c r="D84" s="77">
        <f>SUM(D81:D83)</f>
        <v>336111978.5510273</v>
      </c>
      <c r="E84" s="77">
        <f t="shared" si="8"/>
        <v>3093909.7947060466</v>
      </c>
      <c r="F84" s="71">
        <f t="shared" si="9"/>
        <v>9.2905162961891656E-3</v>
      </c>
      <c r="H84" s="179"/>
    </row>
    <row r="85" spans="1:8" ht="15" customHeight="1" x14ac:dyDescent="0.25">
      <c r="A85" s="66" t="s">
        <v>65</v>
      </c>
      <c r="B85" s="61">
        <f>LSUHSCS!B85+LSUHSCNO!B85+LSUAg!B85+PBRC!B85+SULaw!B85+SUAg!B85</f>
        <v>3549506.0861531147</v>
      </c>
      <c r="C85" s="61">
        <f>LSUHSCS!C85+LSUHSCNO!C85+LSUAg!C85+PBRC!C85+SULaw!C85+SUAg!C85</f>
        <v>2948940.7827257034</v>
      </c>
      <c r="D85" s="61">
        <f>LSUHSCS!D85+LSUHSCNO!D85+LSUAg!D85+PBRC!D85+SULaw!D85+SUAg!D85</f>
        <v>3543444.3106171032</v>
      </c>
      <c r="E85" s="61">
        <f t="shared" si="8"/>
        <v>594503.5278913998</v>
      </c>
      <c r="F85" s="62">
        <f t="shared" si="9"/>
        <v>0.20159900509833253</v>
      </c>
      <c r="H85" s="178"/>
    </row>
    <row r="86" spans="1:8" ht="15" customHeight="1" x14ac:dyDescent="0.25">
      <c r="A86" s="66" t="s">
        <v>66</v>
      </c>
      <c r="B86" s="61">
        <f>LSUHSCS!B86+LSUHSCNO!B86+LSUAg!B86+PBRC!B86+SULaw!B86+SUAg!B86</f>
        <v>73607282.119579032</v>
      </c>
      <c r="C86" s="61">
        <f>LSUHSCS!C86+LSUHSCNO!C86+LSUAg!C86+PBRC!C86+SULaw!C86+SUAg!C86</f>
        <v>68601160.329263777</v>
      </c>
      <c r="D86" s="61">
        <f>LSUHSCS!D86+LSUHSCNO!D86+LSUAg!D86+PBRC!D86+SULaw!D86+SUAg!D86</f>
        <v>71224338.192743525</v>
      </c>
      <c r="E86" s="61">
        <f t="shared" si="8"/>
        <v>2623177.8634797484</v>
      </c>
      <c r="F86" s="62">
        <f t="shared" si="9"/>
        <v>3.8238097590322498E-2</v>
      </c>
      <c r="H86" s="178"/>
    </row>
    <row r="87" spans="1:8" ht="15" customHeight="1" x14ac:dyDescent="0.25">
      <c r="A87" s="66" t="s">
        <v>67</v>
      </c>
      <c r="B87" s="61">
        <f>LSUHSCS!B87+LSUHSCNO!B87+LSUAg!B87+PBRC!B87+SULaw!B87+SUAg!B87</f>
        <v>15349477.217059286</v>
      </c>
      <c r="C87" s="61">
        <f>LSUHSCS!C87+LSUHSCNO!C87+LSUAg!C87+PBRC!C87+SULaw!C87+SUAg!C87</f>
        <v>14118458.141723521</v>
      </c>
      <c r="D87" s="61">
        <f>LSUHSCS!D87+LSUHSCNO!D87+LSUAg!D87+PBRC!D87+SULaw!D87+SUAg!D87</f>
        <v>16525861.03761228</v>
      </c>
      <c r="E87" s="61">
        <f t="shared" si="8"/>
        <v>2407402.8958887588</v>
      </c>
      <c r="F87" s="62">
        <f t="shared" si="9"/>
        <v>0.17051457543896315</v>
      </c>
      <c r="H87" s="178"/>
    </row>
    <row r="88" spans="1:8" s="103" customFormat="1" ht="15" customHeight="1" x14ac:dyDescent="0.25">
      <c r="A88" s="68" t="s">
        <v>68</v>
      </c>
      <c r="B88" s="77">
        <f>SUM(B85:B87)</f>
        <v>92506265.422791436</v>
      </c>
      <c r="C88" s="77">
        <f>SUM(C85:C87)</f>
        <v>85668559.253713012</v>
      </c>
      <c r="D88" s="77">
        <f>SUM(D85:D87)</f>
        <v>91293643.540972903</v>
      </c>
      <c r="E88" s="77">
        <f t="shared" si="8"/>
        <v>5625084.2872598916</v>
      </c>
      <c r="F88" s="71">
        <f t="shared" si="9"/>
        <v>6.5661011884194737E-2</v>
      </c>
      <c r="H88" s="179"/>
    </row>
    <row r="89" spans="1:8" ht="15" customHeight="1" x14ac:dyDescent="0.25">
      <c r="A89" s="66" t="s">
        <v>69</v>
      </c>
      <c r="B89" s="61">
        <f>LSUHSCS!B89+LSUHSCNO!B89+LSUAg!B89+PBRC!B89+SULaw!B89+SUAg!B89</f>
        <v>6231244.9983814321</v>
      </c>
      <c r="C89" s="61">
        <f>LSUHSCS!C89+LSUHSCNO!C89+LSUAg!C89+PBRC!C89+SULaw!C89+SUAg!C89</f>
        <v>6538687.4693077514</v>
      </c>
      <c r="D89" s="61">
        <f>LSUHSCS!D89+LSUHSCNO!D89+LSUAg!D89+PBRC!D89+SULaw!D89+SUAg!D89</f>
        <v>9284787.9060666282</v>
      </c>
      <c r="E89" s="61">
        <f t="shared" si="8"/>
        <v>2746100.4367588768</v>
      </c>
      <c r="F89" s="62">
        <f t="shared" si="9"/>
        <v>0.41997731955364515</v>
      </c>
      <c r="H89" s="178"/>
    </row>
    <row r="90" spans="1:8" ht="15" customHeight="1" x14ac:dyDescent="0.25">
      <c r="A90" s="66" t="s">
        <v>70</v>
      </c>
      <c r="B90" s="61">
        <f>LSUHSCS!B90+LSUHSCNO!B90+LSUAg!B90+PBRC!B90+SULaw!B90+SUAg!B90</f>
        <v>9484985.4220693801</v>
      </c>
      <c r="C90" s="61">
        <f>LSUHSCS!C90+LSUHSCNO!C90+LSUAg!C90+PBRC!C90+SULaw!C90+SUAg!C90</f>
        <v>23150722.642229591</v>
      </c>
      <c r="D90" s="61">
        <f>LSUHSCS!D90+LSUHSCNO!D90+LSUAg!D90+PBRC!D90+SULaw!D90+SUAg!D90</f>
        <v>20945070.374686271</v>
      </c>
      <c r="E90" s="61">
        <f t="shared" si="8"/>
        <v>-2205652.2675433196</v>
      </c>
      <c r="F90" s="62">
        <f t="shared" si="9"/>
        <v>-9.5273581806900279E-2</v>
      </c>
      <c r="H90" s="178"/>
    </row>
    <row r="91" spans="1:8" ht="15" customHeight="1" x14ac:dyDescent="0.25">
      <c r="A91" s="66" t="s">
        <v>71</v>
      </c>
      <c r="B91" s="61">
        <f>LSUHSCS!B91+LSUHSCNO!B91+LSUAg!B91+PBRC!B91+SULaw!B91+SUAg!B91</f>
        <v>111.4</v>
      </c>
      <c r="C91" s="61">
        <f>LSUHSCS!C91+LSUHSCNO!C91+LSUAg!C91+PBRC!C91+SULaw!C91+SUAg!C91</f>
        <v>0</v>
      </c>
      <c r="D91" s="61">
        <f>LSUHSCS!D91+LSUHSCNO!D91+LSUAg!D91+PBRC!D91+SULaw!D91+SUAg!D91</f>
        <v>0</v>
      </c>
      <c r="E91" s="61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1">
        <f>LSUHSCS!B92+LSUHSCNO!B92+LSUAg!B92+PBRC!B92+SULaw!B92+SUAg!B92</f>
        <v>32547397.330000002</v>
      </c>
      <c r="C92" s="61">
        <f>LSUHSCS!C92+LSUHSCNO!C92+LSUAg!C92+PBRC!C92+SULaw!C92+SUAg!C92</f>
        <v>25442570</v>
      </c>
      <c r="D92" s="61">
        <f>LSUHSCS!D92+LSUHSCNO!D92+LSUAg!D92+PBRC!D92+SULaw!D92+SUAg!D92</f>
        <v>27308358</v>
      </c>
      <c r="E92" s="61">
        <f t="shared" si="8"/>
        <v>1865788</v>
      </c>
      <c r="F92" s="62">
        <f t="shared" si="9"/>
        <v>7.333331499137076E-2</v>
      </c>
      <c r="H92" s="178"/>
    </row>
    <row r="93" spans="1:8" s="103" customFormat="1" ht="15" customHeight="1" x14ac:dyDescent="0.25">
      <c r="A93" s="68" t="s">
        <v>73</v>
      </c>
      <c r="B93" s="77">
        <f>SUM(B89:B92)</f>
        <v>48263739.150450811</v>
      </c>
      <c r="C93" s="77">
        <f>SUM(C89:C92)</f>
        <v>55131980.111537337</v>
      </c>
      <c r="D93" s="77">
        <f>SUM(D89:D92)</f>
        <v>57538216.280752897</v>
      </c>
      <c r="E93" s="77">
        <f t="shared" si="8"/>
        <v>2406236.16921556</v>
      </c>
      <c r="F93" s="71">
        <f t="shared" si="9"/>
        <v>4.3645016274538137E-2</v>
      </c>
      <c r="H93" s="179"/>
    </row>
    <row r="94" spans="1:8" ht="15" customHeight="1" x14ac:dyDescent="0.25">
      <c r="A94" s="66" t="s">
        <v>74</v>
      </c>
      <c r="B94" s="61">
        <f>LSUHSCS!B94+LSUHSCNO!B94+LSUAg!B94+PBRC!B94+SULaw!B94+SUAg!B94</f>
        <v>10944848.528227022</v>
      </c>
      <c r="C94" s="61">
        <f>LSUHSCS!C94+LSUHSCNO!C94+LSUAg!C94+PBRC!C94+SULaw!C94+SUAg!C94</f>
        <v>4818881</v>
      </c>
      <c r="D94" s="61">
        <f>LSUHSCS!D94+LSUHSCNO!D94+LSUAg!D94+PBRC!D94+SULaw!D94+SUAg!D94</f>
        <v>4086763</v>
      </c>
      <c r="E94" s="61">
        <f t="shared" si="8"/>
        <v>-732118</v>
      </c>
      <c r="F94" s="62">
        <f t="shared" si="9"/>
        <v>-0.1519269722576673</v>
      </c>
      <c r="H94" s="178"/>
    </row>
    <row r="95" spans="1:8" ht="15" customHeight="1" x14ac:dyDescent="0.25">
      <c r="A95" s="66" t="s">
        <v>75</v>
      </c>
      <c r="B95" s="61">
        <f>LSUHSCS!B95+LSUHSCNO!B95+LSUAg!B95+PBRC!B95+SULaw!B95+SUAg!B95</f>
        <v>252537.61</v>
      </c>
      <c r="C95" s="61">
        <f>LSUHSCS!C95+LSUHSCNO!C95+LSUAg!C95+PBRC!C95+SULaw!C95+SUAg!C95</f>
        <v>310000</v>
      </c>
      <c r="D95" s="61">
        <f>LSUHSCS!D95+LSUHSCNO!D95+LSUAg!D95+PBRC!D95+SULaw!D95+SUAg!D95</f>
        <v>310000</v>
      </c>
      <c r="E95" s="61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1">
        <f>LSUHSCS!B96+LSUHSCNO!B96+LSUAg!B96+PBRC!B96+SULaw!B96+SUAg!B96</f>
        <v>1631214.21</v>
      </c>
      <c r="C96" s="61">
        <f>LSUHSCS!C96+LSUHSCNO!C96+LSUAg!C96+PBRC!C96+SULaw!C96+SUAg!C96</f>
        <v>2433314</v>
      </c>
      <c r="D96" s="61">
        <f>LSUHSCS!D96+LSUHSCNO!D96+LSUAg!D96+PBRC!D96+SULaw!D96+SUAg!D96</f>
        <v>11300000</v>
      </c>
      <c r="E96" s="61">
        <f t="shared" si="8"/>
        <v>8866686</v>
      </c>
      <c r="F96" s="62">
        <f t="shared" si="9"/>
        <v>3.6438725129596921</v>
      </c>
      <c r="H96" s="178"/>
    </row>
    <row r="97" spans="1:8" s="103" customFormat="1" ht="15" customHeight="1" x14ac:dyDescent="0.25">
      <c r="A97" s="87" t="s">
        <v>77</v>
      </c>
      <c r="B97" s="77">
        <f>SUM(B94:B96)</f>
        <v>12828600.34822702</v>
      </c>
      <c r="C97" s="77">
        <f>SUM(C94:C96)</f>
        <v>7562195</v>
      </c>
      <c r="D97" s="77">
        <f>SUM(D94:D96)</f>
        <v>15696763</v>
      </c>
      <c r="E97" s="77">
        <f t="shared" si="8"/>
        <v>8134568</v>
      </c>
      <c r="F97" s="71">
        <f t="shared" si="9"/>
        <v>1.0756887385210248</v>
      </c>
      <c r="H97" s="179"/>
    </row>
    <row r="98" spans="1:8" ht="15" customHeight="1" x14ac:dyDescent="0.25">
      <c r="A98" s="73" t="s">
        <v>78</v>
      </c>
      <c r="B98" s="61">
        <f>LSUHSCS!B98+LSUHSCNO!B98+LSUAg!B98+PBRC!B98+SULaw!B98+SUAg!B98</f>
        <v>0</v>
      </c>
      <c r="C98" s="61">
        <f>LSUHSCS!C98+LSUHSCNO!C98+LSUAg!C98+PBRC!C98+SULaw!C98+SUAg!C98</f>
        <v>0</v>
      </c>
      <c r="D98" s="61">
        <f>LSUHSCS!D98+LSUHSCNO!D98+LSUAg!D98+PBRC!D98+SULaw!D98+SUAg!D98</f>
        <v>0</v>
      </c>
      <c r="E98" s="61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B98+B97+B93+B88+B84</f>
        <v>474799066.02541953</v>
      </c>
      <c r="C99" s="160">
        <f>C98+C97+C93+C88+C84</f>
        <v>481380803.1215716</v>
      </c>
      <c r="D99" s="160">
        <f>D98+D97+D93+D88+D84</f>
        <v>500640601.37275308</v>
      </c>
      <c r="E99" s="161">
        <f t="shared" si="8"/>
        <v>19259798.251181483</v>
      </c>
      <c r="F99" s="162">
        <f t="shared" si="9"/>
        <v>4.0009485476547903E-2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6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0.79998168889431442"/>
    <pageSetUpPr fitToPage="1"/>
  </sheetPr>
  <dimension ref="A1:M103"/>
  <sheetViews>
    <sheetView workbookViewId="0">
      <pane ySplit="5" topLeftCell="A6" activePane="bottomLeft" state="frozen"/>
      <selection activeCell="A103" sqref="A103"/>
      <selection pane="bottomLeft" activeCell="I2" sqref="I2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</cols>
  <sheetData>
    <row r="1" spans="1:9" ht="19.5" customHeight="1" thickBot="1" x14ac:dyDescent="0.35">
      <c r="A1" s="27" t="s">
        <v>0</v>
      </c>
      <c r="B1" s="31"/>
      <c r="D1" s="29" t="s">
        <v>1</v>
      </c>
      <c r="E1" s="26" t="s">
        <v>125</v>
      </c>
      <c r="F1" s="36"/>
    </row>
    <row r="2" spans="1:9" ht="19.5" customHeight="1" thickBot="1" x14ac:dyDescent="0.35">
      <c r="A2" s="27" t="s">
        <v>2</v>
      </c>
      <c r="B2" s="28"/>
      <c r="C2" s="32"/>
      <c r="D2" s="28"/>
      <c r="E2" s="31"/>
      <c r="F2" s="31"/>
      <c r="I2" s="170" t="s">
        <v>178</v>
      </c>
    </row>
    <row r="3" spans="1:9" ht="19.5" customHeight="1" thickBot="1" x14ac:dyDescent="0.35">
      <c r="A3" s="33" t="s">
        <v>3</v>
      </c>
      <c r="B3" s="34"/>
      <c r="C3" s="35"/>
      <c r="D3" s="28"/>
      <c r="E3" s="31"/>
      <c r="F3" s="31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f>BOR!B8+LUMCON!B8+LOSFA!B8</f>
        <v>325315028</v>
      </c>
      <c r="C8" s="61">
        <f>BOR!C8+LUMCON!C8+LOSFA!C8</f>
        <v>325318177</v>
      </c>
      <c r="D8" s="61">
        <f>BOR!D8+LUMCON!D8+LOSFA!D8</f>
        <v>300089543</v>
      </c>
      <c r="E8" s="61">
        <f t="shared" ref="E8:E36" si="0">D8-C8</f>
        <v>-25228634</v>
      </c>
      <c r="F8" s="62">
        <f t="shared" ref="F8:F36" si="1">IF(ISBLANK(E8),"  ",IF(C8&gt;0,E8/C8,IF(E8&gt;0,1,0)))</f>
        <v>-7.7550643596530425E-2</v>
      </c>
      <c r="H8" s="178"/>
    </row>
    <row r="9" spans="1:9" ht="15" customHeight="1" x14ac:dyDescent="0.25">
      <c r="A9" s="60" t="s">
        <v>13</v>
      </c>
      <c r="B9" s="61">
        <f>BOR!B9+LUMCON!B9+LOSFA!B9</f>
        <v>0</v>
      </c>
      <c r="C9" s="61">
        <f>BOR!C9+LUMCON!C9+LOSFA!C9</f>
        <v>0</v>
      </c>
      <c r="D9" s="61">
        <f>SUM(BOR:LOSFA!D9)</f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1">
        <f>BOR!B10+LUMCON!B10+LOSFA!B10</f>
        <v>149942822.31</v>
      </c>
      <c r="C10" s="61">
        <f>BOR!C10+LUMCON!C10+LOSFA!C10</f>
        <v>180778694</v>
      </c>
      <c r="D10" s="61">
        <f>BOR!D10+LUMCON!D10+LOSFA!D10</f>
        <v>164097086</v>
      </c>
      <c r="E10" s="61">
        <f t="shared" si="0"/>
        <v>-16681608</v>
      </c>
      <c r="F10" s="62">
        <f t="shared" si="1"/>
        <v>-9.2276405094507435E-2</v>
      </c>
      <c r="H10" s="178"/>
    </row>
    <row r="11" spans="1:9" ht="15" customHeight="1" x14ac:dyDescent="0.25">
      <c r="A11" s="189" t="s">
        <v>15</v>
      </c>
      <c r="B11" s="61">
        <f>BOR!B11+LUMCON!B11+LOSFA!B11</f>
        <v>16760150</v>
      </c>
      <c r="C11" s="61">
        <f>BOR!C11+LUMCON!C11+LOSFA!C11</f>
        <v>26396667</v>
      </c>
      <c r="D11" s="61">
        <f>BOR!D11+LUMCON!D11+LOSFA!D11</f>
        <v>5000000</v>
      </c>
      <c r="E11" s="61">
        <f t="shared" si="0"/>
        <v>-21396667</v>
      </c>
      <c r="F11" s="62">
        <f t="shared" si="1"/>
        <v>-0.81058214660206906</v>
      </c>
      <c r="H11" s="178"/>
    </row>
    <row r="12" spans="1:9" ht="15" customHeight="1" x14ac:dyDescent="0.25">
      <c r="A12" s="190" t="s">
        <v>16</v>
      </c>
      <c r="B12" s="61">
        <f>BOR!B12+LUMCON!B12+LOSFA!B12</f>
        <v>37109.31</v>
      </c>
      <c r="C12" s="61">
        <f>BOR!C12+LUMCON!C12+LOSFA!C12</f>
        <v>36742</v>
      </c>
      <c r="D12" s="61">
        <f>BOR!D12+LUMCON!D12+LOSFA!D12</f>
        <v>37521</v>
      </c>
      <c r="E12" s="61">
        <f t="shared" si="0"/>
        <v>779</v>
      </c>
      <c r="F12" s="62">
        <f t="shared" si="1"/>
        <v>2.120189428991345E-2</v>
      </c>
      <c r="H12" s="178"/>
    </row>
    <row r="13" spans="1:9" ht="15" customHeight="1" x14ac:dyDescent="0.25">
      <c r="A13" s="190" t="s">
        <v>17</v>
      </c>
      <c r="B13" s="61">
        <f>BOR!B13+LUMCON!B13+LOSFA!B13</f>
        <v>0</v>
      </c>
      <c r="C13" s="61">
        <f>BOR!C13+LUMCON!C13+LOSFA!C13</f>
        <v>0</v>
      </c>
      <c r="D13" s="61">
        <f>BOR!D13+LUMCON!D13+LOSFA!D13</f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1">
        <f>BOR!B14+LUMCON!B14+LOSFA!B14</f>
        <v>0</v>
      </c>
      <c r="C14" s="61">
        <f>BOR!C14+LUMCON!C14+LOSFA!C14</f>
        <v>0</v>
      </c>
      <c r="D14" s="61">
        <f>BOR!D14+LUMCON!D14+LOSFA!D14</f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1">
        <f>BOR!B15+LUMCON!B15+LOSFA!B15</f>
        <v>0</v>
      </c>
      <c r="C15" s="61">
        <f>BOR!C15+LUMCON!C15+LOSFA!C15</f>
        <v>0</v>
      </c>
      <c r="D15" s="61">
        <f>BOR!D15+LUMCON!D15+LOSFA!D15</f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1">
        <f>BOR!B16+LUMCON!B16+LOSFA!B16</f>
        <v>0</v>
      </c>
      <c r="C16" s="61">
        <f>BOR!C16+LUMCON!C16+LOSFA!C16</f>
        <v>0</v>
      </c>
      <c r="D16" s="61">
        <f>BOR!D16+LUMCON!D16+LOSFA!D16</f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1">
        <f>BOR!B17+LUMCON!B17+LOSFA!B17</f>
        <v>0</v>
      </c>
      <c r="C17" s="61">
        <f>BOR!C17+LUMCON!C17+LOSFA!C17</f>
        <v>0</v>
      </c>
      <c r="D17" s="61">
        <f>BOR!D17+LUMCON!D17+LOSFA!D17</f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1">
        <f>BOR!B18+LUMCON!B18+LOSFA!B18</f>
        <v>0</v>
      </c>
      <c r="C18" s="61">
        <f>BOR!C18+LUMCON!C18+LOSFA!C18</f>
        <v>0</v>
      </c>
      <c r="D18" s="61">
        <f>BOR!D18+LUMCON!D18+LOSFA!D18</f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1">
        <f>BOR!B19+LUMCON!B19+LOSFA!B19</f>
        <v>0</v>
      </c>
      <c r="C19" s="61">
        <f>BOR!C19+LUMCON!C19+LOSFA!C19</f>
        <v>0</v>
      </c>
      <c r="D19" s="61">
        <f>BOR!D19+LUMCON!D19+LOSFA!D19</f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1">
        <f>BOR!B20+LUMCON!B20+LOSFA!B20</f>
        <v>19393404</v>
      </c>
      <c r="C20" s="61">
        <f>BOR!C20+LUMCON!C20+LOSFA!C20</f>
        <v>22230000</v>
      </c>
      <c r="D20" s="61">
        <f>BOR!D20+LUMCON!D20+LOSFA!D20</f>
        <v>20080000</v>
      </c>
      <c r="E20" s="61">
        <f t="shared" si="0"/>
        <v>-2150000</v>
      </c>
      <c r="F20" s="62">
        <f t="shared" si="1"/>
        <v>-9.6716149347728292E-2</v>
      </c>
      <c r="H20" s="178"/>
    </row>
    <row r="21" spans="1:8" ht="15" customHeight="1" x14ac:dyDescent="0.25">
      <c r="A21" s="190" t="s">
        <v>193</v>
      </c>
      <c r="B21" s="61">
        <f>BOR!B21+LUMCON!B21+LOSFA!B21</f>
        <v>0</v>
      </c>
      <c r="C21" s="61">
        <f>BOR!C21+LUMCON!C21+LOSFA!C21</f>
        <v>0</v>
      </c>
      <c r="D21" s="61">
        <f>BOR!D21+LUMCON!D21+LOSFA!D21</f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1">
        <f>BOR!B22+LUMCON!B22+LOSFA!B22</f>
        <v>59000</v>
      </c>
      <c r="C22" s="61">
        <f>BOR!C22+LUMCON!C22+LOSFA!C22</f>
        <v>60000</v>
      </c>
      <c r="D22" s="61">
        <f>BOR!D22+LUMCON!D22+LOSFA!D22</f>
        <v>60000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1">
        <f>BOR!B23+LUMCON!B23+LOSFA!B23</f>
        <v>0</v>
      </c>
      <c r="C23" s="61">
        <f>BOR!C23+LUMCON!C23+LOSFA!C23</f>
        <v>0</v>
      </c>
      <c r="D23" s="61">
        <f>BOR!D23+LUMCON!D23+LOSFA!D23</f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1">
        <f>BOR!B24+LUMCON!B24+LOSFA!B24</f>
        <v>89575082</v>
      </c>
      <c r="C24" s="61">
        <f>BOR!C24+LUMCON!C24+LOSFA!C24</f>
        <v>101673075</v>
      </c>
      <c r="D24" s="61">
        <f>BOR!D24+LUMCON!D24+LOSFA!D24</f>
        <v>123719565</v>
      </c>
      <c r="E24" s="61">
        <f t="shared" si="0"/>
        <v>22046490</v>
      </c>
      <c r="F24" s="62">
        <f t="shared" si="1"/>
        <v>0.21683705346769536</v>
      </c>
      <c r="H24" s="178"/>
    </row>
    <row r="25" spans="1:8" ht="15" customHeight="1" x14ac:dyDescent="0.25">
      <c r="A25" s="191" t="s">
        <v>79</v>
      </c>
      <c r="B25" s="61">
        <f>BOR!B25+LUMCON!B25+LOSFA!B25</f>
        <v>200000</v>
      </c>
      <c r="C25" s="61">
        <f>BOR!C25+LUMCON!C25+LOSFA!C25</f>
        <v>200000</v>
      </c>
      <c r="D25" s="61">
        <f>BOR!D25+LUMCON!D25+LOSFA!D25</f>
        <v>200000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1">
        <f>BOR!B26+LUMCON!B26+LOSFA!B26</f>
        <v>1000000</v>
      </c>
      <c r="C26" s="61">
        <f>BOR!C26+LUMCON!C26+LOSFA!C26</f>
        <v>1000000</v>
      </c>
      <c r="D26" s="61">
        <f>BOR!D26+LUMCON!D26+LOSFA!D26</f>
        <v>1000000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1">
        <f>BOR!B27+LUMCON!B27+LOSFA!B27</f>
        <v>836298</v>
      </c>
      <c r="C27" s="61">
        <f>BOR!C27+LUMCON!C27+LOSFA!C27</f>
        <v>5182210</v>
      </c>
      <c r="D27" s="61">
        <f>BOR!D27+LUMCON!D27+LOSFA!D27</f>
        <v>0</v>
      </c>
      <c r="E27" s="61">
        <f t="shared" si="0"/>
        <v>-5182210</v>
      </c>
      <c r="F27" s="62">
        <f t="shared" si="1"/>
        <v>-1</v>
      </c>
      <c r="H27" s="178"/>
    </row>
    <row r="28" spans="1:8" ht="15" customHeight="1" x14ac:dyDescent="0.25">
      <c r="A28" s="191" t="s">
        <v>185</v>
      </c>
      <c r="B28" s="61">
        <f>BOR!B28+LUMCON!B28+LOSFA!B28</f>
        <v>0</v>
      </c>
      <c r="C28" s="61">
        <f>BOR!C28+LUMCON!C28+LOSFA!C28</f>
        <v>0</v>
      </c>
      <c r="D28" s="61">
        <f>BOR!D28+LUMCON!D28+LOSFA!D28</f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1">
        <f>BOR!B29+LUMCON!B29+LOSFA!B29</f>
        <v>0</v>
      </c>
      <c r="C29" s="61">
        <f>BOR!C29+LUMCON!C29+LOSFA!C29</f>
        <v>0</v>
      </c>
      <c r="D29" s="61">
        <f>BOR!D29+LUMCON!D29+LOSFA!D29</f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1">
        <f>BOR!B30+LUMCON!B30+LOSFA!B30</f>
        <v>10500000</v>
      </c>
      <c r="C30" s="61">
        <f>BOR!C30+LUMCON!C30+LOSFA!C30</f>
        <v>10500000</v>
      </c>
      <c r="D30" s="61">
        <f>BOR!D30+LUMCON!D30+LOSFA!D30</f>
        <v>10500000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07">
        <f>BOR!B31+LUMCON!B31+LOSFA!B31</f>
        <v>0</v>
      </c>
      <c r="C31" s="207">
        <f>BOR!C31+LUMCON!C31+LOSFA!C31</f>
        <v>0</v>
      </c>
      <c r="D31" s="207">
        <f>BOR!D31+LUMCON!D31+LOSFA!D31</f>
        <v>0</v>
      </c>
      <c r="E31" s="61">
        <f t="shared" ref="E31:E32" si="2">D31-C31</f>
        <v>0</v>
      </c>
      <c r="F31" s="62">
        <f t="shared" ref="F31:F32" si="3">IF(ISBLANK(E31),"  ",IF(C31&gt;0,E31/C31,IF(E31&gt;0,1,0)))</f>
        <v>0</v>
      </c>
      <c r="H31" s="210"/>
    </row>
    <row r="32" spans="1:8" s="209" customFormat="1" ht="15" customHeight="1" x14ac:dyDescent="0.25">
      <c r="A32" s="214" t="s">
        <v>209</v>
      </c>
      <c r="B32" s="207">
        <f>BOR!B32+LUMCON!B32+LOSFA!B32</f>
        <v>0</v>
      </c>
      <c r="C32" s="207">
        <f>BOR!C32+LUMCON!C32+LOSFA!C32</f>
        <v>0</v>
      </c>
      <c r="D32" s="207">
        <f>BOR!D32+LUMCON!D32+LOSFA!D32</f>
        <v>0</v>
      </c>
      <c r="E32" s="61">
        <f t="shared" si="2"/>
        <v>0</v>
      </c>
      <c r="F32" s="62">
        <f t="shared" si="3"/>
        <v>0</v>
      </c>
      <c r="H32" s="210"/>
    </row>
    <row r="33" spans="1:9" ht="15" customHeight="1" x14ac:dyDescent="0.25">
      <c r="A33" s="191" t="s">
        <v>202</v>
      </c>
      <c r="B33" s="61">
        <f>BOR!B33+LUMCON!B33+LOSFA!B33</f>
        <v>1191779</v>
      </c>
      <c r="C33" s="61">
        <f>BOR!C33+LUMCON!C33+LOSFA!C33</f>
        <v>2500000</v>
      </c>
      <c r="D33" s="61">
        <f>BOR!D33+LUMCON!D33+LOSFA!D33</f>
        <v>2500000</v>
      </c>
      <c r="E33" s="61">
        <f t="shared" si="0"/>
        <v>0</v>
      </c>
      <c r="F33" s="62">
        <f t="shared" si="1"/>
        <v>0</v>
      </c>
      <c r="H33" s="178"/>
    </row>
    <row r="34" spans="1:9" ht="15" customHeight="1" x14ac:dyDescent="0.25">
      <c r="A34" s="204" t="s">
        <v>207</v>
      </c>
      <c r="B34" s="61">
        <f>BOR!B34+LUMCON!B34+LOSFA!B34</f>
        <v>0</v>
      </c>
      <c r="C34" s="61">
        <f>BOR!C34+LUMCON!C34+LOSFA!C34</f>
        <v>0</v>
      </c>
      <c r="D34" s="61">
        <f>BOR!D34+LUMCON!D34+LOSFA!D34</f>
        <v>0</v>
      </c>
      <c r="E34" s="61">
        <f t="shared" ref="E34" si="4">D34-C34</f>
        <v>0</v>
      </c>
      <c r="F34" s="62">
        <f t="shared" ref="F34" si="5">IF(ISBLANK(E34),"  ",IF(C34&gt;0,E34/C34,IF(E34&gt;0,1,0)))</f>
        <v>0</v>
      </c>
      <c r="H34" s="178"/>
    </row>
    <row r="35" spans="1:9" ht="15" customHeight="1" x14ac:dyDescent="0.25">
      <c r="A35" s="193" t="s">
        <v>203</v>
      </c>
      <c r="B35" s="61">
        <f>BOR!B35+LUMCON!B35+LOSFA!B35</f>
        <v>10000000</v>
      </c>
      <c r="C35" s="61">
        <f>BOR!C35+LUMCON!C35+LOSFA!C35</f>
        <v>10000000</v>
      </c>
      <c r="D35" s="61">
        <f>BOR!D35+LUMCON!D35+LOSFA!D35</f>
        <v>0</v>
      </c>
      <c r="E35" s="61">
        <f t="shared" si="0"/>
        <v>-10000000</v>
      </c>
      <c r="F35" s="62">
        <f t="shared" si="1"/>
        <v>-1</v>
      </c>
      <c r="H35" s="178"/>
    </row>
    <row r="36" spans="1:9" ht="15" customHeight="1" x14ac:dyDescent="0.25">
      <c r="A36" s="193" t="s">
        <v>204</v>
      </c>
      <c r="B36" s="61">
        <f>BOR!B36+LUMCON!B36+LOSFA!B36</f>
        <v>390000</v>
      </c>
      <c r="C36" s="61">
        <f>BOR!C36+LUMCON!C36+LOSFA!C36</f>
        <v>1000000</v>
      </c>
      <c r="D36" s="61">
        <f>BOR!D36+LUMCON!D36+LOSFA!D36</f>
        <v>1000000</v>
      </c>
      <c r="E36" s="61">
        <f t="shared" si="0"/>
        <v>0</v>
      </c>
      <c r="F36" s="62">
        <f t="shared" si="1"/>
        <v>0</v>
      </c>
      <c r="H36" s="178"/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9" ht="15" customHeight="1" x14ac:dyDescent="0.25">
      <c r="A38" s="64" t="s">
        <v>26</v>
      </c>
      <c r="B38" s="61">
        <f>BOR!B38+LUMCON!B38+LOSFA!B38</f>
        <v>0</v>
      </c>
      <c r="C38" s="61">
        <f>BOR!C38+LUMCON!C38+LOSFA!C38</f>
        <v>0</v>
      </c>
      <c r="D38" s="61">
        <f>BOR!D38+LUMCON!D38+LOSFA!D38</f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9" ht="15" customHeight="1" x14ac:dyDescent="0.25">
      <c r="A40" s="64" t="s">
        <v>26</v>
      </c>
      <c r="B40" s="61">
        <f>BOR!B40+LUMCON!B40+LOSFA!B40</f>
        <v>0</v>
      </c>
      <c r="C40" s="61">
        <f>BOR!C40+LUMCON!C40+LOSFA!C40</f>
        <v>0</v>
      </c>
      <c r="D40" s="61">
        <f>BOR!D40+LUMCON!D40+LOSFA!D40</f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9" ht="15" customHeight="1" x14ac:dyDescent="0.25">
      <c r="A41" s="66" t="s">
        <v>28</v>
      </c>
      <c r="B41" s="101"/>
      <c r="C41" s="101"/>
      <c r="D41" s="101"/>
      <c r="E41" s="63"/>
      <c r="F41" s="62" t="s">
        <v>29</v>
      </c>
      <c r="H41" s="178"/>
    </row>
    <row r="42" spans="1:9" s="103" customFormat="1" ht="15" customHeight="1" x14ac:dyDescent="0.25">
      <c r="A42" s="69" t="s">
        <v>30</v>
      </c>
      <c r="B42" s="102">
        <f>B40+B38+B10+B9+B8</f>
        <v>475257850.31</v>
      </c>
      <c r="C42" s="102">
        <f>C40+C38+C10+C9+C8</f>
        <v>506096871</v>
      </c>
      <c r="D42" s="102">
        <f>D40+D38+D10+D9+D8</f>
        <v>464186629</v>
      </c>
      <c r="E42" s="77">
        <f>D42-C42</f>
        <v>-41910242</v>
      </c>
      <c r="F42" s="71">
        <f>IF(ISBLANK(E42),"  ",IF(C42&gt;0,E42/C42,IF(E42&gt;0,1,0)))</f>
        <v>-8.281071154854068E-2</v>
      </c>
      <c r="H42" s="179"/>
      <c r="I42" s="153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9" ht="15" customHeight="1" x14ac:dyDescent="0.25">
      <c r="A44" s="72" t="s">
        <v>32</v>
      </c>
      <c r="B44" s="61">
        <f>BOR!B44+LUMCON!B44+LOSFA!B44</f>
        <v>0</v>
      </c>
      <c r="C44" s="61">
        <f>BOR!C44+LUMCON!C44+LOSFA!C44</f>
        <v>0</v>
      </c>
      <c r="D44" s="61">
        <f>BOR!D44+LUMCON!D44+LOSFA!D44</f>
        <v>0</v>
      </c>
      <c r="E44" s="61">
        <f t="shared" ref="E44:E49" si="6">D44-C44</f>
        <v>0</v>
      </c>
      <c r="F44" s="62">
        <f t="shared" ref="F44:F49" si="7">IF(ISBLANK(E44),"  ",IF(C44&gt;0,E44/C44,IF(E44&gt;0,1,0)))</f>
        <v>0</v>
      </c>
      <c r="H44" s="178"/>
    </row>
    <row r="45" spans="1:9" ht="15" customHeight="1" x14ac:dyDescent="0.25">
      <c r="A45" s="73" t="s">
        <v>33</v>
      </c>
      <c r="B45" s="61">
        <f>BOR!B45+LUMCON!B45+LOSFA!B45</f>
        <v>0</v>
      </c>
      <c r="C45" s="61">
        <f>BOR!C45+LUMCON!C45+LOSFA!C45</f>
        <v>0</v>
      </c>
      <c r="D45" s="61">
        <f>BOR!D45+LUMCON!D45+LOSFA!D45</f>
        <v>0</v>
      </c>
      <c r="E45" s="61">
        <f t="shared" si="6"/>
        <v>0</v>
      </c>
      <c r="F45" s="62">
        <f t="shared" si="7"/>
        <v>0</v>
      </c>
      <c r="H45" s="178"/>
    </row>
    <row r="46" spans="1:9" ht="15" customHeight="1" x14ac:dyDescent="0.25">
      <c r="A46" s="73" t="s">
        <v>34</v>
      </c>
      <c r="B46" s="61">
        <f>BOR!B46+LUMCON!B46+LOSFA!B46</f>
        <v>0</v>
      </c>
      <c r="C46" s="61">
        <f>BOR!C46+LUMCON!C46+LOSFA!C46</f>
        <v>0</v>
      </c>
      <c r="D46" s="61">
        <f>BOR!D46+LUMCON!D46+LOSFA!D46</f>
        <v>0</v>
      </c>
      <c r="E46" s="61">
        <f t="shared" si="6"/>
        <v>0</v>
      </c>
      <c r="F46" s="62">
        <f t="shared" si="7"/>
        <v>0</v>
      </c>
      <c r="H46" s="178"/>
    </row>
    <row r="47" spans="1:9" ht="15" customHeight="1" x14ac:dyDescent="0.25">
      <c r="A47" s="73" t="s">
        <v>35</v>
      </c>
      <c r="B47" s="61">
        <f>BOR!B47+LUMCON!B47+LOSFA!B47</f>
        <v>0</v>
      </c>
      <c r="C47" s="61">
        <f>BOR!C47+LUMCON!C47+LOSFA!C47</f>
        <v>0</v>
      </c>
      <c r="D47" s="61">
        <f>BOR!D47+LUMCON!D47+LOSFA!D47</f>
        <v>0</v>
      </c>
      <c r="E47" s="61">
        <f t="shared" si="6"/>
        <v>0</v>
      </c>
      <c r="F47" s="62">
        <f t="shared" si="7"/>
        <v>0</v>
      </c>
      <c r="H47" s="178"/>
    </row>
    <row r="48" spans="1:9" ht="15" customHeight="1" x14ac:dyDescent="0.25">
      <c r="A48" s="74" t="s">
        <v>36</v>
      </c>
      <c r="B48" s="61">
        <f>BOR!B48+LUMCON!B48+LOSFA!B48</f>
        <v>0</v>
      </c>
      <c r="C48" s="61">
        <f>BOR!C48+LUMCON!C48+LOSFA!C48</f>
        <v>0</v>
      </c>
      <c r="D48" s="61">
        <f>BOR!D48+LUMCON!D48+LOSFA!D48</f>
        <v>0</v>
      </c>
      <c r="E48" s="61">
        <f t="shared" si="6"/>
        <v>0</v>
      </c>
      <c r="F48" s="62">
        <f t="shared" si="7"/>
        <v>0</v>
      </c>
      <c r="H48" s="178"/>
    </row>
    <row r="49" spans="1:13" s="103" customFormat="1" ht="15" customHeight="1" x14ac:dyDescent="0.25">
      <c r="A49" s="67" t="s">
        <v>37</v>
      </c>
      <c r="B49" s="77">
        <f>BOR!B49+LUMCON!B49+LOSFA!B49</f>
        <v>0</v>
      </c>
      <c r="C49" s="77">
        <f>BOR!C49+LUMCON!C49+LOSFA!C49</f>
        <v>0</v>
      </c>
      <c r="D49" s="77">
        <f>BOR!D49+LUMCON!D49+LOSFA!D49</f>
        <v>0</v>
      </c>
      <c r="E49" s="77">
        <f t="shared" si="6"/>
        <v>0</v>
      </c>
      <c r="F49" s="71">
        <f t="shared" si="7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f>BOR!B51+LUMCON!B51+LOSFA!B51</f>
        <v>23801813.949999999</v>
      </c>
      <c r="C51" s="77">
        <f>BOR!C51+LUMCON!C51+LOSFA!C51</f>
        <v>29527107</v>
      </c>
      <c r="D51" s="77">
        <f>BOR!D51+LUMCON!D51+LOSFA!D51</f>
        <v>14752107</v>
      </c>
      <c r="E51" s="77">
        <f>D51-C51</f>
        <v>-14775000</v>
      </c>
      <c r="F51" s="71">
        <f>IF(ISBLANK(E51),"  ",IF(C51&gt;0,E51/C51,IF(E51&gt;0,1,0)))</f>
        <v>-0.50038766073493079</v>
      </c>
      <c r="H51" s="179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f>BOR!B53+LUMCON!B53+LOSFA!B53</f>
        <v>0</v>
      </c>
      <c r="C53" s="77">
        <f>BOR!C53+LUMCON!C53+LOSFA!C53</f>
        <v>0</v>
      </c>
      <c r="D53" s="77">
        <f>BOR!D53+LUMCON!D53+LOSFA!D53</f>
        <v>0</v>
      </c>
      <c r="E53" s="77">
        <f>D53-C53</f>
        <v>0</v>
      </c>
      <c r="F53" s="71">
        <f>IF(ISBLANK(E53),"  ",IF(C53&gt;0,E53/C53,IF(E53&gt;0,1,0)))</f>
        <v>0</v>
      </c>
      <c r="H53" s="179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7">
        <f>BOR!B55+LUMCON!B55+LOSFA!B55</f>
        <v>5064897.2699999996</v>
      </c>
      <c r="C55" s="77">
        <f>BOR!C55+LUMCON!C55+LOSFA!C55</f>
        <v>12280299</v>
      </c>
      <c r="D55" s="77">
        <f>BOR!D55+LUMCON!D55+LOSFA!D55</f>
        <v>16030299</v>
      </c>
      <c r="E55" s="77">
        <f>D55-C55</f>
        <v>3750000</v>
      </c>
      <c r="F55" s="71">
        <f>IF(ISBLANK(E55),"  ",IF(C55&gt;0,E55/C55,IF(E55&gt;0,1,0)))</f>
        <v>0.30536715759119548</v>
      </c>
      <c r="H55" s="179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7">
        <f>BOR!B57+LUMCON!B57+LOSFA!B57</f>
        <v>11046504.379999999</v>
      </c>
      <c r="C57" s="77">
        <f>BOR!C57+LUMCON!C57+LOSFA!C57</f>
        <v>34512785</v>
      </c>
      <c r="D57" s="77">
        <f>BOR!D57+LUMCON!D57+LOSFA!D57</f>
        <v>34232149</v>
      </c>
      <c r="E57" s="77">
        <f>D57-C57</f>
        <v>-280636</v>
      </c>
      <c r="F57" s="71">
        <f>IF(ISBLANK(E57),"  ",IF(C57&gt;0,E57/C57,IF(E57&gt;0,1,0)))</f>
        <v>-8.1313634932677851E-3</v>
      </c>
      <c r="H57" s="179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7">
        <f>BOR!B59+LUMCON!B59+LOSFA!B59</f>
        <v>0</v>
      </c>
      <c r="C59" s="77">
        <f>BOR!C59+LUMCON!C59+LOSFA!C59</f>
        <v>0</v>
      </c>
      <c r="D59" s="77">
        <f>BOR!D59+LUMCON!D59+LOSFA!D59</f>
        <v>0</v>
      </c>
      <c r="E59" s="77">
        <f>D59-C59</f>
        <v>0</v>
      </c>
      <c r="F59" s="71">
        <f>IF(ISBLANK(E59),"  ",IF(C59&gt;0,E59/C59,IF(E59&gt;0,1,0)))</f>
        <v>0</v>
      </c>
      <c r="H59" s="179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7">
        <f>B59+B57+B55+B53+B51+-B49+B42</f>
        <v>515171065.90999997</v>
      </c>
      <c r="C61" s="77">
        <f>C59+C57+C55+C53+C51+-C49+C42</f>
        <v>582417062</v>
      </c>
      <c r="D61" s="77">
        <f>D59+D57+D55+D53+D51+-D49+D42</f>
        <v>529201184</v>
      </c>
      <c r="E61" s="77">
        <f>D61-C61</f>
        <v>-53215878</v>
      </c>
      <c r="F61" s="71">
        <f>IF(ISBLANK(E61),"  ",IF(C61&gt;0,E61/C61,IF(E61&gt;0,1,0)))</f>
        <v>-9.13707400968964E-2</v>
      </c>
      <c r="H61" s="179"/>
      <c r="I61" s="153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9" ht="15" customHeight="1" x14ac:dyDescent="0.25">
      <c r="A65" s="64" t="s">
        <v>46</v>
      </c>
      <c r="B65" s="61">
        <f>BOR!B65+LUMCON!B65+LOSFA!B65</f>
        <v>0</v>
      </c>
      <c r="C65" s="61">
        <f>BOR!C65+LUMCON!C65+LOSFA!C65</f>
        <v>0</v>
      </c>
      <c r="D65" s="61">
        <f>BOR!D65+LUMCON!D65+LOSFA!D65</f>
        <v>0</v>
      </c>
      <c r="E65" s="61">
        <f t="shared" ref="E65:E78" si="8">D65-C65</f>
        <v>0</v>
      </c>
      <c r="F65" s="62">
        <f t="shared" ref="F65:F78" si="9">IF(ISBLANK(E65),"  ",IF(C65&gt;0,E65/C65,IF(E65&gt;0,1,0)))</f>
        <v>0</v>
      </c>
      <c r="H65" s="178"/>
    </row>
    <row r="66" spans="1:9" ht="15" customHeight="1" x14ac:dyDescent="0.25">
      <c r="A66" s="66" t="s">
        <v>47</v>
      </c>
      <c r="B66" s="61">
        <f>BOR!B66+LUMCON!B66+LOSFA!B66</f>
        <v>4075399.83</v>
      </c>
      <c r="C66" s="61">
        <f>BOR!C66+LUMCON!C66+LOSFA!C66</f>
        <v>6594593</v>
      </c>
      <c r="D66" s="61">
        <f>BOR!D66+LUMCON!D66+LOSFA!D66</f>
        <v>7734000</v>
      </c>
      <c r="E66" s="61">
        <f t="shared" si="8"/>
        <v>1139407</v>
      </c>
      <c r="F66" s="62">
        <f t="shared" si="9"/>
        <v>0.17277897210639079</v>
      </c>
      <c r="H66" s="178"/>
    </row>
    <row r="67" spans="1:9" ht="15" customHeight="1" x14ac:dyDescent="0.25">
      <c r="A67" s="66" t="s">
        <v>48</v>
      </c>
      <c r="B67" s="61">
        <f>BOR!B67+LUMCON!B67+LOSFA!B67</f>
        <v>0</v>
      </c>
      <c r="C67" s="61">
        <f>BOR!C67+LUMCON!C67+LOSFA!C67</f>
        <v>0</v>
      </c>
      <c r="D67" s="61">
        <f>BOR!D67+LUMCON!D67+LOSFA!D67</f>
        <v>0</v>
      </c>
      <c r="E67" s="61">
        <f t="shared" si="8"/>
        <v>0</v>
      </c>
      <c r="F67" s="62">
        <f t="shared" si="9"/>
        <v>0</v>
      </c>
      <c r="H67" s="178"/>
    </row>
    <row r="68" spans="1:9" ht="15" customHeight="1" x14ac:dyDescent="0.25">
      <c r="A68" s="66" t="s">
        <v>49</v>
      </c>
      <c r="B68" s="61">
        <f>BOR!B68+LUMCON!B68+LOSFA!B68</f>
        <v>0</v>
      </c>
      <c r="C68" s="61">
        <f>BOR!C68+LUMCON!C68+LOSFA!C68</f>
        <v>0</v>
      </c>
      <c r="D68" s="61">
        <f>BOR!D68+LUMCON!D68+LOSFA!D68</f>
        <v>0</v>
      </c>
      <c r="E68" s="61">
        <f t="shared" si="8"/>
        <v>0</v>
      </c>
      <c r="F68" s="62">
        <f t="shared" si="9"/>
        <v>0</v>
      </c>
      <c r="H68" s="178"/>
    </row>
    <row r="69" spans="1:9" ht="15" customHeight="1" x14ac:dyDescent="0.25">
      <c r="A69" s="66" t="s">
        <v>50</v>
      </c>
      <c r="B69" s="61">
        <f>BOR!B69+LUMCON!B69+LOSFA!B69</f>
        <v>12446935.73</v>
      </c>
      <c r="C69" s="61">
        <f>BOR!C69+LUMCON!C69+LOSFA!C69</f>
        <v>17530489</v>
      </c>
      <c r="D69" s="61">
        <f>BOR!D69+LUMCON!D69+LOSFA!D69</f>
        <v>16736917</v>
      </c>
      <c r="E69" s="61">
        <f t="shared" si="8"/>
        <v>-793572</v>
      </c>
      <c r="F69" s="62">
        <f t="shared" si="9"/>
        <v>-4.5268104044330994E-2</v>
      </c>
      <c r="H69" s="178"/>
    </row>
    <row r="70" spans="1:9" ht="15" customHeight="1" x14ac:dyDescent="0.25">
      <c r="A70" s="66" t="s">
        <v>51</v>
      </c>
      <c r="B70" s="61">
        <f>BOR!B70+LUMCON!B70+LOSFA!B70</f>
        <v>118163226.45</v>
      </c>
      <c r="C70" s="61">
        <f>BOR!C70+LUMCON!C70+LOSFA!C70</f>
        <v>153748482</v>
      </c>
      <c r="D70" s="61">
        <f>BOR!D70+LUMCON!D70+LOSFA!D70</f>
        <v>96672673</v>
      </c>
      <c r="E70" s="61">
        <f t="shared" si="8"/>
        <v>-57075809</v>
      </c>
      <c r="F70" s="62">
        <f t="shared" si="9"/>
        <v>-0.37122843918550036</v>
      </c>
      <c r="H70" s="178"/>
    </row>
    <row r="71" spans="1:9" ht="15" customHeight="1" x14ac:dyDescent="0.25">
      <c r="A71" s="66" t="s">
        <v>52</v>
      </c>
      <c r="B71" s="61">
        <f>BOR!B71+LUMCON!B71+LOSFA!B71</f>
        <v>371991931</v>
      </c>
      <c r="C71" s="61">
        <f>BOR!C71+LUMCON!C71+LOSFA!C71</f>
        <v>395431775</v>
      </c>
      <c r="D71" s="61">
        <f>BOR!D71+LUMCON!D71+LOSFA!D71</f>
        <v>394410854</v>
      </c>
      <c r="E71" s="61">
        <f t="shared" si="8"/>
        <v>-1020921</v>
      </c>
      <c r="F71" s="62">
        <f t="shared" si="9"/>
        <v>-2.5817879708832201E-3</v>
      </c>
      <c r="H71" s="178"/>
    </row>
    <row r="72" spans="1:9" ht="15" customHeight="1" x14ac:dyDescent="0.25">
      <c r="A72" s="66" t="s">
        <v>53</v>
      </c>
      <c r="B72" s="61">
        <f>BOR!B72+LUMCON!B72+LOSFA!B72</f>
        <v>1368903.5599999998</v>
      </c>
      <c r="C72" s="61">
        <f>BOR!C72+LUMCON!C72+LOSFA!C72</f>
        <v>4981723</v>
      </c>
      <c r="D72" s="61">
        <f>BOR!D72+LUMCON!D72+LOSFA!D72</f>
        <v>3222740</v>
      </c>
      <c r="E72" s="61">
        <f t="shared" si="8"/>
        <v>-1758983</v>
      </c>
      <c r="F72" s="62">
        <f t="shared" si="9"/>
        <v>-0.35308727522586059</v>
      </c>
      <c r="H72" s="178"/>
    </row>
    <row r="73" spans="1:9" s="103" customFormat="1" ht="15" customHeight="1" x14ac:dyDescent="0.25">
      <c r="A73" s="84" t="s">
        <v>54</v>
      </c>
      <c r="B73" s="77">
        <f>SUM(B65:B72)</f>
        <v>508046396.56999999</v>
      </c>
      <c r="C73" s="77">
        <f>SUM(C65:C72)</f>
        <v>578287062</v>
      </c>
      <c r="D73" s="77">
        <f>SUM(D65:D72)</f>
        <v>518777184</v>
      </c>
      <c r="E73" s="77">
        <f t="shared" si="8"/>
        <v>-59509878</v>
      </c>
      <c r="F73" s="71">
        <f t="shared" si="9"/>
        <v>-0.10290715789868389</v>
      </c>
      <c r="H73" s="179"/>
    </row>
    <row r="74" spans="1:9" ht="15" customHeight="1" x14ac:dyDescent="0.25">
      <c r="A74" s="66" t="s">
        <v>55</v>
      </c>
      <c r="B74" s="61">
        <f>BOR!B74+LUMCON!B74+LOSFA!B74</f>
        <v>0</v>
      </c>
      <c r="C74" s="61">
        <f>BOR!C74+LUMCON!C74+LOSFA!C74</f>
        <v>0</v>
      </c>
      <c r="D74" s="61">
        <f>BOR!D74+LUMCON!D74+LOSFA!D74</f>
        <v>0</v>
      </c>
      <c r="E74" s="61">
        <f t="shared" si="8"/>
        <v>0</v>
      </c>
      <c r="F74" s="62">
        <f t="shared" si="9"/>
        <v>0</v>
      </c>
      <c r="H74" s="178"/>
    </row>
    <row r="75" spans="1:9" ht="15" customHeight="1" x14ac:dyDescent="0.25">
      <c r="A75" s="66" t="s">
        <v>56</v>
      </c>
      <c r="B75" s="61">
        <f>BOR!B75+LUMCON!B75+LOSFA!B75</f>
        <v>0</v>
      </c>
      <c r="C75" s="61">
        <f>BOR!C75+LUMCON!C75+LOSFA!C75</f>
        <v>0</v>
      </c>
      <c r="D75" s="61">
        <f>BOR!D75+LUMCON!D75+LOSFA!D75</f>
        <v>0</v>
      </c>
      <c r="E75" s="61">
        <f t="shared" si="8"/>
        <v>0</v>
      </c>
      <c r="F75" s="62">
        <f t="shared" si="9"/>
        <v>0</v>
      </c>
      <c r="H75" s="178"/>
    </row>
    <row r="76" spans="1:9" ht="15" customHeight="1" x14ac:dyDescent="0.25">
      <c r="A76" s="66" t="s">
        <v>57</v>
      </c>
      <c r="B76" s="61">
        <f>BOR!B76+LUMCON!B76+LOSFA!B76</f>
        <v>0</v>
      </c>
      <c r="C76" s="61">
        <f>BOR!C76+LUMCON!C76+LOSFA!C76</f>
        <v>0</v>
      </c>
      <c r="D76" s="61">
        <f>BOR!D76+LUMCON!D76+LOSFA!D76</f>
        <v>0</v>
      </c>
      <c r="E76" s="61">
        <f t="shared" si="8"/>
        <v>0</v>
      </c>
      <c r="F76" s="62">
        <f t="shared" si="9"/>
        <v>0</v>
      </c>
      <c r="H76" s="178"/>
    </row>
    <row r="77" spans="1:9" ht="15" customHeight="1" x14ac:dyDescent="0.25">
      <c r="A77" s="66" t="s">
        <v>58</v>
      </c>
      <c r="B77" s="61">
        <f>BOR!B77+LUMCON!B77+LOSFA!B77</f>
        <v>4938675.2399999993</v>
      </c>
      <c r="C77" s="61">
        <f>BOR!C77+LUMCON!C77+LOSFA!C77</f>
        <v>4130000</v>
      </c>
      <c r="D77" s="61">
        <f>BOR!D77+LUMCON!D77+LOSFA!D77</f>
        <v>10424000</v>
      </c>
      <c r="E77" s="61">
        <f t="shared" si="8"/>
        <v>6294000</v>
      </c>
      <c r="F77" s="62">
        <f t="shared" si="9"/>
        <v>1.5239709443099274</v>
      </c>
      <c r="H77" s="178"/>
    </row>
    <row r="78" spans="1:9" s="103" customFormat="1" ht="15" customHeight="1" x14ac:dyDescent="0.25">
      <c r="A78" s="85" t="s">
        <v>59</v>
      </c>
      <c r="B78" s="77">
        <f>SUM(B73:B77)</f>
        <v>512985071.81</v>
      </c>
      <c r="C78" s="77">
        <f>SUM(C73:C77)</f>
        <v>582417062</v>
      </c>
      <c r="D78" s="77">
        <f>SUM(D73:D77)</f>
        <v>529201184</v>
      </c>
      <c r="E78" s="77">
        <f t="shared" si="8"/>
        <v>-53215878</v>
      </c>
      <c r="F78" s="71">
        <f t="shared" si="9"/>
        <v>-9.13707400968964E-2</v>
      </c>
      <c r="H78" s="179"/>
      <c r="I78" s="153"/>
    </row>
    <row r="79" spans="1:9" ht="15" customHeight="1" x14ac:dyDescent="0.25">
      <c r="A79" s="83"/>
      <c r="B79" s="57"/>
      <c r="C79" s="57"/>
      <c r="D79" s="57"/>
      <c r="E79" s="57"/>
      <c r="F79" s="59"/>
      <c r="H79" s="178"/>
    </row>
    <row r="80" spans="1:9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f>BOR!B81+LUMCON!B81+LOSFA!B81</f>
        <v>18290487.41</v>
      </c>
      <c r="C81" s="61">
        <f>BOR!C81+LUMCON!C81+LOSFA!C81</f>
        <v>22587258</v>
      </c>
      <c r="D81" s="61">
        <f>BOR!D81+LUMCON!D81+LOSFA!D81</f>
        <v>24829651</v>
      </c>
      <c r="E81" s="61">
        <f t="shared" ref="E81:E99" si="10">D81-C81</f>
        <v>2242393</v>
      </c>
      <c r="F81" s="62">
        <f t="shared" ref="F81:F99" si="11">IF(ISBLANK(E81),"  ",IF(C81&gt;0,E81/C81,IF(E81&gt;0,1,0)))</f>
        <v>9.927690204804851E-2</v>
      </c>
      <c r="H81" s="178"/>
    </row>
    <row r="82" spans="1:8" ht="15" customHeight="1" x14ac:dyDescent="0.25">
      <c r="A82" s="66" t="s">
        <v>62</v>
      </c>
      <c r="B82" s="61">
        <f>BOR!B82+LUMCON!B82+LOSFA!B82</f>
        <v>552035</v>
      </c>
      <c r="C82" s="61">
        <f>BOR!C82+LUMCON!C82+LOSFA!C82</f>
        <v>853740</v>
      </c>
      <c r="D82" s="61">
        <f>BOR!D82+LUMCON!D82+LOSFA!D82</f>
        <v>929722</v>
      </c>
      <c r="E82" s="61">
        <f t="shared" si="10"/>
        <v>75982</v>
      </c>
      <c r="F82" s="62">
        <f t="shared" si="11"/>
        <v>8.899899266755687E-2</v>
      </c>
      <c r="H82" s="178"/>
    </row>
    <row r="83" spans="1:8" ht="15" customHeight="1" x14ac:dyDescent="0.25">
      <c r="A83" s="66" t="s">
        <v>63</v>
      </c>
      <c r="B83" s="61">
        <f>BOR!B83+LUMCON!B83+LOSFA!B83</f>
        <v>7952128.79</v>
      </c>
      <c r="C83" s="61">
        <f>BOR!C83+LUMCON!C83+LOSFA!C83</f>
        <v>9613636</v>
      </c>
      <c r="D83" s="61">
        <f>BOR!D83+LUMCON!D83+LOSFA!D83</f>
        <v>9466019</v>
      </c>
      <c r="E83" s="61">
        <f t="shared" si="10"/>
        <v>-147617</v>
      </c>
      <c r="F83" s="62">
        <f t="shared" si="11"/>
        <v>-1.5354960391676989E-2</v>
      </c>
      <c r="H83" s="178"/>
    </row>
    <row r="84" spans="1:8" s="103" customFormat="1" ht="15" customHeight="1" x14ac:dyDescent="0.25">
      <c r="A84" s="84" t="s">
        <v>64</v>
      </c>
      <c r="B84" s="77">
        <f>SUM(B81:B83)</f>
        <v>26794651.199999999</v>
      </c>
      <c r="C84" s="77">
        <f>SUM(C81:C83)</f>
        <v>33054634</v>
      </c>
      <c r="D84" s="77">
        <f>SUM(D81:D83)</f>
        <v>35225392</v>
      </c>
      <c r="E84" s="77">
        <f t="shared" si="10"/>
        <v>2170758</v>
      </c>
      <c r="F84" s="71">
        <f t="shared" si="11"/>
        <v>6.5671820780106055E-2</v>
      </c>
      <c r="H84" s="179"/>
    </row>
    <row r="85" spans="1:8" ht="15" customHeight="1" x14ac:dyDescent="0.25">
      <c r="A85" s="66" t="s">
        <v>65</v>
      </c>
      <c r="B85" s="61">
        <f>BOR!B85+LUMCON!B85+LOSFA!B85</f>
        <v>529416.63</v>
      </c>
      <c r="C85" s="61">
        <f>BOR!C85+LUMCON!C85+LOSFA!C85</f>
        <v>729739</v>
      </c>
      <c r="D85" s="61">
        <f>BOR!D85+LUMCON!D85+LOSFA!D85</f>
        <v>714973</v>
      </c>
      <c r="E85" s="61">
        <f t="shared" si="10"/>
        <v>-14766</v>
      </c>
      <c r="F85" s="62">
        <f t="shared" si="11"/>
        <v>-2.0234631834121514E-2</v>
      </c>
      <c r="H85" s="178"/>
    </row>
    <row r="86" spans="1:8" ht="15" customHeight="1" x14ac:dyDescent="0.25">
      <c r="A86" s="66" t="s">
        <v>66</v>
      </c>
      <c r="B86" s="61">
        <f>BOR!B86+LUMCON!B86+LOSFA!B86</f>
        <v>10670784.379999999</v>
      </c>
      <c r="C86" s="61">
        <f>BOR!C86+LUMCON!C86+LOSFA!C86</f>
        <v>16976363</v>
      </c>
      <c r="D86" s="61">
        <f>BOR!D86+LUMCON!D86+LOSFA!D86</f>
        <v>15484562</v>
      </c>
      <c r="E86" s="61">
        <f t="shared" si="10"/>
        <v>-1491801</v>
      </c>
      <c r="F86" s="62">
        <f t="shared" si="11"/>
        <v>-8.7875182687834841E-2</v>
      </c>
      <c r="H86" s="178"/>
    </row>
    <row r="87" spans="1:8" ht="15" customHeight="1" x14ac:dyDescent="0.25">
      <c r="A87" s="66" t="s">
        <v>67</v>
      </c>
      <c r="B87" s="61">
        <f>BOR!B87+LUMCON!B87+LOSFA!B87</f>
        <v>2278466.9500000002</v>
      </c>
      <c r="C87" s="61">
        <f>BOR!C87+LUMCON!C87+LOSFA!C87</f>
        <v>2873097</v>
      </c>
      <c r="D87" s="61">
        <f>BOR!D87+LUMCON!D87+LOSFA!D87</f>
        <v>4510479</v>
      </c>
      <c r="E87" s="61">
        <f t="shared" si="10"/>
        <v>1637382</v>
      </c>
      <c r="F87" s="62">
        <f t="shared" si="11"/>
        <v>0.56990139908259274</v>
      </c>
      <c r="H87" s="178"/>
    </row>
    <row r="88" spans="1:8" s="103" customFormat="1" ht="15" customHeight="1" x14ac:dyDescent="0.25">
      <c r="A88" s="68" t="s">
        <v>68</v>
      </c>
      <c r="B88" s="77">
        <f>SUM(B85:B87)</f>
        <v>13478667.960000001</v>
      </c>
      <c r="C88" s="77">
        <f>SUM(C85:C87)</f>
        <v>20579199</v>
      </c>
      <c r="D88" s="77">
        <f>SUM(D85:D87)</f>
        <v>20710014</v>
      </c>
      <c r="E88" s="77">
        <f t="shared" si="10"/>
        <v>130815</v>
      </c>
      <c r="F88" s="71">
        <f t="shared" si="11"/>
        <v>6.3566614035852412E-3</v>
      </c>
      <c r="H88" s="179"/>
    </row>
    <row r="89" spans="1:8" ht="15" customHeight="1" x14ac:dyDescent="0.25">
      <c r="A89" s="66" t="s">
        <v>69</v>
      </c>
      <c r="B89" s="61">
        <f>BOR!B89+LUMCON!B89+LOSFA!B89</f>
        <v>2046873</v>
      </c>
      <c r="C89" s="61">
        <f>BOR!C89+LUMCON!C89+LOSFA!C89</f>
        <v>6281226</v>
      </c>
      <c r="D89" s="61">
        <f>BOR!D89+LUMCON!D89+LOSFA!D89</f>
        <v>4012353</v>
      </c>
      <c r="E89" s="61">
        <f t="shared" si="10"/>
        <v>-2268873</v>
      </c>
      <c r="F89" s="62">
        <f t="shared" si="11"/>
        <v>-0.36121499210504449</v>
      </c>
      <c r="H89" s="178"/>
    </row>
    <row r="90" spans="1:8" ht="15" customHeight="1" x14ac:dyDescent="0.25">
      <c r="A90" s="66" t="s">
        <v>70</v>
      </c>
      <c r="B90" s="61">
        <f>BOR!B90+LUMCON!B90+LOSFA!B90</f>
        <v>459880023.14999998</v>
      </c>
      <c r="C90" s="61">
        <f>BOR!C90+LUMCON!C90+LOSFA!C90</f>
        <v>511219423</v>
      </c>
      <c r="D90" s="61">
        <f>BOR!D90+LUMCON!D90+LOSFA!D90</f>
        <v>464570616</v>
      </c>
      <c r="E90" s="61">
        <f t="shared" si="10"/>
        <v>-46648807</v>
      </c>
      <c r="F90" s="62">
        <f t="shared" si="11"/>
        <v>-9.1250067781560015E-2</v>
      </c>
      <c r="H90" s="178"/>
    </row>
    <row r="91" spans="1:8" ht="15" customHeight="1" x14ac:dyDescent="0.25">
      <c r="A91" s="66" t="s">
        <v>71</v>
      </c>
      <c r="B91" s="61">
        <f>BOR!B91+LUMCON!B91+LOSFA!B91</f>
        <v>0</v>
      </c>
      <c r="C91" s="61">
        <f>BOR!C91+LUMCON!C91+LOSFA!C91</f>
        <v>0</v>
      </c>
      <c r="D91" s="61">
        <f>BOR!D91+LUMCON!D91+LOSFA!D91</f>
        <v>0</v>
      </c>
      <c r="E91" s="61">
        <f t="shared" si="10"/>
        <v>0</v>
      </c>
      <c r="F91" s="62">
        <f t="shared" si="11"/>
        <v>0</v>
      </c>
      <c r="H91" s="178"/>
    </row>
    <row r="92" spans="1:8" ht="15" customHeight="1" x14ac:dyDescent="0.25">
      <c r="A92" s="66" t="s">
        <v>72</v>
      </c>
      <c r="B92" s="61">
        <f>BOR!B92+LUMCON!B92+LOSFA!B92</f>
        <v>9379912.8499999996</v>
      </c>
      <c r="C92" s="61">
        <f>BOR!C92+LUMCON!C92+LOSFA!C92</f>
        <v>10032380</v>
      </c>
      <c r="D92" s="61">
        <f>BOR!D92+LUMCON!D92+LOSFA!D92</f>
        <v>3527609</v>
      </c>
      <c r="E92" s="61">
        <f t="shared" si="10"/>
        <v>-6504771</v>
      </c>
      <c r="F92" s="62">
        <f t="shared" si="11"/>
        <v>-0.64837765315907092</v>
      </c>
      <c r="H92" s="178"/>
    </row>
    <row r="93" spans="1:8" s="103" customFormat="1" ht="15" customHeight="1" x14ac:dyDescent="0.25">
      <c r="A93" s="68" t="s">
        <v>73</v>
      </c>
      <c r="B93" s="77">
        <f>SUM(B89:B92)</f>
        <v>471306809</v>
      </c>
      <c r="C93" s="77">
        <f>SUM(C89:C92)</f>
        <v>527533029</v>
      </c>
      <c r="D93" s="77">
        <f>SUM(D89:D92)</f>
        <v>472110578</v>
      </c>
      <c r="E93" s="77">
        <f t="shared" si="10"/>
        <v>-55422451</v>
      </c>
      <c r="F93" s="71">
        <f t="shared" si="11"/>
        <v>-0.10505967959022335</v>
      </c>
      <c r="H93" s="179"/>
    </row>
    <row r="94" spans="1:8" ht="15" customHeight="1" x14ac:dyDescent="0.25">
      <c r="A94" s="66" t="s">
        <v>74</v>
      </c>
      <c r="B94" s="61">
        <f>BOR!B94+LUMCON!B94+LOSFA!B94</f>
        <v>1142576.6499999999</v>
      </c>
      <c r="C94" s="61">
        <f>BOR!C94+LUMCON!C94+LOSFA!C94</f>
        <v>1110200</v>
      </c>
      <c r="D94" s="61">
        <f>BOR!D94+LUMCON!D94+LOSFA!D94</f>
        <v>805200</v>
      </c>
      <c r="E94" s="61">
        <f t="shared" si="10"/>
        <v>-305000</v>
      </c>
      <c r="F94" s="62">
        <f t="shared" si="11"/>
        <v>-0.27472527472527475</v>
      </c>
      <c r="H94" s="178"/>
    </row>
    <row r="95" spans="1:8" ht="15" customHeight="1" x14ac:dyDescent="0.25">
      <c r="A95" s="66" t="s">
        <v>75</v>
      </c>
      <c r="B95" s="61">
        <f>BOR!B95+LUMCON!B95+LOSFA!B95</f>
        <v>0</v>
      </c>
      <c r="C95" s="61">
        <f>BOR!C95+LUMCON!C95+LOSFA!C95</f>
        <v>0</v>
      </c>
      <c r="D95" s="61">
        <f>BOR!D95+LUMCON!D95+LOSFA!D95</f>
        <v>0</v>
      </c>
      <c r="E95" s="61">
        <f t="shared" si="10"/>
        <v>0</v>
      </c>
      <c r="F95" s="62">
        <f t="shared" si="11"/>
        <v>0</v>
      </c>
      <c r="H95" s="178"/>
    </row>
    <row r="96" spans="1:8" ht="15" customHeight="1" x14ac:dyDescent="0.25">
      <c r="A96" s="73" t="s">
        <v>76</v>
      </c>
      <c r="B96" s="61">
        <f>BOR!B96+LUMCON!B96+LOSFA!B96</f>
        <v>262367</v>
      </c>
      <c r="C96" s="61">
        <f>BOR!C96+LUMCON!C96+LOSFA!C96</f>
        <v>140000</v>
      </c>
      <c r="D96" s="61">
        <f>BOR!D96+LUMCON!D96+LOSFA!D96</f>
        <v>350000</v>
      </c>
      <c r="E96" s="61">
        <f t="shared" si="10"/>
        <v>210000</v>
      </c>
      <c r="F96" s="62">
        <f t="shared" si="11"/>
        <v>1.5</v>
      </c>
      <c r="H96" s="178"/>
    </row>
    <row r="97" spans="1:8" s="103" customFormat="1" ht="15" customHeight="1" x14ac:dyDescent="0.25">
      <c r="A97" s="87" t="s">
        <v>77</v>
      </c>
      <c r="B97" s="77">
        <f>SUM(B94:B96)</f>
        <v>1404943.65</v>
      </c>
      <c r="C97" s="77">
        <f>SUM(C94:C96)</f>
        <v>1250200</v>
      </c>
      <c r="D97" s="77">
        <f>SUM(D94:D96)</f>
        <v>1155200</v>
      </c>
      <c r="E97" s="77">
        <f t="shared" si="10"/>
        <v>-95000</v>
      </c>
      <c r="F97" s="71">
        <f t="shared" si="11"/>
        <v>-7.598784194528875E-2</v>
      </c>
      <c r="H97" s="179"/>
    </row>
    <row r="98" spans="1:8" ht="15" customHeight="1" x14ac:dyDescent="0.25">
      <c r="A98" s="73" t="s">
        <v>78</v>
      </c>
      <c r="B98" s="61">
        <f>BOR!B98+LUMCON!B98+LOSFA!B98</f>
        <v>0</v>
      </c>
      <c r="C98" s="61">
        <f>BOR!C98+LUMCON!C98+LOSFA!C98</f>
        <v>0</v>
      </c>
      <c r="D98" s="61">
        <f>BOR!D98+LUMCON!D98+LOSFA!D98</f>
        <v>0</v>
      </c>
      <c r="E98" s="61">
        <f t="shared" si="10"/>
        <v>0</v>
      </c>
      <c r="F98" s="62">
        <f t="shared" si="11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f>B98+B97+B93+B88+B84</f>
        <v>512985071.80999994</v>
      </c>
      <c r="C99" s="160">
        <f>C98+C97+C93+C88+C84</f>
        <v>582417062</v>
      </c>
      <c r="D99" s="160">
        <f>D98+D97+D93+D88+D84</f>
        <v>529201184</v>
      </c>
      <c r="E99" s="161">
        <f t="shared" si="10"/>
        <v>-53215878</v>
      </c>
      <c r="F99" s="162">
        <f t="shared" si="11"/>
        <v>-9.13707400968964E-2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103"/>
  <sheetViews>
    <sheetView workbookViewId="0">
      <pane ySplit="5" topLeftCell="A53" activePane="bottomLeft" state="frozen"/>
      <selection activeCell="C37" sqref="C37"/>
      <selection pane="bottomLeft" activeCell="H8" sqref="H8"/>
    </sheetView>
  </sheetViews>
  <sheetFormatPr defaultColWidth="9.140625" defaultRowHeight="15.75" x14ac:dyDescent="0.25"/>
  <cols>
    <col min="1" max="1" width="66.5703125" style="1" customWidth="1"/>
    <col min="2" max="5" width="23.7109375" style="2" customWidth="1"/>
    <col min="6" max="6" width="23.7109375" style="3" customWidth="1"/>
    <col min="8" max="8" width="7.7109375" customWidth="1"/>
    <col min="9" max="9" width="11.5703125" customWidth="1"/>
    <col min="11" max="11" width="12.7109375" bestFit="1" customWidth="1"/>
  </cols>
  <sheetData>
    <row r="1" spans="1:9" ht="19.5" customHeight="1" thickBot="1" x14ac:dyDescent="0.35">
      <c r="A1" s="27" t="s">
        <v>0</v>
      </c>
      <c r="B1" s="28"/>
      <c r="D1" s="29" t="s">
        <v>1</v>
      </c>
      <c r="E1" s="26" t="s">
        <v>0</v>
      </c>
      <c r="F1" s="36"/>
    </row>
    <row r="2" spans="1:9" ht="19.5" customHeight="1" thickBot="1" x14ac:dyDescent="0.3">
      <c r="A2" s="27" t="s">
        <v>2</v>
      </c>
      <c r="B2" s="28"/>
      <c r="C2" s="28"/>
      <c r="D2" s="28"/>
      <c r="E2" s="28"/>
      <c r="F2" s="32"/>
      <c r="I2" s="170" t="s">
        <v>178</v>
      </c>
    </row>
    <row r="3" spans="1:9" ht="19.5" customHeight="1" thickBot="1" x14ac:dyDescent="0.3">
      <c r="A3" s="33" t="s">
        <v>3</v>
      </c>
      <c r="B3" s="34"/>
      <c r="C3" s="34"/>
      <c r="D3" s="34"/>
      <c r="E3" s="34"/>
      <c r="F3" s="35"/>
    </row>
    <row r="4" spans="1:9" ht="15" customHeight="1" thickTop="1" x14ac:dyDescent="0.25">
      <c r="A4" s="49" t="s">
        <v>4</v>
      </c>
      <c r="B4" s="50" t="s">
        <v>5</v>
      </c>
      <c r="C4" s="51" t="s">
        <v>6</v>
      </c>
      <c r="D4" s="51" t="s">
        <v>6</v>
      </c>
      <c r="E4" s="51" t="s">
        <v>7</v>
      </c>
      <c r="F4" s="52" t="s">
        <v>8</v>
      </c>
      <c r="H4" s="177"/>
    </row>
    <row r="5" spans="1:9" s="107" customFormat="1" ht="15" customHeight="1" x14ac:dyDescent="0.25">
      <c r="A5" s="53"/>
      <c r="B5" s="54" t="s">
        <v>200</v>
      </c>
      <c r="C5" s="54" t="s">
        <v>205</v>
      </c>
      <c r="D5" s="202" t="s">
        <v>210</v>
      </c>
      <c r="E5" s="54" t="s">
        <v>200</v>
      </c>
      <c r="F5" s="55" t="s">
        <v>9</v>
      </c>
      <c r="H5" s="177"/>
    </row>
    <row r="6" spans="1:9" ht="15" customHeight="1" x14ac:dyDescent="0.25">
      <c r="A6" s="56" t="s">
        <v>10</v>
      </c>
      <c r="B6" s="57"/>
      <c r="C6" s="57"/>
      <c r="D6" s="57"/>
      <c r="E6" s="57"/>
      <c r="F6" s="58"/>
      <c r="H6" s="178"/>
    </row>
    <row r="7" spans="1:9" ht="15" customHeight="1" x14ac:dyDescent="0.25">
      <c r="A7" s="56" t="s">
        <v>11</v>
      </c>
      <c r="B7" s="57"/>
      <c r="C7" s="57"/>
      <c r="D7" s="57"/>
      <c r="E7" s="57"/>
      <c r="F7" s="59"/>
      <c r="H7" s="178"/>
    </row>
    <row r="8" spans="1:9" ht="15" customHeight="1" x14ac:dyDescent="0.25">
      <c r="A8" s="60" t="s">
        <v>12</v>
      </c>
      <c r="B8" s="61">
        <v>36430232</v>
      </c>
      <c r="C8" s="61">
        <v>36430232</v>
      </c>
      <c r="D8" s="61">
        <v>28356568</v>
      </c>
      <c r="E8" s="61">
        <f t="shared" ref="E8:E36" si="0">D8-C8</f>
        <v>-8073664</v>
      </c>
      <c r="F8" s="62">
        <f t="shared" ref="F8:F36" si="1">IF(ISBLANK(E8),"  ",IF(C8&gt;0,E8/C8,IF(E8&gt;0,1,0)))</f>
        <v>-0.22161988976627983</v>
      </c>
      <c r="H8" s="178"/>
    </row>
    <row r="9" spans="1:9" ht="15" customHeight="1" x14ac:dyDescent="0.25">
      <c r="A9" s="60" t="s">
        <v>13</v>
      </c>
      <c r="B9" s="61">
        <v>0</v>
      </c>
      <c r="C9" s="61">
        <v>0</v>
      </c>
      <c r="D9" s="61">
        <v>0</v>
      </c>
      <c r="E9" s="61">
        <f t="shared" si="0"/>
        <v>0</v>
      </c>
      <c r="F9" s="62">
        <f t="shared" si="1"/>
        <v>0</v>
      </c>
      <c r="H9" s="178"/>
    </row>
    <row r="10" spans="1:9" ht="15" customHeight="1" x14ac:dyDescent="0.25">
      <c r="A10" s="187" t="s">
        <v>14</v>
      </c>
      <c r="B10" s="63">
        <v>48569702</v>
      </c>
      <c r="C10" s="63">
        <v>65928877</v>
      </c>
      <c r="D10" s="63">
        <v>27280000</v>
      </c>
      <c r="E10" s="61">
        <f t="shared" si="0"/>
        <v>-38648877</v>
      </c>
      <c r="F10" s="62">
        <f t="shared" si="1"/>
        <v>-0.58622076939062684</v>
      </c>
      <c r="H10" s="178"/>
    </row>
    <row r="11" spans="1:9" ht="15" customHeight="1" x14ac:dyDescent="0.25">
      <c r="A11" s="189" t="s">
        <v>15</v>
      </c>
      <c r="B11" s="65">
        <v>16750000</v>
      </c>
      <c r="C11" s="65">
        <v>26316667</v>
      </c>
      <c r="D11" s="65">
        <v>5000000</v>
      </c>
      <c r="E11" s="61">
        <f t="shared" si="0"/>
        <v>-21316667</v>
      </c>
      <c r="F11" s="62">
        <f t="shared" si="1"/>
        <v>-0.81000633552873547</v>
      </c>
      <c r="H11" s="178"/>
    </row>
    <row r="12" spans="1:9" ht="15" customHeight="1" x14ac:dyDescent="0.25">
      <c r="A12" s="190" t="s">
        <v>16</v>
      </c>
      <c r="B12" s="65">
        <v>0</v>
      </c>
      <c r="C12" s="65">
        <v>0</v>
      </c>
      <c r="D12" s="65">
        <v>0</v>
      </c>
      <c r="E12" s="61">
        <f t="shared" si="0"/>
        <v>0</v>
      </c>
      <c r="F12" s="62">
        <f t="shared" si="1"/>
        <v>0</v>
      </c>
      <c r="H12" s="178"/>
    </row>
    <row r="13" spans="1:9" ht="15" customHeight="1" x14ac:dyDescent="0.25">
      <c r="A13" s="190" t="s">
        <v>17</v>
      </c>
      <c r="B13" s="65">
        <v>0</v>
      </c>
      <c r="C13" s="65">
        <v>0</v>
      </c>
      <c r="D13" s="65">
        <v>0</v>
      </c>
      <c r="E13" s="61">
        <f t="shared" si="0"/>
        <v>0</v>
      </c>
      <c r="F13" s="62">
        <f t="shared" si="1"/>
        <v>0</v>
      </c>
      <c r="H13" s="178"/>
    </row>
    <row r="14" spans="1:9" ht="15" customHeight="1" x14ac:dyDescent="0.25">
      <c r="A14" s="190" t="s">
        <v>18</v>
      </c>
      <c r="B14" s="65">
        <v>0</v>
      </c>
      <c r="C14" s="65">
        <v>0</v>
      </c>
      <c r="D14" s="65">
        <v>0</v>
      </c>
      <c r="E14" s="61">
        <f t="shared" si="0"/>
        <v>0</v>
      </c>
      <c r="F14" s="62">
        <f t="shared" si="1"/>
        <v>0</v>
      </c>
      <c r="H14" s="178"/>
    </row>
    <row r="15" spans="1:9" ht="15" customHeight="1" x14ac:dyDescent="0.25">
      <c r="A15" s="190" t="s">
        <v>19</v>
      </c>
      <c r="B15" s="65">
        <v>0</v>
      </c>
      <c r="C15" s="65">
        <v>0</v>
      </c>
      <c r="D15" s="65">
        <v>0</v>
      </c>
      <c r="E15" s="61">
        <f t="shared" si="0"/>
        <v>0</v>
      </c>
      <c r="F15" s="62">
        <f t="shared" si="1"/>
        <v>0</v>
      </c>
      <c r="H15" s="178"/>
    </row>
    <row r="16" spans="1:9" ht="15" customHeight="1" x14ac:dyDescent="0.25">
      <c r="A16" s="190" t="s">
        <v>201</v>
      </c>
      <c r="B16" s="65">
        <v>0</v>
      </c>
      <c r="C16" s="65">
        <v>0</v>
      </c>
      <c r="D16" s="65">
        <v>0</v>
      </c>
      <c r="E16" s="61">
        <f t="shared" si="0"/>
        <v>0</v>
      </c>
      <c r="F16" s="62">
        <f t="shared" si="1"/>
        <v>0</v>
      </c>
      <c r="H16" s="178"/>
    </row>
    <row r="17" spans="1:8" ht="15" customHeight="1" x14ac:dyDescent="0.25">
      <c r="A17" s="190" t="s">
        <v>20</v>
      </c>
      <c r="B17" s="65">
        <v>0</v>
      </c>
      <c r="C17" s="65">
        <v>0</v>
      </c>
      <c r="D17" s="65">
        <v>0</v>
      </c>
      <c r="E17" s="61">
        <f t="shared" si="0"/>
        <v>0</v>
      </c>
      <c r="F17" s="62">
        <f t="shared" si="1"/>
        <v>0</v>
      </c>
      <c r="H17" s="178"/>
    </row>
    <row r="18" spans="1:8" ht="15" customHeight="1" x14ac:dyDescent="0.25">
      <c r="A18" s="190" t="s">
        <v>192</v>
      </c>
      <c r="B18" s="65">
        <v>0</v>
      </c>
      <c r="C18" s="65">
        <v>0</v>
      </c>
      <c r="D18" s="65">
        <v>0</v>
      </c>
      <c r="E18" s="61">
        <f t="shared" si="0"/>
        <v>0</v>
      </c>
      <c r="F18" s="62">
        <f t="shared" si="1"/>
        <v>0</v>
      </c>
      <c r="H18" s="178"/>
    </row>
    <row r="19" spans="1:8" ht="15" customHeight="1" x14ac:dyDescent="0.25">
      <c r="A19" s="190" t="s">
        <v>21</v>
      </c>
      <c r="B19" s="65">
        <v>0</v>
      </c>
      <c r="C19" s="65">
        <v>0</v>
      </c>
      <c r="D19" s="65">
        <v>0</v>
      </c>
      <c r="E19" s="61">
        <f t="shared" si="0"/>
        <v>0</v>
      </c>
      <c r="F19" s="62">
        <f t="shared" si="1"/>
        <v>0</v>
      </c>
      <c r="H19" s="178"/>
    </row>
    <row r="20" spans="1:8" ht="15" customHeight="1" x14ac:dyDescent="0.25">
      <c r="A20" s="190" t="s">
        <v>22</v>
      </c>
      <c r="B20" s="65">
        <v>19393404</v>
      </c>
      <c r="C20" s="65">
        <v>22230000</v>
      </c>
      <c r="D20" s="65">
        <v>20080000</v>
      </c>
      <c r="E20" s="61">
        <f t="shared" si="0"/>
        <v>-2150000</v>
      </c>
      <c r="F20" s="62">
        <f t="shared" si="1"/>
        <v>-9.6716149347728292E-2</v>
      </c>
      <c r="H20" s="178"/>
    </row>
    <row r="21" spans="1:8" ht="15" customHeight="1" x14ac:dyDescent="0.25">
      <c r="A21" s="190" t="s">
        <v>193</v>
      </c>
      <c r="B21" s="65">
        <v>0</v>
      </c>
      <c r="C21" s="65">
        <v>0</v>
      </c>
      <c r="D21" s="65">
        <v>0</v>
      </c>
      <c r="E21" s="61">
        <f t="shared" si="0"/>
        <v>0</v>
      </c>
      <c r="F21" s="62">
        <f t="shared" si="1"/>
        <v>0</v>
      </c>
      <c r="H21" s="178"/>
    </row>
    <row r="22" spans="1:8" ht="15" customHeight="1" x14ac:dyDescent="0.25">
      <c r="A22" s="190" t="s">
        <v>23</v>
      </c>
      <c r="B22" s="65">
        <v>0</v>
      </c>
      <c r="C22" s="65">
        <v>0</v>
      </c>
      <c r="D22" s="65">
        <v>0</v>
      </c>
      <c r="E22" s="61">
        <f t="shared" si="0"/>
        <v>0</v>
      </c>
      <c r="F22" s="62">
        <f t="shared" si="1"/>
        <v>0</v>
      </c>
      <c r="H22" s="178"/>
    </row>
    <row r="23" spans="1:8" ht="15" customHeight="1" x14ac:dyDescent="0.25">
      <c r="A23" s="191" t="s">
        <v>194</v>
      </c>
      <c r="B23" s="65">
        <v>0</v>
      </c>
      <c r="C23" s="65">
        <v>0</v>
      </c>
      <c r="D23" s="65">
        <v>0</v>
      </c>
      <c r="E23" s="61">
        <f t="shared" si="0"/>
        <v>0</v>
      </c>
      <c r="F23" s="62">
        <f t="shared" si="1"/>
        <v>0</v>
      </c>
      <c r="H23" s="178"/>
    </row>
    <row r="24" spans="1:8" ht="15" customHeight="1" x14ac:dyDescent="0.25">
      <c r="A24" s="191" t="s">
        <v>24</v>
      </c>
      <c r="B24" s="65">
        <v>0</v>
      </c>
      <c r="C24" s="65">
        <v>0</v>
      </c>
      <c r="D24" s="65">
        <v>0</v>
      </c>
      <c r="E24" s="61">
        <f t="shared" si="0"/>
        <v>0</v>
      </c>
      <c r="F24" s="62">
        <f t="shared" si="1"/>
        <v>0</v>
      </c>
      <c r="H24" s="178"/>
    </row>
    <row r="25" spans="1:8" ht="15" customHeight="1" x14ac:dyDescent="0.25">
      <c r="A25" s="191" t="s">
        <v>79</v>
      </c>
      <c r="B25" s="65">
        <v>200000</v>
      </c>
      <c r="C25" s="65">
        <v>200000</v>
      </c>
      <c r="D25" s="65">
        <v>200000</v>
      </c>
      <c r="E25" s="61">
        <f t="shared" si="0"/>
        <v>0</v>
      </c>
      <c r="F25" s="62">
        <f t="shared" si="1"/>
        <v>0</v>
      </c>
      <c r="H25" s="178"/>
    </row>
    <row r="26" spans="1:8" ht="15" customHeight="1" x14ac:dyDescent="0.25">
      <c r="A26" s="191" t="s">
        <v>195</v>
      </c>
      <c r="B26" s="65">
        <v>1000000</v>
      </c>
      <c r="C26" s="65">
        <v>1000000</v>
      </c>
      <c r="D26" s="65">
        <v>1000000</v>
      </c>
      <c r="E26" s="61">
        <f t="shared" si="0"/>
        <v>0</v>
      </c>
      <c r="F26" s="62">
        <f t="shared" si="1"/>
        <v>0</v>
      </c>
      <c r="H26" s="178"/>
    </row>
    <row r="27" spans="1:8" ht="15" customHeight="1" x14ac:dyDescent="0.25">
      <c r="A27" s="191" t="s">
        <v>196</v>
      </c>
      <c r="B27" s="65">
        <v>836298</v>
      </c>
      <c r="C27" s="65">
        <v>5182210</v>
      </c>
      <c r="D27" s="65">
        <v>0</v>
      </c>
      <c r="E27" s="61">
        <f t="shared" si="0"/>
        <v>-5182210</v>
      </c>
      <c r="F27" s="62">
        <f t="shared" si="1"/>
        <v>-1</v>
      </c>
      <c r="H27" s="178"/>
    </row>
    <row r="28" spans="1:8" ht="15" customHeight="1" x14ac:dyDescent="0.25">
      <c r="A28" s="191" t="s">
        <v>185</v>
      </c>
      <c r="B28" s="65">
        <v>0</v>
      </c>
      <c r="C28" s="65">
        <v>0</v>
      </c>
      <c r="D28" s="65">
        <v>0</v>
      </c>
      <c r="E28" s="61">
        <f t="shared" si="0"/>
        <v>0</v>
      </c>
      <c r="F28" s="62">
        <f t="shared" si="1"/>
        <v>0</v>
      </c>
      <c r="H28" s="178"/>
    </row>
    <row r="29" spans="1:8" ht="15" customHeight="1" x14ac:dyDescent="0.25">
      <c r="A29" s="191" t="s">
        <v>197</v>
      </c>
      <c r="B29" s="65">
        <v>0</v>
      </c>
      <c r="C29" s="65">
        <v>0</v>
      </c>
      <c r="D29" s="65">
        <v>0</v>
      </c>
      <c r="E29" s="61">
        <f t="shared" si="0"/>
        <v>0</v>
      </c>
      <c r="F29" s="62">
        <f t="shared" si="1"/>
        <v>0</v>
      </c>
      <c r="H29" s="178"/>
    </row>
    <row r="30" spans="1:8" ht="15" customHeight="1" x14ac:dyDescent="0.25">
      <c r="A30" s="192" t="s">
        <v>198</v>
      </c>
      <c r="B30" s="65">
        <v>0</v>
      </c>
      <c r="C30" s="65">
        <v>0</v>
      </c>
      <c r="D30" s="65">
        <v>0</v>
      </c>
      <c r="E30" s="61">
        <f t="shared" si="0"/>
        <v>0</v>
      </c>
      <c r="F30" s="62">
        <f t="shared" si="1"/>
        <v>0</v>
      </c>
      <c r="H30" s="178"/>
    </row>
    <row r="31" spans="1:8" s="209" customFormat="1" ht="15" customHeight="1" x14ac:dyDescent="0.25">
      <c r="A31" s="213" t="s">
        <v>208</v>
      </c>
      <c r="B31" s="215">
        <v>0</v>
      </c>
      <c r="C31" s="215">
        <v>0</v>
      </c>
      <c r="D31" s="215">
        <v>0</v>
      </c>
      <c r="E31" s="207">
        <v>0</v>
      </c>
      <c r="F31" s="208"/>
      <c r="H31" s="210"/>
    </row>
    <row r="32" spans="1:8" s="209" customFormat="1" ht="15" customHeight="1" x14ac:dyDescent="0.25">
      <c r="A32" s="214" t="s">
        <v>209</v>
      </c>
      <c r="B32" s="215">
        <v>0</v>
      </c>
      <c r="C32" s="215">
        <v>0</v>
      </c>
      <c r="D32" s="215">
        <v>0</v>
      </c>
      <c r="E32" s="207">
        <v>0</v>
      </c>
      <c r="F32" s="208"/>
      <c r="H32" s="210"/>
    </row>
    <row r="33" spans="1:9" ht="15" customHeight="1" x14ac:dyDescent="0.25">
      <c r="A33" s="191" t="s">
        <v>202</v>
      </c>
      <c r="B33" s="65">
        <v>0</v>
      </c>
      <c r="C33" s="65">
        <v>0</v>
      </c>
      <c r="D33" s="65">
        <v>0</v>
      </c>
      <c r="E33" s="61">
        <f t="shared" si="0"/>
        <v>0</v>
      </c>
      <c r="F33" s="62">
        <f t="shared" si="1"/>
        <v>0</v>
      </c>
      <c r="H33" s="178"/>
    </row>
    <row r="34" spans="1:9" ht="15" customHeight="1" x14ac:dyDescent="0.25">
      <c r="A34" s="204" t="s">
        <v>207</v>
      </c>
      <c r="B34" s="65">
        <v>0</v>
      </c>
      <c r="C34" s="65">
        <v>0</v>
      </c>
      <c r="D34" s="65">
        <v>0</v>
      </c>
      <c r="E34" s="61">
        <f t="shared" ref="E34" si="2">D34-C34</f>
        <v>0</v>
      </c>
      <c r="F34" s="62">
        <f t="shared" ref="F34" si="3">IF(ISBLANK(E34),"  ",IF(C34&gt;0,E34/C34,IF(E34&gt;0,1,0)))</f>
        <v>0</v>
      </c>
      <c r="H34" s="178"/>
    </row>
    <row r="35" spans="1:9" ht="15" customHeight="1" x14ac:dyDescent="0.25">
      <c r="A35" s="193" t="s">
        <v>203</v>
      </c>
      <c r="B35" s="65">
        <v>10000000</v>
      </c>
      <c r="C35" s="65">
        <v>10000000</v>
      </c>
      <c r="D35" s="65">
        <v>0</v>
      </c>
      <c r="E35" s="61">
        <f t="shared" si="0"/>
        <v>-10000000</v>
      </c>
      <c r="F35" s="62">
        <f t="shared" si="1"/>
        <v>-1</v>
      </c>
      <c r="H35" s="178"/>
    </row>
    <row r="36" spans="1:9" ht="15" customHeight="1" x14ac:dyDescent="0.25">
      <c r="A36" s="193" t="s">
        <v>204</v>
      </c>
      <c r="B36" s="65">
        <v>390000</v>
      </c>
      <c r="C36" s="65">
        <v>1000000</v>
      </c>
      <c r="D36" s="65">
        <v>1000000</v>
      </c>
      <c r="E36" s="61">
        <f t="shared" si="0"/>
        <v>0</v>
      </c>
      <c r="F36" s="62">
        <f t="shared" si="1"/>
        <v>0</v>
      </c>
      <c r="H36" s="178"/>
    </row>
    <row r="37" spans="1:9" ht="15" customHeight="1" x14ac:dyDescent="0.25">
      <c r="A37" s="67" t="s">
        <v>25</v>
      </c>
      <c r="B37" s="65"/>
      <c r="C37" s="65"/>
      <c r="D37" s="65"/>
      <c r="E37" s="65"/>
      <c r="F37" s="58"/>
      <c r="H37" s="178"/>
    </row>
    <row r="38" spans="1:9" ht="15" customHeight="1" x14ac:dyDescent="0.25">
      <c r="A38" s="64" t="s">
        <v>26</v>
      </c>
      <c r="B38" s="61">
        <v>0</v>
      </c>
      <c r="C38" s="61">
        <v>0</v>
      </c>
      <c r="D38" s="61">
        <v>0</v>
      </c>
      <c r="E38" s="61">
        <f>D38-C38</f>
        <v>0</v>
      </c>
      <c r="F38" s="62">
        <f>IF(ISBLANK(E38),"  ",IF(C38&gt;0,E38/C38,IF(E38&gt;0,1,0)))</f>
        <v>0</v>
      </c>
      <c r="H38" s="178"/>
    </row>
    <row r="39" spans="1:9" ht="15" customHeight="1" x14ac:dyDescent="0.25">
      <c r="A39" s="68" t="s">
        <v>27</v>
      </c>
      <c r="B39" s="65"/>
      <c r="C39" s="65"/>
      <c r="D39" s="65"/>
      <c r="E39" s="65"/>
      <c r="F39" s="58"/>
      <c r="H39" s="178"/>
    </row>
    <row r="40" spans="1:9" ht="15" customHeight="1" x14ac:dyDescent="0.25">
      <c r="A40" s="64" t="s">
        <v>26</v>
      </c>
      <c r="B40" s="57">
        <v>0</v>
      </c>
      <c r="C40" s="57">
        <v>0</v>
      </c>
      <c r="D40" s="57">
        <v>0</v>
      </c>
      <c r="E40" s="61">
        <f>D40-C40</f>
        <v>0</v>
      </c>
      <c r="F40" s="62">
        <f>IF(ISBLANK(E40),"  ",IF(C40&gt;0,E40/C40,IF(E40&gt;0,1,0)))</f>
        <v>0</v>
      </c>
      <c r="H40" s="178"/>
    </row>
    <row r="41" spans="1:9" ht="15" customHeight="1" x14ac:dyDescent="0.25">
      <c r="A41" s="66" t="s">
        <v>28</v>
      </c>
      <c r="B41" s="65"/>
      <c r="C41" s="65"/>
      <c r="D41" s="65"/>
      <c r="E41" s="63"/>
      <c r="F41" s="62" t="str">
        <f>IF(ISBLANK(E41),"  ",IF(C41&gt;0,E41/C41,IF(E41&gt;0,1,0)))</f>
        <v xml:space="preserve">  </v>
      </c>
      <c r="H41" s="178"/>
    </row>
    <row r="42" spans="1:9" s="103" customFormat="1" ht="15" customHeight="1" x14ac:dyDescent="0.25">
      <c r="A42" s="69" t="s">
        <v>30</v>
      </c>
      <c r="B42" s="70">
        <v>84999934</v>
      </c>
      <c r="C42" s="70">
        <v>102359109</v>
      </c>
      <c r="D42" s="70">
        <v>55636568</v>
      </c>
      <c r="E42" s="70">
        <f>D42-C42</f>
        <v>-46722541</v>
      </c>
      <c r="F42" s="71">
        <f>IF(ISBLANK(E42),"  ",IF(C42&gt;0,E42/C42,IF(E42&gt;0,1,0)))</f>
        <v>-0.45645708971538623</v>
      </c>
      <c r="H42" s="179"/>
      <c r="I42" s="153"/>
    </row>
    <row r="43" spans="1:9" ht="15" customHeight="1" x14ac:dyDescent="0.25">
      <c r="A43" s="67" t="s">
        <v>31</v>
      </c>
      <c r="B43" s="65"/>
      <c r="C43" s="65"/>
      <c r="D43" s="65"/>
      <c r="E43" s="65"/>
      <c r="F43" s="58"/>
      <c r="H43" s="178"/>
    </row>
    <row r="44" spans="1:9" ht="15" customHeight="1" x14ac:dyDescent="0.25">
      <c r="A44" s="72" t="s">
        <v>32</v>
      </c>
      <c r="B44" s="61">
        <v>0</v>
      </c>
      <c r="C44" s="61">
        <v>0</v>
      </c>
      <c r="D44" s="61">
        <v>0</v>
      </c>
      <c r="E44" s="61">
        <f t="shared" ref="E44:E49" si="4">D44-C44</f>
        <v>0</v>
      </c>
      <c r="F44" s="62">
        <f t="shared" ref="F44:F49" si="5">IF(ISBLANK(E44),"  ",IF(C44&gt;0,E44/C44,IF(E44&gt;0,1,0)))</f>
        <v>0</v>
      </c>
      <c r="H44" s="178"/>
    </row>
    <row r="45" spans="1:9" ht="15" customHeight="1" x14ac:dyDescent="0.25">
      <c r="A45" s="73" t="s">
        <v>33</v>
      </c>
      <c r="B45" s="61">
        <v>0</v>
      </c>
      <c r="C45" s="61">
        <v>0</v>
      </c>
      <c r="D45" s="61">
        <v>0</v>
      </c>
      <c r="E45" s="63">
        <f t="shared" si="4"/>
        <v>0</v>
      </c>
      <c r="F45" s="62">
        <f t="shared" si="5"/>
        <v>0</v>
      </c>
      <c r="H45" s="178"/>
    </row>
    <row r="46" spans="1:9" ht="15" customHeight="1" x14ac:dyDescent="0.25">
      <c r="A46" s="73" t="s">
        <v>34</v>
      </c>
      <c r="B46" s="61">
        <v>0</v>
      </c>
      <c r="C46" s="61">
        <v>0</v>
      </c>
      <c r="D46" s="61">
        <v>0</v>
      </c>
      <c r="E46" s="63">
        <f t="shared" si="4"/>
        <v>0</v>
      </c>
      <c r="F46" s="62">
        <f t="shared" si="5"/>
        <v>0</v>
      </c>
      <c r="H46" s="178"/>
    </row>
    <row r="47" spans="1:9" ht="15" customHeight="1" x14ac:dyDescent="0.25">
      <c r="A47" s="73" t="s">
        <v>35</v>
      </c>
      <c r="B47" s="61">
        <v>0</v>
      </c>
      <c r="C47" s="61">
        <v>0</v>
      </c>
      <c r="D47" s="61">
        <v>0</v>
      </c>
      <c r="E47" s="63">
        <f t="shared" si="4"/>
        <v>0</v>
      </c>
      <c r="F47" s="62">
        <f t="shared" si="5"/>
        <v>0</v>
      </c>
      <c r="H47" s="178"/>
    </row>
    <row r="48" spans="1:9" ht="15" customHeight="1" x14ac:dyDescent="0.25">
      <c r="A48" s="74" t="s">
        <v>36</v>
      </c>
      <c r="B48" s="61">
        <v>0</v>
      </c>
      <c r="C48" s="61">
        <v>0</v>
      </c>
      <c r="D48" s="61">
        <v>0</v>
      </c>
      <c r="E48" s="63">
        <f t="shared" si="4"/>
        <v>0</v>
      </c>
      <c r="F48" s="62">
        <f t="shared" si="5"/>
        <v>0</v>
      </c>
      <c r="H48" s="178"/>
    </row>
    <row r="49" spans="1:13" s="103" customFormat="1" ht="15" customHeight="1" x14ac:dyDescent="0.25">
      <c r="A49" s="67" t="s">
        <v>37</v>
      </c>
      <c r="B49" s="75">
        <v>0</v>
      </c>
      <c r="C49" s="75">
        <v>0</v>
      </c>
      <c r="D49" s="75">
        <v>0</v>
      </c>
      <c r="E49" s="86">
        <f t="shared" si="4"/>
        <v>0</v>
      </c>
      <c r="F49" s="71">
        <f t="shared" si="5"/>
        <v>0</v>
      </c>
      <c r="H49" s="179"/>
      <c r="M49" s="103" t="s">
        <v>38</v>
      </c>
    </row>
    <row r="50" spans="1:13" ht="15" customHeight="1" x14ac:dyDescent="0.25">
      <c r="A50" s="66" t="s">
        <v>38</v>
      </c>
      <c r="B50" s="65"/>
      <c r="C50" s="65"/>
      <c r="D50" s="65"/>
      <c r="E50" s="65"/>
      <c r="F50" s="58"/>
      <c r="H50" s="178"/>
    </row>
    <row r="51" spans="1:13" s="103" customFormat="1" ht="15" customHeight="1" x14ac:dyDescent="0.25">
      <c r="A51" s="76" t="s">
        <v>39</v>
      </c>
      <c r="B51" s="77">
        <v>22950850</v>
      </c>
      <c r="C51" s="77">
        <v>28378365</v>
      </c>
      <c r="D51" s="77">
        <v>13178365</v>
      </c>
      <c r="E51" s="77">
        <f>D51-C51</f>
        <v>-15200000</v>
      </c>
      <c r="F51" s="71">
        <f>IF(ISBLANK(E51),"  ",IF(C51&gt;0,E51/C51,IF(E51&gt;0,1,0)))</f>
        <v>-0.53561930012528913</v>
      </c>
      <c r="H51" s="179"/>
      <c r="I51" s="153"/>
    </row>
    <row r="52" spans="1:13" ht="15" customHeight="1" x14ac:dyDescent="0.25">
      <c r="A52" s="64"/>
      <c r="B52" s="57"/>
      <c r="C52" s="57"/>
      <c r="D52" s="57"/>
      <c r="E52" s="57"/>
      <c r="F52" s="59"/>
      <c r="H52" s="178"/>
    </row>
    <row r="53" spans="1:13" s="103" customFormat="1" ht="15" customHeight="1" x14ac:dyDescent="0.25">
      <c r="A53" s="76" t="s">
        <v>40</v>
      </c>
      <c r="B53" s="77">
        <v>0</v>
      </c>
      <c r="C53" s="77">
        <v>0</v>
      </c>
      <c r="D53" s="77">
        <v>0</v>
      </c>
      <c r="E53" s="77">
        <f>D53-C53</f>
        <v>0</v>
      </c>
      <c r="F53" s="71">
        <f>IF(ISBLANK(E53),"  ",IF(C53&gt;0,E53/C53,IF(E53&gt;0,1,0)))</f>
        <v>0</v>
      </c>
      <c r="H53" s="179"/>
      <c r="I53" s="153"/>
    </row>
    <row r="54" spans="1:13" ht="15" customHeight="1" x14ac:dyDescent="0.25">
      <c r="A54" s="66" t="s">
        <v>38</v>
      </c>
      <c r="B54" s="65"/>
      <c r="C54" s="65"/>
      <c r="D54" s="65"/>
      <c r="E54" s="65"/>
      <c r="F54" s="58"/>
      <c r="H54" s="178"/>
    </row>
    <row r="55" spans="1:13" s="103" customFormat="1" ht="15" customHeight="1" x14ac:dyDescent="0.25">
      <c r="A55" s="67" t="s">
        <v>41</v>
      </c>
      <c r="B55" s="75">
        <v>1586131</v>
      </c>
      <c r="C55" s="75">
        <v>3180299</v>
      </c>
      <c r="D55" s="75">
        <v>6930299</v>
      </c>
      <c r="E55" s="75">
        <f>D55-C55</f>
        <v>3750000</v>
      </c>
      <c r="F55" s="71">
        <f>IF(ISBLANK(E55),"  ",IF(C55&gt;0,E55/C55,IF(E55&gt;0,1,0)))</f>
        <v>1.1791344147201255</v>
      </c>
      <c r="H55" s="179"/>
      <c r="I55" s="153"/>
    </row>
    <row r="56" spans="1:13" ht="15" customHeight="1" x14ac:dyDescent="0.25">
      <c r="A56" s="66" t="s">
        <v>38</v>
      </c>
      <c r="B56" s="65"/>
      <c r="C56" s="65"/>
      <c r="D56" s="65"/>
      <c r="E56" s="65"/>
      <c r="F56" s="58"/>
      <c r="H56" s="178"/>
    </row>
    <row r="57" spans="1:13" s="103" customFormat="1" ht="15" customHeight="1" x14ac:dyDescent="0.25">
      <c r="A57" s="78" t="s">
        <v>42</v>
      </c>
      <c r="B57" s="79">
        <v>5547661</v>
      </c>
      <c r="C57" s="79">
        <v>13172314</v>
      </c>
      <c r="D57" s="79">
        <v>15422314</v>
      </c>
      <c r="E57" s="79">
        <f>D57-C57</f>
        <v>2250000</v>
      </c>
      <c r="F57" s="71">
        <f>IF(ISBLANK(E57),"  ",IF(C57&gt;0,E57/C57,IF(E57&gt;0,1,0)))</f>
        <v>0.17081281238816506</v>
      </c>
      <c r="H57" s="179"/>
      <c r="I57" s="153"/>
    </row>
    <row r="58" spans="1:13" ht="15" customHeight="1" x14ac:dyDescent="0.25">
      <c r="A58" s="67"/>
      <c r="B58" s="57"/>
      <c r="C58" s="57"/>
      <c r="D58" s="57"/>
      <c r="E58" s="57"/>
      <c r="F58" s="80"/>
      <c r="H58" s="178"/>
    </row>
    <row r="59" spans="1:13" s="103" customFormat="1" ht="15" customHeight="1" x14ac:dyDescent="0.25">
      <c r="A59" s="67" t="s">
        <v>43</v>
      </c>
      <c r="B59" s="75">
        <v>0</v>
      </c>
      <c r="C59" s="75">
        <v>0</v>
      </c>
      <c r="D59" s="75">
        <v>0</v>
      </c>
      <c r="E59" s="79">
        <f>D59-C59</f>
        <v>0</v>
      </c>
      <c r="F59" s="71">
        <f>IF(ISBLANK(E59),"  ",IF(C59&gt;0,E59/C59,IF(E59&gt;0,1,0)))</f>
        <v>0</v>
      </c>
      <c r="H59" s="179"/>
      <c r="I59" s="153"/>
    </row>
    <row r="60" spans="1:13" ht="15" customHeight="1" x14ac:dyDescent="0.25">
      <c r="A60" s="66"/>
      <c r="B60" s="65"/>
      <c r="C60" s="65"/>
      <c r="D60" s="65"/>
      <c r="E60" s="65"/>
      <c r="F60" s="58"/>
      <c r="H60" s="178"/>
    </row>
    <row r="61" spans="1:13" s="103" customFormat="1" ht="15" customHeight="1" x14ac:dyDescent="0.25">
      <c r="A61" s="81" t="s">
        <v>44</v>
      </c>
      <c r="B61" s="75">
        <v>115084576</v>
      </c>
      <c r="C61" s="75">
        <v>147090087</v>
      </c>
      <c r="D61" s="75">
        <v>91167546</v>
      </c>
      <c r="E61" s="75">
        <f>D61-C61</f>
        <v>-55922541</v>
      </c>
      <c r="F61" s="71">
        <f>IF(ISBLANK(E61),"  ",IF(C61&gt;0,E61/C61,IF(E61&gt;0,1,0)))</f>
        <v>-0.38019245307809219</v>
      </c>
      <c r="H61" s="179"/>
      <c r="I61" s="153"/>
      <c r="K61" s="153"/>
    </row>
    <row r="62" spans="1:13" ht="15" customHeight="1" x14ac:dyDescent="0.25">
      <c r="A62" s="82"/>
      <c r="B62" s="65"/>
      <c r="C62" s="65"/>
      <c r="D62" s="65"/>
      <c r="E62" s="65"/>
      <c r="F62" s="58" t="s">
        <v>38</v>
      </c>
      <c r="H62" s="178"/>
    </row>
    <row r="63" spans="1:13" ht="15" customHeight="1" x14ac:dyDescent="0.25">
      <c r="A63" s="83"/>
      <c r="B63" s="57"/>
      <c r="C63" s="57"/>
      <c r="D63" s="57"/>
      <c r="E63" s="57"/>
      <c r="F63" s="59" t="s">
        <v>38</v>
      </c>
      <c r="H63" s="178"/>
    </row>
    <row r="64" spans="1:13" ht="15" customHeight="1" x14ac:dyDescent="0.25">
      <c r="A64" s="81" t="s">
        <v>45</v>
      </c>
      <c r="B64" s="57"/>
      <c r="C64" s="57"/>
      <c r="D64" s="57"/>
      <c r="E64" s="57"/>
      <c r="F64" s="59"/>
      <c r="H64" s="178"/>
    </row>
    <row r="65" spans="1:8" ht="15" customHeight="1" x14ac:dyDescent="0.25">
      <c r="A65" s="64" t="s">
        <v>46</v>
      </c>
      <c r="B65" s="57">
        <v>0</v>
      </c>
      <c r="C65" s="57">
        <v>0</v>
      </c>
      <c r="D65" s="57">
        <v>0</v>
      </c>
      <c r="E65" s="57">
        <f t="shared" ref="E65:E78" si="6">D65-C65</f>
        <v>0</v>
      </c>
      <c r="F65" s="62">
        <f t="shared" ref="F65:F78" si="7">IF(ISBLANK(E65),"  ",IF(C65&gt;0,E65/C65,IF(E65&gt;0,1,0)))</f>
        <v>0</v>
      </c>
      <c r="H65" s="178"/>
    </row>
    <row r="66" spans="1:8" ht="15" customHeight="1" x14ac:dyDescent="0.25">
      <c r="A66" s="66" t="s">
        <v>47</v>
      </c>
      <c r="B66" s="65">
        <v>0</v>
      </c>
      <c r="C66" s="65">
        <v>0</v>
      </c>
      <c r="D66" s="65">
        <v>0</v>
      </c>
      <c r="E66" s="65">
        <f t="shared" si="6"/>
        <v>0</v>
      </c>
      <c r="F66" s="62">
        <f t="shared" si="7"/>
        <v>0</v>
      </c>
      <c r="H66" s="178"/>
    </row>
    <row r="67" spans="1:8" ht="15" customHeight="1" x14ac:dyDescent="0.25">
      <c r="A67" s="66" t="s">
        <v>48</v>
      </c>
      <c r="B67" s="65">
        <v>0</v>
      </c>
      <c r="C67" s="65">
        <v>0</v>
      </c>
      <c r="D67" s="65">
        <v>0</v>
      </c>
      <c r="E67" s="65">
        <f t="shared" si="6"/>
        <v>0</v>
      </c>
      <c r="F67" s="62">
        <f t="shared" si="7"/>
        <v>0</v>
      </c>
      <c r="H67" s="178"/>
    </row>
    <row r="68" spans="1:8" ht="15" customHeight="1" x14ac:dyDescent="0.25">
      <c r="A68" s="66" t="s">
        <v>49</v>
      </c>
      <c r="B68" s="65">
        <v>0</v>
      </c>
      <c r="C68" s="65">
        <v>0</v>
      </c>
      <c r="D68" s="65">
        <v>0</v>
      </c>
      <c r="E68" s="65">
        <f t="shared" si="6"/>
        <v>0</v>
      </c>
      <c r="F68" s="62">
        <f t="shared" si="7"/>
        <v>0</v>
      </c>
      <c r="H68" s="178"/>
    </row>
    <row r="69" spans="1:8" ht="15" customHeight="1" x14ac:dyDescent="0.25">
      <c r="A69" s="66" t="s">
        <v>50</v>
      </c>
      <c r="B69" s="65">
        <v>0</v>
      </c>
      <c r="C69" s="65">
        <v>0</v>
      </c>
      <c r="D69" s="65">
        <v>0</v>
      </c>
      <c r="E69" s="65">
        <f t="shared" si="6"/>
        <v>0</v>
      </c>
      <c r="F69" s="62">
        <f t="shared" si="7"/>
        <v>0</v>
      </c>
      <c r="H69" s="178"/>
    </row>
    <row r="70" spans="1:8" ht="15" customHeight="1" x14ac:dyDescent="0.25">
      <c r="A70" s="66" t="s">
        <v>51</v>
      </c>
      <c r="B70" s="65">
        <v>114884576</v>
      </c>
      <c r="C70" s="65">
        <v>147090087</v>
      </c>
      <c r="D70" s="65">
        <v>91167546</v>
      </c>
      <c r="E70" s="65">
        <f t="shared" si="6"/>
        <v>-55922541</v>
      </c>
      <c r="F70" s="62">
        <f t="shared" si="7"/>
        <v>-0.38019245307809219</v>
      </c>
      <c r="H70" s="178"/>
    </row>
    <row r="71" spans="1:8" ht="15" customHeight="1" x14ac:dyDescent="0.25">
      <c r="A71" s="66" t="s">
        <v>52</v>
      </c>
      <c r="B71" s="65">
        <v>0</v>
      </c>
      <c r="C71" s="65">
        <v>0</v>
      </c>
      <c r="D71" s="65">
        <v>0</v>
      </c>
      <c r="E71" s="65">
        <f t="shared" si="6"/>
        <v>0</v>
      </c>
      <c r="F71" s="62">
        <f t="shared" si="7"/>
        <v>0</v>
      </c>
      <c r="H71" s="178"/>
    </row>
    <row r="72" spans="1:8" ht="15" customHeight="1" x14ac:dyDescent="0.25">
      <c r="A72" s="66" t="s">
        <v>53</v>
      </c>
      <c r="B72" s="65">
        <v>0</v>
      </c>
      <c r="C72" s="65">
        <v>0</v>
      </c>
      <c r="D72" s="65">
        <v>0</v>
      </c>
      <c r="E72" s="65">
        <f t="shared" si="6"/>
        <v>0</v>
      </c>
      <c r="F72" s="62">
        <f t="shared" si="7"/>
        <v>0</v>
      </c>
      <c r="H72" s="178"/>
    </row>
    <row r="73" spans="1:8" s="103" customFormat="1" ht="15" customHeight="1" x14ac:dyDescent="0.25">
      <c r="A73" s="84" t="s">
        <v>54</v>
      </c>
      <c r="B73" s="70">
        <v>114884576</v>
      </c>
      <c r="C73" s="70">
        <v>147090087</v>
      </c>
      <c r="D73" s="70">
        <v>91167546</v>
      </c>
      <c r="E73" s="70">
        <f t="shared" si="6"/>
        <v>-55922541</v>
      </c>
      <c r="F73" s="71">
        <f t="shared" si="7"/>
        <v>-0.38019245307809219</v>
      </c>
      <c r="H73" s="179"/>
    </row>
    <row r="74" spans="1:8" ht="15" customHeight="1" x14ac:dyDescent="0.25">
      <c r="A74" s="66" t="s">
        <v>55</v>
      </c>
      <c r="B74" s="65">
        <v>0</v>
      </c>
      <c r="C74" s="65">
        <v>0</v>
      </c>
      <c r="D74" s="65">
        <v>0</v>
      </c>
      <c r="E74" s="65">
        <f t="shared" si="6"/>
        <v>0</v>
      </c>
      <c r="F74" s="62">
        <f t="shared" si="7"/>
        <v>0</v>
      </c>
      <c r="H74" s="178"/>
    </row>
    <row r="75" spans="1:8" ht="15" customHeight="1" x14ac:dyDescent="0.25">
      <c r="A75" s="66" t="s">
        <v>56</v>
      </c>
      <c r="B75" s="65">
        <v>0</v>
      </c>
      <c r="C75" s="65">
        <v>0</v>
      </c>
      <c r="D75" s="65">
        <v>0</v>
      </c>
      <c r="E75" s="65">
        <f t="shared" si="6"/>
        <v>0</v>
      </c>
      <c r="F75" s="62">
        <f t="shared" si="7"/>
        <v>0</v>
      </c>
      <c r="H75" s="178"/>
    </row>
    <row r="76" spans="1:8" ht="15" customHeight="1" x14ac:dyDescent="0.25">
      <c r="A76" s="66" t="s">
        <v>57</v>
      </c>
      <c r="B76" s="65">
        <v>0</v>
      </c>
      <c r="C76" s="65">
        <v>0</v>
      </c>
      <c r="D76" s="65">
        <v>0</v>
      </c>
      <c r="E76" s="65">
        <f t="shared" si="6"/>
        <v>0</v>
      </c>
      <c r="F76" s="62">
        <f t="shared" si="7"/>
        <v>0</v>
      </c>
      <c r="H76" s="178"/>
    </row>
    <row r="77" spans="1:8" ht="15" customHeight="1" x14ac:dyDescent="0.25">
      <c r="A77" s="66" t="s">
        <v>58</v>
      </c>
      <c r="B77" s="65">
        <v>0</v>
      </c>
      <c r="C77" s="65">
        <v>0</v>
      </c>
      <c r="D77" s="65">
        <v>0</v>
      </c>
      <c r="E77" s="65">
        <f t="shared" si="6"/>
        <v>0</v>
      </c>
      <c r="F77" s="62">
        <f t="shared" si="7"/>
        <v>0</v>
      </c>
      <c r="H77" s="178"/>
    </row>
    <row r="78" spans="1:8" s="103" customFormat="1" ht="15" customHeight="1" x14ac:dyDescent="0.25">
      <c r="A78" s="85" t="s">
        <v>59</v>
      </c>
      <c r="B78" s="86">
        <v>114884576</v>
      </c>
      <c r="C78" s="86">
        <v>147090087</v>
      </c>
      <c r="D78" s="86">
        <v>91167546</v>
      </c>
      <c r="E78" s="182">
        <f t="shared" si="6"/>
        <v>-55922541</v>
      </c>
      <c r="F78" s="71">
        <f t="shared" si="7"/>
        <v>-0.38019245307809219</v>
      </c>
      <c r="H78" s="179"/>
    </row>
    <row r="79" spans="1:8" ht="15" customHeight="1" x14ac:dyDescent="0.25">
      <c r="A79" s="83"/>
      <c r="B79" s="57"/>
      <c r="C79" s="57"/>
      <c r="D79" s="57"/>
      <c r="E79" s="57"/>
      <c r="F79" s="59"/>
      <c r="H79" s="178"/>
    </row>
    <row r="80" spans="1:8" ht="15" customHeight="1" x14ac:dyDescent="0.25">
      <c r="A80" s="81" t="s">
        <v>60</v>
      </c>
      <c r="B80" s="57"/>
      <c r="C80" s="57"/>
      <c r="D80" s="57"/>
      <c r="E80" s="57"/>
      <c r="F80" s="59"/>
      <c r="H80" s="178"/>
    </row>
    <row r="81" spans="1:8" ht="15" customHeight="1" x14ac:dyDescent="0.25">
      <c r="A81" s="64" t="s">
        <v>61</v>
      </c>
      <c r="B81" s="61">
        <v>7189939</v>
      </c>
      <c r="C81" s="61">
        <v>7860687</v>
      </c>
      <c r="D81" s="61">
        <v>7758808</v>
      </c>
      <c r="E81" s="57">
        <f t="shared" ref="E81:E99" si="8">D81-C81</f>
        <v>-101879</v>
      </c>
      <c r="F81" s="62">
        <f t="shared" ref="F81:F99" si="9">IF(ISBLANK(E81),"  ",IF(C81&gt;0,E81/C81,IF(E81&gt;0,1,0)))</f>
        <v>-1.2960572021249542E-2</v>
      </c>
      <c r="H81" s="178"/>
    </row>
    <row r="82" spans="1:8" ht="15" customHeight="1" x14ac:dyDescent="0.25">
      <c r="A82" s="66" t="s">
        <v>62</v>
      </c>
      <c r="B82" s="63">
        <v>523622</v>
      </c>
      <c r="C82" s="63">
        <v>674591</v>
      </c>
      <c r="D82" s="63">
        <v>750579</v>
      </c>
      <c r="E82" s="65">
        <f t="shared" si="8"/>
        <v>75988</v>
      </c>
      <c r="F82" s="62">
        <f t="shared" si="9"/>
        <v>0.11264306817019498</v>
      </c>
      <c r="H82" s="178"/>
    </row>
    <row r="83" spans="1:8" ht="15" customHeight="1" x14ac:dyDescent="0.25">
      <c r="A83" s="66" t="s">
        <v>63</v>
      </c>
      <c r="B83" s="57">
        <v>3209312</v>
      </c>
      <c r="C83" s="57">
        <v>3602134</v>
      </c>
      <c r="D83" s="57">
        <v>3154147</v>
      </c>
      <c r="E83" s="65">
        <f t="shared" si="8"/>
        <v>-447987</v>
      </c>
      <c r="F83" s="62">
        <f t="shared" si="9"/>
        <v>-0.124367111273484</v>
      </c>
      <c r="H83" s="178"/>
    </row>
    <row r="84" spans="1:8" s="103" customFormat="1" ht="15" customHeight="1" x14ac:dyDescent="0.25">
      <c r="A84" s="84" t="s">
        <v>64</v>
      </c>
      <c r="B84" s="86">
        <v>10922873</v>
      </c>
      <c r="C84" s="86">
        <v>12137412</v>
      </c>
      <c r="D84" s="86">
        <v>11663534</v>
      </c>
      <c r="E84" s="70">
        <f t="shared" si="8"/>
        <v>-473878</v>
      </c>
      <c r="F84" s="71">
        <f t="shared" si="9"/>
        <v>-3.9042754748705902E-2</v>
      </c>
      <c r="H84" s="179"/>
    </row>
    <row r="85" spans="1:8" ht="15" customHeight="1" x14ac:dyDescent="0.25">
      <c r="A85" s="66" t="s">
        <v>65</v>
      </c>
      <c r="B85" s="63">
        <v>290489</v>
      </c>
      <c r="C85" s="63">
        <v>347450</v>
      </c>
      <c r="D85" s="63">
        <v>323684</v>
      </c>
      <c r="E85" s="65">
        <f t="shared" si="8"/>
        <v>-23766</v>
      </c>
      <c r="F85" s="62">
        <f t="shared" si="9"/>
        <v>-6.8401208807022593E-2</v>
      </c>
      <c r="H85" s="178"/>
    </row>
    <row r="86" spans="1:8" ht="15" customHeight="1" x14ac:dyDescent="0.25">
      <c r="A86" s="66" t="s">
        <v>66</v>
      </c>
      <c r="B86" s="61">
        <v>8455016</v>
      </c>
      <c r="C86" s="61">
        <v>12716963</v>
      </c>
      <c r="D86" s="61">
        <v>10961453</v>
      </c>
      <c r="E86" s="65">
        <f t="shared" si="8"/>
        <v>-1755510</v>
      </c>
      <c r="F86" s="62">
        <f t="shared" si="9"/>
        <v>-0.13804475172256142</v>
      </c>
      <c r="H86" s="178"/>
    </row>
    <row r="87" spans="1:8" ht="15" customHeight="1" x14ac:dyDescent="0.25">
      <c r="A87" s="66" t="s">
        <v>67</v>
      </c>
      <c r="B87" s="57">
        <v>100340</v>
      </c>
      <c r="C87" s="57">
        <v>292150</v>
      </c>
      <c r="D87" s="57">
        <v>228000</v>
      </c>
      <c r="E87" s="65">
        <f t="shared" si="8"/>
        <v>-64150</v>
      </c>
      <c r="F87" s="62">
        <f t="shared" si="9"/>
        <v>-0.21957898339893892</v>
      </c>
      <c r="H87" s="178"/>
    </row>
    <row r="88" spans="1:8" s="103" customFormat="1" ht="15" customHeight="1" x14ac:dyDescent="0.25">
      <c r="A88" s="68" t="s">
        <v>68</v>
      </c>
      <c r="B88" s="86">
        <v>8845845</v>
      </c>
      <c r="C88" s="86">
        <v>13356563</v>
      </c>
      <c r="D88" s="86">
        <v>11513137</v>
      </c>
      <c r="E88" s="70">
        <f t="shared" si="8"/>
        <v>-1843426</v>
      </c>
      <c r="F88" s="71">
        <f t="shared" si="9"/>
        <v>-0.13801649421336912</v>
      </c>
      <c r="H88" s="179"/>
    </row>
    <row r="89" spans="1:8" ht="15" customHeight="1" x14ac:dyDescent="0.25">
      <c r="A89" s="66" t="s">
        <v>69</v>
      </c>
      <c r="B89" s="57">
        <v>1183626</v>
      </c>
      <c r="C89" s="57">
        <v>4331850</v>
      </c>
      <c r="D89" s="57">
        <v>3045500</v>
      </c>
      <c r="E89" s="65">
        <f t="shared" si="8"/>
        <v>-1286350</v>
      </c>
      <c r="F89" s="62">
        <f t="shared" si="9"/>
        <v>-0.29695164883363923</v>
      </c>
      <c r="H89" s="178"/>
    </row>
    <row r="90" spans="1:8" ht="15" customHeight="1" x14ac:dyDescent="0.25">
      <c r="A90" s="66" t="s">
        <v>70</v>
      </c>
      <c r="B90" s="65">
        <v>85666175</v>
      </c>
      <c r="C90" s="65">
        <v>108463820</v>
      </c>
      <c r="D90" s="65">
        <v>62761895</v>
      </c>
      <c r="E90" s="65">
        <f t="shared" si="8"/>
        <v>-45701925</v>
      </c>
      <c r="F90" s="62">
        <f t="shared" si="9"/>
        <v>-0.42135640253127726</v>
      </c>
      <c r="H90" s="178"/>
    </row>
    <row r="91" spans="1:8" ht="15" customHeight="1" x14ac:dyDescent="0.25">
      <c r="A91" s="66" t="s">
        <v>71</v>
      </c>
      <c r="B91" s="65">
        <v>0</v>
      </c>
      <c r="C91" s="65">
        <v>0</v>
      </c>
      <c r="D91" s="65">
        <v>0</v>
      </c>
      <c r="E91" s="65">
        <f t="shared" si="8"/>
        <v>0</v>
      </c>
      <c r="F91" s="62">
        <f t="shared" si="9"/>
        <v>0</v>
      </c>
      <c r="H91" s="178"/>
    </row>
    <row r="92" spans="1:8" ht="15" customHeight="1" x14ac:dyDescent="0.25">
      <c r="A92" s="66" t="s">
        <v>72</v>
      </c>
      <c r="B92" s="65">
        <v>8045102</v>
      </c>
      <c r="C92" s="65">
        <v>8401442</v>
      </c>
      <c r="D92" s="65">
        <v>1869480</v>
      </c>
      <c r="E92" s="65">
        <f t="shared" si="8"/>
        <v>-6531962</v>
      </c>
      <c r="F92" s="62">
        <f t="shared" si="9"/>
        <v>-0.77748105622820463</v>
      </c>
      <c r="H92" s="178"/>
    </row>
    <row r="93" spans="1:8" s="103" customFormat="1" ht="15" customHeight="1" x14ac:dyDescent="0.25">
      <c r="A93" s="68" t="s">
        <v>73</v>
      </c>
      <c r="B93" s="70">
        <v>94894903</v>
      </c>
      <c r="C93" s="70">
        <v>121197112</v>
      </c>
      <c r="D93" s="70">
        <v>67676875</v>
      </c>
      <c r="E93" s="70">
        <f t="shared" si="8"/>
        <v>-53520237</v>
      </c>
      <c r="F93" s="71">
        <f t="shared" si="9"/>
        <v>-0.44159663639509827</v>
      </c>
      <c r="H93" s="179"/>
    </row>
    <row r="94" spans="1:8" ht="15" customHeight="1" x14ac:dyDescent="0.25">
      <c r="A94" s="66" t="s">
        <v>74</v>
      </c>
      <c r="B94" s="65">
        <v>220955</v>
      </c>
      <c r="C94" s="65">
        <v>399000</v>
      </c>
      <c r="D94" s="65">
        <v>314000</v>
      </c>
      <c r="E94" s="65">
        <f t="shared" si="8"/>
        <v>-85000</v>
      </c>
      <c r="F94" s="62">
        <f t="shared" si="9"/>
        <v>-0.21303258145363407</v>
      </c>
      <c r="H94" s="178"/>
    </row>
    <row r="95" spans="1:8" ht="15" customHeight="1" x14ac:dyDescent="0.25">
      <c r="A95" s="66" t="s">
        <v>75</v>
      </c>
      <c r="B95" s="65">
        <v>0</v>
      </c>
      <c r="C95" s="65">
        <v>0</v>
      </c>
      <c r="D95" s="65">
        <v>0</v>
      </c>
      <c r="E95" s="65">
        <f t="shared" si="8"/>
        <v>0</v>
      </c>
      <c r="F95" s="62">
        <f t="shared" si="9"/>
        <v>0</v>
      </c>
      <c r="H95" s="178"/>
    </row>
    <row r="96" spans="1:8" ht="15" customHeight="1" x14ac:dyDescent="0.25">
      <c r="A96" s="73" t="s">
        <v>76</v>
      </c>
      <c r="B96" s="65">
        <v>0</v>
      </c>
      <c r="C96" s="65">
        <v>0</v>
      </c>
      <c r="D96" s="65">
        <v>0</v>
      </c>
      <c r="E96" s="65">
        <f t="shared" si="8"/>
        <v>0</v>
      </c>
      <c r="F96" s="62">
        <f t="shared" si="9"/>
        <v>0</v>
      </c>
      <c r="H96" s="178"/>
    </row>
    <row r="97" spans="1:8" s="103" customFormat="1" ht="15" customHeight="1" x14ac:dyDescent="0.25">
      <c r="A97" s="87" t="s">
        <v>77</v>
      </c>
      <c r="B97" s="86">
        <v>220955</v>
      </c>
      <c r="C97" s="86">
        <v>399000</v>
      </c>
      <c r="D97" s="86">
        <v>314000</v>
      </c>
      <c r="E97" s="70">
        <f t="shared" si="8"/>
        <v>-85000</v>
      </c>
      <c r="F97" s="71">
        <f t="shared" si="9"/>
        <v>-0.21303258145363407</v>
      </c>
      <c r="H97" s="179"/>
    </row>
    <row r="98" spans="1:8" ht="15" customHeight="1" x14ac:dyDescent="0.25">
      <c r="A98" s="73" t="s">
        <v>78</v>
      </c>
      <c r="B98" s="65">
        <v>0</v>
      </c>
      <c r="C98" s="65">
        <v>0</v>
      </c>
      <c r="D98" s="65">
        <v>0</v>
      </c>
      <c r="E98" s="65">
        <f t="shared" si="8"/>
        <v>0</v>
      </c>
      <c r="F98" s="62">
        <f t="shared" si="9"/>
        <v>0</v>
      </c>
      <c r="H98" s="178"/>
    </row>
    <row r="99" spans="1:8" s="103" customFormat="1" ht="15" customHeight="1" thickBot="1" x14ac:dyDescent="0.3">
      <c r="A99" s="159" t="s">
        <v>59</v>
      </c>
      <c r="B99" s="160">
        <v>114884576</v>
      </c>
      <c r="C99" s="160">
        <v>147090087</v>
      </c>
      <c r="D99" s="160">
        <v>91167546</v>
      </c>
      <c r="E99" s="160">
        <f t="shared" si="8"/>
        <v>-55922541</v>
      </c>
      <c r="F99" s="162">
        <f t="shared" si="9"/>
        <v>-0.38019245307809219</v>
      </c>
      <c r="H99" s="179"/>
    </row>
    <row r="100" spans="1:8" ht="15" customHeight="1" thickTop="1" x14ac:dyDescent="0.4">
      <c r="A100" s="4"/>
      <c r="B100" s="5"/>
      <c r="C100" s="5"/>
      <c r="D100" s="5"/>
      <c r="E100" s="5"/>
      <c r="F100" s="6" t="s">
        <v>38</v>
      </c>
    </row>
    <row r="101" spans="1:8" x14ac:dyDescent="0.25">
      <c r="A101" s="1" t="s">
        <v>206</v>
      </c>
    </row>
    <row r="102" spans="1:8" x14ac:dyDescent="0.25">
      <c r="A102" s="1" t="s">
        <v>181</v>
      </c>
    </row>
    <row r="103" spans="1:8" x14ac:dyDescent="0.25">
      <c r="A103" s="1" t="s">
        <v>211</v>
      </c>
    </row>
  </sheetData>
  <hyperlinks>
    <hyperlink ref="I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ULSummary</vt:lpstr>
      <vt:lpstr>ULBoard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LSUHSCS</vt:lpstr>
      <vt:lpstr>LSUHSCNO</vt:lpstr>
      <vt:lpstr>LSUAg</vt:lpstr>
      <vt:lpstr>PBRC</vt:lpstr>
      <vt:lpstr>SU Summary</vt:lpstr>
      <vt:lpstr>SUBoard</vt:lpstr>
      <vt:lpstr>SUBR</vt:lpstr>
      <vt:lpstr>SUNO</vt:lpstr>
      <vt:lpstr>SUSLA</vt:lpstr>
      <vt:lpstr>SULaw</vt:lpstr>
      <vt:lpstr>SUAg</vt:lpstr>
      <vt:lpstr>LCTCS 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LATech!Print_Area</vt:lpstr>
      <vt:lpstr>LCTCBoard!Print_Area</vt:lpstr>
      <vt:lpstr>'LCTCS Summary'!Print_Area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LSUHSCNO!Print_Area</vt:lpstr>
      <vt:lpstr>LSUHSCS!Print_Area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'SU Summary'!Print_Area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ULBoard!Print_Area</vt:lpstr>
      <vt:lpstr>ULL!Print_Area</vt:lpstr>
      <vt:lpstr>ULM!Print_Area</vt:lpstr>
      <vt:lpstr>ULSummary!Print_Area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2024-09-23T17:19:50Z</cp:lastPrinted>
  <dcterms:created xsi:type="dcterms:W3CDTF">2013-09-10T14:36:10Z</dcterms:created>
  <dcterms:modified xsi:type="dcterms:W3CDTF">2024-12-05T18:35:49Z</dcterms:modified>
</cp:coreProperties>
</file>