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FINANCE\Budget_Analyst\Budget 2026\BOR1_BOR2_BOR3_BOR5_Summary\"/>
    </mc:Choice>
  </mc:AlternateContent>
  <xr:revisionPtr revIDLastSave="0" documentId="13_ncr:1_{C0B7E8B1-3351-47A6-99E9-2491645A2EA2}" xr6:coauthVersionLast="47" xr6:coauthVersionMax="47" xr10:uidLastSave="{00000000-0000-0000-0000-000000000000}"/>
  <bookViews>
    <workbookView xWindow="28680" yWindow="-120" windowWidth="29040" windowHeight="15720" tabRatio="792" xr2:uid="{E81F77C0-293B-4026-B48B-ACD888F6C212}"/>
  </bookViews>
  <sheets>
    <sheet name="Home" sheetId="63" r:id="rId1"/>
    <sheet name="HESummary" sheetId="52" r:id="rId2"/>
    <sheet name="2Year" sheetId="55" r:id="rId3"/>
    <sheet name="4Year" sheetId="54" r:id="rId4"/>
    <sheet name="2&amp;4Year" sheetId="53" r:id="rId5"/>
    <sheet name="Boards" sheetId="59" r:id="rId6"/>
    <sheet name="Specialized" sheetId="60" r:id="rId7"/>
    <sheet name="BORSummary" sheetId="61" r:id="rId8"/>
    <sheet name="BOR" sheetId="37" r:id="rId9"/>
    <sheet name="LUMCON" sheetId="36" r:id="rId10"/>
    <sheet name="LOSFA" sheetId="35" r:id="rId11"/>
    <sheet name="ULSummary" sheetId="33" r:id="rId12"/>
    <sheet name="ULBoard" sheetId="32" r:id="rId13"/>
    <sheet name="Grambling" sheetId="31" r:id="rId14"/>
    <sheet name="LATech" sheetId="30" r:id="rId15"/>
    <sheet name="McNeese" sheetId="29" r:id="rId16"/>
    <sheet name="Nicholls" sheetId="28" r:id="rId17"/>
    <sheet name="NwSU" sheetId="27" r:id="rId18"/>
    <sheet name="SLU" sheetId="26" r:id="rId19"/>
    <sheet name="ULL" sheetId="25" r:id="rId20"/>
    <sheet name="ULM" sheetId="24" r:id="rId21"/>
    <sheet name="UNO" sheetId="34" r:id="rId22"/>
    <sheet name="LSU Summary" sheetId="11" r:id="rId23"/>
    <sheet name="LSU" sheetId="22" r:id="rId24"/>
    <sheet name="LSUA" sheetId="21" r:id="rId25"/>
    <sheet name="LSUS" sheetId="20" r:id="rId26"/>
    <sheet name="LSUE" sheetId="19" r:id="rId27"/>
    <sheet name="LSUHSCS" sheetId="17" r:id="rId28"/>
    <sheet name="LSUHSCNO" sheetId="16" r:id="rId29"/>
    <sheet name="LSUAg" sheetId="15" r:id="rId30"/>
    <sheet name="PBRC" sheetId="14" r:id="rId31"/>
    <sheet name="SU Summary" sheetId="8" r:id="rId32"/>
    <sheet name="SUBoard" sheetId="1" r:id="rId33"/>
    <sheet name="SUBR" sheetId="2" r:id="rId34"/>
    <sheet name="SUNO" sheetId="3" r:id="rId35"/>
    <sheet name="SUSLA" sheetId="4" r:id="rId36"/>
    <sheet name="SULaw" sheetId="5" r:id="rId37"/>
    <sheet name="SUAg" sheetId="6" r:id="rId38"/>
    <sheet name="LCTCS Summary" sheetId="7" r:id="rId39"/>
    <sheet name="LCTCBoard" sheetId="38" r:id="rId40"/>
    <sheet name="Online" sheetId="39" r:id="rId41"/>
    <sheet name="AE" sheetId="64" r:id="rId42"/>
    <sheet name="RR" sheetId="65" r:id="rId43"/>
    <sheet name="BRCC" sheetId="40" r:id="rId44"/>
    <sheet name="BPCC" sheetId="41" r:id="rId45"/>
    <sheet name="Delgado" sheetId="43" r:id="rId46"/>
    <sheet name="CentLATCC" sheetId="42" r:id="rId47"/>
    <sheet name="Fletcher" sheetId="44" r:id="rId48"/>
    <sheet name="LDCC" sheetId="45" r:id="rId49"/>
    <sheet name="Northshore" sheetId="47" r:id="rId50"/>
    <sheet name="Nunez" sheetId="48" r:id="rId51"/>
    <sheet name="RPCC" sheetId="49" r:id="rId52"/>
    <sheet name="SLCC" sheetId="50" r:id="rId53"/>
    <sheet name="SOWELA" sheetId="51" r:id="rId54"/>
    <sheet name="NwLTCC" sheetId="46" r:id="rId55"/>
  </sheets>
  <definedNames>
    <definedName name="_xlnm.Print_Area" localSheetId="4">'2&amp;4Year'!$A$1:$F$102</definedName>
    <definedName name="_xlnm.Print_Area" localSheetId="2">'2Year'!$A$1:$F$102</definedName>
    <definedName name="_xlnm.Print_Area" localSheetId="3">'4Year'!$A$1:$F$102</definedName>
    <definedName name="_xlnm.Print_Area" localSheetId="41">AE!$A$1:$F$103</definedName>
    <definedName name="_xlnm.Print_Area" localSheetId="5">Boards!$A$1:$F$102</definedName>
    <definedName name="_xlnm.Print_Area" localSheetId="8">BOR!$A$1:$F$102</definedName>
    <definedName name="_xlnm.Print_Area" localSheetId="7">BORSummary!$A$1:$F$102</definedName>
    <definedName name="_xlnm.Print_Area" localSheetId="44">BPCC!$A$1:$F$103</definedName>
    <definedName name="_xlnm.Print_Area" localSheetId="43">BRCC!$A$1:$F$103</definedName>
    <definedName name="_xlnm.Print_Area" localSheetId="46">CentLATCC!$A$1:$F$103</definedName>
    <definedName name="_xlnm.Print_Area" localSheetId="45">Delgado!$A$1:$F$103</definedName>
    <definedName name="_xlnm.Print_Area" localSheetId="47">Fletcher!$A$1:$F$103</definedName>
    <definedName name="_xlnm.Print_Area" localSheetId="13">Grambling!$A$1:$F$103</definedName>
    <definedName name="_xlnm.Print_Area" localSheetId="1">HESummary!$A$1:$F$102</definedName>
    <definedName name="_xlnm.Print_Area" localSheetId="14">LATech!$A$1:$F$103</definedName>
    <definedName name="_xlnm.Print_Area" localSheetId="39">LCTCBoard!$A$1:$F$103</definedName>
    <definedName name="_xlnm.Print_Area" localSheetId="38">'LCTCS Summary'!$A$1:$F$103</definedName>
    <definedName name="_xlnm.Print_Area" localSheetId="48">LDCC!$A$1:$F$103</definedName>
    <definedName name="_xlnm.Print_Area" localSheetId="10">LOSFA!$A$1:$F$102</definedName>
    <definedName name="_xlnm.Print_Area" localSheetId="23">LSU!$A$1:$F$102</definedName>
    <definedName name="_xlnm.Print_Area" localSheetId="22">'LSU Summary'!$A$1:$F$102</definedName>
    <definedName name="_xlnm.Print_Area" localSheetId="24">LSUA!$A$1:$F$102</definedName>
    <definedName name="_xlnm.Print_Area" localSheetId="29">LSUAg!$A$1:$F$102</definedName>
    <definedName name="_xlnm.Print_Area" localSheetId="26">LSUE!$A$1:$F$102</definedName>
    <definedName name="_xlnm.Print_Area" localSheetId="28">LSUHSCNO!$A$1:$F$102</definedName>
    <definedName name="_xlnm.Print_Area" localSheetId="27">LSUHSCS!$A$1:$F$102</definedName>
    <definedName name="_xlnm.Print_Area" localSheetId="25">LSUS!$A$1:$F$102</definedName>
    <definedName name="_xlnm.Print_Area" localSheetId="9">LUMCON!$A$1:$F$102</definedName>
    <definedName name="_xlnm.Print_Area" localSheetId="15">McNeese!$A$1:$F$103</definedName>
    <definedName name="_xlnm.Print_Area" localSheetId="16">Nicholls!$A$1:$F$103</definedName>
    <definedName name="_xlnm.Print_Area" localSheetId="49">Northshore!$A$1:$F$103</definedName>
    <definedName name="_xlnm.Print_Area" localSheetId="50">Nunez!$A$1:$F$103</definedName>
    <definedName name="_xlnm.Print_Area" localSheetId="54">NwLTCC!$A$1:$F$103</definedName>
    <definedName name="_xlnm.Print_Area" localSheetId="17">NwSU!$A$1:$F$103</definedName>
    <definedName name="_xlnm.Print_Area" localSheetId="40">Online!$A$1:$F$103</definedName>
    <definedName name="_xlnm.Print_Area" localSheetId="30">PBRC!$A$1:$F$102</definedName>
    <definedName name="_xlnm.Print_Area" localSheetId="51">RPCC!$A$1:$F$103</definedName>
    <definedName name="_xlnm.Print_Area" localSheetId="42">RR!$A$1:$F$103</definedName>
    <definedName name="_xlnm.Print_Area" localSheetId="52">SLCC!$A$1:$F$103</definedName>
    <definedName name="_xlnm.Print_Area" localSheetId="18">SLU!$A$1:$F$103</definedName>
    <definedName name="_xlnm.Print_Area" localSheetId="53">SOWELA!$A$1:$F$103</definedName>
    <definedName name="_xlnm.Print_Area" localSheetId="6">Specialized!$A$1:$F$102</definedName>
    <definedName name="_xlnm.Print_Area" localSheetId="31">'SU Summary'!$A$1:$F$102</definedName>
    <definedName name="_xlnm.Print_Area" localSheetId="37">SUAg!$A$1:$F$102</definedName>
    <definedName name="_xlnm.Print_Area" localSheetId="32">SUBoard!$A$1:$F$102</definedName>
    <definedName name="_xlnm.Print_Area" localSheetId="33">SUBR!$A$1:$F$102</definedName>
    <definedName name="_xlnm.Print_Area" localSheetId="36">SULaw!$A$1:$F$102</definedName>
    <definedName name="_xlnm.Print_Area" localSheetId="34">SUNO!$A$1:$F$102</definedName>
    <definedName name="_xlnm.Print_Area" localSheetId="35">SUSLA!$A$1:$F$102</definedName>
    <definedName name="_xlnm.Print_Area" localSheetId="12">ULBoard!$A$1:$F$103</definedName>
    <definedName name="_xlnm.Print_Area" localSheetId="19">ULL!$A$1:$F$103</definedName>
    <definedName name="_xlnm.Print_Area" localSheetId="20">ULM!$A$1:$F$103</definedName>
    <definedName name="_xlnm.Print_Area" localSheetId="11">ULSummary!$A$1:$F$103</definedName>
    <definedName name="_xlnm.Print_Area" localSheetId="21">UNO!$A$1:$F$103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5" i="24" l="1"/>
  <c r="D8" i="35"/>
  <c r="D42" i="35"/>
  <c r="D61" i="35"/>
  <c r="D70" i="35"/>
  <c r="D73" i="35"/>
  <c r="D78" i="35"/>
  <c r="D78" i="37"/>
  <c r="D70" i="37"/>
  <c r="D73" i="37" s="1"/>
  <c r="D61" i="37"/>
  <c r="D42" i="37"/>
  <c r="D8" i="37"/>
  <c r="E32" i="34"/>
  <c r="E31" i="34"/>
  <c r="F31" i="34" s="1"/>
  <c r="E31" i="26" l="1"/>
  <c r="F31" i="26" s="1"/>
  <c r="E32" i="26"/>
  <c r="F32" i="26"/>
  <c r="B31" i="7" l="1"/>
  <c r="C31" i="7"/>
  <c r="D31" i="7"/>
  <c r="B32" i="7"/>
  <c r="C32" i="7"/>
  <c r="D32" i="7"/>
  <c r="E31" i="39"/>
  <c r="F31" i="39" s="1"/>
  <c r="E32" i="39"/>
  <c r="F32" i="39"/>
  <c r="E31" i="64"/>
  <c r="F31" i="64" s="1"/>
  <c r="E32" i="64"/>
  <c r="F32" i="64"/>
  <c r="E31" i="65"/>
  <c r="F31" i="65" s="1"/>
  <c r="E32" i="65"/>
  <c r="F32" i="65" s="1"/>
  <c r="E31" i="40"/>
  <c r="F31" i="40" s="1"/>
  <c r="E32" i="40"/>
  <c r="F32" i="40" s="1"/>
  <c r="E31" i="41"/>
  <c r="F31" i="41" s="1"/>
  <c r="E32" i="41"/>
  <c r="F32" i="41" s="1"/>
  <c r="E31" i="43"/>
  <c r="F31" i="43"/>
  <c r="E32" i="43"/>
  <c r="F32" i="43" s="1"/>
  <c r="E31" i="42"/>
  <c r="F31" i="42" s="1"/>
  <c r="E32" i="42"/>
  <c r="F32" i="42"/>
  <c r="E31" i="44"/>
  <c r="F31" i="44" s="1"/>
  <c r="E32" i="44"/>
  <c r="F32" i="44" s="1"/>
  <c r="E31" i="45"/>
  <c r="F31" i="45" s="1"/>
  <c r="E32" i="45"/>
  <c r="F32" i="45" s="1"/>
  <c r="E31" i="47"/>
  <c r="F31" i="47" s="1"/>
  <c r="E32" i="47"/>
  <c r="F32" i="47"/>
  <c r="E31" i="48"/>
  <c r="F31" i="48" s="1"/>
  <c r="E32" i="48"/>
  <c r="F32" i="48" s="1"/>
  <c r="E31" i="49"/>
  <c r="F31" i="49"/>
  <c r="E32" i="49"/>
  <c r="F32" i="49" s="1"/>
  <c r="E31" i="50"/>
  <c r="F31" i="50" s="1"/>
  <c r="E32" i="50"/>
  <c r="F32" i="50" s="1"/>
  <c r="E31" i="51"/>
  <c r="F31" i="51" s="1"/>
  <c r="E32" i="51"/>
  <c r="F32" i="51"/>
  <c r="E31" i="46"/>
  <c r="F31" i="46" s="1"/>
  <c r="E32" i="46"/>
  <c r="F32" i="46" s="1"/>
  <c r="E31" i="38"/>
  <c r="F31" i="38" s="1"/>
  <c r="E32" i="38"/>
  <c r="F32" i="38" s="1"/>
  <c r="B31" i="11"/>
  <c r="C31" i="11"/>
  <c r="D31" i="11"/>
  <c r="B32" i="11"/>
  <c r="C32" i="11"/>
  <c r="D32" i="11"/>
  <c r="E31" i="21"/>
  <c r="F31" i="21"/>
  <c r="E32" i="21"/>
  <c r="F32" i="21" s="1"/>
  <c r="E31" i="20"/>
  <c r="F31" i="20" s="1"/>
  <c r="E32" i="20"/>
  <c r="F32" i="20" s="1"/>
  <c r="E31" i="19"/>
  <c r="F31" i="19"/>
  <c r="E32" i="19"/>
  <c r="F32" i="19"/>
  <c r="E31" i="17"/>
  <c r="F31" i="17" s="1"/>
  <c r="E32" i="17"/>
  <c r="F32" i="17" s="1"/>
  <c r="E31" i="16"/>
  <c r="F31" i="16"/>
  <c r="E32" i="16"/>
  <c r="F32" i="16" s="1"/>
  <c r="E31" i="15"/>
  <c r="F31" i="15" s="1"/>
  <c r="E32" i="15"/>
  <c r="F32" i="15"/>
  <c r="E31" i="14"/>
  <c r="F31" i="14" s="1"/>
  <c r="E32" i="14"/>
  <c r="F32" i="14" s="1"/>
  <c r="E31" i="22"/>
  <c r="F31" i="22" s="1"/>
  <c r="E32" i="22"/>
  <c r="F32" i="22" s="1"/>
  <c r="B31" i="33"/>
  <c r="C31" i="33"/>
  <c r="D31" i="33"/>
  <c r="D31" i="54" s="1"/>
  <c r="B32" i="33"/>
  <c r="C32" i="33"/>
  <c r="D32" i="33"/>
  <c r="D32" i="54" s="1"/>
  <c r="F32" i="31"/>
  <c r="F32" i="30"/>
  <c r="F32" i="29"/>
  <c r="F32" i="28"/>
  <c r="F32" i="27"/>
  <c r="F32" i="25"/>
  <c r="F32" i="24"/>
  <c r="F32" i="34"/>
  <c r="F32" i="32"/>
  <c r="F31" i="31"/>
  <c r="F31" i="30"/>
  <c r="F31" i="29"/>
  <c r="F31" i="28"/>
  <c r="F31" i="27"/>
  <c r="F31" i="25"/>
  <c r="F31" i="24"/>
  <c r="F31" i="32"/>
  <c r="E31" i="7" l="1"/>
  <c r="F31" i="7" s="1"/>
  <c r="E32" i="11"/>
  <c r="F32" i="11" s="1"/>
  <c r="E32" i="7"/>
  <c r="F32" i="7" s="1"/>
  <c r="E31" i="33"/>
  <c r="F31" i="33" s="1"/>
  <c r="E31" i="11"/>
  <c r="F31" i="11" s="1"/>
  <c r="E32" i="33"/>
  <c r="F32" i="33" s="1"/>
  <c r="B31" i="61"/>
  <c r="C31" i="61"/>
  <c r="D31" i="61"/>
  <c r="B32" i="61"/>
  <c r="C32" i="61"/>
  <c r="D32" i="61"/>
  <c r="E32" i="61" s="1"/>
  <c r="F32" i="61" s="1"/>
  <c r="D31" i="8"/>
  <c r="D32" i="8"/>
  <c r="B31" i="8"/>
  <c r="B31" i="52" s="1"/>
  <c r="C31" i="8"/>
  <c r="C31" i="52" s="1"/>
  <c r="B32" i="8"/>
  <c r="B32" i="52" s="1"/>
  <c r="C32" i="8"/>
  <c r="C32" i="52" s="1"/>
  <c r="E31" i="3"/>
  <c r="F31" i="3" s="1"/>
  <c r="E32" i="3"/>
  <c r="F32" i="3" s="1"/>
  <c r="E32" i="2"/>
  <c r="F32" i="2" s="1"/>
  <c r="E31" i="2"/>
  <c r="F31" i="2" s="1"/>
  <c r="E32" i="1"/>
  <c r="F32" i="1" s="1"/>
  <c r="E31" i="1"/>
  <c r="F31" i="1" s="1"/>
  <c r="E32" i="4"/>
  <c r="F32" i="4" s="1"/>
  <c r="E31" i="4"/>
  <c r="F31" i="4" s="1"/>
  <c r="E32" i="5"/>
  <c r="F32" i="5" s="1"/>
  <c r="E31" i="5"/>
  <c r="F31" i="5" s="1"/>
  <c r="E31" i="6"/>
  <c r="F31" i="6" s="1"/>
  <c r="E32" i="6"/>
  <c r="F32" i="6" s="1"/>
  <c r="E32" i="8" l="1"/>
  <c r="F32" i="8" s="1"/>
  <c r="D32" i="52"/>
  <c r="E32" i="52" s="1"/>
  <c r="F32" i="52" s="1"/>
  <c r="E31" i="61"/>
  <c r="F31" i="61" s="1"/>
  <c r="E31" i="8"/>
  <c r="F31" i="8" s="1"/>
  <c r="D31" i="52"/>
  <c r="E31" i="52" s="1"/>
  <c r="F31" i="52" s="1"/>
  <c r="B34" i="59"/>
  <c r="C34" i="59"/>
  <c r="D34" i="59"/>
  <c r="B34" i="60"/>
  <c r="C34" i="60"/>
  <c r="D34" i="60"/>
  <c r="B34" i="61"/>
  <c r="C34" i="61"/>
  <c r="D34" i="61"/>
  <c r="E34" i="37"/>
  <c r="F34" i="37" s="1"/>
  <c r="E34" i="36"/>
  <c r="F34" i="36" s="1"/>
  <c r="E34" i="35"/>
  <c r="F34" i="35" s="1"/>
  <c r="B34" i="33"/>
  <c r="C34" i="33"/>
  <c r="D34" i="33"/>
  <c r="E34" i="32"/>
  <c r="F34" i="32" s="1"/>
  <c r="E34" i="31"/>
  <c r="F34" i="31" s="1"/>
  <c r="E34" i="30"/>
  <c r="F34" i="30" s="1"/>
  <c r="E34" i="29"/>
  <c r="F34" i="29" s="1"/>
  <c r="E34" i="28"/>
  <c r="F34" i="28" s="1"/>
  <c r="E34" i="27"/>
  <c r="F34" i="27" s="1"/>
  <c r="E34" i="26"/>
  <c r="F34" i="26" s="1"/>
  <c r="E34" i="25"/>
  <c r="F34" i="25" s="1"/>
  <c r="E34" i="24"/>
  <c r="F34" i="24" s="1"/>
  <c r="E34" i="34"/>
  <c r="F34" i="34" s="1"/>
  <c r="B34" i="11"/>
  <c r="C34" i="11"/>
  <c r="D34" i="11"/>
  <c r="E34" i="22"/>
  <c r="F34" i="22" s="1"/>
  <c r="E34" i="21"/>
  <c r="F34" i="21" s="1"/>
  <c r="E34" i="20"/>
  <c r="F34" i="20" s="1"/>
  <c r="E34" i="19"/>
  <c r="F34" i="19" s="1"/>
  <c r="E34" i="17"/>
  <c r="F34" i="17" s="1"/>
  <c r="E34" i="16"/>
  <c r="F34" i="16" s="1"/>
  <c r="E34" i="15"/>
  <c r="F34" i="15" s="1"/>
  <c r="E34" i="14"/>
  <c r="F34" i="14" s="1"/>
  <c r="B34" i="8"/>
  <c r="C34" i="8"/>
  <c r="D34" i="8"/>
  <c r="E34" i="1"/>
  <c r="F34" i="1" s="1"/>
  <c r="E34" i="2"/>
  <c r="F34" i="2" s="1"/>
  <c r="E34" i="3"/>
  <c r="F34" i="3" s="1"/>
  <c r="E34" i="4"/>
  <c r="F34" i="4" s="1"/>
  <c r="E34" i="5"/>
  <c r="F34" i="5" s="1"/>
  <c r="E34" i="6"/>
  <c r="F34" i="6" s="1"/>
  <c r="B34" i="7"/>
  <c r="C34" i="7"/>
  <c r="D34" i="7"/>
  <c r="E34" i="38"/>
  <c r="F34" i="38" s="1"/>
  <c r="E34" i="39"/>
  <c r="F34" i="39" s="1"/>
  <c r="E34" i="64"/>
  <c r="F34" i="64"/>
  <c r="E34" i="65"/>
  <c r="F34" i="65" s="1"/>
  <c r="E34" i="40"/>
  <c r="F34" i="40" s="1"/>
  <c r="E34" i="41"/>
  <c r="F34" i="41" s="1"/>
  <c r="E34" i="43"/>
  <c r="F34" i="43" s="1"/>
  <c r="E34" i="42"/>
  <c r="F34" i="42" s="1"/>
  <c r="E34" i="44"/>
  <c r="F34" i="44" s="1"/>
  <c r="E34" i="45"/>
  <c r="F34" i="45" s="1"/>
  <c r="E34" i="47"/>
  <c r="F34" i="47" s="1"/>
  <c r="E34" i="48"/>
  <c r="F34" i="48" s="1"/>
  <c r="E34" i="49"/>
  <c r="F34" i="49" s="1"/>
  <c r="E34" i="50"/>
  <c r="F34" i="50" s="1"/>
  <c r="E34" i="51"/>
  <c r="F34" i="51" s="1"/>
  <c r="E34" i="46"/>
  <c r="F34" i="46" s="1"/>
  <c r="D59" i="61"/>
  <c r="E36" i="37"/>
  <c r="F36" i="37" s="1"/>
  <c r="E36" i="36"/>
  <c r="F36" i="36" s="1"/>
  <c r="E36" i="35"/>
  <c r="F36" i="35" s="1"/>
  <c r="E36" i="32"/>
  <c r="F36" i="32" s="1"/>
  <c r="E36" i="31"/>
  <c r="F36" i="31" s="1"/>
  <c r="E36" i="30"/>
  <c r="F36" i="30" s="1"/>
  <c r="E36" i="29"/>
  <c r="F36" i="29" s="1"/>
  <c r="E36" i="28"/>
  <c r="F36" i="28" s="1"/>
  <c r="E36" i="27"/>
  <c r="F36" i="27" s="1"/>
  <c r="E36" i="26"/>
  <c r="F36" i="26" s="1"/>
  <c r="E36" i="25"/>
  <c r="F36" i="25" s="1"/>
  <c r="E36" i="24"/>
  <c r="F36" i="24" s="1"/>
  <c r="E36" i="34"/>
  <c r="F36" i="34" s="1"/>
  <c r="E36" i="22"/>
  <c r="F36" i="22" s="1"/>
  <c r="E36" i="21"/>
  <c r="F36" i="21" s="1"/>
  <c r="E36" i="20"/>
  <c r="F36" i="20" s="1"/>
  <c r="E36" i="19"/>
  <c r="F36" i="19" s="1"/>
  <c r="E36" i="17"/>
  <c r="F36" i="17" s="1"/>
  <c r="E36" i="16"/>
  <c r="F36" i="16" s="1"/>
  <c r="E36" i="15"/>
  <c r="F36" i="15" s="1"/>
  <c r="E36" i="14"/>
  <c r="F36" i="14"/>
  <c r="E36" i="1"/>
  <c r="F36" i="1" s="1"/>
  <c r="E36" i="2"/>
  <c r="F36" i="2" s="1"/>
  <c r="E36" i="3"/>
  <c r="F36" i="3" s="1"/>
  <c r="E36" i="4"/>
  <c r="F36" i="4" s="1"/>
  <c r="E36" i="5"/>
  <c r="F36" i="5" s="1"/>
  <c r="E36" i="6"/>
  <c r="F36" i="6" s="1"/>
  <c r="E36" i="38"/>
  <c r="F36" i="38" s="1"/>
  <c r="E36" i="39"/>
  <c r="F36" i="39" s="1"/>
  <c r="E36" i="64"/>
  <c r="F36" i="64" s="1"/>
  <c r="E36" i="65"/>
  <c r="F36" i="65" s="1"/>
  <c r="E36" i="40"/>
  <c r="F36" i="40" s="1"/>
  <c r="E36" i="41"/>
  <c r="F36" i="41" s="1"/>
  <c r="E36" i="43"/>
  <c r="F36" i="43" s="1"/>
  <c r="E36" i="42"/>
  <c r="F36" i="42" s="1"/>
  <c r="E36" i="44"/>
  <c r="F36" i="44" s="1"/>
  <c r="E36" i="45"/>
  <c r="F36" i="45" s="1"/>
  <c r="E36" i="47"/>
  <c r="F36" i="47" s="1"/>
  <c r="E36" i="48"/>
  <c r="F36" i="48" s="1"/>
  <c r="E36" i="49"/>
  <c r="F36" i="49" s="1"/>
  <c r="E36" i="50"/>
  <c r="F36" i="50" s="1"/>
  <c r="E36" i="51"/>
  <c r="F36" i="51" s="1"/>
  <c r="E36" i="46"/>
  <c r="F36" i="46" s="1"/>
  <c r="B36" i="59"/>
  <c r="C36" i="59"/>
  <c r="D36" i="59"/>
  <c r="B36" i="60"/>
  <c r="C36" i="60"/>
  <c r="D36" i="60"/>
  <c r="B36" i="61"/>
  <c r="C36" i="61"/>
  <c r="D36" i="61"/>
  <c r="B36" i="33"/>
  <c r="C36" i="33"/>
  <c r="D36" i="33"/>
  <c r="B36" i="11"/>
  <c r="C36" i="11"/>
  <c r="D36" i="11"/>
  <c r="B36" i="8"/>
  <c r="C36" i="8"/>
  <c r="D36" i="8"/>
  <c r="B36" i="7"/>
  <c r="B36" i="55" s="1"/>
  <c r="C36" i="7"/>
  <c r="C36" i="55" s="1"/>
  <c r="D36" i="7"/>
  <c r="D36" i="55" s="1"/>
  <c r="D8" i="33"/>
  <c r="D8" i="54" s="1"/>
  <c r="D8" i="11"/>
  <c r="D42" i="8"/>
  <c r="D8" i="8"/>
  <c r="D99" i="7"/>
  <c r="D99" i="55" s="1"/>
  <c r="C99" i="7"/>
  <c r="B99" i="7"/>
  <c r="B99" i="55" s="1"/>
  <c r="D78" i="7"/>
  <c r="C78" i="7"/>
  <c r="C78" i="55" s="1"/>
  <c r="B78" i="7"/>
  <c r="B78" i="55" s="1"/>
  <c r="D8" i="7"/>
  <c r="D8" i="55" s="1"/>
  <c r="B99" i="8"/>
  <c r="B78" i="8"/>
  <c r="D30" i="61"/>
  <c r="D15" i="61"/>
  <c r="D16" i="61"/>
  <c r="D23" i="61"/>
  <c r="D24" i="61"/>
  <c r="D11" i="61"/>
  <c r="D10" i="61"/>
  <c r="D12" i="61"/>
  <c r="D13" i="61"/>
  <c r="D14" i="61"/>
  <c r="D17" i="61"/>
  <c r="D18" i="61"/>
  <c r="D19" i="61"/>
  <c r="D20" i="61"/>
  <c r="D21" i="61"/>
  <c r="D22" i="61"/>
  <c r="D25" i="61"/>
  <c r="D26" i="61"/>
  <c r="D27" i="61"/>
  <c r="D28" i="61"/>
  <c r="D29" i="61"/>
  <c r="D33" i="61"/>
  <c r="B35" i="61"/>
  <c r="C35" i="61"/>
  <c r="D8" i="61"/>
  <c r="E35" i="32"/>
  <c r="F35" i="32" s="1"/>
  <c r="E35" i="31"/>
  <c r="F35" i="31" s="1"/>
  <c r="E35" i="30"/>
  <c r="F35" i="30" s="1"/>
  <c r="E35" i="29"/>
  <c r="F35" i="29" s="1"/>
  <c r="E35" i="28"/>
  <c r="F35" i="28" s="1"/>
  <c r="E35" i="27"/>
  <c r="F35" i="27" s="1"/>
  <c r="E35" i="26"/>
  <c r="F35" i="26" s="1"/>
  <c r="E35" i="25"/>
  <c r="F35" i="25" s="1"/>
  <c r="E35" i="24"/>
  <c r="F35" i="24" s="1"/>
  <c r="E35" i="34"/>
  <c r="F35" i="34" s="1"/>
  <c r="B35" i="11"/>
  <c r="C35" i="11"/>
  <c r="D35" i="11"/>
  <c r="E35" i="22"/>
  <c r="F35" i="22" s="1"/>
  <c r="E35" i="21"/>
  <c r="F35" i="21" s="1"/>
  <c r="E35" i="20"/>
  <c r="F35" i="20" s="1"/>
  <c r="E35" i="19"/>
  <c r="F35" i="19" s="1"/>
  <c r="E35" i="17"/>
  <c r="F35" i="17" s="1"/>
  <c r="E35" i="16"/>
  <c r="F35" i="16" s="1"/>
  <c r="E35" i="15"/>
  <c r="F35" i="15" s="1"/>
  <c r="E35" i="14"/>
  <c r="F35" i="14" s="1"/>
  <c r="B35" i="8"/>
  <c r="C35" i="8"/>
  <c r="D35" i="8"/>
  <c r="E35" i="1"/>
  <c r="F35" i="1" s="1"/>
  <c r="E35" i="2"/>
  <c r="F35" i="2" s="1"/>
  <c r="E35" i="3"/>
  <c r="F35" i="3" s="1"/>
  <c r="E35" i="4"/>
  <c r="F35" i="4" s="1"/>
  <c r="E35" i="5"/>
  <c r="F35" i="5" s="1"/>
  <c r="E35" i="6"/>
  <c r="F35" i="6" s="1"/>
  <c r="B35" i="7"/>
  <c r="B35" i="55" s="1"/>
  <c r="C35" i="7"/>
  <c r="C35" i="55" s="1"/>
  <c r="D35" i="7"/>
  <c r="E35" i="38"/>
  <c r="F35" i="38" s="1"/>
  <c r="E35" i="39"/>
  <c r="F35" i="39"/>
  <c r="E35" i="64"/>
  <c r="F35" i="64" s="1"/>
  <c r="E35" i="65"/>
  <c r="F35" i="65" s="1"/>
  <c r="E35" i="40"/>
  <c r="F35" i="40" s="1"/>
  <c r="E35" i="41"/>
  <c r="F35" i="41" s="1"/>
  <c r="E35" i="43"/>
  <c r="F35" i="43" s="1"/>
  <c r="E35" i="42"/>
  <c r="F35" i="42" s="1"/>
  <c r="E35" i="44"/>
  <c r="F35" i="44" s="1"/>
  <c r="E35" i="45"/>
  <c r="F35" i="45" s="1"/>
  <c r="E35" i="47"/>
  <c r="F35" i="47" s="1"/>
  <c r="E35" i="48"/>
  <c r="F35" i="48" s="1"/>
  <c r="E35" i="49"/>
  <c r="F35" i="49" s="1"/>
  <c r="E35" i="50"/>
  <c r="F35" i="50" s="1"/>
  <c r="E35" i="51"/>
  <c r="F35" i="51" s="1"/>
  <c r="E35" i="46"/>
  <c r="F35" i="46" s="1"/>
  <c r="B35" i="33"/>
  <c r="C35" i="33"/>
  <c r="D35" i="33"/>
  <c r="E35" i="35"/>
  <c r="F35" i="35" s="1"/>
  <c r="E35" i="37"/>
  <c r="F35" i="37" s="1"/>
  <c r="B35" i="60"/>
  <c r="C35" i="60"/>
  <c r="D35" i="60"/>
  <c r="B35" i="59"/>
  <c r="C35" i="59"/>
  <c r="D35" i="59"/>
  <c r="B82" i="59"/>
  <c r="C82" i="59"/>
  <c r="D82" i="59"/>
  <c r="B83" i="59"/>
  <c r="C83" i="59"/>
  <c r="D83" i="59"/>
  <c r="B84" i="59"/>
  <c r="C84" i="59"/>
  <c r="D84" i="59"/>
  <c r="B85" i="59"/>
  <c r="C85" i="59"/>
  <c r="D85" i="59"/>
  <c r="B86" i="59"/>
  <c r="C86" i="59"/>
  <c r="D86" i="59"/>
  <c r="B87" i="59"/>
  <c r="C87" i="59"/>
  <c r="D87" i="59"/>
  <c r="B88" i="59"/>
  <c r="C88" i="59"/>
  <c r="D88" i="59"/>
  <c r="B89" i="59"/>
  <c r="C89" i="59"/>
  <c r="D89" i="59"/>
  <c r="B90" i="59"/>
  <c r="C90" i="59"/>
  <c r="D90" i="59"/>
  <c r="B91" i="59"/>
  <c r="C91" i="59"/>
  <c r="D91" i="59"/>
  <c r="B92" i="59"/>
  <c r="C92" i="59"/>
  <c r="D92" i="59"/>
  <c r="B93" i="59"/>
  <c r="C93" i="59"/>
  <c r="D93" i="59"/>
  <c r="B94" i="59"/>
  <c r="C94" i="59"/>
  <c r="D94" i="59"/>
  <c r="B95" i="59"/>
  <c r="C95" i="59"/>
  <c r="D95" i="59"/>
  <c r="B96" i="59"/>
  <c r="C96" i="59"/>
  <c r="D96" i="59"/>
  <c r="B97" i="59"/>
  <c r="C97" i="59"/>
  <c r="D97" i="59"/>
  <c r="B98" i="59"/>
  <c r="C98" i="59"/>
  <c r="D98" i="59"/>
  <c r="B99" i="59"/>
  <c r="C99" i="59"/>
  <c r="D99" i="59"/>
  <c r="C81" i="59"/>
  <c r="D81" i="59"/>
  <c r="B81" i="59"/>
  <c r="B66" i="59"/>
  <c r="C66" i="59"/>
  <c r="D66" i="59"/>
  <c r="B67" i="59"/>
  <c r="C67" i="59"/>
  <c r="D67" i="59"/>
  <c r="B68" i="59"/>
  <c r="C68" i="59"/>
  <c r="D68" i="59"/>
  <c r="B69" i="59"/>
  <c r="C69" i="59"/>
  <c r="D69" i="59"/>
  <c r="B70" i="59"/>
  <c r="C70" i="59"/>
  <c r="D70" i="59"/>
  <c r="B71" i="59"/>
  <c r="C71" i="59"/>
  <c r="D71" i="59"/>
  <c r="B72" i="59"/>
  <c r="C72" i="59"/>
  <c r="D72" i="59"/>
  <c r="B73" i="59"/>
  <c r="C73" i="59"/>
  <c r="D73" i="59"/>
  <c r="B74" i="59"/>
  <c r="C74" i="59"/>
  <c r="D74" i="59"/>
  <c r="B75" i="59"/>
  <c r="C75" i="59"/>
  <c r="D75" i="59"/>
  <c r="B76" i="59"/>
  <c r="C76" i="59"/>
  <c r="D76" i="59"/>
  <c r="B77" i="59"/>
  <c r="C77" i="59"/>
  <c r="D77" i="59"/>
  <c r="B78" i="59"/>
  <c r="C78" i="59"/>
  <c r="D78" i="59"/>
  <c r="C65" i="59"/>
  <c r="D65" i="59"/>
  <c r="B65" i="59"/>
  <c r="C59" i="59"/>
  <c r="D59" i="59"/>
  <c r="B59" i="59"/>
  <c r="C57" i="59"/>
  <c r="D57" i="59"/>
  <c r="B57" i="59"/>
  <c r="D55" i="59"/>
  <c r="C55" i="59"/>
  <c r="B55" i="59"/>
  <c r="C51" i="59"/>
  <c r="D51" i="59"/>
  <c r="B51" i="59"/>
  <c r="B45" i="59"/>
  <c r="C45" i="59"/>
  <c r="D45" i="59"/>
  <c r="B46" i="59"/>
  <c r="C46" i="59"/>
  <c r="D46" i="59"/>
  <c r="B47" i="59"/>
  <c r="C47" i="59"/>
  <c r="D47" i="59"/>
  <c r="B48" i="59"/>
  <c r="C48" i="59"/>
  <c r="D48" i="59"/>
  <c r="B49" i="59"/>
  <c r="C49" i="59"/>
  <c r="D49" i="59"/>
  <c r="C44" i="59"/>
  <c r="D44" i="59"/>
  <c r="B44" i="59"/>
  <c r="C42" i="59"/>
  <c r="D42" i="59"/>
  <c r="B42" i="59"/>
  <c r="C40" i="59"/>
  <c r="D40" i="59"/>
  <c r="B40" i="59"/>
  <c r="C38" i="59"/>
  <c r="D38" i="59"/>
  <c r="B38" i="59"/>
  <c r="B9" i="59"/>
  <c r="C9" i="59"/>
  <c r="D9" i="59"/>
  <c r="B10" i="59"/>
  <c r="C10" i="59"/>
  <c r="D10" i="59"/>
  <c r="B11" i="59"/>
  <c r="C11" i="59"/>
  <c r="D11" i="59"/>
  <c r="B12" i="59"/>
  <c r="C12" i="59"/>
  <c r="D12" i="59"/>
  <c r="B13" i="59"/>
  <c r="C13" i="59"/>
  <c r="D13" i="59"/>
  <c r="B14" i="59"/>
  <c r="C14" i="59"/>
  <c r="D14" i="59"/>
  <c r="B15" i="59"/>
  <c r="C15" i="59"/>
  <c r="D15" i="59"/>
  <c r="B16" i="59"/>
  <c r="C16" i="59"/>
  <c r="D16" i="59"/>
  <c r="B17" i="59"/>
  <c r="C17" i="59"/>
  <c r="D17" i="59"/>
  <c r="B18" i="59"/>
  <c r="C18" i="59"/>
  <c r="D18" i="59"/>
  <c r="B19" i="59"/>
  <c r="C19" i="59"/>
  <c r="D19" i="59"/>
  <c r="B20" i="59"/>
  <c r="C20" i="59"/>
  <c r="D20" i="59"/>
  <c r="B21" i="59"/>
  <c r="C21" i="59"/>
  <c r="D21" i="59"/>
  <c r="B22" i="59"/>
  <c r="C22" i="59"/>
  <c r="D22" i="59"/>
  <c r="B23" i="59"/>
  <c r="C23" i="59"/>
  <c r="D23" i="59"/>
  <c r="B24" i="59"/>
  <c r="C24" i="59"/>
  <c r="D24" i="59"/>
  <c r="B25" i="59"/>
  <c r="C25" i="59"/>
  <c r="D25" i="59"/>
  <c r="B26" i="59"/>
  <c r="C26" i="59"/>
  <c r="D26" i="59"/>
  <c r="B27" i="59"/>
  <c r="C27" i="59"/>
  <c r="D27" i="59"/>
  <c r="B28" i="59"/>
  <c r="C28" i="59"/>
  <c r="D28" i="59"/>
  <c r="B29" i="59"/>
  <c r="C29" i="59"/>
  <c r="D29" i="59"/>
  <c r="B30" i="59"/>
  <c r="C30" i="59"/>
  <c r="D30" i="59"/>
  <c r="B33" i="59"/>
  <c r="C33" i="59"/>
  <c r="D33" i="59"/>
  <c r="D8" i="59"/>
  <c r="C8" i="59"/>
  <c r="B8" i="59"/>
  <c r="E35" i="36"/>
  <c r="F35" i="36" s="1"/>
  <c r="D35" i="61"/>
  <c r="E98" i="31"/>
  <c r="F98" i="31" s="1"/>
  <c r="E97" i="31"/>
  <c r="F97" i="31" s="1"/>
  <c r="E96" i="31"/>
  <c r="F96" i="31" s="1"/>
  <c r="E95" i="31"/>
  <c r="F95" i="31" s="1"/>
  <c r="E94" i="31"/>
  <c r="F94" i="31" s="1"/>
  <c r="E93" i="31"/>
  <c r="F93" i="31" s="1"/>
  <c r="E92" i="31"/>
  <c r="F92" i="31" s="1"/>
  <c r="E91" i="31"/>
  <c r="F91" i="31" s="1"/>
  <c r="E90" i="31"/>
  <c r="F90" i="31" s="1"/>
  <c r="E89" i="31"/>
  <c r="F89" i="31" s="1"/>
  <c r="E88" i="31"/>
  <c r="F88" i="31" s="1"/>
  <c r="E87" i="31"/>
  <c r="F87" i="31" s="1"/>
  <c r="E86" i="31"/>
  <c r="F86" i="31" s="1"/>
  <c r="E85" i="31"/>
  <c r="F85" i="31" s="1"/>
  <c r="E83" i="31"/>
  <c r="F83" i="31" s="1"/>
  <c r="E82" i="31"/>
  <c r="F82" i="31" s="1"/>
  <c r="E81" i="31"/>
  <c r="F81" i="31" s="1"/>
  <c r="E77" i="31"/>
  <c r="F77" i="31" s="1"/>
  <c r="E76" i="31"/>
  <c r="F76" i="31" s="1"/>
  <c r="E75" i="31"/>
  <c r="F75" i="31" s="1"/>
  <c r="E74" i="31"/>
  <c r="F74" i="31" s="1"/>
  <c r="E72" i="31"/>
  <c r="F72" i="31" s="1"/>
  <c r="E71" i="31"/>
  <c r="F71" i="31" s="1"/>
  <c r="E70" i="31"/>
  <c r="F70" i="31" s="1"/>
  <c r="E69" i="31"/>
  <c r="F69" i="31" s="1"/>
  <c r="E68" i="31"/>
  <c r="F68" i="31" s="1"/>
  <c r="E67" i="31"/>
  <c r="F67" i="31" s="1"/>
  <c r="E66" i="31"/>
  <c r="F66" i="31" s="1"/>
  <c r="E65" i="31"/>
  <c r="F65" i="31" s="1"/>
  <c r="E59" i="31"/>
  <c r="F59" i="31" s="1"/>
  <c r="E57" i="31"/>
  <c r="F57" i="31" s="1"/>
  <c r="E55" i="31"/>
  <c r="F55" i="31" s="1"/>
  <c r="E53" i="31"/>
  <c r="F53" i="31" s="1"/>
  <c r="E51" i="31"/>
  <c r="F51" i="31" s="1"/>
  <c r="E49" i="31"/>
  <c r="F49" i="31" s="1"/>
  <c r="E48" i="31"/>
  <c r="F48" i="31" s="1"/>
  <c r="E47" i="31"/>
  <c r="F47" i="31" s="1"/>
  <c r="E46" i="31"/>
  <c r="F46" i="31" s="1"/>
  <c r="E45" i="31"/>
  <c r="F45" i="31" s="1"/>
  <c r="E44" i="31"/>
  <c r="F44" i="31" s="1"/>
  <c r="F41" i="31"/>
  <c r="E40" i="31"/>
  <c r="F40" i="31" s="1"/>
  <c r="E38" i="31"/>
  <c r="F38" i="31" s="1"/>
  <c r="E33" i="31"/>
  <c r="F33" i="31" s="1"/>
  <c r="E30" i="31"/>
  <c r="F30" i="31" s="1"/>
  <c r="E29" i="31"/>
  <c r="F29" i="31" s="1"/>
  <c r="E28" i="31"/>
  <c r="F28" i="31" s="1"/>
  <c r="E27" i="31"/>
  <c r="F27" i="31" s="1"/>
  <c r="E26" i="31"/>
  <c r="F26" i="31" s="1"/>
  <c r="E25" i="31"/>
  <c r="F25" i="31" s="1"/>
  <c r="E24" i="31"/>
  <c r="F24" i="31" s="1"/>
  <c r="E23" i="31"/>
  <c r="F23" i="31" s="1"/>
  <c r="E22" i="31"/>
  <c r="F22" i="31" s="1"/>
  <c r="E21" i="31"/>
  <c r="F21" i="31" s="1"/>
  <c r="E20" i="31"/>
  <c r="F20" i="31" s="1"/>
  <c r="E19" i="31"/>
  <c r="F19" i="31" s="1"/>
  <c r="E18" i="31"/>
  <c r="F18" i="31" s="1"/>
  <c r="E17" i="31"/>
  <c r="F17" i="31" s="1"/>
  <c r="E16" i="31"/>
  <c r="F16" i="31" s="1"/>
  <c r="E15" i="31"/>
  <c r="F15" i="31" s="1"/>
  <c r="E14" i="31"/>
  <c r="F14" i="31" s="1"/>
  <c r="E13" i="31"/>
  <c r="F13" i="31" s="1"/>
  <c r="E12" i="31"/>
  <c r="F12" i="31" s="1"/>
  <c r="E11" i="31"/>
  <c r="F11" i="31" s="1"/>
  <c r="E10" i="31"/>
  <c r="F10" i="31" s="1"/>
  <c r="E9" i="31"/>
  <c r="F9" i="31" s="1"/>
  <c r="E8" i="31"/>
  <c r="F8" i="31" s="1"/>
  <c r="E84" i="31"/>
  <c r="F84" i="31" s="1"/>
  <c r="E78" i="31"/>
  <c r="F78" i="31" s="1"/>
  <c r="E61" i="31"/>
  <c r="F61" i="31" s="1"/>
  <c r="E99" i="31"/>
  <c r="F99" i="31" s="1"/>
  <c r="E73" i="31"/>
  <c r="F73" i="31" s="1"/>
  <c r="E42" i="31"/>
  <c r="F42" i="31" s="1"/>
  <c r="E40" i="37"/>
  <c r="E40" i="36"/>
  <c r="F40" i="36" s="1"/>
  <c r="E40" i="35"/>
  <c r="F40" i="35" s="1"/>
  <c r="E40" i="1"/>
  <c r="F40" i="1" s="1"/>
  <c r="E40" i="2"/>
  <c r="F40" i="2" s="1"/>
  <c r="E40" i="3"/>
  <c r="F40" i="3" s="1"/>
  <c r="E40" i="4"/>
  <c r="F40" i="4" s="1"/>
  <c r="E40" i="5"/>
  <c r="F40" i="5" s="1"/>
  <c r="E40" i="6"/>
  <c r="E38" i="37"/>
  <c r="F38" i="37" s="1"/>
  <c r="E38" i="36"/>
  <c r="F38" i="36" s="1"/>
  <c r="E38" i="35"/>
  <c r="F38" i="35" s="1"/>
  <c r="E38" i="1"/>
  <c r="F38" i="1" s="1"/>
  <c r="E38" i="2"/>
  <c r="F38" i="2" s="1"/>
  <c r="E38" i="3"/>
  <c r="F38" i="3" s="1"/>
  <c r="E38" i="4"/>
  <c r="F38" i="4" s="1"/>
  <c r="E38" i="5"/>
  <c r="F38" i="5" s="1"/>
  <c r="E38" i="6"/>
  <c r="F38" i="6" s="1"/>
  <c r="E99" i="37"/>
  <c r="F99" i="37" s="1"/>
  <c r="E99" i="36"/>
  <c r="F99" i="36" s="1"/>
  <c r="E99" i="35"/>
  <c r="F99" i="35" s="1"/>
  <c r="E99" i="1"/>
  <c r="E99" i="2"/>
  <c r="F99" i="2" s="1"/>
  <c r="E99" i="3"/>
  <c r="E99" i="4"/>
  <c r="F99" i="4" s="1"/>
  <c r="E99" i="5"/>
  <c r="F99" i="5" s="1"/>
  <c r="E99" i="6"/>
  <c r="F99" i="6" s="1"/>
  <c r="E83" i="37"/>
  <c r="F83" i="37" s="1"/>
  <c r="E84" i="37"/>
  <c r="F84" i="37" s="1"/>
  <c r="E85" i="37"/>
  <c r="F85" i="37" s="1"/>
  <c r="E86" i="37"/>
  <c r="F86" i="37" s="1"/>
  <c r="E87" i="37"/>
  <c r="F87" i="37" s="1"/>
  <c r="E88" i="37"/>
  <c r="F88" i="37" s="1"/>
  <c r="E89" i="37"/>
  <c r="F89" i="37" s="1"/>
  <c r="E90" i="37"/>
  <c r="F90" i="37" s="1"/>
  <c r="E91" i="37"/>
  <c r="F91" i="37" s="1"/>
  <c r="E92" i="37"/>
  <c r="F92" i="37" s="1"/>
  <c r="E93" i="37"/>
  <c r="F93" i="37" s="1"/>
  <c r="E94" i="37"/>
  <c r="F94" i="37" s="1"/>
  <c r="E95" i="37"/>
  <c r="E96" i="37"/>
  <c r="F96" i="37" s="1"/>
  <c r="E97" i="37"/>
  <c r="F97" i="37" s="1"/>
  <c r="E98" i="37"/>
  <c r="F98" i="37" s="1"/>
  <c r="E83" i="36"/>
  <c r="F83" i="36" s="1"/>
  <c r="E84" i="36"/>
  <c r="F84" i="36" s="1"/>
  <c r="E85" i="36"/>
  <c r="F85" i="36" s="1"/>
  <c r="E86" i="36"/>
  <c r="E87" i="36"/>
  <c r="E88" i="36"/>
  <c r="F88" i="36" s="1"/>
  <c r="E89" i="36"/>
  <c r="F89" i="36" s="1"/>
  <c r="E90" i="36"/>
  <c r="F90" i="36" s="1"/>
  <c r="E91" i="36"/>
  <c r="F91" i="36" s="1"/>
  <c r="E92" i="36"/>
  <c r="F92" i="36" s="1"/>
  <c r="E93" i="36"/>
  <c r="F93" i="36" s="1"/>
  <c r="E94" i="36"/>
  <c r="F94" i="36" s="1"/>
  <c r="E95" i="36"/>
  <c r="F95" i="36" s="1"/>
  <c r="E96" i="36"/>
  <c r="E97" i="36"/>
  <c r="F97" i="36" s="1"/>
  <c r="E98" i="36"/>
  <c r="E83" i="35"/>
  <c r="E84" i="35"/>
  <c r="F84" i="35" s="1"/>
  <c r="E85" i="35"/>
  <c r="E86" i="35"/>
  <c r="E87" i="35"/>
  <c r="E88" i="35"/>
  <c r="F88" i="35" s="1"/>
  <c r="E89" i="35"/>
  <c r="F89" i="35" s="1"/>
  <c r="E90" i="35"/>
  <c r="F90" i="35" s="1"/>
  <c r="E91" i="35"/>
  <c r="F91" i="35" s="1"/>
  <c r="E92" i="35"/>
  <c r="F92" i="35" s="1"/>
  <c r="E93" i="35"/>
  <c r="E94" i="35"/>
  <c r="F94" i="35" s="1"/>
  <c r="E95" i="35"/>
  <c r="E96" i="35"/>
  <c r="E97" i="35"/>
  <c r="E98" i="35"/>
  <c r="F98" i="35" s="1"/>
  <c r="E83" i="1"/>
  <c r="F83" i="1" s="1"/>
  <c r="E84" i="1"/>
  <c r="F84" i="1" s="1"/>
  <c r="E85" i="1"/>
  <c r="F85" i="1" s="1"/>
  <c r="E86" i="1"/>
  <c r="F86" i="1" s="1"/>
  <c r="E87" i="1"/>
  <c r="F87" i="1" s="1"/>
  <c r="E88" i="1"/>
  <c r="E89" i="1"/>
  <c r="E90" i="1"/>
  <c r="F90" i="1" s="1"/>
  <c r="E91" i="1"/>
  <c r="F91" i="1" s="1"/>
  <c r="E92" i="1"/>
  <c r="F92" i="1" s="1"/>
  <c r="E93" i="1"/>
  <c r="F93" i="1" s="1"/>
  <c r="E94" i="1"/>
  <c r="F94" i="1" s="1"/>
  <c r="E95" i="1"/>
  <c r="F95" i="1" s="1"/>
  <c r="E96" i="1"/>
  <c r="E97" i="1"/>
  <c r="E98" i="1"/>
  <c r="F98" i="1" s="1"/>
  <c r="E83" i="2"/>
  <c r="E84" i="2"/>
  <c r="F84" i="2" s="1"/>
  <c r="E85" i="2"/>
  <c r="F85" i="2" s="1"/>
  <c r="E86" i="2"/>
  <c r="F86" i="2" s="1"/>
  <c r="E87" i="2"/>
  <c r="E88" i="2"/>
  <c r="F88" i="2" s="1"/>
  <c r="E89" i="2"/>
  <c r="F89" i="2" s="1"/>
  <c r="E90" i="2"/>
  <c r="F90" i="2" s="1"/>
  <c r="E91" i="2"/>
  <c r="F91" i="2" s="1"/>
  <c r="E92" i="2"/>
  <c r="F92" i="2" s="1"/>
  <c r="E93" i="2"/>
  <c r="F93" i="2" s="1"/>
  <c r="E94" i="2"/>
  <c r="E95" i="2"/>
  <c r="F95" i="2" s="1"/>
  <c r="E96" i="2"/>
  <c r="E97" i="2"/>
  <c r="F97" i="2" s="1"/>
  <c r="E98" i="2"/>
  <c r="F98" i="2" s="1"/>
  <c r="E83" i="3"/>
  <c r="F83" i="3" s="1"/>
  <c r="E84" i="3"/>
  <c r="F84" i="3" s="1"/>
  <c r="E85" i="3"/>
  <c r="F85" i="3" s="1"/>
  <c r="E86" i="3"/>
  <c r="F86" i="3" s="1"/>
  <c r="E87" i="3"/>
  <c r="F87" i="3" s="1"/>
  <c r="E88" i="3"/>
  <c r="F88" i="3" s="1"/>
  <c r="E89" i="3"/>
  <c r="F89" i="3" s="1"/>
  <c r="E90" i="3"/>
  <c r="E91" i="3"/>
  <c r="F91" i="3" s="1"/>
  <c r="E92" i="3"/>
  <c r="E93" i="3"/>
  <c r="E94" i="3"/>
  <c r="F94" i="3" s="1"/>
  <c r="E95" i="3"/>
  <c r="F95" i="3" s="1"/>
  <c r="E96" i="3"/>
  <c r="F96" i="3" s="1"/>
  <c r="E97" i="3"/>
  <c r="F97" i="3" s="1"/>
  <c r="E98" i="3"/>
  <c r="F98" i="3" s="1"/>
  <c r="E83" i="4"/>
  <c r="F83" i="4" s="1"/>
  <c r="E84" i="4"/>
  <c r="F84" i="4" s="1"/>
  <c r="E85" i="4"/>
  <c r="F85" i="4" s="1"/>
  <c r="E86" i="4"/>
  <c r="E87" i="4"/>
  <c r="F87" i="4" s="1"/>
  <c r="E88" i="4"/>
  <c r="E89" i="4"/>
  <c r="F89" i="4" s="1"/>
  <c r="E90" i="4"/>
  <c r="F90" i="4" s="1"/>
  <c r="E91" i="4"/>
  <c r="E92" i="4"/>
  <c r="F92" i="4" s="1"/>
  <c r="E93" i="4"/>
  <c r="F93" i="4" s="1"/>
  <c r="E94" i="4"/>
  <c r="F94" i="4" s="1"/>
  <c r="E95" i="4"/>
  <c r="F95" i="4" s="1"/>
  <c r="E96" i="4"/>
  <c r="F96" i="4" s="1"/>
  <c r="E97" i="4"/>
  <c r="F97" i="4" s="1"/>
  <c r="E98" i="4"/>
  <c r="F98" i="4" s="1"/>
  <c r="E83" i="5"/>
  <c r="F83" i="5" s="1"/>
  <c r="E84" i="5"/>
  <c r="F84" i="5" s="1"/>
  <c r="E85" i="5"/>
  <c r="F85" i="5" s="1"/>
  <c r="E86" i="5"/>
  <c r="F86" i="5" s="1"/>
  <c r="E87" i="5"/>
  <c r="F87" i="5" s="1"/>
  <c r="E88" i="5"/>
  <c r="F88" i="5" s="1"/>
  <c r="E89" i="5"/>
  <c r="F89" i="5" s="1"/>
  <c r="E90" i="5"/>
  <c r="F90" i="5" s="1"/>
  <c r="E91" i="5"/>
  <c r="F91" i="5" s="1"/>
  <c r="E92" i="5"/>
  <c r="F92" i="5" s="1"/>
  <c r="E93" i="5"/>
  <c r="F93" i="5" s="1"/>
  <c r="E94" i="5"/>
  <c r="F94" i="5" s="1"/>
  <c r="E95" i="5"/>
  <c r="F95" i="5" s="1"/>
  <c r="E96" i="5"/>
  <c r="E97" i="5"/>
  <c r="F97" i="5" s="1"/>
  <c r="E98" i="5"/>
  <c r="F98" i="5" s="1"/>
  <c r="E83" i="6"/>
  <c r="F83" i="6" s="1"/>
  <c r="E84" i="6"/>
  <c r="F84" i="6" s="1"/>
  <c r="E85" i="6"/>
  <c r="F85" i="6" s="1"/>
  <c r="E86" i="6"/>
  <c r="F86" i="6" s="1"/>
  <c r="E87" i="6"/>
  <c r="F87" i="6" s="1"/>
  <c r="E88" i="6"/>
  <c r="F88" i="6" s="1"/>
  <c r="E89" i="6"/>
  <c r="F89" i="6" s="1"/>
  <c r="E90" i="6"/>
  <c r="E91" i="6"/>
  <c r="E92" i="6"/>
  <c r="F92" i="6" s="1"/>
  <c r="E93" i="6"/>
  <c r="F93" i="6" s="1"/>
  <c r="E94" i="6"/>
  <c r="F94" i="6" s="1"/>
  <c r="E95" i="6"/>
  <c r="F95" i="6" s="1"/>
  <c r="E96" i="6"/>
  <c r="E97" i="6"/>
  <c r="F97" i="6" s="1"/>
  <c r="E98" i="6"/>
  <c r="F98" i="6" s="1"/>
  <c r="E82" i="37"/>
  <c r="F82" i="37" s="1"/>
  <c r="E82" i="36"/>
  <c r="F82" i="36" s="1"/>
  <c r="E82" i="35"/>
  <c r="F82" i="35" s="1"/>
  <c r="E82" i="1"/>
  <c r="F82" i="1" s="1"/>
  <c r="E82" i="2"/>
  <c r="F82" i="2" s="1"/>
  <c r="E82" i="3"/>
  <c r="F82" i="3" s="1"/>
  <c r="E82" i="4"/>
  <c r="F82" i="4" s="1"/>
  <c r="E82" i="5"/>
  <c r="F82" i="5" s="1"/>
  <c r="E82" i="6"/>
  <c r="F82" i="6" s="1"/>
  <c r="E81" i="37"/>
  <c r="F81" i="37" s="1"/>
  <c r="E81" i="36"/>
  <c r="F81" i="36" s="1"/>
  <c r="E81" i="35"/>
  <c r="E81" i="1"/>
  <c r="F81" i="1" s="1"/>
  <c r="E81" i="2"/>
  <c r="F81" i="2" s="1"/>
  <c r="E81" i="3"/>
  <c r="F81" i="3" s="1"/>
  <c r="E81" i="4"/>
  <c r="F81" i="4" s="1"/>
  <c r="E81" i="5"/>
  <c r="F81" i="5" s="1"/>
  <c r="E81" i="6"/>
  <c r="E67" i="37"/>
  <c r="F67" i="37" s="1"/>
  <c r="E68" i="37"/>
  <c r="F68" i="37" s="1"/>
  <c r="E69" i="37"/>
  <c r="F69" i="37" s="1"/>
  <c r="E70" i="37"/>
  <c r="F70" i="37" s="1"/>
  <c r="E71" i="37"/>
  <c r="E72" i="37"/>
  <c r="F72" i="37" s="1"/>
  <c r="E73" i="37"/>
  <c r="F73" i="37" s="1"/>
  <c r="E74" i="37"/>
  <c r="F74" i="37" s="1"/>
  <c r="E75" i="37"/>
  <c r="F75" i="37" s="1"/>
  <c r="E76" i="37"/>
  <c r="F76" i="37" s="1"/>
  <c r="E77" i="37"/>
  <c r="E78" i="37"/>
  <c r="F78" i="37" s="1"/>
  <c r="E67" i="36"/>
  <c r="F67" i="36" s="1"/>
  <c r="E68" i="36"/>
  <c r="F68" i="36" s="1"/>
  <c r="E69" i="36"/>
  <c r="F69" i="36" s="1"/>
  <c r="E70" i="36"/>
  <c r="F70" i="36" s="1"/>
  <c r="E71" i="36"/>
  <c r="F71" i="36" s="1"/>
  <c r="E72" i="36"/>
  <c r="F72" i="36" s="1"/>
  <c r="E73" i="36"/>
  <c r="E74" i="36"/>
  <c r="E75" i="36"/>
  <c r="F75" i="36" s="1"/>
  <c r="E76" i="36"/>
  <c r="F76" i="36" s="1"/>
  <c r="E77" i="36"/>
  <c r="E78" i="36"/>
  <c r="E67" i="35"/>
  <c r="F67" i="35" s="1"/>
  <c r="E68" i="35"/>
  <c r="F68" i="35" s="1"/>
  <c r="E69" i="35"/>
  <c r="F69" i="35" s="1"/>
  <c r="E70" i="35"/>
  <c r="F70" i="35" s="1"/>
  <c r="E71" i="35"/>
  <c r="F71" i="35" s="1"/>
  <c r="E72" i="35"/>
  <c r="F72" i="35" s="1"/>
  <c r="E73" i="35"/>
  <c r="F73" i="35" s="1"/>
  <c r="E74" i="35"/>
  <c r="F74" i="35" s="1"/>
  <c r="E75" i="35"/>
  <c r="F75" i="35" s="1"/>
  <c r="E76" i="35"/>
  <c r="F76" i="35" s="1"/>
  <c r="E77" i="35"/>
  <c r="F77" i="35" s="1"/>
  <c r="E78" i="35"/>
  <c r="F78" i="35" s="1"/>
  <c r="E67" i="1"/>
  <c r="F67" i="1" s="1"/>
  <c r="E68" i="1"/>
  <c r="F68" i="1" s="1"/>
  <c r="E69" i="1"/>
  <c r="F69" i="1" s="1"/>
  <c r="E70" i="1"/>
  <c r="F70" i="1" s="1"/>
  <c r="E71" i="1"/>
  <c r="F71" i="1" s="1"/>
  <c r="E72" i="1"/>
  <c r="E73" i="1"/>
  <c r="F73" i="1" s="1"/>
  <c r="E74" i="1"/>
  <c r="F74" i="1" s="1"/>
  <c r="E75" i="1"/>
  <c r="F75" i="1" s="1"/>
  <c r="E76" i="1"/>
  <c r="F76" i="1" s="1"/>
  <c r="E77" i="1"/>
  <c r="E78" i="1"/>
  <c r="E67" i="2"/>
  <c r="F67" i="2" s="1"/>
  <c r="E68" i="2"/>
  <c r="F68" i="2" s="1"/>
  <c r="E69" i="2"/>
  <c r="F69" i="2" s="1"/>
  <c r="E70" i="2"/>
  <c r="F70" i="2" s="1"/>
  <c r="E71" i="2"/>
  <c r="F71" i="2" s="1"/>
  <c r="E72" i="2"/>
  <c r="F72" i="2" s="1"/>
  <c r="E73" i="2"/>
  <c r="E74" i="2"/>
  <c r="F74" i="2" s="1"/>
  <c r="E75" i="2"/>
  <c r="F75" i="2" s="1"/>
  <c r="E76" i="2"/>
  <c r="F76" i="2" s="1"/>
  <c r="E77" i="2"/>
  <c r="F77" i="2" s="1"/>
  <c r="E78" i="2"/>
  <c r="F78" i="2" s="1"/>
  <c r="E67" i="3"/>
  <c r="F67" i="3" s="1"/>
  <c r="E68" i="3"/>
  <c r="F68" i="3" s="1"/>
  <c r="E69" i="3"/>
  <c r="F69" i="3" s="1"/>
  <c r="E70" i="3"/>
  <c r="F70" i="3" s="1"/>
  <c r="E71" i="3"/>
  <c r="F71" i="3" s="1"/>
  <c r="E72" i="3"/>
  <c r="F72" i="3" s="1"/>
  <c r="E73" i="3"/>
  <c r="F73" i="3" s="1"/>
  <c r="E74" i="3"/>
  <c r="F74" i="3" s="1"/>
  <c r="E75" i="3"/>
  <c r="F75" i="3" s="1"/>
  <c r="E76" i="3"/>
  <c r="E77" i="3"/>
  <c r="F77" i="3" s="1"/>
  <c r="E78" i="3"/>
  <c r="F78" i="3" s="1"/>
  <c r="E67" i="4"/>
  <c r="F67" i="4" s="1"/>
  <c r="E68" i="4"/>
  <c r="F68" i="4" s="1"/>
  <c r="E69" i="4"/>
  <c r="F69" i="4" s="1"/>
  <c r="E70" i="4"/>
  <c r="F70" i="4" s="1"/>
  <c r="E71" i="4"/>
  <c r="F71" i="4" s="1"/>
  <c r="E72" i="4"/>
  <c r="F72" i="4" s="1"/>
  <c r="E73" i="4"/>
  <c r="F73" i="4" s="1"/>
  <c r="E74" i="4"/>
  <c r="F74" i="4" s="1"/>
  <c r="E75" i="4"/>
  <c r="F75" i="4" s="1"/>
  <c r="E76" i="4"/>
  <c r="F76" i="4" s="1"/>
  <c r="E77" i="4"/>
  <c r="F77" i="4" s="1"/>
  <c r="E78" i="4"/>
  <c r="E67" i="5"/>
  <c r="F67" i="5" s="1"/>
  <c r="E68" i="5"/>
  <c r="F68" i="5" s="1"/>
  <c r="E69" i="5"/>
  <c r="F69" i="5" s="1"/>
  <c r="E70" i="5"/>
  <c r="F70" i="5" s="1"/>
  <c r="E71" i="5"/>
  <c r="F71" i="5" s="1"/>
  <c r="E72" i="5"/>
  <c r="F72" i="5" s="1"/>
  <c r="E73" i="5"/>
  <c r="F73" i="5" s="1"/>
  <c r="E74" i="5"/>
  <c r="F74" i="5" s="1"/>
  <c r="E75" i="5"/>
  <c r="F75" i="5" s="1"/>
  <c r="E76" i="5"/>
  <c r="F76" i="5" s="1"/>
  <c r="E77" i="5"/>
  <c r="F77" i="5" s="1"/>
  <c r="E78" i="5"/>
  <c r="F78" i="5" s="1"/>
  <c r="E67" i="6"/>
  <c r="F67" i="6" s="1"/>
  <c r="E68" i="6"/>
  <c r="E69" i="6"/>
  <c r="F69" i="6" s="1"/>
  <c r="E70" i="6"/>
  <c r="F70" i="6" s="1"/>
  <c r="E71" i="6"/>
  <c r="E72" i="6"/>
  <c r="F72" i="6" s="1"/>
  <c r="E73" i="6"/>
  <c r="E74" i="6"/>
  <c r="F74" i="6" s="1"/>
  <c r="E75" i="6"/>
  <c r="F75" i="6" s="1"/>
  <c r="E76" i="6"/>
  <c r="F76" i="6" s="1"/>
  <c r="E77" i="6"/>
  <c r="F77" i="6" s="1"/>
  <c r="E78" i="6"/>
  <c r="F78" i="6" s="1"/>
  <c r="E66" i="37"/>
  <c r="F66" i="37" s="1"/>
  <c r="E66" i="36"/>
  <c r="F66" i="36" s="1"/>
  <c r="E66" i="35"/>
  <c r="E66" i="1"/>
  <c r="F66" i="1" s="1"/>
  <c r="E66" i="2"/>
  <c r="F66" i="2" s="1"/>
  <c r="E66" i="3"/>
  <c r="F66" i="3" s="1"/>
  <c r="E66" i="4"/>
  <c r="F66" i="4" s="1"/>
  <c r="E66" i="5"/>
  <c r="F66" i="5" s="1"/>
  <c r="E66" i="6"/>
  <c r="E65" i="37"/>
  <c r="F65" i="37" s="1"/>
  <c r="E65" i="36"/>
  <c r="F65" i="36" s="1"/>
  <c r="E65" i="35"/>
  <c r="F65" i="35" s="1"/>
  <c r="E65" i="1"/>
  <c r="F65" i="1" s="1"/>
  <c r="E65" i="2"/>
  <c r="F65" i="2" s="1"/>
  <c r="E65" i="3"/>
  <c r="F65" i="3" s="1"/>
  <c r="E65" i="4"/>
  <c r="F65" i="4" s="1"/>
  <c r="E65" i="5"/>
  <c r="F65" i="5" s="1"/>
  <c r="E65" i="6"/>
  <c r="F65" i="6" s="1"/>
  <c r="E61" i="37"/>
  <c r="F61" i="37" s="1"/>
  <c r="E61" i="36"/>
  <c r="F61" i="36" s="1"/>
  <c r="E61" i="35"/>
  <c r="F61" i="35" s="1"/>
  <c r="E61" i="1"/>
  <c r="E61" i="2"/>
  <c r="F61" i="2" s="1"/>
  <c r="E61" i="3"/>
  <c r="F61" i="3" s="1"/>
  <c r="E61" i="4"/>
  <c r="F61" i="4" s="1"/>
  <c r="E61" i="5"/>
  <c r="F61" i="5" s="1"/>
  <c r="E61" i="6"/>
  <c r="F61" i="6" s="1"/>
  <c r="E59" i="37"/>
  <c r="F59" i="37" s="1"/>
  <c r="E59" i="36"/>
  <c r="F59" i="36" s="1"/>
  <c r="E59" i="35"/>
  <c r="F59" i="35" s="1"/>
  <c r="E59" i="1"/>
  <c r="F59" i="1" s="1"/>
  <c r="E59" i="2"/>
  <c r="F59" i="2" s="1"/>
  <c r="E59" i="3"/>
  <c r="F59" i="3" s="1"/>
  <c r="E59" i="4"/>
  <c r="F59" i="4" s="1"/>
  <c r="E59" i="5"/>
  <c r="F59" i="5" s="1"/>
  <c r="E59" i="6"/>
  <c r="F59" i="6" s="1"/>
  <c r="E57" i="37"/>
  <c r="F57" i="37" s="1"/>
  <c r="E57" i="36"/>
  <c r="F57" i="36" s="1"/>
  <c r="E57" i="35"/>
  <c r="E57" i="1"/>
  <c r="F57" i="1" s="1"/>
  <c r="E57" i="2"/>
  <c r="F57" i="2" s="1"/>
  <c r="E57" i="3"/>
  <c r="F57" i="3" s="1"/>
  <c r="E57" i="4"/>
  <c r="F57" i="4" s="1"/>
  <c r="E57" i="5"/>
  <c r="F57" i="5" s="1"/>
  <c r="E57" i="6"/>
  <c r="F57" i="6" s="1"/>
  <c r="E55" i="37"/>
  <c r="F55" i="37" s="1"/>
  <c r="E55" i="36"/>
  <c r="F55" i="36" s="1"/>
  <c r="E55" i="35"/>
  <c r="E55" i="1"/>
  <c r="F55" i="1" s="1"/>
  <c r="E55" i="2"/>
  <c r="F55" i="2" s="1"/>
  <c r="E55" i="3"/>
  <c r="F55" i="3" s="1"/>
  <c r="E55" i="4"/>
  <c r="F55" i="4" s="1"/>
  <c r="E55" i="5"/>
  <c r="F55" i="5" s="1"/>
  <c r="E55" i="6"/>
  <c r="F55" i="6" s="1"/>
  <c r="E53" i="37"/>
  <c r="F53" i="37" s="1"/>
  <c r="E53" i="36"/>
  <c r="F53" i="36" s="1"/>
  <c r="E53" i="35"/>
  <c r="F53" i="35" s="1"/>
  <c r="E53" i="1"/>
  <c r="F53" i="1" s="1"/>
  <c r="E53" i="2"/>
  <c r="E53" i="3"/>
  <c r="F53" i="3" s="1"/>
  <c r="E53" i="4"/>
  <c r="F53" i="4" s="1"/>
  <c r="E53" i="5"/>
  <c r="F53" i="5" s="1"/>
  <c r="E53" i="6"/>
  <c r="F53" i="6" s="1"/>
  <c r="E51" i="37"/>
  <c r="E51" i="36"/>
  <c r="F51" i="36" s="1"/>
  <c r="E51" i="35"/>
  <c r="F51" i="35" s="1"/>
  <c r="E51" i="1"/>
  <c r="F51" i="1" s="1"/>
  <c r="E51" i="2"/>
  <c r="F51" i="2" s="1"/>
  <c r="E51" i="3"/>
  <c r="F51" i="3" s="1"/>
  <c r="E51" i="4"/>
  <c r="F51" i="4" s="1"/>
  <c r="E51" i="5"/>
  <c r="F51" i="5" s="1"/>
  <c r="E51" i="6"/>
  <c r="E46" i="37"/>
  <c r="F46" i="37" s="1"/>
  <c r="E47" i="37"/>
  <c r="F47" i="37" s="1"/>
  <c r="E48" i="37"/>
  <c r="F48" i="37" s="1"/>
  <c r="E49" i="37"/>
  <c r="E46" i="36"/>
  <c r="F46" i="36" s="1"/>
  <c r="E47" i="36"/>
  <c r="F47" i="36" s="1"/>
  <c r="E48" i="36"/>
  <c r="E49" i="36"/>
  <c r="F49" i="36" s="1"/>
  <c r="E46" i="35"/>
  <c r="F46" i="35" s="1"/>
  <c r="E47" i="35"/>
  <c r="F47" i="35" s="1"/>
  <c r="E48" i="35"/>
  <c r="F48" i="35" s="1"/>
  <c r="E49" i="35"/>
  <c r="F49" i="35" s="1"/>
  <c r="E46" i="1"/>
  <c r="F46" i="1" s="1"/>
  <c r="E47" i="1"/>
  <c r="F47" i="1" s="1"/>
  <c r="E48" i="1"/>
  <c r="E49" i="1"/>
  <c r="F49" i="1" s="1"/>
  <c r="E46" i="2"/>
  <c r="F46" i="2" s="1"/>
  <c r="E47" i="2"/>
  <c r="F47" i="2" s="1"/>
  <c r="E48" i="2"/>
  <c r="F48" i="2" s="1"/>
  <c r="E49" i="2"/>
  <c r="E46" i="3"/>
  <c r="F46" i="3" s="1"/>
  <c r="E47" i="3"/>
  <c r="E48" i="3"/>
  <c r="F48" i="3" s="1"/>
  <c r="E49" i="3"/>
  <c r="F49" i="3" s="1"/>
  <c r="E46" i="4"/>
  <c r="F46" i="4" s="1"/>
  <c r="E47" i="4"/>
  <c r="F47" i="4" s="1"/>
  <c r="E48" i="4"/>
  <c r="E49" i="4"/>
  <c r="F49" i="4" s="1"/>
  <c r="E46" i="5"/>
  <c r="F46" i="5" s="1"/>
  <c r="E47" i="5"/>
  <c r="F47" i="5" s="1"/>
  <c r="E48" i="5"/>
  <c r="F48" i="5" s="1"/>
  <c r="E49" i="5"/>
  <c r="F49" i="5" s="1"/>
  <c r="E46" i="6"/>
  <c r="E47" i="6"/>
  <c r="E48" i="6"/>
  <c r="F48" i="6" s="1"/>
  <c r="E49" i="6"/>
  <c r="F49" i="6" s="1"/>
  <c r="E45" i="37"/>
  <c r="F45" i="37" s="1"/>
  <c r="E45" i="36"/>
  <c r="F45" i="36" s="1"/>
  <c r="E45" i="35"/>
  <c r="E45" i="1"/>
  <c r="F45" i="1" s="1"/>
  <c r="E45" i="2"/>
  <c r="F45" i="2" s="1"/>
  <c r="E45" i="3"/>
  <c r="F45" i="3" s="1"/>
  <c r="E45" i="4"/>
  <c r="F45" i="4" s="1"/>
  <c r="E45" i="5"/>
  <c r="F45" i="5" s="1"/>
  <c r="E45" i="6"/>
  <c r="F45" i="6" s="1"/>
  <c r="E44" i="37"/>
  <c r="F44" i="37" s="1"/>
  <c r="E44" i="36"/>
  <c r="F44" i="36" s="1"/>
  <c r="E44" i="35"/>
  <c r="F44" i="35" s="1"/>
  <c r="E44" i="1"/>
  <c r="F44" i="1" s="1"/>
  <c r="E44" i="2"/>
  <c r="F44" i="2" s="1"/>
  <c r="E44" i="3"/>
  <c r="F44" i="3" s="1"/>
  <c r="E44" i="4"/>
  <c r="F44" i="4" s="1"/>
  <c r="E44" i="5"/>
  <c r="F44" i="5" s="1"/>
  <c r="E44" i="6"/>
  <c r="F44" i="6" s="1"/>
  <c r="E42" i="37"/>
  <c r="F42" i="37" s="1"/>
  <c r="E42" i="36"/>
  <c r="F42" i="36" s="1"/>
  <c r="E42" i="35"/>
  <c r="F42" i="35" s="1"/>
  <c r="E42" i="1"/>
  <c r="E42" i="2"/>
  <c r="F42" i="2" s="1"/>
  <c r="E42" i="3"/>
  <c r="F42" i="3" s="1"/>
  <c r="E42" i="4"/>
  <c r="F42" i="4" s="1"/>
  <c r="E42" i="5"/>
  <c r="F42" i="5" s="1"/>
  <c r="E42" i="6"/>
  <c r="F42" i="6" s="1"/>
  <c r="E10" i="37"/>
  <c r="F10" i="37" s="1"/>
  <c r="E11" i="37"/>
  <c r="F11" i="37" s="1"/>
  <c r="E12" i="37"/>
  <c r="F12" i="37" s="1"/>
  <c r="E13" i="37"/>
  <c r="F13" i="37" s="1"/>
  <c r="E14" i="37"/>
  <c r="F14" i="37" s="1"/>
  <c r="E15" i="37"/>
  <c r="F15" i="37" s="1"/>
  <c r="E16" i="37"/>
  <c r="F16" i="37" s="1"/>
  <c r="E17" i="37"/>
  <c r="E18" i="37"/>
  <c r="F18" i="37" s="1"/>
  <c r="E19" i="37"/>
  <c r="F19" i="37" s="1"/>
  <c r="E20" i="37"/>
  <c r="E21" i="37"/>
  <c r="E22" i="37"/>
  <c r="F22" i="37" s="1"/>
  <c r="E23" i="37"/>
  <c r="F23" i="37" s="1"/>
  <c r="E24" i="37"/>
  <c r="F24" i="37" s="1"/>
  <c r="E25" i="37"/>
  <c r="F25" i="37" s="1"/>
  <c r="E26" i="37"/>
  <c r="F26" i="37" s="1"/>
  <c r="E27" i="37"/>
  <c r="F27" i="37" s="1"/>
  <c r="E28" i="37"/>
  <c r="F28" i="37" s="1"/>
  <c r="E29" i="37"/>
  <c r="F29" i="37" s="1"/>
  <c r="E30" i="37"/>
  <c r="F30" i="37" s="1"/>
  <c r="E33" i="37"/>
  <c r="F33" i="37" s="1"/>
  <c r="E10" i="36"/>
  <c r="E11" i="36"/>
  <c r="F11" i="36" s="1"/>
  <c r="E12" i="36"/>
  <c r="F12" i="36" s="1"/>
  <c r="E13" i="36"/>
  <c r="F13" i="36" s="1"/>
  <c r="E14" i="36"/>
  <c r="F14" i="36" s="1"/>
  <c r="E15" i="36"/>
  <c r="F15" i="36" s="1"/>
  <c r="E16" i="36"/>
  <c r="F16" i="36" s="1"/>
  <c r="E17" i="36"/>
  <c r="F17" i="36" s="1"/>
  <c r="E18" i="36"/>
  <c r="F18" i="36" s="1"/>
  <c r="E19" i="36"/>
  <c r="F19" i="36" s="1"/>
  <c r="E20" i="36"/>
  <c r="E21" i="36"/>
  <c r="F21" i="36" s="1"/>
  <c r="E22" i="36"/>
  <c r="F22" i="36" s="1"/>
  <c r="E23" i="36"/>
  <c r="F23" i="36" s="1"/>
  <c r="E24" i="36"/>
  <c r="F24" i="36" s="1"/>
  <c r="E25" i="36"/>
  <c r="F25" i="36" s="1"/>
  <c r="E26" i="36"/>
  <c r="F26" i="36" s="1"/>
  <c r="E27" i="36"/>
  <c r="E28" i="36"/>
  <c r="F28" i="36" s="1"/>
  <c r="E29" i="36"/>
  <c r="F29" i="36" s="1"/>
  <c r="E30" i="36"/>
  <c r="F30" i="36" s="1"/>
  <c r="E33" i="36"/>
  <c r="F33" i="36" s="1"/>
  <c r="E10" i="35"/>
  <c r="F10" i="35" s="1"/>
  <c r="E11" i="35"/>
  <c r="E12" i="35"/>
  <c r="E13" i="35"/>
  <c r="E14" i="35"/>
  <c r="F14" i="35" s="1"/>
  <c r="E15" i="35"/>
  <c r="F15" i="35" s="1"/>
  <c r="E16" i="35"/>
  <c r="F16" i="35" s="1"/>
  <c r="E17" i="35"/>
  <c r="F17" i="35" s="1"/>
  <c r="E18" i="35"/>
  <c r="F18" i="35" s="1"/>
  <c r="E19" i="35"/>
  <c r="F19" i="35" s="1"/>
  <c r="E20" i="35"/>
  <c r="F20" i="35" s="1"/>
  <c r="E21" i="35"/>
  <c r="F21" i="35" s="1"/>
  <c r="E22" i="35"/>
  <c r="E23" i="35"/>
  <c r="E24" i="35"/>
  <c r="E25" i="35"/>
  <c r="F25" i="35" s="1"/>
  <c r="E26" i="35"/>
  <c r="F26" i="35" s="1"/>
  <c r="E27" i="35"/>
  <c r="F27" i="35" s="1"/>
  <c r="E28" i="35"/>
  <c r="F28" i="35" s="1"/>
  <c r="E29" i="35"/>
  <c r="E30" i="35"/>
  <c r="F30" i="35" s="1"/>
  <c r="E33" i="35"/>
  <c r="F33" i="35" s="1"/>
  <c r="E10" i="1"/>
  <c r="F10" i="1" s="1"/>
  <c r="E11" i="1"/>
  <c r="F11" i="1" s="1"/>
  <c r="E12" i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E24" i="1"/>
  <c r="F24" i="1" s="1"/>
  <c r="E25" i="1"/>
  <c r="F25" i="1" s="1"/>
  <c r="E26" i="1"/>
  <c r="F26" i="1" s="1"/>
  <c r="E27" i="1"/>
  <c r="F27" i="1" s="1"/>
  <c r="E28" i="1"/>
  <c r="E29" i="1"/>
  <c r="F29" i="1" s="1"/>
  <c r="E30" i="1"/>
  <c r="F30" i="1" s="1"/>
  <c r="E33" i="1"/>
  <c r="F33" i="1" s="1"/>
  <c r="E10" i="2"/>
  <c r="F10" i="2" s="1"/>
  <c r="E11" i="2"/>
  <c r="F11" i="2" s="1"/>
  <c r="E12" i="2"/>
  <c r="F12" i="2" s="1"/>
  <c r="E13" i="2"/>
  <c r="F13" i="2" s="1"/>
  <c r="E14" i="2"/>
  <c r="F14" i="2" s="1"/>
  <c r="E15" i="2"/>
  <c r="E16" i="2"/>
  <c r="F16" i="2" s="1"/>
  <c r="E17" i="2"/>
  <c r="E18" i="2"/>
  <c r="F18" i="2" s="1"/>
  <c r="E19" i="2"/>
  <c r="F19" i="2" s="1"/>
  <c r="E20" i="2"/>
  <c r="F20" i="2" s="1"/>
  <c r="E21" i="2"/>
  <c r="F21" i="2" s="1"/>
  <c r="E22" i="2"/>
  <c r="F22" i="2" s="1"/>
  <c r="E23" i="2"/>
  <c r="F23" i="2" s="1"/>
  <c r="E24" i="2"/>
  <c r="F24" i="2" s="1"/>
  <c r="E25" i="2"/>
  <c r="E26" i="2"/>
  <c r="F26" i="2" s="1"/>
  <c r="E27" i="2"/>
  <c r="F27" i="2" s="1"/>
  <c r="E28" i="2"/>
  <c r="E29" i="2"/>
  <c r="F29" i="2" s="1"/>
  <c r="E30" i="2"/>
  <c r="F30" i="2" s="1"/>
  <c r="E33" i="2"/>
  <c r="F33" i="2" s="1"/>
  <c r="E10" i="3"/>
  <c r="F10" i="3" s="1"/>
  <c r="E11" i="3"/>
  <c r="F11" i="3" s="1"/>
  <c r="E12" i="3"/>
  <c r="F12" i="3" s="1"/>
  <c r="E13" i="3"/>
  <c r="F13" i="3" s="1"/>
  <c r="E14" i="3"/>
  <c r="F14" i="3" s="1"/>
  <c r="E15" i="3"/>
  <c r="F15" i="3" s="1"/>
  <c r="E16" i="3"/>
  <c r="F16" i="3" s="1"/>
  <c r="E17" i="3"/>
  <c r="F17" i="3" s="1"/>
  <c r="E18" i="3"/>
  <c r="F18" i="3" s="1"/>
  <c r="E19" i="3"/>
  <c r="F19" i="3" s="1"/>
  <c r="E20" i="3"/>
  <c r="F20" i="3" s="1"/>
  <c r="E21" i="3"/>
  <c r="F21" i="3" s="1"/>
  <c r="E22" i="3"/>
  <c r="F22" i="3" s="1"/>
  <c r="E23" i="3"/>
  <c r="F23" i="3" s="1"/>
  <c r="E24" i="3"/>
  <c r="F24" i="3" s="1"/>
  <c r="E25" i="3"/>
  <c r="F25" i="3" s="1"/>
  <c r="E26" i="3"/>
  <c r="F26" i="3" s="1"/>
  <c r="E27" i="3"/>
  <c r="E28" i="3"/>
  <c r="F28" i="3" s="1"/>
  <c r="E29" i="3"/>
  <c r="E30" i="3"/>
  <c r="F30" i="3" s="1"/>
  <c r="E33" i="3"/>
  <c r="F33" i="3" s="1"/>
  <c r="E10" i="4"/>
  <c r="F10" i="4" s="1"/>
  <c r="E11" i="4"/>
  <c r="E12" i="4"/>
  <c r="F12" i="4" s="1"/>
  <c r="E13" i="4"/>
  <c r="F13" i="4" s="1"/>
  <c r="E14" i="4"/>
  <c r="F14" i="4" s="1"/>
  <c r="E15" i="4"/>
  <c r="F15" i="4" s="1"/>
  <c r="E16" i="4"/>
  <c r="F16" i="4" s="1"/>
  <c r="E17" i="4"/>
  <c r="E18" i="4"/>
  <c r="F18" i="4" s="1"/>
  <c r="E19" i="4"/>
  <c r="F19" i="4" s="1"/>
  <c r="E20" i="4"/>
  <c r="F20" i="4" s="1"/>
  <c r="E21" i="4"/>
  <c r="F21" i="4" s="1"/>
  <c r="E22" i="4"/>
  <c r="E23" i="4"/>
  <c r="F23" i="4" s="1"/>
  <c r="E24" i="4"/>
  <c r="F24" i="4" s="1"/>
  <c r="E25" i="4"/>
  <c r="F25" i="4" s="1"/>
  <c r="E26" i="4"/>
  <c r="F26" i="4" s="1"/>
  <c r="E27" i="4"/>
  <c r="E28" i="4"/>
  <c r="F28" i="4" s="1"/>
  <c r="E29" i="4"/>
  <c r="E30" i="4"/>
  <c r="F30" i="4" s="1"/>
  <c r="E33" i="4"/>
  <c r="E10" i="5"/>
  <c r="F10" i="5" s="1"/>
  <c r="E11" i="5"/>
  <c r="F11" i="5" s="1"/>
  <c r="E12" i="5"/>
  <c r="F12" i="5" s="1"/>
  <c r="E13" i="5"/>
  <c r="F13" i="5" s="1"/>
  <c r="E14" i="5"/>
  <c r="F14" i="5" s="1"/>
  <c r="E15" i="5"/>
  <c r="F15" i="5" s="1"/>
  <c r="E16" i="5"/>
  <c r="F16" i="5" s="1"/>
  <c r="E17" i="5"/>
  <c r="F17" i="5" s="1"/>
  <c r="E18" i="5"/>
  <c r="F18" i="5" s="1"/>
  <c r="E19" i="5"/>
  <c r="F19" i="5" s="1"/>
  <c r="E20" i="5"/>
  <c r="F20" i="5" s="1"/>
  <c r="E21" i="5"/>
  <c r="F21" i="5" s="1"/>
  <c r="E22" i="5"/>
  <c r="E23" i="5"/>
  <c r="E24" i="5"/>
  <c r="E25" i="5"/>
  <c r="F25" i="5" s="1"/>
  <c r="E26" i="5"/>
  <c r="F26" i="5" s="1"/>
  <c r="E27" i="5"/>
  <c r="F27" i="5" s="1"/>
  <c r="E28" i="5"/>
  <c r="F28" i="5" s="1"/>
  <c r="E29" i="5"/>
  <c r="F29" i="5" s="1"/>
  <c r="E30" i="5"/>
  <c r="F30" i="5" s="1"/>
  <c r="E33" i="5"/>
  <c r="E10" i="6"/>
  <c r="E11" i="6"/>
  <c r="F11" i="6" s="1"/>
  <c r="E12" i="6"/>
  <c r="F12" i="6" s="1"/>
  <c r="E13" i="6"/>
  <c r="F13" i="6" s="1"/>
  <c r="E14" i="6"/>
  <c r="F14" i="6" s="1"/>
  <c r="E15" i="6"/>
  <c r="F15" i="6" s="1"/>
  <c r="E16" i="6"/>
  <c r="F16" i="6" s="1"/>
  <c r="E17" i="6"/>
  <c r="F17" i="6" s="1"/>
  <c r="E18" i="6"/>
  <c r="F18" i="6" s="1"/>
  <c r="E19" i="6"/>
  <c r="F19" i="6" s="1"/>
  <c r="E20" i="6"/>
  <c r="F20" i="6" s="1"/>
  <c r="E21" i="6"/>
  <c r="F21" i="6" s="1"/>
  <c r="E22" i="6"/>
  <c r="F22" i="6" s="1"/>
  <c r="E23" i="6"/>
  <c r="F23" i="6" s="1"/>
  <c r="E24" i="6"/>
  <c r="F24" i="6" s="1"/>
  <c r="E25" i="6"/>
  <c r="E26" i="6"/>
  <c r="E27" i="6"/>
  <c r="F27" i="6" s="1"/>
  <c r="E28" i="6"/>
  <c r="F28" i="6" s="1"/>
  <c r="E29" i="6"/>
  <c r="F29" i="6" s="1"/>
  <c r="E30" i="6"/>
  <c r="F30" i="6" s="1"/>
  <c r="E33" i="6"/>
  <c r="F33" i="6" s="1"/>
  <c r="E9" i="37"/>
  <c r="F9" i="37" s="1"/>
  <c r="E9" i="36"/>
  <c r="F9" i="36" s="1"/>
  <c r="E9" i="35"/>
  <c r="F9" i="35" s="1"/>
  <c r="E9" i="1"/>
  <c r="F9" i="1" s="1"/>
  <c r="E9" i="2"/>
  <c r="F9" i="2" s="1"/>
  <c r="E9" i="3"/>
  <c r="F9" i="3" s="1"/>
  <c r="E9" i="4"/>
  <c r="F9" i="4" s="1"/>
  <c r="E9" i="5"/>
  <c r="F9" i="5" s="1"/>
  <c r="E9" i="6"/>
  <c r="F9" i="6" s="1"/>
  <c r="E8" i="37"/>
  <c r="F8" i="37" s="1"/>
  <c r="E8" i="36"/>
  <c r="F8" i="36" s="1"/>
  <c r="E8" i="35"/>
  <c r="F8" i="35" s="1"/>
  <c r="E8" i="1"/>
  <c r="F8" i="1" s="1"/>
  <c r="E8" i="2"/>
  <c r="F8" i="2" s="1"/>
  <c r="E8" i="3"/>
  <c r="F8" i="3" s="1"/>
  <c r="E8" i="4"/>
  <c r="E8" i="5"/>
  <c r="F8" i="5" s="1"/>
  <c r="E8" i="6"/>
  <c r="F8" i="6" s="1"/>
  <c r="B98" i="11"/>
  <c r="C98" i="11"/>
  <c r="D98" i="11"/>
  <c r="B82" i="11"/>
  <c r="C82" i="11"/>
  <c r="D82" i="11"/>
  <c r="B83" i="11"/>
  <c r="C83" i="11"/>
  <c r="D83" i="11"/>
  <c r="B85" i="11"/>
  <c r="C85" i="11"/>
  <c r="D85" i="11"/>
  <c r="B86" i="11"/>
  <c r="C86" i="11"/>
  <c r="D86" i="11"/>
  <c r="B87" i="11"/>
  <c r="C87" i="11"/>
  <c r="D87" i="11"/>
  <c r="B89" i="11"/>
  <c r="C89" i="11"/>
  <c r="D89" i="11"/>
  <c r="B90" i="11"/>
  <c r="C90" i="11"/>
  <c r="D90" i="11"/>
  <c r="B91" i="11"/>
  <c r="C91" i="11"/>
  <c r="D91" i="11"/>
  <c r="B92" i="11"/>
  <c r="C92" i="11"/>
  <c r="D92" i="11"/>
  <c r="B94" i="11"/>
  <c r="C94" i="11"/>
  <c r="D94" i="11"/>
  <c r="B95" i="11"/>
  <c r="C95" i="11"/>
  <c r="D95" i="11"/>
  <c r="B96" i="11"/>
  <c r="C96" i="11"/>
  <c r="D96" i="11"/>
  <c r="C81" i="11"/>
  <c r="D81" i="11"/>
  <c r="B81" i="11"/>
  <c r="B66" i="11"/>
  <c r="C66" i="11"/>
  <c r="D66" i="11"/>
  <c r="B67" i="11"/>
  <c r="C67" i="11"/>
  <c r="D67" i="11"/>
  <c r="B68" i="11"/>
  <c r="C68" i="11"/>
  <c r="D68" i="11"/>
  <c r="B69" i="11"/>
  <c r="C69" i="11"/>
  <c r="D69" i="11"/>
  <c r="B70" i="11"/>
  <c r="C70" i="11"/>
  <c r="D70" i="11"/>
  <c r="B71" i="11"/>
  <c r="C71" i="11"/>
  <c r="D71" i="11"/>
  <c r="B72" i="11"/>
  <c r="C72" i="11"/>
  <c r="D72" i="11"/>
  <c r="C73" i="11"/>
  <c r="D73" i="11"/>
  <c r="B74" i="11"/>
  <c r="C74" i="11"/>
  <c r="D74" i="11"/>
  <c r="B75" i="11"/>
  <c r="C75" i="11"/>
  <c r="D75" i="11"/>
  <c r="B76" i="11"/>
  <c r="C76" i="11"/>
  <c r="D76" i="11"/>
  <c r="B77" i="11"/>
  <c r="C77" i="11"/>
  <c r="D77" i="11"/>
  <c r="C65" i="11"/>
  <c r="D65" i="11"/>
  <c r="B65" i="11"/>
  <c r="C59" i="11"/>
  <c r="D59" i="11"/>
  <c r="B59" i="11"/>
  <c r="C57" i="11"/>
  <c r="D57" i="11"/>
  <c r="B57" i="11"/>
  <c r="C55" i="11"/>
  <c r="D55" i="11"/>
  <c r="B55" i="11"/>
  <c r="C53" i="11"/>
  <c r="D53" i="11"/>
  <c r="B53" i="11"/>
  <c r="C51" i="11"/>
  <c r="D51" i="11"/>
  <c r="B51" i="11"/>
  <c r="B45" i="11"/>
  <c r="C45" i="11"/>
  <c r="D45" i="11"/>
  <c r="B46" i="11"/>
  <c r="C46" i="11"/>
  <c r="D46" i="11"/>
  <c r="B47" i="11"/>
  <c r="C47" i="11"/>
  <c r="D47" i="11"/>
  <c r="B48" i="11"/>
  <c r="C48" i="11"/>
  <c r="D48" i="11"/>
  <c r="B49" i="11"/>
  <c r="C49" i="11"/>
  <c r="D49" i="11"/>
  <c r="C44" i="11"/>
  <c r="D44" i="11"/>
  <c r="B44" i="11"/>
  <c r="C40" i="11"/>
  <c r="D40" i="11"/>
  <c r="B40" i="11"/>
  <c r="C38" i="11"/>
  <c r="D38" i="11"/>
  <c r="B38" i="11"/>
  <c r="B10" i="11"/>
  <c r="C10" i="11"/>
  <c r="D10" i="11"/>
  <c r="B11" i="11"/>
  <c r="C11" i="11"/>
  <c r="D11" i="11"/>
  <c r="B12" i="11"/>
  <c r="C12" i="11"/>
  <c r="D12" i="11"/>
  <c r="B13" i="11"/>
  <c r="C13" i="11"/>
  <c r="D13" i="11"/>
  <c r="B14" i="11"/>
  <c r="C14" i="11"/>
  <c r="D14" i="11"/>
  <c r="B15" i="11"/>
  <c r="C15" i="11"/>
  <c r="D15" i="11"/>
  <c r="B16" i="11"/>
  <c r="C16" i="11"/>
  <c r="D16" i="11"/>
  <c r="B17" i="11"/>
  <c r="C17" i="11"/>
  <c r="D17" i="11"/>
  <c r="B18" i="11"/>
  <c r="C18" i="11"/>
  <c r="D18" i="11"/>
  <c r="B19" i="11"/>
  <c r="C19" i="11"/>
  <c r="D19" i="11"/>
  <c r="B20" i="11"/>
  <c r="C20" i="11"/>
  <c r="D20" i="11"/>
  <c r="B21" i="11"/>
  <c r="C21" i="11"/>
  <c r="D21" i="11"/>
  <c r="B22" i="11"/>
  <c r="C22" i="11"/>
  <c r="D22" i="11"/>
  <c r="B23" i="11"/>
  <c r="C23" i="11"/>
  <c r="D23" i="11"/>
  <c r="B24" i="11"/>
  <c r="C24" i="11"/>
  <c r="D24" i="11"/>
  <c r="B25" i="11"/>
  <c r="C25" i="11"/>
  <c r="D25" i="11"/>
  <c r="B26" i="11"/>
  <c r="C26" i="11"/>
  <c r="D26" i="11"/>
  <c r="B27" i="11"/>
  <c r="C27" i="11"/>
  <c r="D27" i="11"/>
  <c r="B28" i="11"/>
  <c r="C28" i="11"/>
  <c r="D28" i="11"/>
  <c r="B29" i="11"/>
  <c r="C29" i="11"/>
  <c r="D29" i="11"/>
  <c r="B30" i="11"/>
  <c r="C30" i="11"/>
  <c r="D30" i="11"/>
  <c r="B33" i="11"/>
  <c r="C33" i="11"/>
  <c r="D33" i="11"/>
  <c r="C9" i="11"/>
  <c r="D9" i="11"/>
  <c r="B9" i="11"/>
  <c r="C8" i="11"/>
  <c r="B8" i="11"/>
  <c r="E99" i="39"/>
  <c r="E99" i="64"/>
  <c r="F99" i="64" s="1"/>
  <c r="E99" i="65"/>
  <c r="F99" i="65" s="1"/>
  <c r="E99" i="40"/>
  <c r="F99" i="40" s="1"/>
  <c r="E99" i="41"/>
  <c r="E99" i="43"/>
  <c r="F99" i="43" s="1"/>
  <c r="E99" i="42"/>
  <c r="F99" i="42" s="1"/>
  <c r="E99" i="44"/>
  <c r="F99" i="44" s="1"/>
  <c r="E99" i="45"/>
  <c r="F99" i="45" s="1"/>
  <c r="E99" i="47"/>
  <c r="F99" i="47" s="1"/>
  <c r="E99" i="48"/>
  <c r="E99" i="50"/>
  <c r="F99" i="50" s="1"/>
  <c r="E99" i="51"/>
  <c r="E99" i="46"/>
  <c r="F99" i="46" s="1"/>
  <c r="E99" i="38"/>
  <c r="F99" i="38" s="1"/>
  <c r="E83" i="39"/>
  <c r="F83" i="39" s="1"/>
  <c r="E84" i="39"/>
  <c r="F84" i="39" s="1"/>
  <c r="E85" i="39"/>
  <c r="F85" i="39" s="1"/>
  <c r="E86" i="39"/>
  <c r="F86" i="39" s="1"/>
  <c r="E87" i="39"/>
  <c r="F87" i="39" s="1"/>
  <c r="E88" i="39"/>
  <c r="F88" i="39" s="1"/>
  <c r="E89" i="39"/>
  <c r="F89" i="39" s="1"/>
  <c r="E90" i="39"/>
  <c r="F90" i="39" s="1"/>
  <c r="E91" i="39"/>
  <c r="E92" i="39"/>
  <c r="E93" i="39"/>
  <c r="F93" i="39" s="1"/>
  <c r="E94" i="39"/>
  <c r="F94" i="39" s="1"/>
  <c r="E95" i="39"/>
  <c r="F95" i="39" s="1"/>
  <c r="E96" i="39"/>
  <c r="E97" i="39"/>
  <c r="F97" i="39" s="1"/>
  <c r="E98" i="39"/>
  <c r="F98" i="39" s="1"/>
  <c r="E83" i="64"/>
  <c r="F83" i="64" s="1"/>
  <c r="E84" i="64"/>
  <c r="F84" i="64" s="1"/>
  <c r="E85" i="64"/>
  <c r="F85" i="64" s="1"/>
  <c r="E86" i="64"/>
  <c r="F86" i="64" s="1"/>
  <c r="E87" i="64"/>
  <c r="E88" i="64"/>
  <c r="E89" i="64"/>
  <c r="F89" i="64" s="1"/>
  <c r="E90" i="64"/>
  <c r="F90" i="64" s="1"/>
  <c r="E91" i="64"/>
  <c r="F91" i="64" s="1"/>
  <c r="E92" i="64"/>
  <c r="E93" i="64"/>
  <c r="F93" i="64" s="1"/>
  <c r="E94" i="64"/>
  <c r="F94" i="64" s="1"/>
  <c r="E95" i="64"/>
  <c r="F95" i="64" s="1"/>
  <c r="E96" i="64"/>
  <c r="F96" i="64" s="1"/>
  <c r="E97" i="64"/>
  <c r="F97" i="64" s="1"/>
  <c r="E98" i="64"/>
  <c r="F98" i="64" s="1"/>
  <c r="E83" i="65"/>
  <c r="F83" i="65" s="1"/>
  <c r="E84" i="65"/>
  <c r="E85" i="65"/>
  <c r="F85" i="65" s="1"/>
  <c r="E86" i="65"/>
  <c r="F86" i="65" s="1"/>
  <c r="E87" i="65"/>
  <c r="F87" i="65" s="1"/>
  <c r="E88" i="65"/>
  <c r="F88" i="65" s="1"/>
  <c r="E89" i="65"/>
  <c r="F89" i="65" s="1"/>
  <c r="E90" i="65"/>
  <c r="F90" i="65" s="1"/>
  <c r="E91" i="65"/>
  <c r="F91" i="65" s="1"/>
  <c r="E92" i="65"/>
  <c r="F92" i="65" s="1"/>
  <c r="E93" i="65"/>
  <c r="E94" i="65"/>
  <c r="F94" i="65" s="1"/>
  <c r="E95" i="65"/>
  <c r="F95" i="65" s="1"/>
  <c r="E96" i="65"/>
  <c r="E97" i="65"/>
  <c r="F97" i="65" s="1"/>
  <c r="E98" i="65"/>
  <c r="F98" i="65" s="1"/>
  <c r="E83" i="40"/>
  <c r="F83" i="40" s="1"/>
  <c r="E84" i="40"/>
  <c r="F84" i="40" s="1"/>
  <c r="E85" i="40"/>
  <c r="F85" i="40" s="1"/>
  <c r="E86" i="40"/>
  <c r="F86" i="40" s="1"/>
  <c r="E87" i="40"/>
  <c r="F87" i="40" s="1"/>
  <c r="E88" i="40"/>
  <c r="F88" i="40" s="1"/>
  <c r="E89" i="40"/>
  <c r="F89" i="40" s="1"/>
  <c r="E90" i="40"/>
  <c r="E91" i="40"/>
  <c r="E92" i="40"/>
  <c r="E93" i="40"/>
  <c r="F93" i="40" s="1"/>
  <c r="E94" i="40"/>
  <c r="F94" i="40" s="1"/>
  <c r="E95" i="40"/>
  <c r="F95" i="40" s="1"/>
  <c r="E96" i="40"/>
  <c r="F96" i="40" s="1"/>
  <c r="E97" i="40"/>
  <c r="F97" i="40" s="1"/>
  <c r="E98" i="40"/>
  <c r="F98" i="40" s="1"/>
  <c r="E83" i="41"/>
  <c r="F83" i="41" s="1"/>
  <c r="E84" i="41"/>
  <c r="F84" i="41" s="1"/>
  <c r="E85" i="41"/>
  <c r="F85" i="41" s="1"/>
  <c r="E86" i="41"/>
  <c r="E87" i="41"/>
  <c r="F87" i="41" s="1"/>
  <c r="E88" i="41"/>
  <c r="E89" i="41"/>
  <c r="F89" i="41" s="1"/>
  <c r="E90" i="41"/>
  <c r="F90" i="41" s="1"/>
  <c r="E91" i="41"/>
  <c r="F91" i="41" s="1"/>
  <c r="E92" i="41"/>
  <c r="F92" i="41" s="1"/>
  <c r="E93" i="41"/>
  <c r="F93" i="41" s="1"/>
  <c r="E94" i="41"/>
  <c r="F94" i="41" s="1"/>
  <c r="E95" i="41"/>
  <c r="F95" i="41" s="1"/>
  <c r="E96" i="41"/>
  <c r="F96" i="41" s="1"/>
  <c r="E97" i="41"/>
  <c r="F97" i="41" s="1"/>
  <c r="E98" i="41"/>
  <c r="E83" i="43"/>
  <c r="F83" i="43" s="1"/>
  <c r="E84" i="43"/>
  <c r="F84" i="43" s="1"/>
  <c r="E85" i="43"/>
  <c r="F85" i="43" s="1"/>
  <c r="E86" i="43"/>
  <c r="F86" i="43" s="1"/>
  <c r="E87" i="43"/>
  <c r="F87" i="43" s="1"/>
  <c r="E88" i="43"/>
  <c r="F88" i="43" s="1"/>
  <c r="E89" i="43"/>
  <c r="F89" i="43" s="1"/>
  <c r="E90" i="43"/>
  <c r="F90" i="43" s="1"/>
  <c r="E91" i="43"/>
  <c r="F91" i="43" s="1"/>
  <c r="E92" i="43"/>
  <c r="F92" i="43" s="1"/>
  <c r="E93" i="43"/>
  <c r="E94" i="43"/>
  <c r="F94" i="43" s="1"/>
  <c r="E95" i="43"/>
  <c r="F95" i="43" s="1"/>
  <c r="E96" i="43"/>
  <c r="E97" i="43"/>
  <c r="F97" i="43" s="1"/>
  <c r="E98" i="43"/>
  <c r="E83" i="42"/>
  <c r="F83" i="42" s="1"/>
  <c r="E84" i="42"/>
  <c r="E85" i="42"/>
  <c r="F85" i="42" s="1"/>
  <c r="E86" i="42"/>
  <c r="F86" i="42" s="1"/>
  <c r="E87" i="42"/>
  <c r="F87" i="42" s="1"/>
  <c r="E88" i="42"/>
  <c r="E89" i="42"/>
  <c r="E90" i="42"/>
  <c r="E91" i="42"/>
  <c r="F91" i="42" s="1"/>
  <c r="E92" i="42"/>
  <c r="E93" i="42"/>
  <c r="F93" i="42" s="1"/>
  <c r="E94" i="42"/>
  <c r="F94" i="42" s="1"/>
  <c r="E95" i="42"/>
  <c r="F95" i="42" s="1"/>
  <c r="E96" i="42"/>
  <c r="E97" i="42"/>
  <c r="F97" i="42" s="1"/>
  <c r="E98" i="42"/>
  <c r="F98" i="42" s="1"/>
  <c r="E83" i="44"/>
  <c r="F83" i="44" s="1"/>
  <c r="E84" i="44"/>
  <c r="F84" i="44" s="1"/>
  <c r="E85" i="44"/>
  <c r="F85" i="44" s="1"/>
  <c r="E86" i="44"/>
  <c r="F86" i="44" s="1"/>
  <c r="E87" i="44"/>
  <c r="F87" i="44" s="1"/>
  <c r="E88" i="44"/>
  <c r="E89" i="44"/>
  <c r="F89" i="44" s="1"/>
  <c r="E90" i="44"/>
  <c r="F90" i="44" s="1"/>
  <c r="E91" i="44"/>
  <c r="F91" i="44" s="1"/>
  <c r="E92" i="44"/>
  <c r="F92" i="44" s="1"/>
  <c r="E93" i="44"/>
  <c r="F93" i="44" s="1"/>
  <c r="E94" i="44"/>
  <c r="F94" i="44" s="1"/>
  <c r="E95" i="44"/>
  <c r="F95" i="44" s="1"/>
  <c r="E96" i="44"/>
  <c r="F96" i="44" s="1"/>
  <c r="E97" i="44"/>
  <c r="F97" i="44" s="1"/>
  <c r="E98" i="44"/>
  <c r="F98" i="44" s="1"/>
  <c r="E83" i="45"/>
  <c r="E84" i="45"/>
  <c r="F84" i="45" s="1"/>
  <c r="E85" i="45"/>
  <c r="F85" i="45" s="1"/>
  <c r="E86" i="45"/>
  <c r="F86" i="45" s="1"/>
  <c r="E87" i="45"/>
  <c r="F87" i="45" s="1"/>
  <c r="E88" i="45"/>
  <c r="E89" i="45"/>
  <c r="F89" i="45" s="1"/>
  <c r="E90" i="45"/>
  <c r="F90" i="45" s="1"/>
  <c r="E91" i="45"/>
  <c r="F91" i="45" s="1"/>
  <c r="E92" i="45"/>
  <c r="F92" i="45" s="1"/>
  <c r="E93" i="45"/>
  <c r="F93" i="45" s="1"/>
  <c r="E94" i="45"/>
  <c r="E95" i="45"/>
  <c r="F95" i="45" s="1"/>
  <c r="E96" i="45"/>
  <c r="E97" i="45"/>
  <c r="F97" i="45" s="1"/>
  <c r="E98" i="45"/>
  <c r="F98" i="45" s="1"/>
  <c r="E83" i="47"/>
  <c r="F83" i="47" s="1"/>
  <c r="E84" i="47"/>
  <c r="F84" i="47" s="1"/>
  <c r="E85" i="47"/>
  <c r="F85" i="47" s="1"/>
  <c r="E86" i="47"/>
  <c r="F86" i="47" s="1"/>
  <c r="E87" i="47"/>
  <c r="F87" i="47" s="1"/>
  <c r="E88" i="47"/>
  <c r="F88" i="47" s="1"/>
  <c r="E89" i="47"/>
  <c r="F89" i="47" s="1"/>
  <c r="E90" i="47"/>
  <c r="E91" i="47"/>
  <c r="F91" i="47" s="1"/>
  <c r="E92" i="47"/>
  <c r="E93" i="47"/>
  <c r="F93" i="47" s="1"/>
  <c r="E94" i="47"/>
  <c r="F94" i="47" s="1"/>
  <c r="E95" i="47"/>
  <c r="F95" i="47" s="1"/>
  <c r="E96" i="47"/>
  <c r="F96" i="47" s="1"/>
  <c r="E97" i="47"/>
  <c r="F97" i="47" s="1"/>
  <c r="E98" i="47"/>
  <c r="E83" i="48"/>
  <c r="F83" i="48" s="1"/>
  <c r="E84" i="48"/>
  <c r="F84" i="48" s="1"/>
  <c r="E85" i="48"/>
  <c r="F85" i="48" s="1"/>
  <c r="E86" i="48"/>
  <c r="F86" i="48" s="1"/>
  <c r="E87" i="48"/>
  <c r="F87" i="48" s="1"/>
  <c r="E88" i="48"/>
  <c r="E89" i="48"/>
  <c r="F89" i="48" s="1"/>
  <c r="E90" i="48"/>
  <c r="F90" i="48" s="1"/>
  <c r="E91" i="48"/>
  <c r="F91" i="48" s="1"/>
  <c r="E92" i="48"/>
  <c r="F92" i="48" s="1"/>
  <c r="E93" i="48"/>
  <c r="F93" i="48" s="1"/>
  <c r="E94" i="48"/>
  <c r="F94" i="48" s="1"/>
  <c r="E95" i="48"/>
  <c r="F95" i="48" s="1"/>
  <c r="E96" i="48"/>
  <c r="F96" i="48" s="1"/>
  <c r="E97" i="48"/>
  <c r="E98" i="48"/>
  <c r="E83" i="49"/>
  <c r="F83" i="49" s="1"/>
  <c r="E84" i="49"/>
  <c r="F84" i="49" s="1"/>
  <c r="E85" i="49"/>
  <c r="F85" i="49" s="1"/>
  <c r="E86" i="49"/>
  <c r="F86" i="49" s="1"/>
  <c r="E87" i="49"/>
  <c r="F87" i="49" s="1"/>
  <c r="E88" i="49"/>
  <c r="F88" i="49" s="1"/>
  <c r="E89" i="49"/>
  <c r="F89" i="49" s="1"/>
  <c r="E90" i="49"/>
  <c r="F90" i="49" s="1"/>
  <c r="E91" i="49"/>
  <c r="F91" i="49" s="1"/>
  <c r="E92" i="49"/>
  <c r="F92" i="49" s="1"/>
  <c r="E94" i="49"/>
  <c r="F94" i="49" s="1"/>
  <c r="E95" i="49"/>
  <c r="E96" i="49"/>
  <c r="F96" i="49" s="1"/>
  <c r="E97" i="49"/>
  <c r="F97" i="49" s="1"/>
  <c r="E98" i="49"/>
  <c r="F98" i="49" s="1"/>
  <c r="E83" i="50"/>
  <c r="F83" i="50" s="1"/>
  <c r="E84" i="50"/>
  <c r="F84" i="50" s="1"/>
  <c r="E85" i="50"/>
  <c r="F85" i="50" s="1"/>
  <c r="E86" i="50"/>
  <c r="F86" i="50" s="1"/>
  <c r="E87" i="50"/>
  <c r="F87" i="50" s="1"/>
  <c r="E88" i="50"/>
  <c r="F88" i="50" s="1"/>
  <c r="E89" i="50"/>
  <c r="F89" i="50" s="1"/>
  <c r="E90" i="50"/>
  <c r="F90" i="50" s="1"/>
  <c r="E91" i="50"/>
  <c r="F91" i="50" s="1"/>
  <c r="E92" i="50"/>
  <c r="F92" i="50" s="1"/>
  <c r="E93" i="50"/>
  <c r="E94" i="50"/>
  <c r="F94" i="50" s="1"/>
  <c r="E95" i="50"/>
  <c r="F95" i="50" s="1"/>
  <c r="E96" i="50"/>
  <c r="F96" i="50" s="1"/>
  <c r="E97" i="50"/>
  <c r="F97" i="50" s="1"/>
  <c r="E98" i="50"/>
  <c r="F98" i="50" s="1"/>
  <c r="E83" i="51"/>
  <c r="F83" i="51" s="1"/>
  <c r="E84" i="51"/>
  <c r="E85" i="51"/>
  <c r="F85" i="51" s="1"/>
  <c r="E86" i="51"/>
  <c r="E87" i="51"/>
  <c r="E88" i="51"/>
  <c r="F88" i="51" s="1"/>
  <c r="E89" i="51"/>
  <c r="E90" i="51"/>
  <c r="F90" i="51" s="1"/>
  <c r="E91" i="51"/>
  <c r="F91" i="51" s="1"/>
  <c r="E92" i="51"/>
  <c r="F92" i="51" s="1"/>
  <c r="E93" i="51"/>
  <c r="F93" i="51" s="1"/>
  <c r="E94" i="51"/>
  <c r="F94" i="51" s="1"/>
  <c r="E95" i="51"/>
  <c r="F95" i="51" s="1"/>
  <c r="E96" i="51"/>
  <c r="F96" i="51" s="1"/>
  <c r="E97" i="51"/>
  <c r="F97" i="51" s="1"/>
  <c r="E98" i="51"/>
  <c r="F98" i="51" s="1"/>
  <c r="E83" i="46"/>
  <c r="E84" i="46"/>
  <c r="E85" i="46"/>
  <c r="F85" i="46" s="1"/>
  <c r="E86" i="46"/>
  <c r="F86" i="46" s="1"/>
  <c r="E87" i="46"/>
  <c r="F87" i="46" s="1"/>
  <c r="E88" i="46"/>
  <c r="F88" i="46" s="1"/>
  <c r="E89" i="46"/>
  <c r="F89" i="46" s="1"/>
  <c r="E90" i="46"/>
  <c r="F90" i="46" s="1"/>
  <c r="E91" i="46"/>
  <c r="F91" i="46" s="1"/>
  <c r="E92" i="46"/>
  <c r="F92" i="46" s="1"/>
  <c r="E93" i="46"/>
  <c r="F93" i="46" s="1"/>
  <c r="E94" i="46"/>
  <c r="F94" i="46" s="1"/>
  <c r="E95" i="46"/>
  <c r="F95" i="46" s="1"/>
  <c r="E96" i="46"/>
  <c r="F96" i="46" s="1"/>
  <c r="E97" i="46"/>
  <c r="E98" i="46"/>
  <c r="F98" i="46" s="1"/>
  <c r="E83" i="38"/>
  <c r="F83" i="38" s="1"/>
  <c r="E84" i="38"/>
  <c r="F84" i="38" s="1"/>
  <c r="E85" i="38"/>
  <c r="E86" i="38"/>
  <c r="F86" i="38" s="1"/>
  <c r="E87" i="38"/>
  <c r="F87" i="38" s="1"/>
  <c r="E88" i="38"/>
  <c r="F88" i="38" s="1"/>
  <c r="E89" i="38"/>
  <c r="F89" i="38" s="1"/>
  <c r="E90" i="38"/>
  <c r="E91" i="38"/>
  <c r="F91" i="38" s="1"/>
  <c r="E92" i="38"/>
  <c r="F92" i="38" s="1"/>
  <c r="E93" i="38"/>
  <c r="E94" i="38"/>
  <c r="F94" i="38" s="1"/>
  <c r="E95" i="38"/>
  <c r="F95" i="38" s="1"/>
  <c r="E96" i="38"/>
  <c r="F96" i="38" s="1"/>
  <c r="E97" i="38"/>
  <c r="F97" i="38" s="1"/>
  <c r="E98" i="38"/>
  <c r="F98" i="38" s="1"/>
  <c r="E82" i="39"/>
  <c r="F82" i="39" s="1"/>
  <c r="E82" i="64"/>
  <c r="F82" i="64" s="1"/>
  <c r="E82" i="65"/>
  <c r="F82" i="65" s="1"/>
  <c r="E82" i="40"/>
  <c r="F82" i="40" s="1"/>
  <c r="E82" i="41"/>
  <c r="F82" i="41" s="1"/>
  <c r="E82" i="43"/>
  <c r="F82" i="43" s="1"/>
  <c r="E82" i="42"/>
  <c r="E82" i="44"/>
  <c r="F82" i="44" s="1"/>
  <c r="E82" i="45"/>
  <c r="F82" i="45" s="1"/>
  <c r="E82" i="47"/>
  <c r="F82" i="47" s="1"/>
  <c r="E82" i="48"/>
  <c r="F82" i="48" s="1"/>
  <c r="E82" i="49"/>
  <c r="F82" i="49" s="1"/>
  <c r="E82" i="50"/>
  <c r="F82" i="50" s="1"/>
  <c r="E82" i="51"/>
  <c r="F82" i="51" s="1"/>
  <c r="E82" i="46"/>
  <c r="F82" i="46" s="1"/>
  <c r="E82" i="38"/>
  <c r="E81" i="39"/>
  <c r="F81" i="39" s="1"/>
  <c r="E81" i="64"/>
  <c r="F81" i="64" s="1"/>
  <c r="E81" i="65"/>
  <c r="E81" i="40"/>
  <c r="F81" i="40" s="1"/>
  <c r="E81" i="41"/>
  <c r="F81" i="41" s="1"/>
  <c r="E81" i="43"/>
  <c r="F81" i="43" s="1"/>
  <c r="E81" i="42"/>
  <c r="E81" i="44"/>
  <c r="F81" i="44" s="1"/>
  <c r="E81" i="45"/>
  <c r="F81" i="45" s="1"/>
  <c r="E81" i="47"/>
  <c r="F81" i="47" s="1"/>
  <c r="E81" i="48"/>
  <c r="F81" i="48" s="1"/>
  <c r="E81" i="49"/>
  <c r="F81" i="49" s="1"/>
  <c r="E81" i="50"/>
  <c r="E81" i="51"/>
  <c r="F81" i="51" s="1"/>
  <c r="E81" i="46"/>
  <c r="E81" i="38"/>
  <c r="F81" i="38" s="1"/>
  <c r="E66" i="39"/>
  <c r="F66" i="39" s="1"/>
  <c r="E67" i="39"/>
  <c r="F67" i="39" s="1"/>
  <c r="E68" i="39"/>
  <c r="F68" i="39" s="1"/>
  <c r="E69" i="39"/>
  <c r="E70" i="39"/>
  <c r="F70" i="39" s="1"/>
  <c r="E71" i="39"/>
  <c r="F71" i="39" s="1"/>
  <c r="E72" i="39"/>
  <c r="F72" i="39" s="1"/>
  <c r="E73" i="39"/>
  <c r="F73" i="39" s="1"/>
  <c r="E74" i="39"/>
  <c r="E75" i="39"/>
  <c r="E76" i="39"/>
  <c r="E77" i="39"/>
  <c r="F77" i="39" s="1"/>
  <c r="E78" i="39"/>
  <c r="E66" i="64"/>
  <c r="F66" i="64" s="1"/>
  <c r="E67" i="64"/>
  <c r="E68" i="64"/>
  <c r="F68" i="64" s="1"/>
  <c r="E69" i="64"/>
  <c r="F69" i="64" s="1"/>
  <c r="E70" i="64"/>
  <c r="F70" i="64" s="1"/>
  <c r="E71" i="64"/>
  <c r="F71" i="64" s="1"/>
  <c r="E72" i="64"/>
  <c r="F72" i="64" s="1"/>
  <c r="E73" i="64"/>
  <c r="F73" i="64" s="1"/>
  <c r="E74" i="64"/>
  <c r="F74" i="64" s="1"/>
  <c r="E75" i="64"/>
  <c r="E76" i="64"/>
  <c r="F76" i="64" s="1"/>
  <c r="E77" i="64"/>
  <c r="F77" i="64" s="1"/>
  <c r="E78" i="64"/>
  <c r="F78" i="64" s="1"/>
  <c r="E66" i="65"/>
  <c r="F66" i="65" s="1"/>
  <c r="E67" i="65"/>
  <c r="F67" i="65" s="1"/>
  <c r="E68" i="65"/>
  <c r="F68" i="65" s="1"/>
  <c r="E69" i="65"/>
  <c r="F69" i="65" s="1"/>
  <c r="E70" i="65"/>
  <c r="F70" i="65" s="1"/>
  <c r="E71" i="65"/>
  <c r="F71" i="65" s="1"/>
  <c r="E72" i="65"/>
  <c r="E73" i="65"/>
  <c r="E74" i="65"/>
  <c r="E75" i="65"/>
  <c r="F75" i="65" s="1"/>
  <c r="E76" i="65"/>
  <c r="F76" i="65" s="1"/>
  <c r="E77" i="65"/>
  <c r="F77" i="65" s="1"/>
  <c r="E78" i="65"/>
  <c r="E66" i="40"/>
  <c r="F66" i="40" s="1"/>
  <c r="E67" i="40"/>
  <c r="F67" i="40" s="1"/>
  <c r="E68" i="40"/>
  <c r="F68" i="40" s="1"/>
  <c r="E69" i="40"/>
  <c r="F69" i="40" s="1"/>
  <c r="E70" i="40"/>
  <c r="F70" i="40" s="1"/>
  <c r="E71" i="40"/>
  <c r="E72" i="40"/>
  <c r="F72" i="40" s="1"/>
  <c r="E73" i="40"/>
  <c r="E74" i="40"/>
  <c r="F74" i="40" s="1"/>
  <c r="E75" i="40"/>
  <c r="F75" i="40" s="1"/>
  <c r="E76" i="40"/>
  <c r="F76" i="40" s="1"/>
  <c r="E77" i="40"/>
  <c r="F77" i="40" s="1"/>
  <c r="E78" i="40"/>
  <c r="F78" i="40" s="1"/>
  <c r="E66" i="41"/>
  <c r="F66" i="41" s="1"/>
  <c r="E67" i="41"/>
  <c r="F67" i="41" s="1"/>
  <c r="E68" i="41"/>
  <c r="F68" i="41" s="1"/>
  <c r="E69" i="41"/>
  <c r="F69" i="41" s="1"/>
  <c r="E70" i="41"/>
  <c r="E71" i="41"/>
  <c r="F71" i="41" s="1"/>
  <c r="E72" i="41"/>
  <c r="F72" i="41" s="1"/>
  <c r="E73" i="41"/>
  <c r="F73" i="41" s="1"/>
  <c r="E74" i="41"/>
  <c r="F74" i="41" s="1"/>
  <c r="E75" i="41"/>
  <c r="F75" i="41" s="1"/>
  <c r="E76" i="41"/>
  <c r="F76" i="41" s="1"/>
  <c r="E77" i="41"/>
  <c r="F77" i="41" s="1"/>
  <c r="E78" i="41"/>
  <c r="F78" i="41" s="1"/>
  <c r="E66" i="43"/>
  <c r="F66" i="43" s="1"/>
  <c r="E67" i="43"/>
  <c r="F67" i="43" s="1"/>
  <c r="E68" i="43"/>
  <c r="F68" i="43" s="1"/>
  <c r="E69" i="43"/>
  <c r="E70" i="43"/>
  <c r="E71" i="43"/>
  <c r="E72" i="43"/>
  <c r="F72" i="43" s="1"/>
  <c r="E73" i="43"/>
  <c r="F73" i="43" s="1"/>
  <c r="E74" i="43"/>
  <c r="F74" i="43" s="1"/>
  <c r="E75" i="43"/>
  <c r="F75" i="43" s="1"/>
  <c r="E76" i="43"/>
  <c r="F76" i="43" s="1"/>
  <c r="E77" i="43"/>
  <c r="F77" i="43" s="1"/>
  <c r="E78" i="43"/>
  <c r="F78" i="43" s="1"/>
  <c r="E66" i="42"/>
  <c r="E67" i="42"/>
  <c r="E68" i="42"/>
  <c r="F68" i="42" s="1"/>
  <c r="E69" i="42"/>
  <c r="F69" i="42" s="1"/>
  <c r="E70" i="42"/>
  <c r="E71" i="42"/>
  <c r="F71" i="42" s="1"/>
  <c r="E72" i="42"/>
  <c r="F72" i="42" s="1"/>
  <c r="E73" i="42"/>
  <c r="F73" i="42" s="1"/>
  <c r="E74" i="42"/>
  <c r="E75" i="42"/>
  <c r="F75" i="42" s="1"/>
  <c r="E76" i="42"/>
  <c r="F76" i="42" s="1"/>
  <c r="E77" i="42"/>
  <c r="F77" i="42" s="1"/>
  <c r="E78" i="42"/>
  <c r="E66" i="44"/>
  <c r="F66" i="44" s="1"/>
  <c r="E67" i="44"/>
  <c r="E68" i="44"/>
  <c r="F68" i="44" s="1"/>
  <c r="E69" i="44"/>
  <c r="E70" i="44"/>
  <c r="F70" i="44" s="1"/>
  <c r="E71" i="44"/>
  <c r="F71" i="44" s="1"/>
  <c r="E72" i="44"/>
  <c r="F72" i="44" s="1"/>
  <c r="E73" i="44"/>
  <c r="F73" i="44" s="1"/>
  <c r="E74" i="44"/>
  <c r="F74" i="44" s="1"/>
  <c r="E75" i="44"/>
  <c r="F75" i="44" s="1"/>
  <c r="E76" i="44"/>
  <c r="F76" i="44" s="1"/>
  <c r="E77" i="44"/>
  <c r="F77" i="44" s="1"/>
  <c r="E78" i="44"/>
  <c r="F78" i="44" s="1"/>
  <c r="E66" i="45"/>
  <c r="F66" i="45" s="1"/>
  <c r="E67" i="45"/>
  <c r="F67" i="45" s="1"/>
  <c r="E68" i="45"/>
  <c r="F68" i="45" s="1"/>
  <c r="E69" i="45"/>
  <c r="F69" i="45" s="1"/>
  <c r="E70" i="45"/>
  <c r="F70" i="45" s="1"/>
  <c r="E71" i="45"/>
  <c r="E72" i="45"/>
  <c r="F72" i="45" s="1"/>
  <c r="E73" i="45"/>
  <c r="F73" i="45" s="1"/>
  <c r="E74" i="45"/>
  <c r="F74" i="45" s="1"/>
  <c r="E75" i="45"/>
  <c r="F75" i="45" s="1"/>
  <c r="E76" i="45"/>
  <c r="F76" i="45" s="1"/>
  <c r="E77" i="45"/>
  <c r="F77" i="45" s="1"/>
  <c r="E78" i="45"/>
  <c r="F78" i="45" s="1"/>
  <c r="E66" i="47"/>
  <c r="F66" i="47" s="1"/>
  <c r="E67" i="47"/>
  <c r="F67" i="47" s="1"/>
  <c r="E68" i="47"/>
  <c r="F68" i="47" s="1"/>
  <c r="E69" i="47"/>
  <c r="F69" i="47" s="1"/>
  <c r="E70" i="47"/>
  <c r="F70" i="47" s="1"/>
  <c r="E71" i="47"/>
  <c r="F71" i="47" s="1"/>
  <c r="E72" i="47"/>
  <c r="F72" i="47" s="1"/>
  <c r="E73" i="47"/>
  <c r="F73" i="47" s="1"/>
  <c r="E74" i="47"/>
  <c r="F74" i="47" s="1"/>
  <c r="E75" i="47"/>
  <c r="F75" i="47" s="1"/>
  <c r="E76" i="47"/>
  <c r="F76" i="47" s="1"/>
  <c r="E77" i="47"/>
  <c r="F77" i="47" s="1"/>
  <c r="E78" i="47"/>
  <c r="F78" i="47" s="1"/>
  <c r="E66" i="48"/>
  <c r="F66" i="48" s="1"/>
  <c r="E67" i="48"/>
  <c r="F67" i="48" s="1"/>
  <c r="E68" i="48"/>
  <c r="F68" i="48" s="1"/>
  <c r="E69" i="48"/>
  <c r="F69" i="48" s="1"/>
  <c r="E70" i="48"/>
  <c r="E71" i="48"/>
  <c r="F71" i="48" s="1"/>
  <c r="E72" i="48"/>
  <c r="F72" i="48" s="1"/>
  <c r="E73" i="48"/>
  <c r="F73" i="48" s="1"/>
  <c r="E74" i="48"/>
  <c r="F74" i="48" s="1"/>
  <c r="E75" i="48"/>
  <c r="F75" i="48" s="1"/>
  <c r="E76" i="48"/>
  <c r="F76" i="48" s="1"/>
  <c r="E77" i="48"/>
  <c r="F77" i="48" s="1"/>
  <c r="E78" i="48"/>
  <c r="F78" i="48" s="1"/>
  <c r="E66" i="49"/>
  <c r="F66" i="49" s="1"/>
  <c r="E67" i="49"/>
  <c r="F67" i="49" s="1"/>
  <c r="E68" i="49"/>
  <c r="F68" i="49" s="1"/>
  <c r="E69" i="49"/>
  <c r="F69" i="49" s="1"/>
  <c r="E70" i="49"/>
  <c r="F70" i="49" s="1"/>
  <c r="E71" i="49"/>
  <c r="F71" i="49" s="1"/>
  <c r="E72" i="49"/>
  <c r="F72" i="49" s="1"/>
  <c r="E73" i="49"/>
  <c r="F73" i="49" s="1"/>
  <c r="E74" i="49"/>
  <c r="F74" i="49" s="1"/>
  <c r="E75" i="49"/>
  <c r="F75" i="49" s="1"/>
  <c r="E76" i="49"/>
  <c r="F76" i="49" s="1"/>
  <c r="E77" i="49"/>
  <c r="F77" i="49" s="1"/>
  <c r="E78" i="49"/>
  <c r="F78" i="49" s="1"/>
  <c r="E66" i="50"/>
  <c r="F66" i="50" s="1"/>
  <c r="E67" i="50"/>
  <c r="F67" i="50" s="1"/>
  <c r="E68" i="50"/>
  <c r="F68" i="50" s="1"/>
  <c r="E69" i="50"/>
  <c r="F69" i="50" s="1"/>
  <c r="E70" i="50"/>
  <c r="F70" i="50" s="1"/>
  <c r="E71" i="50"/>
  <c r="F71" i="50" s="1"/>
  <c r="E72" i="50"/>
  <c r="F72" i="50" s="1"/>
  <c r="E73" i="50"/>
  <c r="F73" i="50" s="1"/>
  <c r="E74" i="50"/>
  <c r="F74" i="50" s="1"/>
  <c r="E75" i="50"/>
  <c r="F75" i="50" s="1"/>
  <c r="E76" i="50"/>
  <c r="F76" i="50" s="1"/>
  <c r="E77" i="50"/>
  <c r="F77" i="50" s="1"/>
  <c r="E78" i="50"/>
  <c r="F78" i="50" s="1"/>
  <c r="E66" i="51"/>
  <c r="F66" i="51" s="1"/>
  <c r="E67" i="51"/>
  <c r="F67" i="51" s="1"/>
  <c r="E68" i="51"/>
  <c r="F68" i="51" s="1"/>
  <c r="E69" i="51"/>
  <c r="F69" i="51" s="1"/>
  <c r="E70" i="51"/>
  <c r="F70" i="51" s="1"/>
  <c r="E71" i="51"/>
  <c r="F71" i="51" s="1"/>
  <c r="E72" i="51"/>
  <c r="F72" i="51" s="1"/>
  <c r="E73" i="51"/>
  <c r="E74" i="51"/>
  <c r="F74" i="51" s="1"/>
  <c r="E75" i="51"/>
  <c r="E76" i="51"/>
  <c r="F76" i="51" s="1"/>
  <c r="E77" i="51"/>
  <c r="F77" i="51" s="1"/>
  <c r="E78" i="51"/>
  <c r="F78" i="51" s="1"/>
  <c r="E66" i="46"/>
  <c r="E67" i="46"/>
  <c r="F67" i="46" s="1"/>
  <c r="E68" i="46"/>
  <c r="F68" i="46" s="1"/>
  <c r="E69" i="46"/>
  <c r="F69" i="46" s="1"/>
  <c r="E70" i="46"/>
  <c r="F70" i="46" s="1"/>
  <c r="E71" i="46"/>
  <c r="F71" i="46" s="1"/>
  <c r="E72" i="46"/>
  <c r="F72" i="46" s="1"/>
  <c r="E73" i="46"/>
  <c r="F73" i="46" s="1"/>
  <c r="E74" i="46"/>
  <c r="F74" i="46" s="1"/>
  <c r="E75" i="46"/>
  <c r="F75" i="46" s="1"/>
  <c r="E76" i="46"/>
  <c r="F76" i="46" s="1"/>
  <c r="E77" i="46"/>
  <c r="F77" i="46" s="1"/>
  <c r="E78" i="46"/>
  <c r="F78" i="46" s="1"/>
  <c r="E66" i="38"/>
  <c r="E67" i="38"/>
  <c r="F67" i="38" s="1"/>
  <c r="E68" i="38"/>
  <c r="F68" i="38" s="1"/>
  <c r="E69" i="38"/>
  <c r="F69" i="38" s="1"/>
  <c r="E70" i="38"/>
  <c r="E71" i="38"/>
  <c r="E72" i="38"/>
  <c r="F72" i="38" s="1"/>
  <c r="E73" i="38"/>
  <c r="F73" i="38" s="1"/>
  <c r="E74" i="38"/>
  <c r="F74" i="38" s="1"/>
  <c r="E75" i="38"/>
  <c r="F75" i="38" s="1"/>
  <c r="E76" i="38"/>
  <c r="F76" i="38" s="1"/>
  <c r="E77" i="38"/>
  <c r="F77" i="38" s="1"/>
  <c r="E78" i="38"/>
  <c r="F78" i="38" s="1"/>
  <c r="E65" i="39"/>
  <c r="F65" i="39" s="1"/>
  <c r="E65" i="64"/>
  <c r="F65" i="64" s="1"/>
  <c r="E65" i="65"/>
  <c r="F65" i="65" s="1"/>
  <c r="E65" i="40"/>
  <c r="F65" i="40" s="1"/>
  <c r="E65" i="41"/>
  <c r="E65" i="43"/>
  <c r="F65" i="43" s="1"/>
  <c r="E65" i="42"/>
  <c r="E65" i="44"/>
  <c r="F65" i="44" s="1"/>
  <c r="E65" i="45"/>
  <c r="F65" i="45" s="1"/>
  <c r="E65" i="47"/>
  <c r="F65" i="47" s="1"/>
  <c r="E65" i="48"/>
  <c r="F65" i="48" s="1"/>
  <c r="E65" i="49"/>
  <c r="F65" i="49" s="1"/>
  <c r="E65" i="50"/>
  <c r="F65" i="50" s="1"/>
  <c r="E65" i="51"/>
  <c r="F65" i="51" s="1"/>
  <c r="E65" i="46"/>
  <c r="F65" i="46" s="1"/>
  <c r="E65" i="38"/>
  <c r="E61" i="39"/>
  <c r="F61" i="39" s="1"/>
  <c r="E61" i="64"/>
  <c r="F61" i="64" s="1"/>
  <c r="E61" i="65"/>
  <c r="F61" i="65" s="1"/>
  <c r="E61" i="40"/>
  <c r="F61" i="40" s="1"/>
  <c r="E61" i="41"/>
  <c r="F61" i="41" s="1"/>
  <c r="E61" i="43"/>
  <c r="F61" i="43" s="1"/>
  <c r="E61" i="42"/>
  <c r="E61" i="47"/>
  <c r="F61" i="47" s="1"/>
  <c r="E61" i="48"/>
  <c r="F61" i="48" s="1"/>
  <c r="E61" i="49"/>
  <c r="F61" i="49" s="1"/>
  <c r="E61" i="50"/>
  <c r="F61" i="50" s="1"/>
  <c r="E61" i="51"/>
  <c r="F61" i="51" s="1"/>
  <c r="E61" i="46"/>
  <c r="F61" i="46" s="1"/>
  <c r="E61" i="38"/>
  <c r="F61" i="38" s="1"/>
  <c r="E59" i="39"/>
  <c r="F59" i="39" s="1"/>
  <c r="E59" i="64"/>
  <c r="F59" i="64" s="1"/>
  <c r="E59" i="65"/>
  <c r="F59" i="65" s="1"/>
  <c r="E59" i="40"/>
  <c r="F59" i="40" s="1"/>
  <c r="E59" i="41"/>
  <c r="F59" i="41" s="1"/>
  <c r="E59" i="43"/>
  <c r="F59" i="43" s="1"/>
  <c r="E59" i="42"/>
  <c r="F59" i="42" s="1"/>
  <c r="E59" i="44"/>
  <c r="F59" i="44" s="1"/>
  <c r="E59" i="45"/>
  <c r="F59" i="45" s="1"/>
  <c r="E59" i="47"/>
  <c r="F59" i="47" s="1"/>
  <c r="E59" i="48"/>
  <c r="E59" i="49"/>
  <c r="F59" i="49" s="1"/>
  <c r="E59" i="50"/>
  <c r="F59" i="50" s="1"/>
  <c r="E59" i="51"/>
  <c r="F59" i="51" s="1"/>
  <c r="E59" i="46"/>
  <c r="F59" i="46" s="1"/>
  <c r="E59" i="38"/>
  <c r="F59" i="38" s="1"/>
  <c r="E57" i="39"/>
  <c r="F57" i="39" s="1"/>
  <c r="E57" i="64"/>
  <c r="E57" i="65"/>
  <c r="F57" i="65" s="1"/>
  <c r="E57" i="40"/>
  <c r="F57" i="40" s="1"/>
  <c r="E57" i="41"/>
  <c r="F57" i="41" s="1"/>
  <c r="E57" i="43"/>
  <c r="E57" i="42"/>
  <c r="F57" i="42" s="1"/>
  <c r="E57" i="44"/>
  <c r="F57" i="44" s="1"/>
  <c r="E57" i="45"/>
  <c r="F57" i="45" s="1"/>
  <c r="E57" i="47"/>
  <c r="F57" i="47" s="1"/>
  <c r="E57" i="48"/>
  <c r="F57" i="48" s="1"/>
  <c r="E57" i="49"/>
  <c r="F57" i="49" s="1"/>
  <c r="E57" i="50"/>
  <c r="E57" i="51"/>
  <c r="F57" i="51" s="1"/>
  <c r="E57" i="46"/>
  <c r="F57" i="46" s="1"/>
  <c r="E57" i="38"/>
  <c r="E55" i="39"/>
  <c r="F55" i="39" s="1"/>
  <c r="E55" i="64"/>
  <c r="E55" i="65"/>
  <c r="F55" i="65" s="1"/>
  <c r="E55" i="40"/>
  <c r="F55" i="40" s="1"/>
  <c r="E55" i="41"/>
  <c r="F55" i="41" s="1"/>
  <c r="E55" i="43"/>
  <c r="F55" i="43" s="1"/>
  <c r="E55" i="42"/>
  <c r="F55" i="42" s="1"/>
  <c r="E55" i="44"/>
  <c r="F55" i="44" s="1"/>
  <c r="E55" i="45"/>
  <c r="E55" i="47"/>
  <c r="F55" i="47" s="1"/>
  <c r="E55" i="48"/>
  <c r="F55" i="48" s="1"/>
  <c r="E55" i="49"/>
  <c r="F55" i="49" s="1"/>
  <c r="E55" i="50"/>
  <c r="F55" i="50" s="1"/>
  <c r="E55" i="51"/>
  <c r="F55" i="51" s="1"/>
  <c r="E55" i="46"/>
  <c r="F55" i="46" s="1"/>
  <c r="E55" i="38"/>
  <c r="F55" i="38" s="1"/>
  <c r="E53" i="39"/>
  <c r="F53" i="39" s="1"/>
  <c r="E53" i="64"/>
  <c r="F53" i="64" s="1"/>
  <c r="E53" i="65"/>
  <c r="F53" i="65" s="1"/>
  <c r="E53" i="40"/>
  <c r="F53" i="40" s="1"/>
  <c r="E53" i="41"/>
  <c r="F53" i="41" s="1"/>
  <c r="E53" i="43"/>
  <c r="E53" i="42"/>
  <c r="F53" i="42" s="1"/>
  <c r="E53" i="44"/>
  <c r="F53" i="44" s="1"/>
  <c r="E53" i="45"/>
  <c r="F53" i="45" s="1"/>
  <c r="E53" i="47"/>
  <c r="F53" i="47" s="1"/>
  <c r="E53" i="48"/>
  <c r="F53" i="48" s="1"/>
  <c r="E53" i="49"/>
  <c r="F53" i="49" s="1"/>
  <c r="E53" i="50"/>
  <c r="F53" i="50" s="1"/>
  <c r="E53" i="51"/>
  <c r="F53" i="51" s="1"/>
  <c r="E53" i="46"/>
  <c r="F53" i="46" s="1"/>
  <c r="E53" i="38"/>
  <c r="F53" i="38" s="1"/>
  <c r="E51" i="39"/>
  <c r="F51" i="39" s="1"/>
  <c r="E51" i="64"/>
  <c r="F51" i="64" s="1"/>
  <c r="E51" i="65"/>
  <c r="F51" i="65" s="1"/>
  <c r="E51" i="40"/>
  <c r="F51" i="40" s="1"/>
  <c r="E51" i="41"/>
  <c r="F51" i="41" s="1"/>
  <c r="E51" i="43"/>
  <c r="E51" i="42"/>
  <c r="F51" i="42" s="1"/>
  <c r="E51" i="44"/>
  <c r="F51" i="44" s="1"/>
  <c r="E51" i="45"/>
  <c r="F51" i="45" s="1"/>
  <c r="E51" i="47"/>
  <c r="F51" i="47" s="1"/>
  <c r="E51" i="48"/>
  <c r="F51" i="48" s="1"/>
  <c r="E51" i="49"/>
  <c r="F51" i="49" s="1"/>
  <c r="E51" i="50"/>
  <c r="F51" i="50" s="1"/>
  <c r="E51" i="51"/>
  <c r="E51" i="46"/>
  <c r="F51" i="46" s="1"/>
  <c r="E51" i="38"/>
  <c r="F51" i="38" s="1"/>
  <c r="E45" i="39"/>
  <c r="F45" i="39" s="1"/>
  <c r="E46" i="39"/>
  <c r="F46" i="39" s="1"/>
  <c r="E47" i="39"/>
  <c r="F47" i="39" s="1"/>
  <c r="E48" i="39"/>
  <c r="E49" i="39"/>
  <c r="F49" i="39" s="1"/>
  <c r="E45" i="64"/>
  <c r="F45" i="64" s="1"/>
  <c r="E46" i="64"/>
  <c r="F46" i="64" s="1"/>
  <c r="E47" i="64"/>
  <c r="F47" i="64" s="1"/>
  <c r="E48" i="64"/>
  <c r="F48" i="64" s="1"/>
  <c r="E49" i="64"/>
  <c r="F49" i="64" s="1"/>
  <c r="E45" i="65"/>
  <c r="F45" i="65" s="1"/>
  <c r="E46" i="65"/>
  <c r="F46" i="65" s="1"/>
  <c r="E47" i="65"/>
  <c r="F47" i="65" s="1"/>
  <c r="E48" i="65"/>
  <c r="E49" i="65"/>
  <c r="E45" i="40"/>
  <c r="F45" i="40" s="1"/>
  <c r="E46" i="40"/>
  <c r="F46" i="40" s="1"/>
  <c r="E47" i="40"/>
  <c r="F47" i="40" s="1"/>
  <c r="E48" i="40"/>
  <c r="F48" i="40" s="1"/>
  <c r="E49" i="40"/>
  <c r="F49" i="40" s="1"/>
  <c r="E45" i="41"/>
  <c r="F45" i="41" s="1"/>
  <c r="E46" i="41"/>
  <c r="F46" i="41" s="1"/>
  <c r="E47" i="41"/>
  <c r="F47" i="41" s="1"/>
  <c r="E48" i="41"/>
  <c r="F48" i="41" s="1"/>
  <c r="E49" i="41"/>
  <c r="F49" i="41" s="1"/>
  <c r="E45" i="43"/>
  <c r="E46" i="43"/>
  <c r="E47" i="43"/>
  <c r="F47" i="43" s="1"/>
  <c r="E48" i="43"/>
  <c r="F48" i="43" s="1"/>
  <c r="E49" i="43"/>
  <c r="F49" i="43" s="1"/>
  <c r="E45" i="42"/>
  <c r="F45" i="42" s="1"/>
  <c r="E46" i="42"/>
  <c r="F46" i="42" s="1"/>
  <c r="E47" i="42"/>
  <c r="E48" i="42"/>
  <c r="F48" i="42" s="1"/>
  <c r="E49" i="42"/>
  <c r="F49" i="42" s="1"/>
  <c r="E45" i="44"/>
  <c r="F45" i="44" s="1"/>
  <c r="E46" i="44"/>
  <c r="F46" i="44" s="1"/>
  <c r="E47" i="44"/>
  <c r="F47" i="44" s="1"/>
  <c r="E48" i="44"/>
  <c r="F48" i="44" s="1"/>
  <c r="E49" i="44"/>
  <c r="F49" i="44" s="1"/>
  <c r="E45" i="45"/>
  <c r="E46" i="45"/>
  <c r="F46" i="45" s="1"/>
  <c r="E47" i="45"/>
  <c r="F47" i="45" s="1"/>
  <c r="E48" i="45"/>
  <c r="F48" i="45" s="1"/>
  <c r="E49" i="45"/>
  <c r="F49" i="45" s="1"/>
  <c r="E45" i="47"/>
  <c r="E46" i="47"/>
  <c r="F46" i="47" s="1"/>
  <c r="E47" i="47"/>
  <c r="F47" i="47" s="1"/>
  <c r="E48" i="47"/>
  <c r="F48" i="47" s="1"/>
  <c r="E49" i="47"/>
  <c r="F49" i="47" s="1"/>
  <c r="E45" i="48"/>
  <c r="E46" i="48"/>
  <c r="F46" i="48" s="1"/>
  <c r="E47" i="48"/>
  <c r="F47" i="48" s="1"/>
  <c r="E48" i="48"/>
  <c r="F48" i="48" s="1"/>
  <c r="E49" i="48"/>
  <c r="F49" i="48" s="1"/>
  <c r="E45" i="49"/>
  <c r="F45" i="49" s="1"/>
  <c r="E46" i="49"/>
  <c r="F46" i="49" s="1"/>
  <c r="E47" i="49"/>
  <c r="F47" i="49" s="1"/>
  <c r="E48" i="49"/>
  <c r="F48" i="49" s="1"/>
  <c r="E49" i="49"/>
  <c r="F49" i="49" s="1"/>
  <c r="E45" i="50"/>
  <c r="F45" i="50" s="1"/>
  <c r="E46" i="50"/>
  <c r="E47" i="50"/>
  <c r="E48" i="50"/>
  <c r="F48" i="50" s="1"/>
  <c r="E49" i="50"/>
  <c r="F49" i="50" s="1"/>
  <c r="E45" i="51"/>
  <c r="F45" i="51" s="1"/>
  <c r="E46" i="51"/>
  <c r="F46" i="51" s="1"/>
  <c r="E47" i="51"/>
  <c r="F47" i="51" s="1"/>
  <c r="E48" i="51"/>
  <c r="E49" i="51"/>
  <c r="F49" i="51" s="1"/>
  <c r="E45" i="46"/>
  <c r="F45" i="46" s="1"/>
  <c r="E46" i="46"/>
  <c r="F46" i="46" s="1"/>
  <c r="E47" i="46"/>
  <c r="F47" i="46" s="1"/>
  <c r="E48" i="46"/>
  <c r="F48" i="46" s="1"/>
  <c r="E49" i="46"/>
  <c r="E45" i="38"/>
  <c r="F45" i="38" s="1"/>
  <c r="E46" i="38"/>
  <c r="F46" i="38" s="1"/>
  <c r="E47" i="38"/>
  <c r="F47" i="38" s="1"/>
  <c r="E48" i="38"/>
  <c r="F48" i="38" s="1"/>
  <c r="E49" i="38"/>
  <c r="F49" i="38" s="1"/>
  <c r="E44" i="39"/>
  <c r="F44" i="39" s="1"/>
  <c r="E44" i="64"/>
  <c r="F44" i="64" s="1"/>
  <c r="E44" i="65"/>
  <c r="F44" i="65" s="1"/>
  <c r="E44" i="40"/>
  <c r="F44" i="40" s="1"/>
  <c r="E44" i="41"/>
  <c r="F44" i="41" s="1"/>
  <c r="E44" i="43"/>
  <c r="E44" i="42"/>
  <c r="E44" i="44"/>
  <c r="F44" i="44" s="1"/>
  <c r="E44" i="45"/>
  <c r="F44" i="45" s="1"/>
  <c r="E44" i="47"/>
  <c r="F44" i="47" s="1"/>
  <c r="E44" i="48"/>
  <c r="F44" i="48" s="1"/>
  <c r="E44" i="49"/>
  <c r="F44" i="49" s="1"/>
  <c r="E44" i="50"/>
  <c r="F44" i="50" s="1"/>
  <c r="E44" i="51"/>
  <c r="F44" i="51" s="1"/>
  <c r="E44" i="46"/>
  <c r="F44" i="46" s="1"/>
  <c r="E44" i="38"/>
  <c r="F44" i="38" s="1"/>
  <c r="E42" i="39"/>
  <c r="F42" i="39" s="1"/>
  <c r="E42" i="64"/>
  <c r="E42" i="65"/>
  <c r="F42" i="65" s="1"/>
  <c r="E42" i="40"/>
  <c r="F42" i="40" s="1"/>
  <c r="E42" i="41"/>
  <c r="F42" i="41" s="1"/>
  <c r="E42" i="43"/>
  <c r="F42" i="43" s="1"/>
  <c r="E42" i="42"/>
  <c r="E42" i="45"/>
  <c r="F42" i="45" s="1"/>
  <c r="E42" i="47"/>
  <c r="F42" i="47" s="1"/>
  <c r="E42" i="48"/>
  <c r="F42" i="48" s="1"/>
  <c r="E42" i="49"/>
  <c r="F42" i="49" s="1"/>
  <c r="E42" i="50"/>
  <c r="F42" i="50" s="1"/>
  <c r="E42" i="51"/>
  <c r="F42" i="51" s="1"/>
  <c r="E42" i="46"/>
  <c r="F42" i="46" s="1"/>
  <c r="E42" i="38"/>
  <c r="F42" i="38" s="1"/>
  <c r="E40" i="39"/>
  <c r="F40" i="39" s="1"/>
  <c r="E40" i="64"/>
  <c r="F40" i="64" s="1"/>
  <c r="E40" i="65"/>
  <c r="F40" i="65" s="1"/>
  <c r="E40" i="40"/>
  <c r="F40" i="40" s="1"/>
  <c r="E40" i="41"/>
  <c r="F40" i="41" s="1"/>
  <c r="E40" i="43"/>
  <c r="F40" i="43" s="1"/>
  <c r="E40" i="42"/>
  <c r="F40" i="42" s="1"/>
  <c r="E40" i="44"/>
  <c r="E40" i="45"/>
  <c r="E40" i="47"/>
  <c r="F40" i="47" s="1"/>
  <c r="E40" i="48"/>
  <c r="F40" i="48" s="1"/>
  <c r="E40" i="49"/>
  <c r="F40" i="49" s="1"/>
  <c r="E40" i="50"/>
  <c r="F40" i="50" s="1"/>
  <c r="E40" i="51"/>
  <c r="F40" i="51" s="1"/>
  <c r="E40" i="46"/>
  <c r="F40" i="46" s="1"/>
  <c r="E40" i="38"/>
  <c r="F40" i="38" s="1"/>
  <c r="E38" i="39"/>
  <c r="F38" i="39" s="1"/>
  <c r="E38" i="64"/>
  <c r="F38" i="64" s="1"/>
  <c r="E38" i="65"/>
  <c r="F38" i="65" s="1"/>
  <c r="E38" i="40"/>
  <c r="F38" i="40" s="1"/>
  <c r="E38" i="41"/>
  <c r="F38" i="41" s="1"/>
  <c r="E38" i="43"/>
  <c r="F38" i="43" s="1"/>
  <c r="E38" i="42"/>
  <c r="E38" i="44"/>
  <c r="F38" i="44" s="1"/>
  <c r="E38" i="45"/>
  <c r="F38" i="45" s="1"/>
  <c r="E38" i="47"/>
  <c r="F38" i="47" s="1"/>
  <c r="E38" i="48"/>
  <c r="F38" i="48" s="1"/>
  <c r="E38" i="49"/>
  <c r="F38" i="49" s="1"/>
  <c r="E38" i="50"/>
  <c r="F38" i="50" s="1"/>
  <c r="E38" i="51"/>
  <c r="F38" i="51" s="1"/>
  <c r="E38" i="46"/>
  <c r="F38" i="46" s="1"/>
  <c r="E38" i="38"/>
  <c r="F38" i="38" s="1"/>
  <c r="E10" i="39"/>
  <c r="F10" i="39" s="1"/>
  <c r="E11" i="39"/>
  <c r="F11" i="39" s="1"/>
  <c r="E12" i="39"/>
  <c r="F12" i="39" s="1"/>
  <c r="E13" i="39"/>
  <c r="F13" i="39" s="1"/>
  <c r="E14" i="39"/>
  <c r="F14" i="39" s="1"/>
  <c r="E15" i="39"/>
  <c r="F15" i="39" s="1"/>
  <c r="E16" i="39"/>
  <c r="F16" i="39" s="1"/>
  <c r="E17" i="39"/>
  <c r="F17" i="39" s="1"/>
  <c r="E18" i="39"/>
  <c r="F18" i="39" s="1"/>
  <c r="E19" i="39"/>
  <c r="F19" i="39" s="1"/>
  <c r="E20" i="39"/>
  <c r="E21" i="39"/>
  <c r="F21" i="39" s="1"/>
  <c r="E22" i="39"/>
  <c r="F22" i="39" s="1"/>
  <c r="E23" i="39"/>
  <c r="F23" i="39" s="1"/>
  <c r="E24" i="39"/>
  <c r="F24" i="39" s="1"/>
  <c r="E25" i="39"/>
  <c r="E26" i="39"/>
  <c r="F26" i="39" s="1"/>
  <c r="E27" i="39"/>
  <c r="F27" i="39" s="1"/>
  <c r="E28" i="39"/>
  <c r="F28" i="39" s="1"/>
  <c r="E29" i="39"/>
  <c r="F29" i="39" s="1"/>
  <c r="E30" i="39"/>
  <c r="F30" i="39" s="1"/>
  <c r="E33" i="39"/>
  <c r="F33" i="39" s="1"/>
  <c r="E10" i="64"/>
  <c r="F10" i="64" s="1"/>
  <c r="E11" i="64"/>
  <c r="F11" i="64" s="1"/>
  <c r="E12" i="64"/>
  <c r="F12" i="64" s="1"/>
  <c r="E13" i="64"/>
  <c r="E14" i="64"/>
  <c r="F14" i="64" s="1"/>
  <c r="E15" i="64"/>
  <c r="E16" i="64"/>
  <c r="F16" i="64" s="1"/>
  <c r="E17" i="64"/>
  <c r="F17" i="64" s="1"/>
  <c r="E18" i="64"/>
  <c r="F18" i="64" s="1"/>
  <c r="E19" i="64"/>
  <c r="F19" i="64" s="1"/>
  <c r="E20" i="64"/>
  <c r="F20" i="64" s="1"/>
  <c r="E21" i="64"/>
  <c r="E22" i="64"/>
  <c r="E23" i="64"/>
  <c r="F23" i="64" s="1"/>
  <c r="E24" i="64"/>
  <c r="E25" i="64"/>
  <c r="F25" i="64" s="1"/>
  <c r="E26" i="64"/>
  <c r="F26" i="64" s="1"/>
  <c r="E27" i="64"/>
  <c r="F27" i="64" s="1"/>
  <c r="E28" i="64"/>
  <c r="F28" i="64" s="1"/>
  <c r="E29" i="64"/>
  <c r="F29" i="64" s="1"/>
  <c r="E30" i="64"/>
  <c r="F30" i="64" s="1"/>
  <c r="E33" i="64"/>
  <c r="F33" i="64" s="1"/>
  <c r="E10" i="65"/>
  <c r="F10" i="65" s="1"/>
  <c r="E11" i="65"/>
  <c r="F11" i="65" s="1"/>
  <c r="E12" i="65"/>
  <c r="F12" i="65" s="1"/>
  <c r="E13" i="65"/>
  <c r="F13" i="65" s="1"/>
  <c r="E14" i="65"/>
  <c r="E15" i="65"/>
  <c r="E16" i="65"/>
  <c r="F16" i="65" s="1"/>
  <c r="E17" i="65"/>
  <c r="E18" i="65"/>
  <c r="F18" i="65" s="1"/>
  <c r="E19" i="65"/>
  <c r="F19" i="65" s="1"/>
  <c r="E20" i="65"/>
  <c r="F20" i="65" s="1"/>
  <c r="E21" i="65"/>
  <c r="F21" i="65" s="1"/>
  <c r="E22" i="65"/>
  <c r="F22" i="65" s="1"/>
  <c r="E23" i="65"/>
  <c r="F23" i="65" s="1"/>
  <c r="E24" i="65"/>
  <c r="F24" i="65" s="1"/>
  <c r="E25" i="65"/>
  <c r="F25" i="65" s="1"/>
  <c r="E26" i="65"/>
  <c r="F26" i="65" s="1"/>
  <c r="E27" i="65"/>
  <c r="E28" i="65"/>
  <c r="E29" i="65"/>
  <c r="F29" i="65" s="1"/>
  <c r="E30" i="65"/>
  <c r="F30" i="65" s="1"/>
  <c r="E33" i="65"/>
  <c r="F33" i="65" s="1"/>
  <c r="E10" i="40"/>
  <c r="F10" i="40" s="1"/>
  <c r="E11" i="40"/>
  <c r="F11" i="40" s="1"/>
  <c r="E12" i="40"/>
  <c r="F12" i="40" s="1"/>
  <c r="E13" i="40"/>
  <c r="F13" i="40" s="1"/>
  <c r="E14" i="40"/>
  <c r="F14" i="40" s="1"/>
  <c r="E15" i="40"/>
  <c r="F15" i="40" s="1"/>
  <c r="E16" i="40"/>
  <c r="F16" i="40" s="1"/>
  <c r="E17" i="40"/>
  <c r="F17" i="40" s="1"/>
  <c r="E18" i="40"/>
  <c r="F18" i="40" s="1"/>
  <c r="E19" i="40"/>
  <c r="E20" i="40"/>
  <c r="F20" i="40" s="1"/>
  <c r="E21" i="40"/>
  <c r="F21" i="40" s="1"/>
  <c r="E22" i="40"/>
  <c r="F22" i="40" s="1"/>
  <c r="E23" i="40"/>
  <c r="F23" i="40" s="1"/>
  <c r="E24" i="40"/>
  <c r="F24" i="40" s="1"/>
  <c r="E25" i="40"/>
  <c r="F25" i="40" s="1"/>
  <c r="E26" i="40"/>
  <c r="F26" i="40" s="1"/>
  <c r="E27" i="40"/>
  <c r="F27" i="40" s="1"/>
  <c r="E28" i="40"/>
  <c r="F28" i="40" s="1"/>
  <c r="E29" i="40"/>
  <c r="F29" i="40" s="1"/>
  <c r="E30" i="40"/>
  <c r="E33" i="40"/>
  <c r="F33" i="40" s="1"/>
  <c r="E10" i="41"/>
  <c r="F10" i="41" s="1"/>
  <c r="E11" i="41"/>
  <c r="F11" i="41" s="1"/>
  <c r="E12" i="41"/>
  <c r="F12" i="41" s="1"/>
  <c r="E13" i="41"/>
  <c r="E14" i="41"/>
  <c r="F14" i="41" s="1"/>
  <c r="E15" i="41"/>
  <c r="F15" i="41" s="1"/>
  <c r="E16" i="41"/>
  <c r="F16" i="41" s="1"/>
  <c r="E17" i="41"/>
  <c r="F17" i="41" s="1"/>
  <c r="E18" i="41"/>
  <c r="F18" i="41" s="1"/>
  <c r="E19" i="41"/>
  <c r="F19" i="41" s="1"/>
  <c r="E20" i="41"/>
  <c r="F20" i="41" s="1"/>
  <c r="E21" i="41"/>
  <c r="E22" i="41"/>
  <c r="F22" i="41" s="1"/>
  <c r="E23" i="41"/>
  <c r="F23" i="41" s="1"/>
  <c r="E24" i="41"/>
  <c r="F24" i="41" s="1"/>
  <c r="E25" i="41"/>
  <c r="F25" i="41" s="1"/>
  <c r="E26" i="41"/>
  <c r="F26" i="41" s="1"/>
  <c r="E27" i="41"/>
  <c r="F27" i="41" s="1"/>
  <c r="E28" i="41"/>
  <c r="F28" i="41" s="1"/>
  <c r="E29" i="41"/>
  <c r="F29" i="41" s="1"/>
  <c r="E30" i="41"/>
  <c r="F30" i="41" s="1"/>
  <c r="E33" i="41"/>
  <c r="F33" i="41" s="1"/>
  <c r="E10" i="43"/>
  <c r="E11" i="43"/>
  <c r="F11" i="43" s="1"/>
  <c r="E12" i="43"/>
  <c r="F12" i="43" s="1"/>
  <c r="E13" i="43"/>
  <c r="F13" i="43" s="1"/>
  <c r="E14" i="43"/>
  <c r="F14" i="43" s="1"/>
  <c r="E15" i="43"/>
  <c r="F15" i="43" s="1"/>
  <c r="E16" i="43"/>
  <c r="F16" i="43" s="1"/>
  <c r="E17" i="43"/>
  <c r="F17" i="43" s="1"/>
  <c r="E18" i="43"/>
  <c r="F18" i="43" s="1"/>
  <c r="E19" i="43"/>
  <c r="F19" i="43" s="1"/>
  <c r="E20" i="43"/>
  <c r="F20" i="43" s="1"/>
  <c r="E21" i="43"/>
  <c r="F21" i="43" s="1"/>
  <c r="E22" i="43"/>
  <c r="F23" i="43"/>
  <c r="F24" i="43"/>
  <c r="F25" i="43"/>
  <c r="F26" i="43"/>
  <c r="F28" i="43"/>
  <c r="E29" i="43"/>
  <c r="F29" i="43" s="1"/>
  <c r="E30" i="43"/>
  <c r="F30" i="43" s="1"/>
  <c r="E33" i="43"/>
  <c r="E10" i="42"/>
  <c r="F10" i="42" s="1"/>
  <c r="E11" i="42"/>
  <c r="F11" i="42" s="1"/>
  <c r="E12" i="42"/>
  <c r="E13" i="42"/>
  <c r="F13" i="42" s="1"/>
  <c r="E14" i="42"/>
  <c r="F14" i="42" s="1"/>
  <c r="E15" i="42"/>
  <c r="F15" i="42" s="1"/>
  <c r="E16" i="42"/>
  <c r="E17" i="42"/>
  <c r="F17" i="42" s="1"/>
  <c r="E18" i="42"/>
  <c r="F18" i="42" s="1"/>
  <c r="E19" i="42"/>
  <c r="F19" i="42" s="1"/>
  <c r="E20" i="42"/>
  <c r="F20" i="42" s="1"/>
  <c r="E21" i="42"/>
  <c r="F21" i="42" s="1"/>
  <c r="E22" i="42"/>
  <c r="E23" i="42"/>
  <c r="F23" i="42" s="1"/>
  <c r="E24" i="42"/>
  <c r="E25" i="42"/>
  <c r="F25" i="42" s="1"/>
  <c r="E26" i="42"/>
  <c r="F26" i="42" s="1"/>
  <c r="E27" i="42"/>
  <c r="F27" i="42" s="1"/>
  <c r="E28" i="42"/>
  <c r="F28" i="42" s="1"/>
  <c r="E29" i="42"/>
  <c r="E30" i="42"/>
  <c r="F30" i="42" s="1"/>
  <c r="E33" i="42"/>
  <c r="F33" i="42" s="1"/>
  <c r="E11" i="44"/>
  <c r="F11" i="44" s="1"/>
  <c r="E12" i="44"/>
  <c r="F12" i="44" s="1"/>
  <c r="E13" i="44"/>
  <c r="F13" i="44" s="1"/>
  <c r="E14" i="44"/>
  <c r="F14" i="44" s="1"/>
  <c r="E15" i="44"/>
  <c r="F15" i="44" s="1"/>
  <c r="E16" i="44"/>
  <c r="F16" i="44" s="1"/>
  <c r="E17" i="44"/>
  <c r="F17" i="44" s="1"/>
  <c r="E18" i="44"/>
  <c r="F18" i="44" s="1"/>
  <c r="E19" i="44"/>
  <c r="F19" i="44" s="1"/>
  <c r="E20" i="44"/>
  <c r="F20" i="44" s="1"/>
  <c r="E21" i="44"/>
  <c r="F21" i="44" s="1"/>
  <c r="E22" i="44"/>
  <c r="F22" i="44" s="1"/>
  <c r="E23" i="44"/>
  <c r="F23" i="44" s="1"/>
  <c r="E24" i="44"/>
  <c r="F24" i="44" s="1"/>
  <c r="E25" i="44"/>
  <c r="F25" i="44" s="1"/>
  <c r="E26" i="44"/>
  <c r="F26" i="44" s="1"/>
  <c r="E27" i="44"/>
  <c r="F27" i="44" s="1"/>
  <c r="E28" i="44"/>
  <c r="F28" i="44" s="1"/>
  <c r="E29" i="44"/>
  <c r="F29" i="44" s="1"/>
  <c r="E30" i="44"/>
  <c r="F30" i="44" s="1"/>
  <c r="E33" i="44"/>
  <c r="F33" i="44" s="1"/>
  <c r="E10" i="45"/>
  <c r="F10" i="45" s="1"/>
  <c r="E11" i="45"/>
  <c r="F11" i="45" s="1"/>
  <c r="E12" i="45"/>
  <c r="E13" i="45"/>
  <c r="F13" i="45" s="1"/>
  <c r="E14" i="45"/>
  <c r="F14" i="45" s="1"/>
  <c r="E15" i="45"/>
  <c r="F15" i="45" s="1"/>
  <c r="E16" i="45"/>
  <c r="F16" i="45" s="1"/>
  <c r="E17" i="45"/>
  <c r="F17" i="45" s="1"/>
  <c r="E18" i="45"/>
  <c r="E19" i="45"/>
  <c r="F19" i="45" s="1"/>
  <c r="E20" i="45"/>
  <c r="F20" i="45" s="1"/>
  <c r="E21" i="45"/>
  <c r="F21" i="45" s="1"/>
  <c r="E22" i="45"/>
  <c r="F22" i="45" s="1"/>
  <c r="E23" i="45"/>
  <c r="F23" i="45" s="1"/>
  <c r="E24" i="45"/>
  <c r="F24" i="45" s="1"/>
  <c r="E25" i="45"/>
  <c r="F25" i="45" s="1"/>
  <c r="E26" i="45"/>
  <c r="F26" i="45" s="1"/>
  <c r="E27" i="45"/>
  <c r="F27" i="45" s="1"/>
  <c r="E28" i="45"/>
  <c r="F28" i="45" s="1"/>
  <c r="E29" i="45"/>
  <c r="F29" i="45" s="1"/>
  <c r="E30" i="45"/>
  <c r="F30" i="45" s="1"/>
  <c r="E33" i="45"/>
  <c r="F33" i="45" s="1"/>
  <c r="E10" i="47"/>
  <c r="F10" i="47" s="1"/>
  <c r="E11" i="47"/>
  <c r="F11" i="47" s="1"/>
  <c r="E12" i="47"/>
  <c r="F12" i="47" s="1"/>
  <c r="E13" i="47"/>
  <c r="F13" i="47" s="1"/>
  <c r="E14" i="47"/>
  <c r="F14" i="47" s="1"/>
  <c r="E15" i="47"/>
  <c r="F15" i="47" s="1"/>
  <c r="E16" i="47"/>
  <c r="F16" i="47" s="1"/>
  <c r="E17" i="47"/>
  <c r="F17" i="47" s="1"/>
  <c r="E18" i="47"/>
  <c r="F18" i="47" s="1"/>
  <c r="E19" i="47"/>
  <c r="F19" i="47" s="1"/>
  <c r="E20" i="47"/>
  <c r="F20" i="47" s="1"/>
  <c r="E21" i="47"/>
  <c r="F21" i="47" s="1"/>
  <c r="E22" i="47"/>
  <c r="F22" i="47" s="1"/>
  <c r="E23" i="47"/>
  <c r="F23" i="47" s="1"/>
  <c r="E24" i="47"/>
  <c r="F24" i="47" s="1"/>
  <c r="E25" i="47"/>
  <c r="F25" i="47" s="1"/>
  <c r="E26" i="47"/>
  <c r="F26" i="47" s="1"/>
  <c r="E27" i="47"/>
  <c r="F27" i="47" s="1"/>
  <c r="E28" i="47"/>
  <c r="F28" i="47" s="1"/>
  <c r="E29" i="47"/>
  <c r="F29" i="47" s="1"/>
  <c r="E30" i="47"/>
  <c r="F30" i="47" s="1"/>
  <c r="E33" i="47"/>
  <c r="F33" i="47" s="1"/>
  <c r="E10" i="48"/>
  <c r="F10" i="48" s="1"/>
  <c r="E11" i="48"/>
  <c r="F11" i="48" s="1"/>
  <c r="E12" i="48"/>
  <c r="F12" i="48" s="1"/>
  <c r="E13" i="48"/>
  <c r="F13" i="48" s="1"/>
  <c r="E14" i="48"/>
  <c r="F14" i="48" s="1"/>
  <c r="E15" i="48"/>
  <c r="F15" i="48" s="1"/>
  <c r="E16" i="48"/>
  <c r="E17" i="48"/>
  <c r="F17" i="48" s="1"/>
  <c r="E18" i="48"/>
  <c r="F18" i="48" s="1"/>
  <c r="E19" i="48"/>
  <c r="F19" i="48" s="1"/>
  <c r="E20" i="48"/>
  <c r="F20" i="48" s="1"/>
  <c r="E21" i="48"/>
  <c r="F21" i="48" s="1"/>
  <c r="E22" i="48"/>
  <c r="E23" i="48"/>
  <c r="F23" i="48" s="1"/>
  <c r="E24" i="48"/>
  <c r="F24" i="48" s="1"/>
  <c r="E25" i="48"/>
  <c r="F25" i="48" s="1"/>
  <c r="E26" i="48"/>
  <c r="E27" i="48"/>
  <c r="F27" i="48" s="1"/>
  <c r="E28" i="48"/>
  <c r="F28" i="48" s="1"/>
  <c r="E29" i="48"/>
  <c r="F29" i="48" s="1"/>
  <c r="E30" i="48"/>
  <c r="F30" i="48" s="1"/>
  <c r="E33" i="48"/>
  <c r="F33" i="48" s="1"/>
  <c r="E10" i="49"/>
  <c r="F10" i="49" s="1"/>
  <c r="E11" i="49"/>
  <c r="F11" i="49" s="1"/>
  <c r="E12" i="49"/>
  <c r="F12" i="49" s="1"/>
  <c r="E13" i="49"/>
  <c r="F13" i="49" s="1"/>
  <c r="E14" i="49"/>
  <c r="F14" i="49" s="1"/>
  <c r="E15" i="49"/>
  <c r="F15" i="49" s="1"/>
  <c r="E16" i="49"/>
  <c r="F16" i="49" s="1"/>
  <c r="E17" i="49"/>
  <c r="F17" i="49" s="1"/>
  <c r="E18" i="49"/>
  <c r="F18" i="49" s="1"/>
  <c r="E19" i="49"/>
  <c r="E20" i="49"/>
  <c r="F20" i="49" s="1"/>
  <c r="E21" i="49"/>
  <c r="F21" i="49" s="1"/>
  <c r="E22" i="49"/>
  <c r="F22" i="49" s="1"/>
  <c r="E23" i="49"/>
  <c r="F23" i="49" s="1"/>
  <c r="E24" i="49"/>
  <c r="F24" i="49" s="1"/>
  <c r="E25" i="49"/>
  <c r="F25" i="49" s="1"/>
  <c r="E26" i="49"/>
  <c r="F26" i="49" s="1"/>
  <c r="E27" i="49"/>
  <c r="F27" i="49" s="1"/>
  <c r="E28" i="49"/>
  <c r="F28" i="49" s="1"/>
  <c r="E29" i="49"/>
  <c r="F29" i="49" s="1"/>
  <c r="E30" i="49"/>
  <c r="F30" i="49" s="1"/>
  <c r="E33" i="49"/>
  <c r="E10" i="50"/>
  <c r="F10" i="50" s="1"/>
  <c r="E11" i="50"/>
  <c r="F11" i="50" s="1"/>
  <c r="E12" i="50"/>
  <c r="F12" i="50" s="1"/>
  <c r="E13" i="50"/>
  <c r="F13" i="50" s="1"/>
  <c r="E14" i="50"/>
  <c r="F14" i="50" s="1"/>
  <c r="E15" i="50"/>
  <c r="F15" i="50" s="1"/>
  <c r="E16" i="50"/>
  <c r="F16" i="50" s="1"/>
  <c r="E17" i="50"/>
  <c r="F17" i="50" s="1"/>
  <c r="E18" i="50"/>
  <c r="F18" i="50" s="1"/>
  <c r="E19" i="50"/>
  <c r="F19" i="50" s="1"/>
  <c r="E20" i="50"/>
  <c r="F20" i="50" s="1"/>
  <c r="E21" i="50"/>
  <c r="F21" i="50" s="1"/>
  <c r="E22" i="50"/>
  <c r="F22" i="50" s="1"/>
  <c r="E23" i="50"/>
  <c r="F23" i="50" s="1"/>
  <c r="E24" i="50"/>
  <c r="F24" i="50" s="1"/>
  <c r="E25" i="50"/>
  <c r="F25" i="50" s="1"/>
  <c r="E26" i="50"/>
  <c r="F26" i="50" s="1"/>
  <c r="E27" i="50"/>
  <c r="F27" i="50" s="1"/>
  <c r="E28" i="50"/>
  <c r="F28" i="50" s="1"/>
  <c r="E29" i="50"/>
  <c r="F29" i="50" s="1"/>
  <c r="E30" i="50"/>
  <c r="F30" i="50" s="1"/>
  <c r="E33" i="50"/>
  <c r="F33" i="50" s="1"/>
  <c r="E10" i="51"/>
  <c r="F10" i="51" s="1"/>
  <c r="E11" i="51"/>
  <c r="E12" i="51"/>
  <c r="F12" i="51" s="1"/>
  <c r="E13" i="51"/>
  <c r="F13" i="51" s="1"/>
  <c r="E14" i="51"/>
  <c r="F14" i="51" s="1"/>
  <c r="E15" i="51"/>
  <c r="F15" i="51" s="1"/>
  <c r="E16" i="51"/>
  <c r="F16" i="51" s="1"/>
  <c r="E17" i="51"/>
  <c r="F17" i="51" s="1"/>
  <c r="E18" i="51"/>
  <c r="F18" i="51" s="1"/>
  <c r="E19" i="51"/>
  <c r="F19" i="51" s="1"/>
  <c r="E20" i="51"/>
  <c r="F20" i="51" s="1"/>
  <c r="E21" i="51"/>
  <c r="F21" i="51" s="1"/>
  <c r="E22" i="51"/>
  <c r="F22" i="51" s="1"/>
  <c r="E23" i="51"/>
  <c r="F23" i="51" s="1"/>
  <c r="E24" i="51"/>
  <c r="F24" i="51" s="1"/>
  <c r="E25" i="51"/>
  <c r="F25" i="51" s="1"/>
  <c r="E26" i="51"/>
  <c r="F26" i="51" s="1"/>
  <c r="E27" i="51"/>
  <c r="F27" i="51" s="1"/>
  <c r="E28" i="51"/>
  <c r="E29" i="51"/>
  <c r="E30" i="51"/>
  <c r="E33" i="51"/>
  <c r="F33" i="51" s="1"/>
  <c r="E10" i="46"/>
  <c r="F10" i="46" s="1"/>
  <c r="E11" i="46"/>
  <c r="F11" i="46" s="1"/>
  <c r="E12" i="46"/>
  <c r="F12" i="46" s="1"/>
  <c r="E13" i="46"/>
  <c r="F13" i="46" s="1"/>
  <c r="E14" i="46"/>
  <c r="F14" i="46" s="1"/>
  <c r="E15" i="46"/>
  <c r="F15" i="46" s="1"/>
  <c r="E16" i="46"/>
  <c r="F16" i="46" s="1"/>
  <c r="E17" i="46"/>
  <c r="F17" i="46" s="1"/>
  <c r="E18" i="46"/>
  <c r="F18" i="46" s="1"/>
  <c r="E19" i="46"/>
  <c r="F19" i="46" s="1"/>
  <c r="E20" i="46"/>
  <c r="F20" i="46" s="1"/>
  <c r="E21" i="46"/>
  <c r="F21" i="46" s="1"/>
  <c r="E22" i="46"/>
  <c r="F22" i="46" s="1"/>
  <c r="E23" i="46"/>
  <c r="F23" i="46" s="1"/>
  <c r="E24" i="46"/>
  <c r="F24" i="46" s="1"/>
  <c r="E25" i="46"/>
  <c r="F25" i="46" s="1"/>
  <c r="E26" i="46"/>
  <c r="F26" i="46" s="1"/>
  <c r="E27" i="46"/>
  <c r="F27" i="46" s="1"/>
  <c r="E28" i="46"/>
  <c r="F28" i="46" s="1"/>
  <c r="E29" i="46"/>
  <c r="F29" i="46" s="1"/>
  <c r="E30" i="46"/>
  <c r="F30" i="46" s="1"/>
  <c r="E33" i="46"/>
  <c r="F33" i="46" s="1"/>
  <c r="E10" i="38"/>
  <c r="F10" i="38" s="1"/>
  <c r="E11" i="38"/>
  <c r="F11" i="38" s="1"/>
  <c r="E12" i="38"/>
  <c r="F12" i="38" s="1"/>
  <c r="E13" i="38"/>
  <c r="F13" i="38" s="1"/>
  <c r="E14" i="38"/>
  <c r="F14" i="38" s="1"/>
  <c r="E15" i="38"/>
  <c r="F15" i="38" s="1"/>
  <c r="E16" i="38"/>
  <c r="E17" i="38"/>
  <c r="F17" i="38" s="1"/>
  <c r="E18" i="38"/>
  <c r="F18" i="38" s="1"/>
  <c r="E19" i="38"/>
  <c r="E20" i="38"/>
  <c r="F20" i="38" s="1"/>
  <c r="E21" i="38"/>
  <c r="F21" i="38" s="1"/>
  <c r="E22" i="38"/>
  <c r="F22" i="38" s="1"/>
  <c r="E23" i="38"/>
  <c r="F23" i="38" s="1"/>
  <c r="E24" i="38"/>
  <c r="F24" i="38" s="1"/>
  <c r="E25" i="38"/>
  <c r="F25" i="38" s="1"/>
  <c r="E26" i="38"/>
  <c r="F26" i="38" s="1"/>
  <c r="E27" i="38"/>
  <c r="E28" i="38"/>
  <c r="F28" i="38" s="1"/>
  <c r="E29" i="38"/>
  <c r="F29" i="38" s="1"/>
  <c r="E30" i="38"/>
  <c r="F30" i="38" s="1"/>
  <c r="E33" i="38"/>
  <c r="F33" i="38" s="1"/>
  <c r="E9" i="39"/>
  <c r="E9" i="64"/>
  <c r="F9" i="64" s="1"/>
  <c r="E9" i="65"/>
  <c r="F9" i="65" s="1"/>
  <c r="E9" i="40"/>
  <c r="F9" i="40" s="1"/>
  <c r="E9" i="41"/>
  <c r="F9" i="41" s="1"/>
  <c r="E9" i="43"/>
  <c r="F9" i="43" s="1"/>
  <c r="E9" i="42"/>
  <c r="F9" i="42" s="1"/>
  <c r="E9" i="44"/>
  <c r="F9" i="44" s="1"/>
  <c r="E9" i="45"/>
  <c r="F9" i="45" s="1"/>
  <c r="E9" i="47"/>
  <c r="F9" i="47" s="1"/>
  <c r="E9" i="48"/>
  <c r="F9" i="48" s="1"/>
  <c r="E9" i="49"/>
  <c r="F9" i="49" s="1"/>
  <c r="E9" i="50"/>
  <c r="F9" i="50" s="1"/>
  <c r="E9" i="51"/>
  <c r="F9" i="51" s="1"/>
  <c r="E9" i="46"/>
  <c r="F9" i="46" s="1"/>
  <c r="E9" i="38"/>
  <c r="F9" i="38" s="1"/>
  <c r="E8" i="39"/>
  <c r="F8" i="39" s="1"/>
  <c r="E8" i="64"/>
  <c r="F8" i="64" s="1"/>
  <c r="E8" i="65"/>
  <c r="F8" i="65" s="1"/>
  <c r="E8" i="40"/>
  <c r="F8" i="40" s="1"/>
  <c r="E8" i="41"/>
  <c r="F8" i="41" s="1"/>
  <c r="E8" i="43"/>
  <c r="F8" i="43" s="1"/>
  <c r="E8" i="42"/>
  <c r="F8" i="42" s="1"/>
  <c r="E8" i="44"/>
  <c r="F8" i="44" s="1"/>
  <c r="E8" i="45"/>
  <c r="F8" i="45" s="1"/>
  <c r="E8" i="47"/>
  <c r="F8" i="47" s="1"/>
  <c r="E8" i="48"/>
  <c r="F8" i="48" s="1"/>
  <c r="E8" i="49"/>
  <c r="F8" i="49" s="1"/>
  <c r="E8" i="50"/>
  <c r="F8" i="50" s="1"/>
  <c r="E8" i="51"/>
  <c r="F8" i="51" s="1"/>
  <c r="E8" i="46"/>
  <c r="F8" i="46" s="1"/>
  <c r="E8" i="38"/>
  <c r="B82" i="7"/>
  <c r="B82" i="55" s="1"/>
  <c r="C82" i="7"/>
  <c r="C82" i="55" s="1"/>
  <c r="D82" i="7"/>
  <c r="B83" i="7"/>
  <c r="B83" i="55" s="1"/>
  <c r="C83" i="7"/>
  <c r="C83" i="55" s="1"/>
  <c r="D83" i="7"/>
  <c r="D83" i="55" s="1"/>
  <c r="B84" i="7"/>
  <c r="C84" i="7"/>
  <c r="C84" i="55" s="1"/>
  <c r="D84" i="7"/>
  <c r="D84" i="55" s="1"/>
  <c r="B85" i="7"/>
  <c r="B85" i="55" s="1"/>
  <c r="C85" i="7"/>
  <c r="D85" i="7"/>
  <c r="D85" i="55" s="1"/>
  <c r="B86" i="7"/>
  <c r="B86" i="55" s="1"/>
  <c r="C86" i="7"/>
  <c r="C86" i="55" s="1"/>
  <c r="D86" i="7"/>
  <c r="B87" i="7"/>
  <c r="B87" i="55" s="1"/>
  <c r="C87" i="7"/>
  <c r="C87" i="55" s="1"/>
  <c r="D87" i="7"/>
  <c r="B88" i="7"/>
  <c r="B88" i="55" s="1"/>
  <c r="C88" i="7"/>
  <c r="C88" i="55" s="1"/>
  <c r="D88" i="7"/>
  <c r="D88" i="55" s="1"/>
  <c r="B89" i="7"/>
  <c r="B89" i="55" s="1"/>
  <c r="C89" i="7"/>
  <c r="C89" i="55" s="1"/>
  <c r="D89" i="7"/>
  <c r="D89" i="55" s="1"/>
  <c r="B90" i="7"/>
  <c r="B90" i="55" s="1"/>
  <c r="C90" i="7"/>
  <c r="C90" i="55" s="1"/>
  <c r="D90" i="7"/>
  <c r="B91" i="7"/>
  <c r="B91" i="55" s="1"/>
  <c r="C91" i="7"/>
  <c r="C91" i="55" s="1"/>
  <c r="D91" i="7"/>
  <c r="D91" i="55" s="1"/>
  <c r="B92" i="7"/>
  <c r="B92" i="55" s="1"/>
  <c r="C92" i="7"/>
  <c r="D92" i="7"/>
  <c r="D92" i="55" s="1"/>
  <c r="D93" i="7"/>
  <c r="D93" i="55" s="1"/>
  <c r="B94" i="7"/>
  <c r="B94" i="55" s="1"/>
  <c r="C94" i="7"/>
  <c r="D94" i="7"/>
  <c r="D94" i="55" s="1"/>
  <c r="B95" i="7"/>
  <c r="B95" i="55" s="1"/>
  <c r="C95" i="7"/>
  <c r="C95" i="55" s="1"/>
  <c r="D95" i="7"/>
  <c r="B96" i="7"/>
  <c r="C96" i="7"/>
  <c r="C96" i="55" s="1"/>
  <c r="D96" i="7"/>
  <c r="D96" i="55" s="1"/>
  <c r="B97" i="7"/>
  <c r="B97" i="55" s="1"/>
  <c r="C97" i="7"/>
  <c r="D97" i="7"/>
  <c r="D97" i="55" s="1"/>
  <c r="B98" i="7"/>
  <c r="B98" i="55" s="1"/>
  <c r="C98" i="7"/>
  <c r="C98" i="55" s="1"/>
  <c r="D98" i="7"/>
  <c r="C81" i="7"/>
  <c r="D81" i="7"/>
  <c r="B81" i="7"/>
  <c r="B81" i="55" s="1"/>
  <c r="B66" i="7"/>
  <c r="B66" i="55" s="1"/>
  <c r="C66" i="7"/>
  <c r="C66" i="55" s="1"/>
  <c r="D66" i="7"/>
  <c r="D66" i="55" s="1"/>
  <c r="B67" i="7"/>
  <c r="B67" i="55" s="1"/>
  <c r="C67" i="7"/>
  <c r="C67" i="55" s="1"/>
  <c r="D67" i="7"/>
  <c r="D67" i="55" s="1"/>
  <c r="B68" i="7"/>
  <c r="C68" i="7"/>
  <c r="C68" i="55" s="1"/>
  <c r="D68" i="7"/>
  <c r="B69" i="7"/>
  <c r="B69" i="55" s="1"/>
  <c r="C69" i="7"/>
  <c r="C69" i="55" s="1"/>
  <c r="D69" i="7"/>
  <c r="D69" i="55" s="1"/>
  <c r="B70" i="7"/>
  <c r="B70" i="55" s="1"/>
  <c r="C70" i="7"/>
  <c r="D70" i="7"/>
  <c r="D70" i="55" s="1"/>
  <c r="B71" i="7"/>
  <c r="C71" i="7"/>
  <c r="D71" i="7"/>
  <c r="D71" i="55" s="1"/>
  <c r="B72" i="7"/>
  <c r="B72" i="55" s="1"/>
  <c r="C72" i="7"/>
  <c r="C72" i="55" s="1"/>
  <c r="D72" i="7"/>
  <c r="D72" i="55" s="1"/>
  <c r="B73" i="7"/>
  <c r="B73" i="55" s="1"/>
  <c r="C73" i="7"/>
  <c r="C73" i="55" s="1"/>
  <c r="D73" i="7"/>
  <c r="D73" i="55" s="1"/>
  <c r="B74" i="7"/>
  <c r="B74" i="55" s="1"/>
  <c r="C74" i="7"/>
  <c r="C74" i="55" s="1"/>
  <c r="D74" i="7"/>
  <c r="D74" i="55" s="1"/>
  <c r="B75" i="7"/>
  <c r="B75" i="55" s="1"/>
  <c r="C75" i="7"/>
  <c r="D75" i="7"/>
  <c r="B76" i="7"/>
  <c r="B76" i="55" s="1"/>
  <c r="C76" i="7"/>
  <c r="C76" i="55" s="1"/>
  <c r="D76" i="7"/>
  <c r="D76" i="55" s="1"/>
  <c r="B77" i="7"/>
  <c r="B77" i="55" s="1"/>
  <c r="C77" i="7"/>
  <c r="C77" i="55" s="1"/>
  <c r="D77" i="7"/>
  <c r="D77" i="55" s="1"/>
  <c r="C65" i="7"/>
  <c r="D65" i="7"/>
  <c r="D65" i="55" s="1"/>
  <c r="B65" i="7"/>
  <c r="B65" i="55" s="1"/>
  <c r="C59" i="7"/>
  <c r="C59" i="55" s="1"/>
  <c r="D59" i="7"/>
  <c r="D59" i="55" s="1"/>
  <c r="B59" i="7"/>
  <c r="C57" i="7"/>
  <c r="C57" i="55" s="1"/>
  <c r="D57" i="7"/>
  <c r="D57" i="55" s="1"/>
  <c r="B57" i="7"/>
  <c r="B57" i="55" s="1"/>
  <c r="C55" i="7"/>
  <c r="D55" i="7"/>
  <c r="D55" i="55" s="1"/>
  <c r="B55" i="7"/>
  <c r="B55" i="55" s="1"/>
  <c r="C53" i="7"/>
  <c r="C53" i="55" s="1"/>
  <c r="D53" i="7"/>
  <c r="D53" i="55" s="1"/>
  <c r="B53" i="7"/>
  <c r="B53" i="55" s="1"/>
  <c r="C51" i="7"/>
  <c r="C51" i="55" s="1"/>
  <c r="D51" i="7"/>
  <c r="D51" i="55" s="1"/>
  <c r="B51" i="7"/>
  <c r="B51" i="55" s="1"/>
  <c r="C45" i="7"/>
  <c r="D45" i="7"/>
  <c r="D45" i="55" s="1"/>
  <c r="C46" i="7"/>
  <c r="C46" i="55" s="1"/>
  <c r="D46" i="7"/>
  <c r="D46" i="55" s="1"/>
  <c r="C47" i="7"/>
  <c r="C47" i="55" s="1"/>
  <c r="D47" i="7"/>
  <c r="D47" i="55" s="1"/>
  <c r="C48" i="7"/>
  <c r="C48" i="55" s="1"/>
  <c r="D48" i="7"/>
  <c r="D48" i="55" s="1"/>
  <c r="C49" i="7"/>
  <c r="C49" i="55" s="1"/>
  <c r="D49" i="7"/>
  <c r="D49" i="55" s="1"/>
  <c r="B46" i="7"/>
  <c r="B46" i="55" s="1"/>
  <c r="B47" i="7"/>
  <c r="B47" i="55" s="1"/>
  <c r="B48" i="7"/>
  <c r="B48" i="55" s="1"/>
  <c r="B45" i="7"/>
  <c r="B45" i="55" s="1"/>
  <c r="C44" i="7"/>
  <c r="C44" i="55" s="1"/>
  <c r="D44" i="7"/>
  <c r="B44" i="7"/>
  <c r="B44" i="55" s="1"/>
  <c r="C40" i="7"/>
  <c r="C40" i="55" s="1"/>
  <c r="D40" i="7"/>
  <c r="D40" i="55" s="1"/>
  <c r="B40" i="7"/>
  <c r="B40" i="55" s="1"/>
  <c r="C38" i="7"/>
  <c r="C38" i="55" s="1"/>
  <c r="D38" i="7"/>
  <c r="D38" i="55" s="1"/>
  <c r="B38" i="7"/>
  <c r="B38" i="55" s="1"/>
  <c r="B11" i="7"/>
  <c r="B11" i="55" s="1"/>
  <c r="C11" i="7"/>
  <c r="C11" i="55" s="1"/>
  <c r="D11" i="7"/>
  <c r="D11" i="55" s="1"/>
  <c r="B12" i="7"/>
  <c r="B12" i="55" s="1"/>
  <c r="C12" i="7"/>
  <c r="C12" i="55" s="1"/>
  <c r="D12" i="7"/>
  <c r="D12" i="55" s="1"/>
  <c r="B13" i="7"/>
  <c r="B13" i="55" s="1"/>
  <c r="C13" i="7"/>
  <c r="C13" i="55" s="1"/>
  <c r="D13" i="7"/>
  <c r="D13" i="55" s="1"/>
  <c r="B14" i="7"/>
  <c r="B14" i="55" s="1"/>
  <c r="C14" i="7"/>
  <c r="C14" i="55" s="1"/>
  <c r="D14" i="7"/>
  <c r="D14" i="55" s="1"/>
  <c r="B15" i="7"/>
  <c r="B15" i="55" s="1"/>
  <c r="C15" i="7"/>
  <c r="C15" i="55" s="1"/>
  <c r="D15" i="7"/>
  <c r="D15" i="55" s="1"/>
  <c r="B16" i="7"/>
  <c r="B16" i="55" s="1"/>
  <c r="C16" i="7"/>
  <c r="C16" i="55" s="1"/>
  <c r="D16" i="7"/>
  <c r="D16" i="55" s="1"/>
  <c r="B17" i="7"/>
  <c r="B17" i="55" s="1"/>
  <c r="C17" i="7"/>
  <c r="C17" i="55" s="1"/>
  <c r="D17" i="7"/>
  <c r="D17" i="55" s="1"/>
  <c r="B18" i="7"/>
  <c r="C18" i="7"/>
  <c r="C18" i="55" s="1"/>
  <c r="D18" i="7"/>
  <c r="D18" i="55" s="1"/>
  <c r="B19" i="7"/>
  <c r="B19" i="55" s="1"/>
  <c r="C19" i="7"/>
  <c r="C19" i="55" s="1"/>
  <c r="D19" i="7"/>
  <c r="D19" i="55" s="1"/>
  <c r="B20" i="7"/>
  <c r="B20" i="55" s="1"/>
  <c r="C20" i="7"/>
  <c r="C20" i="55" s="1"/>
  <c r="D20" i="7"/>
  <c r="D20" i="55" s="1"/>
  <c r="B21" i="7"/>
  <c r="B21" i="55" s="1"/>
  <c r="C21" i="7"/>
  <c r="C21" i="55" s="1"/>
  <c r="D21" i="7"/>
  <c r="D21" i="55" s="1"/>
  <c r="B22" i="7"/>
  <c r="B22" i="55" s="1"/>
  <c r="C22" i="7"/>
  <c r="C22" i="55" s="1"/>
  <c r="D22" i="7"/>
  <c r="D22" i="55" s="1"/>
  <c r="B23" i="7"/>
  <c r="B23" i="55" s="1"/>
  <c r="C23" i="7"/>
  <c r="C23" i="55" s="1"/>
  <c r="D23" i="7"/>
  <c r="D23" i="55" s="1"/>
  <c r="B24" i="7"/>
  <c r="B24" i="55" s="1"/>
  <c r="C24" i="7"/>
  <c r="C24" i="55" s="1"/>
  <c r="D24" i="7"/>
  <c r="D24" i="55" s="1"/>
  <c r="B25" i="7"/>
  <c r="B25" i="55" s="1"/>
  <c r="C25" i="7"/>
  <c r="C25" i="55" s="1"/>
  <c r="D25" i="7"/>
  <c r="D25" i="55" s="1"/>
  <c r="B26" i="7"/>
  <c r="B26" i="55" s="1"/>
  <c r="C26" i="7"/>
  <c r="C26" i="55" s="1"/>
  <c r="D26" i="7"/>
  <c r="D26" i="55" s="1"/>
  <c r="B27" i="7"/>
  <c r="B27" i="55" s="1"/>
  <c r="C27" i="7"/>
  <c r="C27" i="55" s="1"/>
  <c r="D27" i="7"/>
  <c r="D27" i="55" s="1"/>
  <c r="B28" i="7"/>
  <c r="B28" i="55" s="1"/>
  <c r="C28" i="7"/>
  <c r="C28" i="55" s="1"/>
  <c r="D28" i="7"/>
  <c r="B29" i="7"/>
  <c r="B29" i="55" s="1"/>
  <c r="C29" i="7"/>
  <c r="C29" i="55" s="1"/>
  <c r="D29" i="7"/>
  <c r="D29" i="55" s="1"/>
  <c r="B30" i="7"/>
  <c r="B30" i="55" s="1"/>
  <c r="C30" i="7"/>
  <c r="C30" i="55" s="1"/>
  <c r="D30" i="7"/>
  <c r="B33" i="7"/>
  <c r="C33" i="7"/>
  <c r="D33" i="7"/>
  <c r="D31" i="55" s="1"/>
  <c r="C9" i="7"/>
  <c r="C9" i="55" s="1"/>
  <c r="D9" i="7"/>
  <c r="D9" i="55" s="1"/>
  <c r="B9" i="7"/>
  <c r="B9" i="55" s="1"/>
  <c r="C8" i="7"/>
  <c r="C8" i="55" s="1"/>
  <c r="B8" i="7"/>
  <c r="B8" i="55" s="1"/>
  <c r="B93" i="7"/>
  <c r="B93" i="55" s="1"/>
  <c r="E61" i="45"/>
  <c r="F61" i="45" s="1"/>
  <c r="B49" i="7"/>
  <c r="B49" i="55" s="1"/>
  <c r="C10" i="7"/>
  <c r="C10" i="55" s="1"/>
  <c r="B10" i="7"/>
  <c r="B10" i="55" s="1"/>
  <c r="E99" i="49"/>
  <c r="F99" i="49" s="1"/>
  <c r="E93" i="49"/>
  <c r="F93" i="49" s="1"/>
  <c r="C93" i="7"/>
  <c r="C93" i="55" s="1"/>
  <c r="E10" i="44"/>
  <c r="F10" i="44" s="1"/>
  <c r="D10" i="7"/>
  <c r="E42" i="44"/>
  <c r="F42" i="44" s="1"/>
  <c r="D42" i="7"/>
  <c r="D42" i="55" s="1"/>
  <c r="B42" i="7"/>
  <c r="B42" i="55" s="1"/>
  <c r="C42" i="7"/>
  <c r="C42" i="55" s="1"/>
  <c r="E10" i="14"/>
  <c r="F10" i="14" s="1"/>
  <c r="E99" i="20"/>
  <c r="E99" i="15"/>
  <c r="E97" i="19"/>
  <c r="F97" i="19" s="1"/>
  <c r="E97" i="17"/>
  <c r="F97" i="17" s="1"/>
  <c r="E97" i="14"/>
  <c r="F97" i="14" s="1"/>
  <c r="E97" i="22"/>
  <c r="F97" i="22" s="1"/>
  <c r="E93" i="21"/>
  <c r="F93" i="21" s="1"/>
  <c r="E93" i="17"/>
  <c r="F93" i="17" s="1"/>
  <c r="E93" i="16"/>
  <c r="F93" i="16" s="1"/>
  <c r="E93" i="15"/>
  <c r="F93" i="15" s="1"/>
  <c r="E93" i="22"/>
  <c r="F93" i="22" s="1"/>
  <c r="E88" i="20"/>
  <c r="E88" i="19"/>
  <c r="E88" i="17"/>
  <c r="F88" i="17" s="1"/>
  <c r="E88" i="16"/>
  <c r="F88" i="16" s="1"/>
  <c r="E88" i="15"/>
  <c r="F88" i="15" s="1"/>
  <c r="E88" i="14"/>
  <c r="F88" i="14" s="1"/>
  <c r="E88" i="22"/>
  <c r="F88" i="22" s="1"/>
  <c r="E84" i="20"/>
  <c r="F84" i="20" s="1"/>
  <c r="E84" i="15"/>
  <c r="F84" i="15" s="1"/>
  <c r="E78" i="19"/>
  <c r="F78" i="19" s="1"/>
  <c r="E78" i="20"/>
  <c r="F78" i="20" s="1"/>
  <c r="E78" i="14"/>
  <c r="F78" i="14" s="1"/>
  <c r="E78" i="22"/>
  <c r="F78" i="22" s="1"/>
  <c r="E73" i="19"/>
  <c r="E73" i="16"/>
  <c r="F73" i="16" s="1"/>
  <c r="E73" i="17"/>
  <c r="F73" i="17" s="1"/>
  <c r="E73" i="15"/>
  <c r="F73" i="15" s="1"/>
  <c r="E73" i="22"/>
  <c r="F73" i="22" s="1"/>
  <c r="B73" i="11"/>
  <c r="E99" i="21"/>
  <c r="F99" i="21" s="1"/>
  <c r="E99" i="19"/>
  <c r="F99" i="19" s="1"/>
  <c r="E99" i="17"/>
  <c r="F99" i="17" s="1"/>
  <c r="E99" i="16"/>
  <c r="F99" i="16" s="1"/>
  <c r="E99" i="14"/>
  <c r="E99" i="22"/>
  <c r="E83" i="21"/>
  <c r="E84" i="21"/>
  <c r="F84" i="21" s="1"/>
  <c r="E85" i="21"/>
  <c r="F85" i="21" s="1"/>
  <c r="E86" i="21"/>
  <c r="F86" i="21" s="1"/>
  <c r="E87" i="21"/>
  <c r="F87" i="21" s="1"/>
  <c r="E88" i="21"/>
  <c r="F88" i="21" s="1"/>
  <c r="E89" i="21"/>
  <c r="F89" i="21" s="1"/>
  <c r="E90" i="21"/>
  <c r="F90" i="21" s="1"/>
  <c r="E91" i="21"/>
  <c r="F91" i="21" s="1"/>
  <c r="E92" i="21"/>
  <c r="F92" i="21" s="1"/>
  <c r="E94" i="21"/>
  <c r="F94" i="21" s="1"/>
  <c r="E95" i="21"/>
  <c r="F95" i="21" s="1"/>
  <c r="E96" i="21"/>
  <c r="F96" i="21" s="1"/>
  <c r="E97" i="21"/>
  <c r="F97" i="21" s="1"/>
  <c r="E98" i="21"/>
  <c r="F98" i="21" s="1"/>
  <c r="E83" i="20"/>
  <c r="F83" i="20" s="1"/>
  <c r="E85" i="20"/>
  <c r="F85" i="20" s="1"/>
  <c r="E86" i="20"/>
  <c r="F86" i="20" s="1"/>
  <c r="E87" i="20"/>
  <c r="F87" i="20" s="1"/>
  <c r="E89" i="20"/>
  <c r="F89" i="20" s="1"/>
  <c r="E90" i="20"/>
  <c r="F90" i="20" s="1"/>
  <c r="E91" i="20"/>
  <c r="F91" i="20" s="1"/>
  <c r="E92" i="20"/>
  <c r="E93" i="20"/>
  <c r="E94" i="20"/>
  <c r="E95" i="20"/>
  <c r="F95" i="20" s="1"/>
  <c r="E96" i="20"/>
  <c r="F96" i="20" s="1"/>
  <c r="E97" i="20"/>
  <c r="F97" i="20" s="1"/>
  <c r="E98" i="20"/>
  <c r="F98" i="20" s="1"/>
  <c r="E83" i="19"/>
  <c r="F83" i="19" s="1"/>
  <c r="E84" i="19"/>
  <c r="F84" i="19" s="1"/>
  <c r="E85" i="19"/>
  <c r="F85" i="19" s="1"/>
  <c r="E86" i="19"/>
  <c r="F86" i="19" s="1"/>
  <c r="E87" i="19"/>
  <c r="F87" i="19" s="1"/>
  <c r="E89" i="19"/>
  <c r="F89" i="19" s="1"/>
  <c r="E90" i="19"/>
  <c r="F90" i="19" s="1"/>
  <c r="E91" i="19"/>
  <c r="E92" i="19"/>
  <c r="F92" i="19" s="1"/>
  <c r="E93" i="19"/>
  <c r="F93" i="19" s="1"/>
  <c r="E94" i="19"/>
  <c r="F94" i="19" s="1"/>
  <c r="E95" i="19"/>
  <c r="F95" i="19" s="1"/>
  <c r="E96" i="19"/>
  <c r="F96" i="19" s="1"/>
  <c r="E98" i="19"/>
  <c r="F98" i="19" s="1"/>
  <c r="E83" i="17"/>
  <c r="F83" i="17" s="1"/>
  <c r="E84" i="17"/>
  <c r="F84" i="17" s="1"/>
  <c r="E85" i="17"/>
  <c r="F85" i="17" s="1"/>
  <c r="E86" i="17"/>
  <c r="E87" i="17"/>
  <c r="E89" i="17"/>
  <c r="F89" i="17" s="1"/>
  <c r="E90" i="17"/>
  <c r="F90" i="17" s="1"/>
  <c r="E91" i="17"/>
  <c r="F91" i="17" s="1"/>
  <c r="E92" i="17"/>
  <c r="F92" i="17" s="1"/>
  <c r="E94" i="17"/>
  <c r="F94" i="17" s="1"/>
  <c r="E95" i="17"/>
  <c r="F95" i="17" s="1"/>
  <c r="E96" i="17"/>
  <c r="F96" i="17" s="1"/>
  <c r="E98" i="17"/>
  <c r="F98" i="17" s="1"/>
  <c r="E83" i="16"/>
  <c r="F83" i="16" s="1"/>
  <c r="E84" i="16"/>
  <c r="F84" i="16" s="1"/>
  <c r="E85" i="16"/>
  <c r="F85" i="16" s="1"/>
  <c r="E86" i="16"/>
  <c r="F86" i="16" s="1"/>
  <c r="E87" i="16"/>
  <c r="F87" i="16" s="1"/>
  <c r="E89" i="16"/>
  <c r="F89" i="16" s="1"/>
  <c r="E90" i="16"/>
  <c r="F90" i="16" s="1"/>
  <c r="E91" i="16"/>
  <c r="F91" i="16" s="1"/>
  <c r="E92" i="16"/>
  <c r="F92" i="16" s="1"/>
  <c r="E94" i="16"/>
  <c r="F94" i="16" s="1"/>
  <c r="E95" i="16"/>
  <c r="F95" i="16" s="1"/>
  <c r="E96" i="16"/>
  <c r="F96" i="16" s="1"/>
  <c r="E97" i="16"/>
  <c r="F97" i="16" s="1"/>
  <c r="E98" i="16"/>
  <c r="F98" i="16" s="1"/>
  <c r="E83" i="15"/>
  <c r="F83" i="15" s="1"/>
  <c r="E85" i="15"/>
  <c r="E86" i="15"/>
  <c r="F86" i="15" s="1"/>
  <c r="E87" i="15"/>
  <c r="F87" i="15" s="1"/>
  <c r="E89" i="15"/>
  <c r="F89" i="15" s="1"/>
  <c r="E90" i="15"/>
  <c r="F90" i="15" s="1"/>
  <c r="E91" i="15"/>
  <c r="F91" i="15" s="1"/>
  <c r="E92" i="15"/>
  <c r="F92" i="15" s="1"/>
  <c r="E94" i="15"/>
  <c r="F94" i="15" s="1"/>
  <c r="E95" i="15"/>
  <c r="F95" i="15" s="1"/>
  <c r="E96" i="15"/>
  <c r="F96" i="15" s="1"/>
  <c r="E97" i="15"/>
  <c r="F97" i="15" s="1"/>
  <c r="E98" i="15"/>
  <c r="F98" i="15" s="1"/>
  <c r="E83" i="14"/>
  <c r="F83" i="14" s="1"/>
  <c r="E84" i="14"/>
  <c r="F84" i="14" s="1"/>
  <c r="E85" i="14"/>
  <c r="F85" i="14" s="1"/>
  <c r="E86" i="14"/>
  <c r="F86" i="14" s="1"/>
  <c r="E87" i="14"/>
  <c r="F87" i="14" s="1"/>
  <c r="E89" i="14"/>
  <c r="F89" i="14" s="1"/>
  <c r="E90" i="14"/>
  <c r="F90" i="14" s="1"/>
  <c r="E91" i="14"/>
  <c r="F91" i="14" s="1"/>
  <c r="E92" i="14"/>
  <c r="F92" i="14" s="1"/>
  <c r="E93" i="14"/>
  <c r="F93" i="14" s="1"/>
  <c r="E94" i="14"/>
  <c r="F94" i="14" s="1"/>
  <c r="E95" i="14"/>
  <c r="E96" i="14"/>
  <c r="E98" i="14"/>
  <c r="E83" i="22"/>
  <c r="F83" i="22" s="1"/>
  <c r="E84" i="22"/>
  <c r="F84" i="22" s="1"/>
  <c r="E85" i="22"/>
  <c r="F85" i="22" s="1"/>
  <c r="E86" i="22"/>
  <c r="F86" i="22" s="1"/>
  <c r="E87" i="22"/>
  <c r="F87" i="22" s="1"/>
  <c r="E89" i="22"/>
  <c r="F89" i="22" s="1"/>
  <c r="E90" i="22"/>
  <c r="F90" i="22" s="1"/>
  <c r="E91" i="22"/>
  <c r="F91" i="22" s="1"/>
  <c r="E92" i="22"/>
  <c r="F92" i="22" s="1"/>
  <c r="E94" i="22"/>
  <c r="F94" i="22" s="1"/>
  <c r="E95" i="22"/>
  <c r="F95" i="22" s="1"/>
  <c r="E96" i="22"/>
  <c r="F96" i="22" s="1"/>
  <c r="E98" i="22"/>
  <c r="F98" i="22" s="1"/>
  <c r="E82" i="21"/>
  <c r="F82" i="21" s="1"/>
  <c r="E82" i="20"/>
  <c r="F82" i="20" s="1"/>
  <c r="E82" i="19"/>
  <c r="F82" i="19" s="1"/>
  <c r="E82" i="17"/>
  <c r="F82" i="17" s="1"/>
  <c r="E82" i="16"/>
  <c r="F82" i="16" s="1"/>
  <c r="E82" i="15"/>
  <c r="F82" i="15" s="1"/>
  <c r="E82" i="14"/>
  <c r="F82" i="14" s="1"/>
  <c r="E82" i="22"/>
  <c r="F82" i="22" s="1"/>
  <c r="E81" i="21"/>
  <c r="E81" i="20"/>
  <c r="E81" i="19"/>
  <c r="E81" i="17"/>
  <c r="F81" i="17" s="1"/>
  <c r="E81" i="16"/>
  <c r="F81" i="16" s="1"/>
  <c r="E81" i="15"/>
  <c r="F81" i="15" s="1"/>
  <c r="E81" i="14"/>
  <c r="F81" i="14" s="1"/>
  <c r="E81" i="22"/>
  <c r="F81" i="22" s="1"/>
  <c r="E67" i="21"/>
  <c r="F67" i="21" s="1"/>
  <c r="E68" i="21"/>
  <c r="F68" i="21" s="1"/>
  <c r="E69" i="21"/>
  <c r="F69" i="21" s="1"/>
  <c r="E70" i="21"/>
  <c r="F70" i="21" s="1"/>
  <c r="E71" i="21"/>
  <c r="F71" i="21" s="1"/>
  <c r="E72" i="21"/>
  <c r="F72" i="21" s="1"/>
  <c r="E74" i="21"/>
  <c r="F74" i="21" s="1"/>
  <c r="E75" i="21"/>
  <c r="F75" i="21" s="1"/>
  <c r="E76" i="21"/>
  <c r="F76" i="21" s="1"/>
  <c r="E77" i="21"/>
  <c r="F77" i="21" s="1"/>
  <c r="E67" i="20"/>
  <c r="F67" i="20" s="1"/>
  <c r="E68" i="20"/>
  <c r="F68" i="20" s="1"/>
  <c r="E69" i="20"/>
  <c r="F69" i="20" s="1"/>
  <c r="E70" i="20"/>
  <c r="F70" i="20" s="1"/>
  <c r="E71" i="20"/>
  <c r="F71" i="20" s="1"/>
  <c r="E72" i="20"/>
  <c r="E74" i="20"/>
  <c r="E75" i="20"/>
  <c r="E76" i="20"/>
  <c r="E77" i="20"/>
  <c r="F77" i="20" s="1"/>
  <c r="E67" i="19"/>
  <c r="F67" i="19" s="1"/>
  <c r="E68" i="19"/>
  <c r="F68" i="19" s="1"/>
  <c r="E69" i="19"/>
  <c r="F69" i="19" s="1"/>
  <c r="E70" i="19"/>
  <c r="F70" i="19" s="1"/>
  <c r="E71" i="19"/>
  <c r="F71" i="19" s="1"/>
  <c r="E72" i="19"/>
  <c r="F72" i="19" s="1"/>
  <c r="E74" i="19"/>
  <c r="F74" i="19" s="1"/>
  <c r="E75" i="19"/>
  <c r="F75" i="19" s="1"/>
  <c r="E76" i="19"/>
  <c r="F76" i="19" s="1"/>
  <c r="E77" i="19"/>
  <c r="F77" i="19" s="1"/>
  <c r="E67" i="17"/>
  <c r="E68" i="17"/>
  <c r="F68" i="17" s="1"/>
  <c r="E69" i="17"/>
  <c r="E70" i="17"/>
  <c r="F70" i="17" s="1"/>
  <c r="E71" i="17"/>
  <c r="F71" i="17" s="1"/>
  <c r="E72" i="17"/>
  <c r="F72" i="17" s="1"/>
  <c r="E74" i="17"/>
  <c r="F74" i="17" s="1"/>
  <c r="E75" i="17"/>
  <c r="F75" i="17" s="1"/>
  <c r="E76" i="17"/>
  <c r="F76" i="17" s="1"/>
  <c r="E77" i="17"/>
  <c r="F77" i="17" s="1"/>
  <c r="E78" i="17"/>
  <c r="E67" i="16"/>
  <c r="F67" i="16" s="1"/>
  <c r="E68" i="16"/>
  <c r="F68" i="16" s="1"/>
  <c r="E69" i="16"/>
  <c r="F69" i="16" s="1"/>
  <c r="E70" i="16"/>
  <c r="F70" i="16" s="1"/>
  <c r="E71" i="16"/>
  <c r="F71" i="16" s="1"/>
  <c r="E72" i="16"/>
  <c r="F72" i="16" s="1"/>
  <c r="E74" i="16"/>
  <c r="F74" i="16" s="1"/>
  <c r="E75" i="16"/>
  <c r="F75" i="16" s="1"/>
  <c r="E76" i="16"/>
  <c r="F76" i="16" s="1"/>
  <c r="E77" i="16"/>
  <c r="F77" i="16" s="1"/>
  <c r="E78" i="16"/>
  <c r="F78" i="16" s="1"/>
  <c r="E67" i="15"/>
  <c r="F67" i="15" s="1"/>
  <c r="E68" i="15"/>
  <c r="E69" i="15"/>
  <c r="E70" i="15"/>
  <c r="E71" i="15"/>
  <c r="F71" i="15" s="1"/>
  <c r="E72" i="15"/>
  <c r="F72" i="15" s="1"/>
  <c r="E74" i="15"/>
  <c r="F74" i="15" s="1"/>
  <c r="E75" i="15"/>
  <c r="F75" i="15" s="1"/>
  <c r="E76" i="15"/>
  <c r="F76" i="15" s="1"/>
  <c r="E77" i="15"/>
  <c r="F77" i="15" s="1"/>
  <c r="E78" i="15"/>
  <c r="F78" i="15" s="1"/>
  <c r="E67" i="14"/>
  <c r="F67" i="14" s="1"/>
  <c r="E68" i="14"/>
  <c r="E69" i="14"/>
  <c r="E70" i="14"/>
  <c r="E71" i="14"/>
  <c r="E72" i="14"/>
  <c r="F72" i="14" s="1"/>
  <c r="E73" i="14"/>
  <c r="F73" i="14" s="1"/>
  <c r="E74" i="14"/>
  <c r="F74" i="14" s="1"/>
  <c r="E75" i="14"/>
  <c r="F75" i="14" s="1"/>
  <c r="E76" i="14"/>
  <c r="F76" i="14" s="1"/>
  <c r="E77" i="14"/>
  <c r="F77" i="14" s="1"/>
  <c r="E67" i="22"/>
  <c r="F67" i="22" s="1"/>
  <c r="E68" i="22"/>
  <c r="E69" i="22"/>
  <c r="F69" i="22" s="1"/>
  <c r="E70" i="22"/>
  <c r="F70" i="22" s="1"/>
  <c r="E71" i="22"/>
  <c r="E72" i="22"/>
  <c r="F72" i="22" s="1"/>
  <c r="E74" i="22"/>
  <c r="F74" i="22" s="1"/>
  <c r="E75" i="22"/>
  <c r="F75" i="22" s="1"/>
  <c r="E76" i="22"/>
  <c r="F76" i="22" s="1"/>
  <c r="E77" i="22"/>
  <c r="F77" i="22" s="1"/>
  <c r="E66" i="21"/>
  <c r="F66" i="21" s="1"/>
  <c r="E66" i="20"/>
  <c r="F66" i="20" s="1"/>
  <c r="E66" i="19"/>
  <c r="F66" i="19" s="1"/>
  <c r="E66" i="17"/>
  <c r="F66" i="17" s="1"/>
  <c r="E66" i="16"/>
  <c r="F66" i="16" s="1"/>
  <c r="E66" i="15"/>
  <c r="E66" i="14"/>
  <c r="E66" i="22"/>
  <c r="F66" i="22" s="1"/>
  <c r="E65" i="21"/>
  <c r="F65" i="21" s="1"/>
  <c r="E65" i="20"/>
  <c r="F65" i="20" s="1"/>
  <c r="E65" i="19"/>
  <c r="F65" i="19" s="1"/>
  <c r="E65" i="17"/>
  <c r="F65" i="17" s="1"/>
  <c r="E65" i="16"/>
  <c r="F65" i="16" s="1"/>
  <c r="E65" i="15"/>
  <c r="F65" i="15" s="1"/>
  <c r="E65" i="14"/>
  <c r="F65" i="14" s="1"/>
  <c r="E65" i="22"/>
  <c r="F65" i="22" s="1"/>
  <c r="E59" i="21"/>
  <c r="F59" i="21" s="1"/>
  <c r="E59" i="20"/>
  <c r="F59" i="20" s="1"/>
  <c r="E59" i="19"/>
  <c r="E59" i="17"/>
  <c r="F59" i="17" s="1"/>
  <c r="E59" i="16"/>
  <c r="F59" i="16" s="1"/>
  <c r="E59" i="15"/>
  <c r="F59" i="15" s="1"/>
  <c r="E59" i="14"/>
  <c r="F59" i="14" s="1"/>
  <c r="E59" i="22"/>
  <c r="F59" i="22" s="1"/>
  <c r="E57" i="21"/>
  <c r="F57" i="21" s="1"/>
  <c r="E57" i="20"/>
  <c r="F57" i="20" s="1"/>
  <c r="E57" i="19"/>
  <c r="F57" i="19" s="1"/>
  <c r="E57" i="17"/>
  <c r="F57" i="17" s="1"/>
  <c r="E57" i="16"/>
  <c r="F57" i="16" s="1"/>
  <c r="E57" i="15"/>
  <c r="E57" i="14"/>
  <c r="E57" i="22"/>
  <c r="F57" i="22" s="1"/>
  <c r="E55" i="21"/>
  <c r="F55" i="21" s="1"/>
  <c r="E55" i="20"/>
  <c r="F55" i="20" s="1"/>
  <c r="E55" i="19"/>
  <c r="F55" i="19" s="1"/>
  <c r="E55" i="17"/>
  <c r="F55" i="17" s="1"/>
  <c r="E55" i="16"/>
  <c r="F55" i="16" s="1"/>
  <c r="E55" i="15"/>
  <c r="F55" i="15" s="1"/>
  <c r="E55" i="14"/>
  <c r="F55" i="14" s="1"/>
  <c r="E55" i="22"/>
  <c r="F55" i="22" s="1"/>
  <c r="E53" i="21"/>
  <c r="F53" i="21" s="1"/>
  <c r="E53" i="20"/>
  <c r="F53" i="20" s="1"/>
  <c r="E53" i="19"/>
  <c r="F53" i="19" s="1"/>
  <c r="E53" i="17"/>
  <c r="F53" i="17" s="1"/>
  <c r="E53" i="16"/>
  <c r="F53" i="16" s="1"/>
  <c r="E53" i="15"/>
  <c r="F53" i="15" s="1"/>
  <c r="E53" i="14"/>
  <c r="F53" i="14" s="1"/>
  <c r="E53" i="22"/>
  <c r="F53" i="22" s="1"/>
  <c r="E51" i="21"/>
  <c r="F51" i="21" s="1"/>
  <c r="E51" i="20"/>
  <c r="F51" i="20" s="1"/>
  <c r="E51" i="19"/>
  <c r="F51" i="19" s="1"/>
  <c r="E51" i="17"/>
  <c r="F51" i="17" s="1"/>
  <c r="E51" i="16"/>
  <c r="F51" i="16" s="1"/>
  <c r="E51" i="15"/>
  <c r="E51" i="14"/>
  <c r="E51" i="22"/>
  <c r="F51" i="22" s="1"/>
  <c r="E46" i="21"/>
  <c r="F46" i="21" s="1"/>
  <c r="E47" i="21"/>
  <c r="F47" i="21" s="1"/>
  <c r="E48" i="21"/>
  <c r="F48" i="21" s="1"/>
  <c r="E49" i="21"/>
  <c r="F49" i="21" s="1"/>
  <c r="E46" i="20"/>
  <c r="F46" i="20" s="1"/>
  <c r="E47" i="20"/>
  <c r="F47" i="20" s="1"/>
  <c r="E48" i="20"/>
  <c r="F48" i="20" s="1"/>
  <c r="E49" i="20"/>
  <c r="F49" i="20" s="1"/>
  <c r="E46" i="19"/>
  <c r="F46" i="19" s="1"/>
  <c r="E47" i="19"/>
  <c r="F47" i="19" s="1"/>
  <c r="E48" i="19"/>
  <c r="F48" i="19" s="1"/>
  <c r="E49" i="19"/>
  <c r="E46" i="17"/>
  <c r="F46" i="17" s="1"/>
  <c r="E47" i="17"/>
  <c r="F47" i="17" s="1"/>
  <c r="E48" i="17"/>
  <c r="F48" i="17" s="1"/>
  <c r="E49" i="17"/>
  <c r="F49" i="17" s="1"/>
  <c r="E46" i="16"/>
  <c r="F46" i="16" s="1"/>
  <c r="E47" i="16"/>
  <c r="F47" i="16" s="1"/>
  <c r="E48" i="16"/>
  <c r="F48" i="16" s="1"/>
  <c r="E49" i="16"/>
  <c r="F49" i="16" s="1"/>
  <c r="E46" i="15"/>
  <c r="F46" i="15" s="1"/>
  <c r="E47" i="15"/>
  <c r="E48" i="15"/>
  <c r="F48" i="15" s="1"/>
  <c r="E49" i="15"/>
  <c r="F49" i="15" s="1"/>
  <c r="E46" i="14"/>
  <c r="F46" i="14" s="1"/>
  <c r="E47" i="14"/>
  <c r="F47" i="14" s="1"/>
  <c r="E48" i="14"/>
  <c r="F48" i="14" s="1"/>
  <c r="E49" i="14"/>
  <c r="F49" i="14" s="1"/>
  <c r="E46" i="22"/>
  <c r="F46" i="22" s="1"/>
  <c r="E47" i="22"/>
  <c r="F47" i="22" s="1"/>
  <c r="E48" i="22"/>
  <c r="F48" i="22" s="1"/>
  <c r="E49" i="22"/>
  <c r="F49" i="22" s="1"/>
  <c r="E45" i="21"/>
  <c r="F45" i="21" s="1"/>
  <c r="E45" i="20"/>
  <c r="F45" i="20" s="1"/>
  <c r="E45" i="19"/>
  <c r="E45" i="17"/>
  <c r="F45" i="17" s="1"/>
  <c r="E45" i="16"/>
  <c r="F45" i="16" s="1"/>
  <c r="E45" i="15"/>
  <c r="F45" i="15" s="1"/>
  <c r="E45" i="14"/>
  <c r="F45" i="14" s="1"/>
  <c r="E45" i="22"/>
  <c r="F45" i="22" s="1"/>
  <c r="E44" i="21"/>
  <c r="F44" i="21" s="1"/>
  <c r="E44" i="20"/>
  <c r="F44" i="20" s="1"/>
  <c r="E44" i="19"/>
  <c r="F44" i="19" s="1"/>
  <c r="E44" i="17"/>
  <c r="F44" i="17" s="1"/>
  <c r="E44" i="16"/>
  <c r="F44" i="16" s="1"/>
  <c r="E44" i="15"/>
  <c r="E44" i="14"/>
  <c r="E44" i="22"/>
  <c r="F44" i="22" s="1"/>
  <c r="E40" i="21"/>
  <c r="F40" i="21" s="1"/>
  <c r="E40" i="20"/>
  <c r="F40" i="20" s="1"/>
  <c r="E40" i="19"/>
  <c r="F40" i="19" s="1"/>
  <c r="E40" i="17"/>
  <c r="F40" i="17" s="1"/>
  <c r="E40" i="16"/>
  <c r="F40" i="16" s="1"/>
  <c r="E40" i="15"/>
  <c r="E40" i="14"/>
  <c r="F40" i="14" s="1"/>
  <c r="E40" i="22"/>
  <c r="F40" i="22" s="1"/>
  <c r="E38" i="21"/>
  <c r="F38" i="21" s="1"/>
  <c r="E38" i="20"/>
  <c r="F38" i="20" s="1"/>
  <c r="E38" i="19"/>
  <c r="F38" i="19" s="1"/>
  <c r="E38" i="17"/>
  <c r="F38" i="17" s="1"/>
  <c r="E38" i="16"/>
  <c r="F38" i="16" s="1"/>
  <c r="E38" i="15"/>
  <c r="F38" i="15" s="1"/>
  <c r="E38" i="14"/>
  <c r="F38" i="14" s="1"/>
  <c r="E38" i="22"/>
  <c r="F38" i="22" s="1"/>
  <c r="E10" i="21"/>
  <c r="F10" i="21" s="1"/>
  <c r="E11" i="21"/>
  <c r="F11" i="21" s="1"/>
  <c r="E12" i="21"/>
  <c r="F12" i="21" s="1"/>
  <c r="E13" i="21"/>
  <c r="F13" i="21" s="1"/>
  <c r="E14" i="21"/>
  <c r="E15" i="21"/>
  <c r="E16" i="21"/>
  <c r="E17" i="21"/>
  <c r="F17" i="21" s="1"/>
  <c r="E18" i="21"/>
  <c r="F18" i="21" s="1"/>
  <c r="E19" i="21"/>
  <c r="F19" i="21" s="1"/>
  <c r="E20" i="21"/>
  <c r="F20" i="21" s="1"/>
  <c r="E21" i="21"/>
  <c r="F21" i="21" s="1"/>
  <c r="E22" i="21"/>
  <c r="F22" i="21" s="1"/>
  <c r="E23" i="21"/>
  <c r="F23" i="21" s="1"/>
  <c r="E24" i="21"/>
  <c r="F24" i="21" s="1"/>
  <c r="E25" i="21"/>
  <c r="F25" i="21" s="1"/>
  <c r="E26" i="21"/>
  <c r="F26" i="21" s="1"/>
  <c r="E27" i="21"/>
  <c r="F27" i="21" s="1"/>
  <c r="E28" i="21"/>
  <c r="F28" i="21" s="1"/>
  <c r="E29" i="21"/>
  <c r="F29" i="21" s="1"/>
  <c r="E30" i="21"/>
  <c r="F30" i="21" s="1"/>
  <c r="E33" i="21"/>
  <c r="F33" i="21" s="1"/>
  <c r="E11" i="20"/>
  <c r="F11" i="20" s="1"/>
  <c r="E12" i="20"/>
  <c r="F12" i="20" s="1"/>
  <c r="E13" i="20"/>
  <c r="F13" i="20" s="1"/>
  <c r="E14" i="20"/>
  <c r="F14" i="20" s="1"/>
  <c r="E15" i="20"/>
  <c r="F15" i="20" s="1"/>
  <c r="E16" i="20"/>
  <c r="E17" i="20"/>
  <c r="E18" i="20"/>
  <c r="E19" i="20"/>
  <c r="E20" i="20"/>
  <c r="F20" i="20" s="1"/>
  <c r="E21" i="20"/>
  <c r="F21" i="20" s="1"/>
  <c r="E22" i="20"/>
  <c r="F22" i="20" s="1"/>
  <c r="E23" i="20"/>
  <c r="F23" i="20" s="1"/>
  <c r="E24" i="20"/>
  <c r="F24" i="20" s="1"/>
  <c r="E25" i="20"/>
  <c r="F25" i="20" s="1"/>
  <c r="E26" i="20"/>
  <c r="F26" i="20" s="1"/>
  <c r="E27" i="20"/>
  <c r="E28" i="20"/>
  <c r="F28" i="20" s="1"/>
  <c r="E29" i="20"/>
  <c r="F29" i="20" s="1"/>
  <c r="E30" i="20"/>
  <c r="F30" i="20" s="1"/>
  <c r="E33" i="20"/>
  <c r="F33" i="20" s="1"/>
  <c r="E11" i="19"/>
  <c r="F11" i="19" s="1"/>
  <c r="E12" i="19"/>
  <c r="F12" i="19" s="1"/>
  <c r="E13" i="19"/>
  <c r="F13" i="19" s="1"/>
  <c r="E14" i="19"/>
  <c r="F14" i="19" s="1"/>
  <c r="E15" i="19"/>
  <c r="F15" i="19" s="1"/>
  <c r="E16" i="19"/>
  <c r="F16" i="19" s="1"/>
  <c r="E17" i="19"/>
  <c r="F17" i="19" s="1"/>
  <c r="E18" i="19"/>
  <c r="F18" i="19" s="1"/>
  <c r="E19" i="19"/>
  <c r="E20" i="19"/>
  <c r="E21" i="19"/>
  <c r="E22" i="19"/>
  <c r="E23" i="19"/>
  <c r="F23" i="19" s="1"/>
  <c r="E24" i="19"/>
  <c r="F24" i="19" s="1"/>
  <c r="E25" i="19"/>
  <c r="F25" i="19" s="1"/>
  <c r="E26" i="19"/>
  <c r="F26" i="19" s="1"/>
  <c r="E27" i="19"/>
  <c r="F27" i="19" s="1"/>
  <c r="E28" i="19"/>
  <c r="F28" i="19" s="1"/>
  <c r="E29" i="19"/>
  <c r="E30" i="19"/>
  <c r="F30" i="19" s="1"/>
  <c r="E33" i="19"/>
  <c r="F33" i="19" s="1"/>
  <c r="E10" i="17"/>
  <c r="F10" i="17" s="1"/>
  <c r="E11" i="17"/>
  <c r="F11" i="17" s="1"/>
  <c r="E12" i="17"/>
  <c r="F12" i="17" s="1"/>
  <c r="E13" i="17"/>
  <c r="F13" i="17" s="1"/>
  <c r="E14" i="17"/>
  <c r="F14" i="17" s="1"/>
  <c r="E15" i="17"/>
  <c r="F15" i="17" s="1"/>
  <c r="E16" i="17"/>
  <c r="F16" i="17" s="1"/>
  <c r="E17" i="17"/>
  <c r="F17" i="17" s="1"/>
  <c r="E18" i="17"/>
  <c r="F18" i="17" s="1"/>
  <c r="E19" i="17"/>
  <c r="F19" i="17" s="1"/>
  <c r="E20" i="17"/>
  <c r="F20" i="17" s="1"/>
  <c r="E21" i="17"/>
  <c r="F21" i="17" s="1"/>
  <c r="E22" i="17"/>
  <c r="E23" i="17"/>
  <c r="E24" i="17"/>
  <c r="E25" i="17"/>
  <c r="F25" i="17" s="1"/>
  <c r="E26" i="17"/>
  <c r="F26" i="17" s="1"/>
  <c r="E27" i="17"/>
  <c r="F27" i="17" s="1"/>
  <c r="E28" i="17"/>
  <c r="F28" i="17" s="1"/>
  <c r="E29" i="17"/>
  <c r="F29" i="17" s="1"/>
  <c r="E30" i="17"/>
  <c r="F30" i="17" s="1"/>
  <c r="E33" i="17"/>
  <c r="F33" i="17" s="1"/>
  <c r="E10" i="16"/>
  <c r="F10" i="16" s="1"/>
  <c r="E11" i="16"/>
  <c r="E12" i="16"/>
  <c r="F12" i="16" s="1"/>
  <c r="E13" i="16"/>
  <c r="F13" i="16" s="1"/>
  <c r="E14" i="16"/>
  <c r="F14" i="16" s="1"/>
  <c r="E15" i="16"/>
  <c r="E16" i="16"/>
  <c r="E17" i="16"/>
  <c r="F17" i="16" s="1"/>
  <c r="E18" i="16"/>
  <c r="F18" i="16" s="1"/>
  <c r="E19" i="16"/>
  <c r="F19" i="16" s="1"/>
  <c r="E20" i="16"/>
  <c r="F20" i="16" s="1"/>
  <c r="E21" i="16"/>
  <c r="F21" i="16" s="1"/>
  <c r="E22" i="16"/>
  <c r="F22" i="16" s="1"/>
  <c r="E23" i="16"/>
  <c r="F23" i="16" s="1"/>
  <c r="E24" i="16"/>
  <c r="E25" i="16"/>
  <c r="F25" i="16" s="1"/>
  <c r="E26" i="16"/>
  <c r="E27" i="16"/>
  <c r="E28" i="16"/>
  <c r="F28" i="16" s="1"/>
  <c r="E29" i="16"/>
  <c r="F29" i="16" s="1"/>
  <c r="E30" i="16"/>
  <c r="F30" i="16" s="1"/>
  <c r="E33" i="16"/>
  <c r="F33" i="16" s="1"/>
  <c r="E11" i="15"/>
  <c r="F11" i="15" s="1"/>
  <c r="E12" i="15"/>
  <c r="F12" i="15" s="1"/>
  <c r="E13" i="15"/>
  <c r="F13" i="15" s="1"/>
  <c r="E14" i="15"/>
  <c r="F14" i="15" s="1"/>
  <c r="E15" i="15"/>
  <c r="F15" i="15" s="1"/>
  <c r="E16" i="15"/>
  <c r="F16" i="15" s="1"/>
  <c r="E17" i="15"/>
  <c r="F17" i="15" s="1"/>
  <c r="E18" i="15"/>
  <c r="E19" i="15"/>
  <c r="F19" i="15" s="1"/>
  <c r="E20" i="15"/>
  <c r="F20" i="15" s="1"/>
  <c r="E21" i="15"/>
  <c r="F21" i="15" s="1"/>
  <c r="E22" i="15"/>
  <c r="F22" i="15" s="1"/>
  <c r="E23" i="15"/>
  <c r="F23" i="15" s="1"/>
  <c r="E24" i="15"/>
  <c r="F24" i="15" s="1"/>
  <c r="E25" i="15"/>
  <c r="F25" i="15" s="1"/>
  <c r="E26" i="15"/>
  <c r="F26" i="15" s="1"/>
  <c r="E27" i="15"/>
  <c r="E28" i="15"/>
  <c r="E29" i="15"/>
  <c r="E30" i="15"/>
  <c r="F30" i="15" s="1"/>
  <c r="E33" i="15"/>
  <c r="F33" i="15" s="1"/>
  <c r="E11" i="14"/>
  <c r="F11" i="14" s="1"/>
  <c r="E12" i="14"/>
  <c r="F12" i="14" s="1"/>
  <c r="E13" i="14"/>
  <c r="F13" i="14" s="1"/>
  <c r="E14" i="14"/>
  <c r="F14" i="14" s="1"/>
  <c r="E15" i="14"/>
  <c r="F15" i="14" s="1"/>
  <c r="E16" i="14"/>
  <c r="F16" i="14" s="1"/>
  <c r="E17" i="14"/>
  <c r="F17" i="14" s="1"/>
  <c r="E18" i="14"/>
  <c r="F18" i="14" s="1"/>
  <c r="E19" i="14"/>
  <c r="F19" i="14" s="1"/>
  <c r="E20" i="14"/>
  <c r="F20" i="14" s="1"/>
  <c r="E21" i="14"/>
  <c r="F21" i="14" s="1"/>
  <c r="E22" i="14"/>
  <c r="F22" i="14" s="1"/>
  <c r="E23" i="14"/>
  <c r="F23" i="14" s="1"/>
  <c r="E24" i="14"/>
  <c r="F24" i="14" s="1"/>
  <c r="E25" i="14"/>
  <c r="F25" i="14" s="1"/>
  <c r="E26" i="14"/>
  <c r="F26" i="14" s="1"/>
  <c r="E27" i="14"/>
  <c r="F27" i="14" s="1"/>
  <c r="E28" i="14"/>
  <c r="F28" i="14" s="1"/>
  <c r="E29" i="14"/>
  <c r="F29" i="14" s="1"/>
  <c r="E30" i="14"/>
  <c r="E33" i="14"/>
  <c r="E11" i="22"/>
  <c r="E12" i="22"/>
  <c r="F12" i="22" s="1"/>
  <c r="E13" i="22"/>
  <c r="F13" i="22" s="1"/>
  <c r="E14" i="22"/>
  <c r="F14" i="22" s="1"/>
  <c r="E15" i="22"/>
  <c r="F15" i="22" s="1"/>
  <c r="E16" i="22"/>
  <c r="F16" i="22" s="1"/>
  <c r="E17" i="22"/>
  <c r="F17" i="22" s="1"/>
  <c r="E18" i="22"/>
  <c r="F18" i="22" s="1"/>
  <c r="E19" i="22"/>
  <c r="F19" i="22" s="1"/>
  <c r="E20" i="22"/>
  <c r="F20" i="22" s="1"/>
  <c r="E21" i="22"/>
  <c r="F21" i="22" s="1"/>
  <c r="E22" i="22"/>
  <c r="F22" i="22" s="1"/>
  <c r="E23" i="22"/>
  <c r="F23" i="22" s="1"/>
  <c r="E24" i="22"/>
  <c r="F24" i="22" s="1"/>
  <c r="E25" i="22"/>
  <c r="F25" i="22" s="1"/>
  <c r="E26" i="22"/>
  <c r="F26" i="22" s="1"/>
  <c r="E27" i="22"/>
  <c r="F27" i="22" s="1"/>
  <c r="E28" i="22"/>
  <c r="F28" i="22" s="1"/>
  <c r="E29" i="22"/>
  <c r="F29" i="22" s="1"/>
  <c r="E30" i="22"/>
  <c r="F30" i="22" s="1"/>
  <c r="E33" i="22"/>
  <c r="E9" i="21"/>
  <c r="F9" i="21" s="1"/>
  <c r="E9" i="20"/>
  <c r="E9" i="19"/>
  <c r="E9" i="17"/>
  <c r="F9" i="17" s="1"/>
  <c r="E9" i="16"/>
  <c r="F9" i="16" s="1"/>
  <c r="E9" i="15"/>
  <c r="F9" i="15" s="1"/>
  <c r="E9" i="14"/>
  <c r="F9" i="14" s="1"/>
  <c r="E9" i="22"/>
  <c r="F9" i="22" s="1"/>
  <c r="E8" i="21"/>
  <c r="F8" i="21" s="1"/>
  <c r="E8" i="20"/>
  <c r="F8" i="20" s="1"/>
  <c r="E8" i="19"/>
  <c r="F8" i="19" s="1"/>
  <c r="E8" i="17"/>
  <c r="F8" i="17" s="1"/>
  <c r="E8" i="16"/>
  <c r="F8" i="16" s="1"/>
  <c r="E8" i="15"/>
  <c r="F8" i="15" s="1"/>
  <c r="E8" i="14"/>
  <c r="F8" i="14" s="1"/>
  <c r="E8" i="22"/>
  <c r="F8" i="22" s="1"/>
  <c r="E61" i="44"/>
  <c r="F61" i="44" s="1"/>
  <c r="E42" i="14"/>
  <c r="F42" i="14" s="1"/>
  <c r="E42" i="15"/>
  <c r="F42" i="15" s="1"/>
  <c r="E61" i="15"/>
  <c r="F61" i="15" s="1"/>
  <c r="E10" i="15"/>
  <c r="F10" i="15" s="1"/>
  <c r="E42" i="16"/>
  <c r="F42" i="16" s="1"/>
  <c r="E61" i="16"/>
  <c r="F61" i="16" s="1"/>
  <c r="E61" i="17"/>
  <c r="F61" i="17" s="1"/>
  <c r="E42" i="17"/>
  <c r="F42" i="17" s="1"/>
  <c r="E42" i="21"/>
  <c r="E61" i="19"/>
  <c r="E42" i="19"/>
  <c r="E61" i="20"/>
  <c r="F61" i="20" s="1"/>
  <c r="E42" i="20"/>
  <c r="F42" i="20" s="1"/>
  <c r="E10" i="20"/>
  <c r="F10" i="20" s="1"/>
  <c r="E10" i="22"/>
  <c r="F10" i="22" s="1"/>
  <c r="E10" i="19"/>
  <c r="F10" i="19" s="1"/>
  <c r="E42" i="22"/>
  <c r="F42" i="22" s="1"/>
  <c r="E61" i="14"/>
  <c r="F61" i="14" s="1"/>
  <c r="E61" i="22"/>
  <c r="F61" i="22" s="1"/>
  <c r="E61" i="21"/>
  <c r="F61" i="21" s="1"/>
  <c r="E78" i="21"/>
  <c r="F78" i="21" s="1"/>
  <c r="E73" i="20"/>
  <c r="F73" i="20" s="1"/>
  <c r="E73" i="21"/>
  <c r="F73" i="21" s="1"/>
  <c r="E99" i="30"/>
  <c r="F99" i="30" s="1"/>
  <c r="E99" i="29"/>
  <c r="F99" i="29" s="1"/>
  <c r="E99" i="28"/>
  <c r="F99" i="28" s="1"/>
  <c r="E99" i="27"/>
  <c r="F99" i="27" s="1"/>
  <c r="E99" i="26"/>
  <c r="F99" i="26" s="1"/>
  <c r="E99" i="25"/>
  <c r="F99" i="25" s="1"/>
  <c r="E99" i="24"/>
  <c r="F99" i="24" s="1"/>
  <c r="E99" i="34"/>
  <c r="E99" i="32"/>
  <c r="E83" i="30"/>
  <c r="F83" i="30" s="1"/>
  <c r="E84" i="30"/>
  <c r="F84" i="30" s="1"/>
  <c r="E85" i="30"/>
  <c r="F85" i="30" s="1"/>
  <c r="E86" i="30"/>
  <c r="F86" i="30" s="1"/>
  <c r="E87" i="30"/>
  <c r="F87" i="30" s="1"/>
  <c r="E88" i="30"/>
  <c r="F88" i="30" s="1"/>
  <c r="E89" i="30"/>
  <c r="F89" i="30" s="1"/>
  <c r="E90" i="30"/>
  <c r="F90" i="30" s="1"/>
  <c r="E91" i="30"/>
  <c r="E92" i="30"/>
  <c r="E93" i="30"/>
  <c r="E94" i="30"/>
  <c r="E95" i="30"/>
  <c r="F95" i="30" s="1"/>
  <c r="E96" i="30"/>
  <c r="F96" i="30" s="1"/>
  <c r="E97" i="30"/>
  <c r="F97" i="30" s="1"/>
  <c r="E98" i="30"/>
  <c r="F98" i="30" s="1"/>
  <c r="E83" i="29"/>
  <c r="F83" i="29" s="1"/>
  <c r="E84" i="29"/>
  <c r="F84" i="29" s="1"/>
  <c r="E85" i="29"/>
  <c r="F85" i="29" s="1"/>
  <c r="E86" i="29"/>
  <c r="F86" i="29" s="1"/>
  <c r="E87" i="29"/>
  <c r="E88" i="29"/>
  <c r="F88" i="29" s="1"/>
  <c r="E89" i="29"/>
  <c r="E90" i="29"/>
  <c r="E91" i="29"/>
  <c r="F91" i="29" s="1"/>
  <c r="E92" i="29"/>
  <c r="F92" i="29" s="1"/>
  <c r="E93" i="29"/>
  <c r="F93" i="29" s="1"/>
  <c r="E94" i="29"/>
  <c r="F94" i="29" s="1"/>
  <c r="E95" i="29"/>
  <c r="F95" i="29" s="1"/>
  <c r="E96" i="29"/>
  <c r="F96" i="29" s="1"/>
  <c r="E97" i="29"/>
  <c r="E98" i="29"/>
  <c r="F98" i="29" s="1"/>
  <c r="E83" i="28"/>
  <c r="E84" i="28"/>
  <c r="E85" i="28"/>
  <c r="E86" i="28"/>
  <c r="E87" i="28"/>
  <c r="F87" i="28" s="1"/>
  <c r="E88" i="28"/>
  <c r="F88" i="28" s="1"/>
  <c r="E89" i="28"/>
  <c r="F89" i="28" s="1"/>
  <c r="E90" i="28"/>
  <c r="F90" i="28" s="1"/>
  <c r="E91" i="28"/>
  <c r="F91" i="28" s="1"/>
  <c r="E92" i="28"/>
  <c r="F92" i="28" s="1"/>
  <c r="E93" i="28"/>
  <c r="F93" i="28" s="1"/>
  <c r="E94" i="28"/>
  <c r="F94" i="28" s="1"/>
  <c r="E95" i="28"/>
  <c r="E96" i="28"/>
  <c r="F96" i="28" s="1"/>
  <c r="E97" i="28"/>
  <c r="F97" i="28" s="1"/>
  <c r="E98" i="28"/>
  <c r="F98" i="28" s="1"/>
  <c r="E83" i="27"/>
  <c r="E84" i="27"/>
  <c r="F84" i="27" s="1"/>
  <c r="E85" i="27"/>
  <c r="F85" i="27" s="1"/>
  <c r="E86" i="27"/>
  <c r="F86" i="27" s="1"/>
  <c r="E87" i="27"/>
  <c r="F87" i="27" s="1"/>
  <c r="E88" i="27"/>
  <c r="F88" i="27" s="1"/>
  <c r="E89" i="27"/>
  <c r="F89" i="27" s="1"/>
  <c r="E90" i="27"/>
  <c r="F90" i="27" s="1"/>
  <c r="E91" i="27"/>
  <c r="E92" i="27"/>
  <c r="F92" i="27" s="1"/>
  <c r="E93" i="27"/>
  <c r="E94" i="27"/>
  <c r="E95" i="27"/>
  <c r="F95" i="27" s="1"/>
  <c r="E96" i="27"/>
  <c r="F96" i="27" s="1"/>
  <c r="E97" i="27"/>
  <c r="F97" i="27" s="1"/>
  <c r="E98" i="27"/>
  <c r="F98" i="27" s="1"/>
  <c r="E83" i="26"/>
  <c r="F83" i="26" s="1"/>
  <c r="E84" i="26"/>
  <c r="F84" i="26" s="1"/>
  <c r="E85" i="26"/>
  <c r="F85" i="26" s="1"/>
  <c r="E86" i="26"/>
  <c r="F86" i="26" s="1"/>
  <c r="E87" i="26"/>
  <c r="E88" i="26"/>
  <c r="F88" i="26" s="1"/>
  <c r="E89" i="26"/>
  <c r="E90" i="26"/>
  <c r="E91" i="26"/>
  <c r="E92" i="26"/>
  <c r="E93" i="26"/>
  <c r="F93" i="26" s="1"/>
  <c r="E94" i="26"/>
  <c r="F94" i="26" s="1"/>
  <c r="E95" i="26"/>
  <c r="F95" i="26" s="1"/>
  <c r="E96" i="26"/>
  <c r="F96" i="26" s="1"/>
  <c r="E97" i="26"/>
  <c r="F97" i="26" s="1"/>
  <c r="E98" i="26"/>
  <c r="F98" i="26" s="1"/>
  <c r="E83" i="25"/>
  <c r="E84" i="25"/>
  <c r="E85" i="25"/>
  <c r="E86" i="25"/>
  <c r="E87" i="25"/>
  <c r="F87" i="25" s="1"/>
  <c r="E88" i="25"/>
  <c r="F88" i="25" s="1"/>
  <c r="E89" i="25"/>
  <c r="F89" i="25" s="1"/>
  <c r="E90" i="25"/>
  <c r="F90" i="25" s="1"/>
  <c r="E91" i="25"/>
  <c r="F91" i="25" s="1"/>
  <c r="E92" i="25"/>
  <c r="F92" i="25" s="1"/>
  <c r="E93" i="25"/>
  <c r="F93" i="25" s="1"/>
  <c r="E94" i="25"/>
  <c r="F94" i="25" s="1"/>
  <c r="E95" i="25"/>
  <c r="F95" i="25" s="1"/>
  <c r="E96" i="25"/>
  <c r="F96" i="25" s="1"/>
  <c r="E97" i="25"/>
  <c r="E98" i="25"/>
  <c r="E83" i="24"/>
  <c r="F83" i="24" s="1"/>
  <c r="E84" i="24"/>
  <c r="F84" i="24" s="1"/>
  <c r="E85" i="24"/>
  <c r="F85" i="24" s="1"/>
  <c r="E86" i="24"/>
  <c r="F86" i="24" s="1"/>
  <c r="E87" i="24"/>
  <c r="F87" i="24" s="1"/>
  <c r="E88" i="24"/>
  <c r="F88" i="24" s="1"/>
  <c r="E89" i="24"/>
  <c r="E90" i="24"/>
  <c r="F90" i="24" s="1"/>
  <c r="E91" i="24"/>
  <c r="E92" i="24"/>
  <c r="E93" i="24"/>
  <c r="E94" i="24"/>
  <c r="E95" i="24"/>
  <c r="E96" i="24"/>
  <c r="F96" i="24" s="1"/>
  <c r="E97" i="24"/>
  <c r="E98" i="24"/>
  <c r="F98" i="24" s="1"/>
  <c r="E83" i="34"/>
  <c r="F83" i="34" s="1"/>
  <c r="E84" i="34"/>
  <c r="F84" i="34" s="1"/>
  <c r="E85" i="34"/>
  <c r="F85" i="34" s="1"/>
  <c r="E86" i="34"/>
  <c r="F86" i="34" s="1"/>
  <c r="E87" i="34"/>
  <c r="E88" i="34"/>
  <c r="F88" i="34" s="1"/>
  <c r="E89" i="34"/>
  <c r="E90" i="34"/>
  <c r="F90" i="34" s="1"/>
  <c r="E91" i="34"/>
  <c r="F91" i="34" s="1"/>
  <c r="E92" i="34"/>
  <c r="F92" i="34" s="1"/>
  <c r="E93" i="34"/>
  <c r="F93" i="34" s="1"/>
  <c r="E94" i="34"/>
  <c r="F94" i="34" s="1"/>
  <c r="E95" i="34"/>
  <c r="F95" i="34" s="1"/>
  <c r="E96" i="34"/>
  <c r="F96" i="34" s="1"/>
  <c r="E97" i="34"/>
  <c r="F97" i="34" s="1"/>
  <c r="E98" i="34"/>
  <c r="F98" i="34" s="1"/>
  <c r="E83" i="32"/>
  <c r="E84" i="32"/>
  <c r="E85" i="32"/>
  <c r="F85" i="32" s="1"/>
  <c r="E86" i="32"/>
  <c r="F86" i="32" s="1"/>
  <c r="E87" i="32"/>
  <c r="F87" i="32" s="1"/>
  <c r="E88" i="32"/>
  <c r="F88" i="32" s="1"/>
  <c r="E89" i="32"/>
  <c r="F89" i="32" s="1"/>
  <c r="E90" i="32"/>
  <c r="F90" i="32" s="1"/>
  <c r="E91" i="32"/>
  <c r="F91" i="32" s="1"/>
  <c r="E92" i="32"/>
  <c r="F92" i="32" s="1"/>
  <c r="E93" i="32"/>
  <c r="F93" i="32" s="1"/>
  <c r="E94" i="32"/>
  <c r="F94" i="32" s="1"/>
  <c r="E95" i="32"/>
  <c r="E96" i="32"/>
  <c r="F96" i="32" s="1"/>
  <c r="E97" i="32"/>
  <c r="F97" i="32" s="1"/>
  <c r="E98" i="32"/>
  <c r="F98" i="32" s="1"/>
  <c r="E82" i="30"/>
  <c r="F82" i="30" s="1"/>
  <c r="E82" i="29"/>
  <c r="F82" i="29" s="1"/>
  <c r="E82" i="28"/>
  <c r="F82" i="28" s="1"/>
  <c r="E82" i="27"/>
  <c r="F82" i="27" s="1"/>
  <c r="E82" i="26"/>
  <c r="F82" i="26" s="1"/>
  <c r="E82" i="25"/>
  <c r="F82" i="25" s="1"/>
  <c r="E82" i="24"/>
  <c r="E82" i="34"/>
  <c r="F82" i="34" s="1"/>
  <c r="E82" i="32"/>
  <c r="E81" i="30"/>
  <c r="F81" i="30" s="1"/>
  <c r="E81" i="29"/>
  <c r="E81" i="28"/>
  <c r="E81" i="27"/>
  <c r="E81" i="26"/>
  <c r="F81" i="26" s="1"/>
  <c r="E81" i="25"/>
  <c r="F81" i="25" s="1"/>
  <c r="E81" i="24"/>
  <c r="F81" i="24" s="1"/>
  <c r="E81" i="34"/>
  <c r="F81" i="34" s="1"/>
  <c r="E81" i="32"/>
  <c r="F81" i="32" s="1"/>
  <c r="E67" i="30"/>
  <c r="F67" i="30" s="1"/>
  <c r="E68" i="30"/>
  <c r="F68" i="30" s="1"/>
  <c r="E69" i="30"/>
  <c r="E70" i="30"/>
  <c r="F70" i="30" s="1"/>
  <c r="E71" i="30"/>
  <c r="E72" i="30"/>
  <c r="F72" i="30" s="1"/>
  <c r="E73" i="30"/>
  <c r="E74" i="30"/>
  <c r="F74" i="30" s="1"/>
  <c r="E75" i="30"/>
  <c r="F75" i="30" s="1"/>
  <c r="E76" i="30"/>
  <c r="F76" i="30" s="1"/>
  <c r="E77" i="30"/>
  <c r="F77" i="30" s="1"/>
  <c r="E78" i="30"/>
  <c r="F78" i="30" s="1"/>
  <c r="E67" i="29"/>
  <c r="F67" i="29" s="1"/>
  <c r="E68" i="29"/>
  <c r="F68" i="29" s="1"/>
  <c r="E69" i="29"/>
  <c r="E70" i="29"/>
  <c r="F70" i="29" s="1"/>
  <c r="E71" i="29"/>
  <c r="E72" i="29"/>
  <c r="E73" i="29"/>
  <c r="F73" i="29" s="1"/>
  <c r="E74" i="29"/>
  <c r="F74" i="29" s="1"/>
  <c r="E75" i="29"/>
  <c r="F75" i="29" s="1"/>
  <c r="E76" i="29"/>
  <c r="F76" i="29" s="1"/>
  <c r="E77" i="29"/>
  <c r="F77" i="29" s="1"/>
  <c r="E78" i="29"/>
  <c r="F78" i="29" s="1"/>
  <c r="E67" i="28"/>
  <c r="F67" i="28" s="1"/>
  <c r="E68" i="28"/>
  <c r="F68" i="28" s="1"/>
  <c r="E69" i="28"/>
  <c r="E70" i="28"/>
  <c r="F70" i="28" s="1"/>
  <c r="E71" i="28"/>
  <c r="E72" i="28"/>
  <c r="F72" i="28" s="1"/>
  <c r="E73" i="28"/>
  <c r="E74" i="28"/>
  <c r="F74" i="28" s="1"/>
  <c r="E75" i="28"/>
  <c r="F75" i="28" s="1"/>
  <c r="E76" i="28"/>
  <c r="F76" i="28" s="1"/>
  <c r="E77" i="28"/>
  <c r="F77" i="28" s="1"/>
  <c r="E78" i="28"/>
  <c r="F78" i="28" s="1"/>
  <c r="E67" i="27"/>
  <c r="F67" i="27" s="1"/>
  <c r="E68" i="27"/>
  <c r="F68" i="27" s="1"/>
  <c r="E69" i="27"/>
  <c r="E70" i="27"/>
  <c r="E71" i="27"/>
  <c r="E72" i="27"/>
  <c r="E73" i="27"/>
  <c r="F73" i="27" s="1"/>
  <c r="E74" i="27"/>
  <c r="F74" i="27" s="1"/>
  <c r="E75" i="27"/>
  <c r="F75" i="27" s="1"/>
  <c r="E76" i="27"/>
  <c r="F76" i="27" s="1"/>
  <c r="E77" i="27"/>
  <c r="F77" i="27" s="1"/>
  <c r="E78" i="27"/>
  <c r="F78" i="27" s="1"/>
  <c r="E67" i="26"/>
  <c r="F67" i="26" s="1"/>
  <c r="E68" i="26"/>
  <c r="F68" i="26" s="1"/>
  <c r="E69" i="26"/>
  <c r="E70" i="26"/>
  <c r="F70" i="26" s="1"/>
  <c r="E71" i="26"/>
  <c r="E72" i="26"/>
  <c r="F72" i="26" s="1"/>
  <c r="E73" i="26"/>
  <c r="E74" i="26"/>
  <c r="F74" i="26" s="1"/>
  <c r="E75" i="26"/>
  <c r="F75" i="26" s="1"/>
  <c r="E76" i="26"/>
  <c r="F76" i="26" s="1"/>
  <c r="E77" i="26"/>
  <c r="F77" i="26" s="1"/>
  <c r="E78" i="26"/>
  <c r="F78" i="26" s="1"/>
  <c r="E67" i="25"/>
  <c r="F67" i="25" s="1"/>
  <c r="E68" i="25"/>
  <c r="F68" i="25" s="1"/>
  <c r="E69" i="25"/>
  <c r="E70" i="25"/>
  <c r="F70" i="25" s="1"/>
  <c r="E71" i="25"/>
  <c r="E72" i="25"/>
  <c r="E73" i="25"/>
  <c r="F73" i="25" s="1"/>
  <c r="E74" i="25"/>
  <c r="F74" i="25" s="1"/>
  <c r="E75" i="25"/>
  <c r="F75" i="25" s="1"/>
  <c r="E76" i="25"/>
  <c r="F76" i="25" s="1"/>
  <c r="E77" i="25"/>
  <c r="F77" i="25" s="1"/>
  <c r="E78" i="25"/>
  <c r="F78" i="25" s="1"/>
  <c r="E67" i="24"/>
  <c r="F67" i="24" s="1"/>
  <c r="E68" i="24"/>
  <c r="F68" i="24" s="1"/>
  <c r="E69" i="24"/>
  <c r="E70" i="24"/>
  <c r="F70" i="24" s="1"/>
  <c r="E71" i="24"/>
  <c r="E72" i="24"/>
  <c r="F72" i="24" s="1"/>
  <c r="E73" i="24"/>
  <c r="E74" i="24"/>
  <c r="E75" i="24"/>
  <c r="E76" i="24"/>
  <c r="E77" i="24"/>
  <c r="E78" i="24"/>
  <c r="F78" i="24" s="1"/>
  <c r="E67" i="34"/>
  <c r="F67" i="34" s="1"/>
  <c r="E68" i="34"/>
  <c r="F68" i="34" s="1"/>
  <c r="E69" i="34"/>
  <c r="E70" i="34"/>
  <c r="F70" i="34" s="1"/>
  <c r="E71" i="34"/>
  <c r="E72" i="34"/>
  <c r="E73" i="34"/>
  <c r="F73" i="34" s="1"/>
  <c r="E74" i="34"/>
  <c r="F74" i="34" s="1"/>
  <c r="E75" i="34"/>
  <c r="F75" i="34" s="1"/>
  <c r="E76" i="34"/>
  <c r="F76" i="34" s="1"/>
  <c r="E77" i="34"/>
  <c r="F77" i="34" s="1"/>
  <c r="E78" i="34"/>
  <c r="F78" i="34" s="1"/>
  <c r="E67" i="32"/>
  <c r="F67" i="32" s="1"/>
  <c r="E68" i="32"/>
  <c r="F68" i="32" s="1"/>
  <c r="E69" i="32"/>
  <c r="F69" i="32" s="1"/>
  <c r="E70" i="32"/>
  <c r="F70" i="32" s="1"/>
  <c r="E71" i="32"/>
  <c r="F71" i="32" s="1"/>
  <c r="E72" i="32"/>
  <c r="F72" i="32" s="1"/>
  <c r="E73" i="32"/>
  <c r="F73" i="32" s="1"/>
  <c r="E74" i="32"/>
  <c r="F74" i="32" s="1"/>
  <c r="E75" i="32"/>
  <c r="F75" i="32" s="1"/>
  <c r="E76" i="32"/>
  <c r="F76" i="32" s="1"/>
  <c r="E77" i="32"/>
  <c r="F77" i="32" s="1"/>
  <c r="E78" i="32"/>
  <c r="F78" i="32" s="1"/>
  <c r="E66" i="30"/>
  <c r="E66" i="29"/>
  <c r="F66" i="29" s="1"/>
  <c r="E66" i="28"/>
  <c r="E66" i="27"/>
  <c r="F66" i="27" s="1"/>
  <c r="E66" i="26"/>
  <c r="F66" i="26" s="1"/>
  <c r="E66" i="25"/>
  <c r="E66" i="24"/>
  <c r="F66" i="24" s="1"/>
  <c r="E66" i="34"/>
  <c r="F66" i="34" s="1"/>
  <c r="E66" i="32"/>
  <c r="F66" i="32" s="1"/>
  <c r="E65" i="30"/>
  <c r="F65" i="30" s="1"/>
  <c r="E65" i="29"/>
  <c r="F65" i="29" s="1"/>
  <c r="E65" i="28"/>
  <c r="F65" i="28" s="1"/>
  <c r="E65" i="27"/>
  <c r="F65" i="27" s="1"/>
  <c r="E65" i="26"/>
  <c r="F65" i="26" s="1"/>
  <c r="E65" i="25"/>
  <c r="F65" i="25" s="1"/>
  <c r="E65" i="24"/>
  <c r="F65" i="24" s="1"/>
  <c r="E65" i="34"/>
  <c r="E65" i="32"/>
  <c r="F65" i="32" s="1"/>
  <c r="E61" i="30"/>
  <c r="E61" i="29"/>
  <c r="E61" i="28"/>
  <c r="F61" i="28" s="1"/>
  <c r="E61" i="27"/>
  <c r="F61" i="27" s="1"/>
  <c r="E61" i="26"/>
  <c r="F61" i="26" s="1"/>
  <c r="E61" i="25"/>
  <c r="F61" i="25" s="1"/>
  <c r="E61" i="24"/>
  <c r="F61" i="24" s="1"/>
  <c r="E61" i="34"/>
  <c r="F61" i="34" s="1"/>
  <c r="E61" i="32"/>
  <c r="E59" i="30"/>
  <c r="F59" i="30" s="1"/>
  <c r="E59" i="29"/>
  <c r="E59" i="28"/>
  <c r="E59" i="27"/>
  <c r="E59" i="26"/>
  <c r="F59" i="26" s="1"/>
  <c r="E59" i="25"/>
  <c r="E59" i="24"/>
  <c r="F59" i="24" s="1"/>
  <c r="E59" i="34"/>
  <c r="E59" i="32"/>
  <c r="F59" i="32" s="1"/>
  <c r="E57" i="30"/>
  <c r="F57" i="30" s="1"/>
  <c r="E57" i="29"/>
  <c r="F57" i="29" s="1"/>
  <c r="E57" i="28"/>
  <c r="E57" i="27"/>
  <c r="F57" i="27" s="1"/>
  <c r="E57" i="26"/>
  <c r="E57" i="25"/>
  <c r="F57" i="25" s="1"/>
  <c r="E57" i="24"/>
  <c r="F57" i="24" s="1"/>
  <c r="E57" i="34"/>
  <c r="F57" i="34" s="1"/>
  <c r="E57" i="32"/>
  <c r="F57" i="32" s="1"/>
  <c r="E55" i="30"/>
  <c r="F55" i="30" s="1"/>
  <c r="E55" i="29"/>
  <c r="F55" i="29" s="1"/>
  <c r="E55" i="28"/>
  <c r="F55" i="28" s="1"/>
  <c r="E55" i="27"/>
  <c r="F55" i="27" s="1"/>
  <c r="E55" i="26"/>
  <c r="F55" i="26" s="1"/>
  <c r="E55" i="25"/>
  <c r="E55" i="24"/>
  <c r="E55" i="34"/>
  <c r="E55" i="32"/>
  <c r="F55" i="32" s="1"/>
  <c r="E53" i="30"/>
  <c r="F53" i="30" s="1"/>
  <c r="E53" i="29"/>
  <c r="F53" i="29" s="1"/>
  <c r="E53" i="28"/>
  <c r="F53" i="28" s="1"/>
  <c r="E53" i="27"/>
  <c r="F53" i="27" s="1"/>
  <c r="E53" i="26"/>
  <c r="F53" i="26" s="1"/>
  <c r="E53" i="25"/>
  <c r="F53" i="25" s="1"/>
  <c r="E53" i="24"/>
  <c r="E53" i="34"/>
  <c r="F53" i="34" s="1"/>
  <c r="E53" i="32"/>
  <c r="E51" i="30"/>
  <c r="F51" i="30" s="1"/>
  <c r="E51" i="29"/>
  <c r="E51" i="28"/>
  <c r="F51" i="28" s="1"/>
  <c r="E51" i="27"/>
  <c r="E51" i="26"/>
  <c r="E51" i="25"/>
  <c r="F51" i="25" s="1"/>
  <c r="E51" i="24"/>
  <c r="F51" i="24" s="1"/>
  <c r="E51" i="34"/>
  <c r="F51" i="34" s="1"/>
  <c r="E51" i="32"/>
  <c r="F51" i="32" s="1"/>
  <c r="E45" i="30"/>
  <c r="F45" i="30" s="1"/>
  <c r="E46" i="30"/>
  <c r="F46" i="30" s="1"/>
  <c r="E47" i="30"/>
  <c r="F47" i="30" s="1"/>
  <c r="E48" i="30"/>
  <c r="F48" i="30" s="1"/>
  <c r="E49" i="30"/>
  <c r="E45" i="29"/>
  <c r="E46" i="29"/>
  <c r="E47" i="29"/>
  <c r="F47" i="29" s="1"/>
  <c r="E48" i="29"/>
  <c r="F48" i="29" s="1"/>
  <c r="E49" i="29"/>
  <c r="F49" i="29" s="1"/>
  <c r="E45" i="28"/>
  <c r="F45" i="28" s="1"/>
  <c r="E46" i="28"/>
  <c r="F46" i="28" s="1"/>
  <c r="E47" i="28"/>
  <c r="F47" i="28" s="1"/>
  <c r="E48" i="28"/>
  <c r="F48" i="28" s="1"/>
  <c r="E49" i="28"/>
  <c r="E45" i="27"/>
  <c r="F45" i="27" s="1"/>
  <c r="E46" i="27"/>
  <c r="E47" i="27"/>
  <c r="F47" i="27" s="1"/>
  <c r="E48" i="27"/>
  <c r="E49" i="27"/>
  <c r="F49" i="27" s="1"/>
  <c r="E45" i="26"/>
  <c r="F45" i="26" s="1"/>
  <c r="E46" i="26"/>
  <c r="F46" i="26" s="1"/>
  <c r="E47" i="26"/>
  <c r="F47" i="26" s="1"/>
  <c r="E48" i="26"/>
  <c r="F48" i="26" s="1"/>
  <c r="E49" i="26"/>
  <c r="F49" i="26" s="1"/>
  <c r="E45" i="25"/>
  <c r="F45" i="25" s="1"/>
  <c r="E46" i="25"/>
  <c r="E47" i="25"/>
  <c r="F47" i="25" s="1"/>
  <c r="E48" i="25"/>
  <c r="E49" i="25"/>
  <c r="E45" i="24"/>
  <c r="E46" i="24"/>
  <c r="F46" i="24" s="1"/>
  <c r="E47" i="24"/>
  <c r="E48" i="24"/>
  <c r="F48" i="24" s="1"/>
  <c r="E49" i="24"/>
  <c r="F49" i="24" s="1"/>
  <c r="E45" i="34"/>
  <c r="F45" i="34" s="1"/>
  <c r="E46" i="34"/>
  <c r="F46" i="34" s="1"/>
  <c r="E47" i="34"/>
  <c r="F47" i="34" s="1"/>
  <c r="E48" i="34"/>
  <c r="E49" i="34"/>
  <c r="F49" i="34" s="1"/>
  <c r="E45" i="32"/>
  <c r="F45" i="32" s="1"/>
  <c r="E46" i="32"/>
  <c r="F46" i="32" s="1"/>
  <c r="E47" i="32"/>
  <c r="E48" i="32"/>
  <c r="E49" i="32"/>
  <c r="F49" i="32" s="1"/>
  <c r="E44" i="30"/>
  <c r="F44" i="30" s="1"/>
  <c r="E44" i="29"/>
  <c r="F44" i="29" s="1"/>
  <c r="E44" i="28"/>
  <c r="F44" i="28" s="1"/>
  <c r="E44" i="27"/>
  <c r="F44" i="27" s="1"/>
  <c r="E44" i="26"/>
  <c r="F44" i="26" s="1"/>
  <c r="E44" i="25"/>
  <c r="E44" i="24"/>
  <c r="E44" i="34"/>
  <c r="E44" i="32"/>
  <c r="F44" i="32" s="1"/>
  <c r="E42" i="30"/>
  <c r="F42" i="30" s="1"/>
  <c r="E42" i="29"/>
  <c r="F42" i="29" s="1"/>
  <c r="E42" i="28"/>
  <c r="F42" i="28" s="1"/>
  <c r="E42" i="27"/>
  <c r="F42" i="27" s="1"/>
  <c r="E42" i="26"/>
  <c r="F42" i="26" s="1"/>
  <c r="E42" i="25"/>
  <c r="F42" i="25" s="1"/>
  <c r="E42" i="24"/>
  <c r="F42" i="24" s="1"/>
  <c r="E42" i="34"/>
  <c r="F42" i="34" s="1"/>
  <c r="E42" i="32"/>
  <c r="F42" i="32" s="1"/>
  <c r="E40" i="30"/>
  <c r="F40" i="30" s="1"/>
  <c r="E40" i="29"/>
  <c r="E40" i="28"/>
  <c r="F40" i="28" s="1"/>
  <c r="E40" i="27"/>
  <c r="E40" i="26"/>
  <c r="F40" i="26" s="1"/>
  <c r="E40" i="25"/>
  <c r="E40" i="24"/>
  <c r="F40" i="24" s="1"/>
  <c r="E40" i="34"/>
  <c r="F40" i="34" s="1"/>
  <c r="E40" i="32"/>
  <c r="F40" i="32" s="1"/>
  <c r="E38" i="30"/>
  <c r="F38" i="30" s="1"/>
  <c r="E38" i="29"/>
  <c r="F38" i="29" s="1"/>
  <c r="E38" i="28"/>
  <c r="E38" i="27"/>
  <c r="F38" i="27" s="1"/>
  <c r="E38" i="26"/>
  <c r="F38" i="26" s="1"/>
  <c r="E38" i="25"/>
  <c r="E38" i="24"/>
  <c r="F38" i="24" s="1"/>
  <c r="E38" i="34"/>
  <c r="F38" i="34" s="1"/>
  <c r="E38" i="32"/>
  <c r="F38" i="32" s="1"/>
  <c r="E9" i="30"/>
  <c r="F9" i="30" s="1"/>
  <c r="E10" i="30"/>
  <c r="F10" i="30" s="1"/>
  <c r="E11" i="30"/>
  <c r="F11" i="30" s="1"/>
  <c r="E12" i="30"/>
  <c r="F12" i="30" s="1"/>
  <c r="E13" i="30"/>
  <c r="F13" i="30" s="1"/>
  <c r="E14" i="30"/>
  <c r="E15" i="30"/>
  <c r="F15" i="30" s="1"/>
  <c r="E16" i="30"/>
  <c r="E17" i="30"/>
  <c r="F17" i="30" s="1"/>
  <c r="E18" i="30"/>
  <c r="F18" i="30" s="1"/>
  <c r="E19" i="30"/>
  <c r="F19" i="30" s="1"/>
  <c r="E20" i="30"/>
  <c r="F20" i="30" s="1"/>
  <c r="E21" i="30"/>
  <c r="F21" i="30" s="1"/>
  <c r="E22" i="30"/>
  <c r="F22" i="30" s="1"/>
  <c r="E23" i="30"/>
  <c r="F23" i="30" s="1"/>
  <c r="E24" i="30"/>
  <c r="E25" i="30"/>
  <c r="F25" i="30" s="1"/>
  <c r="E26" i="30"/>
  <c r="F26" i="30" s="1"/>
  <c r="E27" i="30"/>
  <c r="F27" i="30" s="1"/>
  <c r="E28" i="30"/>
  <c r="E29" i="30"/>
  <c r="E30" i="30"/>
  <c r="F30" i="30" s="1"/>
  <c r="E33" i="30"/>
  <c r="F33" i="30" s="1"/>
  <c r="E9" i="29"/>
  <c r="F9" i="29" s="1"/>
  <c r="E10" i="29"/>
  <c r="F10" i="29" s="1"/>
  <c r="E11" i="29"/>
  <c r="F11" i="29" s="1"/>
  <c r="E12" i="29"/>
  <c r="F12" i="29" s="1"/>
  <c r="E13" i="29"/>
  <c r="F13" i="29" s="1"/>
  <c r="E14" i="29"/>
  <c r="F14" i="29" s="1"/>
  <c r="E15" i="29"/>
  <c r="E16" i="29"/>
  <c r="F16" i="29" s="1"/>
  <c r="E17" i="29"/>
  <c r="E18" i="29"/>
  <c r="F18" i="29" s="1"/>
  <c r="E19" i="29"/>
  <c r="E20" i="29"/>
  <c r="F20" i="29" s="1"/>
  <c r="E21" i="29"/>
  <c r="F21" i="29" s="1"/>
  <c r="E22" i="29"/>
  <c r="F22" i="29" s="1"/>
  <c r="E23" i="29"/>
  <c r="F23" i="29" s="1"/>
  <c r="E24" i="29"/>
  <c r="F24" i="29" s="1"/>
  <c r="E25" i="29"/>
  <c r="F25" i="29" s="1"/>
  <c r="E26" i="29"/>
  <c r="F26" i="29" s="1"/>
  <c r="E27" i="29"/>
  <c r="E28" i="29"/>
  <c r="F28" i="29" s="1"/>
  <c r="E29" i="29"/>
  <c r="E30" i="29"/>
  <c r="E33" i="29"/>
  <c r="E9" i="28"/>
  <c r="F9" i="28" s="1"/>
  <c r="E10" i="28"/>
  <c r="F10" i="28" s="1"/>
  <c r="E11" i="28"/>
  <c r="F11" i="28" s="1"/>
  <c r="E12" i="28"/>
  <c r="F12" i="28" s="1"/>
  <c r="E13" i="28"/>
  <c r="F13" i="28" s="1"/>
  <c r="E14" i="28"/>
  <c r="F14" i="28" s="1"/>
  <c r="E15" i="28"/>
  <c r="E16" i="28"/>
  <c r="E17" i="28"/>
  <c r="F17" i="28" s="1"/>
  <c r="E18" i="28"/>
  <c r="E19" i="28"/>
  <c r="F19" i="28" s="1"/>
  <c r="E20" i="28"/>
  <c r="F20" i="28" s="1"/>
  <c r="E21" i="28"/>
  <c r="F21" i="28" s="1"/>
  <c r="E22" i="28"/>
  <c r="F22" i="28" s="1"/>
  <c r="E23" i="28"/>
  <c r="F23" i="28" s="1"/>
  <c r="E24" i="28"/>
  <c r="F24" i="28" s="1"/>
  <c r="E25" i="28"/>
  <c r="F25" i="28" s="1"/>
  <c r="E26" i="28"/>
  <c r="F26" i="28" s="1"/>
  <c r="E27" i="28"/>
  <c r="F27" i="28" s="1"/>
  <c r="E28" i="28"/>
  <c r="E29" i="28"/>
  <c r="F29" i="28" s="1"/>
  <c r="E30" i="28"/>
  <c r="E33" i="28"/>
  <c r="F33" i="28" s="1"/>
  <c r="E9" i="27"/>
  <c r="E10" i="27"/>
  <c r="F10" i="27" s="1"/>
  <c r="E11" i="27"/>
  <c r="F11" i="27" s="1"/>
  <c r="E12" i="27"/>
  <c r="F12" i="27" s="1"/>
  <c r="E13" i="27"/>
  <c r="F13" i="27" s="1"/>
  <c r="E14" i="27"/>
  <c r="F14" i="27" s="1"/>
  <c r="E15" i="27"/>
  <c r="F15" i="27" s="1"/>
  <c r="E16" i="27"/>
  <c r="F16" i="27" s="1"/>
  <c r="E17" i="27"/>
  <c r="E18" i="27"/>
  <c r="F18" i="27" s="1"/>
  <c r="E19" i="27"/>
  <c r="F19" i="27" s="1"/>
  <c r="E20" i="27"/>
  <c r="F20" i="27" s="1"/>
  <c r="E21" i="27"/>
  <c r="F21" i="27" s="1"/>
  <c r="E22" i="27"/>
  <c r="F22" i="27" s="1"/>
  <c r="E23" i="27"/>
  <c r="F23" i="27" s="1"/>
  <c r="E24" i="27"/>
  <c r="F24" i="27" s="1"/>
  <c r="E25" i="27"/>
  <c r="F25" i="27" s="1"/>
  <c r="E26" i="27"/>
  <c r="F26" i="27" s="1"/>
  <c r="E27" i="27"/>
  <c r="F27" i="27" s="1"/>
  <c r="E28" i="27"/>
  <c r="F28" i="27" s="1"/>
  <c r="E29" i="27"/>
  <c r="E30" i="27"/>
  <c r="F30" i="27" s="1"/>
  <c r="E33" i="27"/>
  <c r="E9" i="26"/>
  <c r="E10" i="26"/>
  <c r="E11" i="26"/>
  <c r="F11" i="26" s="1"/>
  <c r="E12" i="26"/>
  <c r="E13" i="26"/>
  <c r="F13" i="26" s="1"/>
  <c r="E14" i="26"/>
  <c r="F14" i="26" s="1"/>
  <c r="E15" i="26"/>
  <c r="F15" i="26" s="1"/>
  <c r="E16" i="26"/>
  <c r="F16" i="26" s="1"/>
  <c r="E17" i="26"/>
  <c r="F17" i="26" s="1"/>
  <c r="E18" i="26"/>
  <c r="E19" i="26"/>
  <c r="F19" i="26" s="1"/>
  <c r="E20" i="26"/>
  <c r="E21" i="26"/>
  <c r="F21" i="26" s="1"/>
  <c r="E22" i="26"/>
  <c r="F22" i="26" s="1"/>
  <c r="E23" i="26"/>
  <c r="F23" i="26" s="1"/>
  <c r="E24" i="26"/>
  <c r="F24" i="26" s="1"/>
  <c r="E25" i="26"/>
  <c r="F25" i="26" s="1"/>
  <c r="E26" i="26"/>
  <c r="F26" i="26" s="1"/>
  <c r="E27" i="26"/>
  <c r="F27" i="26" s="1"/>
  <c r="E28" i="26"/>
  <c r="E29" i="26"/>
  <c r="F29" i="26" s="1"/>
  <c r="E30" i="26"/>
  <c r="E33" i="26"/>
  <c r="F33" i="26" s="1"/>
  <c r="E9" i="25"/>
  <c r="E10" i="25"/>
  <c r="E11" i="25"/>
  <c r="F11" i="25" s="1"/>
  <c r="E12" i="25"/>
  <c r="F12" i="25" s="1"/>
  <c r="E13" i="25"/>
  <c r="F13" i="25" s="1"/>
  <c r="E14" i="25"/>
  <c r="F14" i="25" s="1"/>
  <c r="E15" i="25"/>
  <c r="F15" i="25" s="1"/>
  <c r="E16" i="25"/>
  <c r="F16" i="25" s="1"/>
  <c r="E17" i="25"/>
  <c r="E18" i="25"/>
  <c r="F18" i="25" s="1"/>
  <c r="E19" i="25"/>
  <c r="F19" i="25" s="1"/>
  <c r="E20" i="25"/>
  <c r="F20" i="25" s="1"/>
  <c r="E21" i="25"/>
  <c r="E22" i="25"/>
  <c r="F22" i="25" s="1"/>
  <c r="E23" i="25"/>
  <c r="F23" i="25" s="1"/>
  <c r="E24" i="25"/>
  <c r="F24" i="25" s="1"/>
  <c r="E25" i="25"/>
  <c r="F25" i="25" s="1"/>
  <c r="E26" i="25"/>
  <c r="F26" i="25" s="1"/>
  <c r="E27" i="25"/>
  <c r="F27" i="25" s="1"/>
  <c r="E28" i="25"/>
  <c r="F28" i="25" s="1"/>
  <c r="E29" i="25"/>
  <c r="F29" i="25" s="1"/>
  <c r="E30" i="25"/>
  <c r="F30" i="25" s="1"/>
  <c r="E33" i="25"/>
  <c r="E9" i="24"/>
  <c r="F9" i="24" s="1"/>
  <c r="E10" i="24"/>
  <c r="E11" i="24"/>
  <c r="E12" i="24"/>
  <c r="E13" i="24"/>
  <c r="F13" i="24" s="1"/>
  <c r="E14" i="24"/>
  <c r="E15" i="24"/>
  <c r="F15" i="24" s="1"/>
  <c r="E16" i="24"/>
  <c r="F16" i="24" s="1"/>
  <c r="E17" i="24"/>
  <c r="F17" i="24" s="1"/>
  <c r="E18" i="24"/>
  <c r="F18" i="24" s="1"/>
  <c r="E19" i="24"/>
  <c r="F19" i="24" s="1"/>
  <c r="E20" i="24"/>
  <c r="E21" i="24"/>
  <c r="F21" i="24" s="1"/>
  <c r="E22" i="24"/>
  <c r="E23" i="24"/>
  <c r="F23" i="24" s="1"/>
  <c r="E24" i="24"/>
  <c r="F24" i="24" s="1"/>
  <c r="E25" i="24"/>
  <c r="F25" i="24" s="1"/>
  <c r="E26" i="24"/>
  <c r="F26" i="24" s="1"/>
  <c r="E27" i="24"/>
  <c r="F27" i="24" s="1"/>
  <c r="E28" i="24"/>
  <c r="F28" i="24" s="1"/>
  <c r="E29" i="24"/>
  <c r="F29" i="24" s="1"/>
  <c r="E30" i="24"/>
  <c r="F30" i="24" s="1"/>
  <c r="E33" i="24"/>
  <c r="F33" i="24" s="1"/>
  <c r="E9" i="34"/>
  <c r="E10" i="34"/>
  <c r="F10" i="34" s="1"/>
  <c r="E11" i="34"/>
  <c r="E12" i="34"/>
  <c r="F12" i="34" s="1"/>
  <c r="E13" i="34"/>
  <c r="F13" i="34" s="1"/>
  <c r="E14" i="34"/>
  <c r="F14" i="34" s="1"/>
  <c r="E15" i="34"/>
  <c r="E16" i="34"/>
  <c r="F16" i="34" s="1"/>
  <c r="E17" i="34"/>
  <c r="F17" i="34" s="1"/>
  <c r="E18" i="34"/>
  <c r="F18" i="34" s="1"/>
  <c r="E19" i="34"/>
  <c r="F19" i="34" s="1"/>
  <c r="E20" i="34"/>
  <c r="F20" i="34" s="1"/>
  <c r="E21" i="34"/>
  <c r="E22" i="34"/>
  <c r="F22" i="34" s="1"/>
  <c r="E23" i="34"/>
  <c r="E24" i="34"/>
  <c r="F24" i="34" s="1"/>
  <c r="E25" i="34"/>
  <c r="F25" i="34" s="1"/>
  <c r="E26" i="34"/>
  <c r="F26" i="34" s="1"/>
  <c r="E27" i="34"/>
  <c r="F27" i="34" s="1"/>
  <c r="E28" i="34"/>
  <c r="F28" i="34" s="1"/>
  <c r="E29" i="34"/>
  <c r="F29" i="34" s="1"/>
  <c r="E30" i="34"/>
  <c r="F30" i="34" s="1"/>
  <c r="E33" i="34"/>
  <c r="E9" i="32"/>
  <c r="F9" i="32" s="1"/>
  <c r="E10" i="32"/>
  <c r="E11" i="32"/>
  <c r="E12" i="32"/>
  <c r="F12" i="32" s="1"/>
  <c r="E13" i="32"/>
  <c r="F13" i="32" s="1"/>
  <c r="E14" i="32"/>
  <c r="F14" i="32" s="1"/>
  <c r="E15" i="32"/>
  <c r="F15" i="32" s="1"/>
  <c r="E16" i="32"/>
  <c r="F16" i="32" s="1"/>
  <c r="E17" i="32"/>
  <c r="F17" i="32" s="1"/>
  <c r="E18" i="32"/>
  <c r="F18" i="32" s="1"/>
  <c r="E19" i="32"/>
  <c r="F19" i="32" s="1"/>
  <c r="E20" i="32"/>
  <c r="F20" i="32" s="1"/>
  <c r="E21" i="32"/>
  <c r="F21" i="32" s="1"/>
  <c r="E22" i="32"/>
  <c r="F22" i="32" s="1"/>
  <c r="E23" i="32"/>
  <c r="F23" i="32" s="1"/>
  <c r="E24" i="32"/>
  <c r="F24" i="32" s="1"/>
  <c r="E25" i="32"/>
  <c r="E26" i="32"/>
  <c r="E27" i="32"/>
  <c r="E28" i="32"/>
  <c r="F28" i="32" s="1"/>
  <c r="E29" i="32"/>
  <c r="F29" i="32" s="1"/>
  <c r="E30" i="32"/>
  <c r="F30" i="32" s="1"/>
  <c r="E33" i="32"/>
  <c r="F33" i="32" s="1"/>
  <c r="E8" i="30"/>
  <c r="F8" i="30" s="1"/>
  <c r="E8" i="29"/>
  <c r="F8" i="29" s="1"/>
  <c r="E8" i="28"/>
  <c r="E8" i="27"/>
  <c r="F8" i="27" s="1"/>
  <c r="E8" i="26"/>
  <c r="F8" i="26" s="1"/>
  <c r="E8" i="25"/>
  <c r="E8" i="24"/>
  <c r="F8" i="24" s="1"/>
  <c r="E8" i="34"/>
  <c r="F8" i="34" s="1"/>
  <c r="E8" i="32"/>
  <c r="F8" i="32" s="1"/>
  <c r="D9" i="61"/>
  <c r="D38" i="61"/>
  <c r="D40" i="61"/>
  <c r="D53" i="59"/>
  <c r="D8" i="60"/>
  <c r="D9" i="60"/>
  <c r="D10" i="60"/>
  <c r="D11" i="60"/>
  <c r="D12" i="60"/>
  <c r="D13" i="60"/>
  <c r="D14" i="60"/>
  <c r="D15" i="60"/>
  <c r="D16" i="60"/>
  <c r="D17" i="60"/>
  <c r="D18" i="60"/>
  <c r="D19" i="60"/>
  <c r="D20" i="60"/>
  <c r="D21" i="60"/>
  <c r="D22" i="60"/>
  <c r="D23" i="60"/>
  <c r="D24" i="60"/>
  <c r="D25" i="60"/>
  <c r="D26" i="60"/>
  <c r="D27" i="60"/>
  <c r="D28" i="60"/>
  <c r="D29" i="60"/>
  <c r="D30" i="60"/>
  <c r="D33" i="60"/>
  <c r="D38" i="60"/>
  <c r="D40" i="60"/>
  <c r="D44" i="60"/>
  <c r="D45" i="60"/>
  <c r="D46" i="60"/>
  <c r="D47" i="60"/>
  <c r="D48" i="60"/>
  <c r="D49" i="60"/>
  <c r="D51" i="60"/>
  <c r="D53" i="60"/>
  <c r="D55" i="60"/>
  <c r="D57" i="60"/>
  <c r="D59" i="60"/>
  <c r="D65" i="60"/>
  <c r="D66" i="60"/>
  <c r="D67" i="60"/>
  <c r="D68" i="60"/>
  <c r="D69" i="60"/>
  <c r="D70" i="60"/>
  <c r="D71" i="60"/>
  <c r="D72" i="60"/>
  <c r="D74" i="60"/>
  <c r="D75" i="60"/>
  <c r="D76" i="60"/>
  <c r="D77" i="60"/>
  <c r="D81" i="60"/>
  <c r="D82" i="60"/>
  <c r="D83" i="60"/>
  <c r="D85" i="60"/>
  <c r="D86" i="60"/>
  <c r="D87" i="60"/>
  <c r="D89" i="60"/>
  <c r="D90" i="60"/>
  <c r="D91" i="60"/>
  <c r="D92" i="60"/>
  <c r="D94" i="60"/>
  <c r="D95" i="60"/>
  <c r="D96" i="60"/>
  <c r="D98" i="60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3" i="8"/>
  <c r="D38" i="8"/>
  <c r="D40" i="8"/>
  <c r="D44" i="8"/>
  <c r="D45" i="8"/>
  <c r="D46" i="8"/>
  <c r="D47" i="8"/>
  <c r="D48" i="8"/>
  <c r="D49" i="8"/>
  <c r="D51" i="8"/>
  <c r="D53" i="8"/>
  <c r="D55" i="8"/>
  <c r="D57" i="8"/>
  <c r="D59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9" i="33"/>
  <c r="D10" i="33"/>
  <c r="D10" i="54" s="1"/>
  <c r="D11" i="33"/>
  <c r="D11" i="54" s="1"/>
  <c r="D12" i="33"/>
  <c r="D12" i="54" s="1"/>
  <c r="D13" i="33"/>
  <c r="D13" i="54" s="1"/>
  <c r="D14" i="33"/>
  <c r="D14" i="54" s="1"/>
  <c r="D15" i="33"/>
  <c r="D15" i="54" s="1"/>
  <c r="D16" i="33"/>
  <c r="D16" i="54" s="1"/>
  <c r="D17" i="33"/>
  <c r="D18" i="33"/>
  <c r="D18" i="54" s="1"/>
  <c r="D19" i="33"/>
  <c r="D19" i="54" s="1"/>
  <c r="D20" i="33"/>
  <c r="D20" i="54" s="1"/>
  <c r="D21" i="33"/>
  <c r="D22" i="33"/>
  <c r="D22" i="54" s="1"/>
  <c r="D23" i="33"/>
  <c r="D23" i="54" s="1"/>
  <c r="D24" i="33"/>
  <c r="D24" i="54" s="1"/>
  <c r="D25" i="33"/>
  <c r="D25" i="54" s="1"/>
  <c r="D26" i="33"/>
  <c r="D27" i="33"/>
  <c r="D27" i="54" s="1"/>
  <c r="D28" i="33"/>
  <c r="D28" i="54" s="1"/>
  <c r="D29" i="33"/>
  <c r="D30" i="33"/>
  <c r="D33" i="33"/>
  <c r="D38" i="33"/>
  <c r="D38" i="54" s="1"/>
  <c r="D40" i="33"/>
  <c r="D40" i="54" s="1"/>
  <c r="D44" i="33"/>
  <c r="D44" i="54" s="1"/>
  <c r="D45" i="33"/>
  <c r="D45" i="54" s="1"/>
  <c r="D46" i="33"/>
  <c r="D46" i="54" s="1"/>
  <c r="D47" i="33"/>
  <c r="D47" i="54" s="1"/>
  <c r="D48" i="33"/>
  <c r="D48" i="54" s="1"/>
  <c r="D51" i="33"/>
  <c r="D51" i="54" s="1"/>
  <c r="D53" i="33"/>
  <c r="D53" i="54" s="1"/>
  <c r="D55" i="33"/>
  <c r="D55" i="54" s="1"/>
  <c r="D57" i="33"/>
  <c r="D57" i="54" s="1"/>
  <c r="D59" i="33"/>
  <c r="D65" i="33"/>
  <c r="D65" i="54" s="1"/>
  <c r="D66" i="33"/>
  <c r="D67" i="33"/>
  <c r="D67" i="54" s="1"/>
  <c r="D68" i="33"/>
  <c r="D68" i="54" s="1"/>
  <c r="D69" i="33"/>
  <c r="D69" i="54" s="1"/>
  <c r="D70" i="33"/>
  <c r="D70" i="54" s="1"/>
  <c r="D71" i="33"/>
  <c r="D71" i="54" s="1"/>
  <c r="D72" i="33"/>
  <c r="D72" i="54" s="1"/>
  <c r="D74" i="33"/>
  <c r="D74" i="54" s="1"/>
  <c r="D75" i="33"/>
  <c r="D75" i="54" s="1"/>
  <c r="D76" i="33"/>
  <c r="D76" i="54" s="1"/>
  <c r="D77" i="33"/>
  <c r="D77" i="54" s="1"/>
  <c r="D81" i="33"/>
  <c r="D81" i="54" s="1"/>
  <c r="D82" i="33"/>
  <c r="D83" i="33"/>
  <c r="D83" i="54" s="1"/>
  <c r="D85" i="33"/>
  <c r="D86" i="33"/>
  <c r="D86" i="54" s="1"/>
  <c r="D87" i="33"/>
  <c r="D87" i="54" s="1"/>
  <c r="D89" i="33"/>
  <c r="D89" i="54" s="1"/>
  <c r="D90" i="33"/>
  <c r="D90" i="54" s="1"/>
  <c r="D91" i="33"/>
  <c r="D91" i="54" s="1"/>
  <c r="D92" i="33"/>
  <c r="D92" i="54" s="1"/>
  <c r="D94" i="33"/>
  <c r="D94" i="54" s="1"/>
  <c r="D95" i="33"/>
  <c r="D96" i="33"/>
  <c r="D96" i="54" s="1"/>
  <c r="D98" i="33"/>
  <c r="D44" i="61"/>
  <c r="D45" i="61"/>
  <c r="D46" i="61"/>
  <c r="D47" i="61"/>
  <c r="D48" i="61"/>
  <c r="D49" i="61"/>
  <c r="D51" i="61"/>
  <c r="D53" i="61"/>
  <c r="D55" i="61"/>
  <c r="D57" i="61"/>
  <c r="D65" i="61"/>
  <c r="D66" i="61"/>
  <c r="D67" i="61"/>
  <c r="D68" i="61"/>
  <c r="D69" i="61"/>
  <c r="D70" i="61"/>
  <c r="D71" i="61"/>
  <c r="D72" i="61"/>
  <c r="D74" i="61"/>
  <c r="D75" i="61"/>
  <c r="D76" i="61"/>
  <c r="D77" i="61"/>
  <c r="D81" i="61"/>
  <c r="D82" i="61"/>
  <c r="D83" i="61"/>
  <c r="D85" i="61"/>
  <c r="D86" i="61"/>
  <c r="D87" i="61"/>
  <c r="D89" i="61"/>
  <c r="D90" i="61"/>
  <c r="D91" i="61"/>
  <c r="D92" i="61"/>
  <c r="D94" i="61"/>
  <c r="D95" i="61"/>
  <c r="D96" i="61"/>
  <c r="D98" i="61"/>
  <c r="F96" i="65"/>
  <c r="F93" i="65"/>
  <c r="F84" i="65"/>
  <c r="F81" i="65"/>
  <c r="F78" i="65"/>
  <c r="F74" i="65"/>
  <c r="F73" i="65"/>
  <c r="F72" i="65"/>
  <c r="F49" i="65"/>
  <c r="F48" i="65"/>
  <c r="F41" i="65"/>
  <c r="F28" i="65"/>
  <c r="F27" i="65"/>
  <c r="F17" i="65"/>
  <c r="F15" i="65"/>
  <c r="F14" i="65"/>
  <c r="F92" i="64"/>
  <c r="F88" i="64"/>
  <c r="F87" i="64"/>
  <c r="F75" i="64"/>
  <c r="F67" i="64"/>
  <c r="F57" i="64"/>
  <c r="F55" i="64"/>
  <c r="F42" i="64"/>
  <c r="F41" i="64"/>
  <c r="F24" i="64"/>
  <c r="F22" i="64"/>
  <c r="F21" i="64"/>
  <c r="F15" i="64"/>
  <c r="F13" i="64"/>
  <c r="F33" i="29"/>
  <c r="F33" i="27"/>
  <c r="F33" i="25"/>
  <c r="F33" i="34"/>
  <c r="F33" i="22"/>
  <c r="F33" i="14"/>
  <c r="F33" i="4"/>
  <c r="F33" i="5"/>
  <c r="F33" i="43"/>
  <c r="F33" i="49"/>
  <c r="B33" i="60"/>
  <c r="C33" i="60"/>
  <c r="B33" i="61"/>
  <c r="C33" i="61"/>
  <c r="B33" i="33"/>
  <c r="C33" i="33"/>
  <c r="B33" i="8"/>
  <c r="C33" i="8"/>
  <c r="F30" i="29"/>
  <c r="F30" i="28"/>
  <c r="F30" i="26"/>
  <c r="F30" i="14"/>
  <c r="F30" i="40"/>
  <c r="F30" i="51"/>
  <c r="B30" i="60"/>
  <c r="C30" i="60"/>
  <c r="B30" i="61"/>
  <c r="C30" i="61"/>
  <c r="B30" i="33"/>
  <c r="C30" i="33"/>
  <c r="B30" i="8"/>
  <c r="C30" i="8"/>
  <c r="F94" i="27"/>
  <c r="F93" i="27"/>
  <c r="F91" i="27"/>
  <c r="F83" i="27"/>
  <c r="F81" i="27"/>
  <c r="F72" i="27"/>
  <c r="F71" i="27"/>
  <c r="F70" i="27"/>
  <c r="F69" i="27"/>
  <c r="F59" i="27"/>
  <c r="F51" i="27"/>
  <c r="F48" i="27"/>
  <c r="F46" i="27"/>
  <c r="F41" i="27"/>
  <c r="F40" i="27"/>
  <c r="F29" i="27"/>
  <c r="F17" i="27"/>
  <c r="F9" i="27"/>
  <c r="F95" i="28"/>
  <c r="F86" i="28"/>
  <c r="F85" i="28"/>
  <c r="F84" i="28"/>
  <c r="F83" i="28"/>
  <c r="F81" i="28"/>
  <c r="F73" i="28"/>
  <c r="F71" i="28"/>
  <c r="F69" i="28"/>
  <c r="F66" i="28"/>
  <c r="F59" i="28"/>
  <c r="F57" i="28"/>
  <c r="F49" i="28"/>
  <c r="F41" i="28"/>
  <c r="F38" i="28"/>
  <c r="F28" i="28"/>
  <c r="F18" i="28"/>
  <c r="F16" i="28"/>
  <c r="F15" i="28"/>
  <c r="F8" i="28"/>
  <c r="F99" i="14"/>
  <c r="F98" i="14"/>
  <c r="F96" i="14"/>
  <c r="F95" i="14"/>
  <c r="F71" i="14"/>
  <c r="F70" i="14"/>
  <c r="F69" i="14"/>
  <c r="F68" i="14"/>
  <c r="F66" i="14"/>
  <c r="F57" i="14"/>
  <c r="F51" i="14"/>
  <c r="F44" i="14"/>
  <c r="F41" i="14"/>
  <c r="F99" i="15"/>
  <c r="F85" i="15"/>
  <c r="F70" i="15"/>
  <c r="F69" i="15"/>
  <c r="F68" i="15"/>
  <c r="F66" i="15"/>
  <c r="F57" i="15"/>
  <c r="F51" i="15"/>
  <c r="F47" i="15"/>
  <c r="F44" i="15"/>
  <c r="F41" i="15"/>
  <c r="F40" i="15"/>
  <c r="F29" i="15"/>
  <c r="F28" i="15"/>
  <c r="F27" i="15"/>
  <c r="F18" i="15"/>
  <c r="F41" i="16"/>
  <c r="F27" i="16"/>
  <c r="F26" i="16"/>
  <c r="F24" i="16"/>
  <c r="F16" i="16"/>
  <c r="F15" i="16"/>
  <c r="F11" i="16"/>
  <c r="F87" i="17"/>
  <c r="F86" i="17"/>
  <c r="F78" i="17"/>
  <c r="F69" i="17"/>
  <c r="F67" i="17"/>
  <c r="F41" i="17"/>
  <c r="F24" i="17"/>
  <c r="F23" i="17"/>
  <c r="F22" i="17"/>
  <c r="F91" i="19"/>
  <c r="F88" i="19"/>
  <c r="F81" i="19"/>
  <c r="F73" i="19"/>
  <c r="F61" i="19"/>
  <c r="F59" i="19"/>
  <c r="F49" i="19"/>
  <c r="F45" i="19"/>
  <c r="F42" i="19"/>
  <c r="F41" i="19"/>
  <c r="F29" i="19"/>
  <c r="F22" i="19"/>
  <c r="F21" i="19"/>
  <c r="F20" i="19"/>
  <c r="F19" i="19"/>
  <c r="F9" i="19"/>
  <c r="F99" i="20"/>
  <c r="F94" i="20"/>
  <c r="F93" i="20"/>
  <c r="F92" i="20"/>
  <c r="F88" i="20"/>
  <c r="F81" i="20"/>
  <c r="F76" i="20"/>
  <c r="F75" i="20"/>
  <c r="F74" i="20"/>
  <c r="F72" i="20"/>
  <c r="F41" i="20"/>
  <c r="F27" i="20"/>
  <c r="F19" i="20"/>
  <c r="F18" i="20"/>
  <c r="F17" i="20"/>
  <c r="F16" i="20"/>
  <c r="F9" i="20"/>
  <c r="F83" i="21"/>
  <c r="F81" i="21"/>
  <c r="F42" i="21"/>
  <c r="F41" i="21"/>
  <c r="F16" i="21"/>
  <c r="F15" i="21"/>
  <c r="F14" i="21"/>
  <c r="F99" i="22"/>
  <c r="F71" i="22"/>
  <c r="F68" i="22"/>
  <c r="F41" i="22"/>
  <c r="F11" i="22"/>
  <c r="F99" i="3"/>
  <c r="F93" i="3"/>
  <c r="F92" i="3"/>
  <c r="F90" i="3"/>
  <c r="F76" i="3"/>
  <c r="F47" i="3"/>
  <c r="F41" i="3"/>
  <c r="F29" i="3"/>
  <c r="F27" i="3"/>
  <c r="F96" i="6"/>
  <c r="F90" i="6"/>
  <c r="F81" i="6"/>
  <c r="F71" i="6"/>
  <c r="F68" i="6"/>
  <c r="F66" i="6"/>
  <c r="F51" i="6"/>
  <c r="F47" i="6"/>
  <c r="F46" i="6"/>
  <c r="F41" i="6"/>
  <c r="F40" i="6"/>
  <c r="F26" i="6"/>
  <c r="F25" i="6"/>
  <c r="F91" i="6"/>
  <c r="F10" i="6"/>
  <c r="F73" i="6"/>
  <c r="F41" i="5"/>
  <c r="F24" i="5"/>
  <c r="F23" i="5"/>
  <c r="F22" i="5"/>
  <c r="F96" i="5"/>
  <c r="F41" i="4"/>
  <c r="F22" i="4"/>
  <c r="F8" i="4"/>
  <c r="F29" i="4"/>
  <c r="F11" i="4"/>
  <c r="F17" i="4"/>
  <c r="F27" i="4"/>
  <c r="F48" i="4"/>
  <c r="F91" i="4"/>
  <c r="F88" i="4"/>
  <c r="F86" i="4"/>
  <c r="F78" i="4"/>
  <c r="F96" i="2"/>
  <c r="F87" i="2"/>
  <c r="F83" i="2"/>
  <c r="F41" i="2"/>
  <c r="F28" i="2"/>
  <c r="F15" i="2"/>
  <c r="F17" i="2"/>
  <c r="F25" i="2"/>
  <c r="F73" i="2"/>
  <c r="F49" i="2"/>
  <c r="F53" i="2"/>
  <c r="F94" i="2"/>
  <c r="F96" i="1"/>
  <c r="F89" i="1"/>
  <c r="F88" i="1"/>
  <c r="F77" i="1"/>
  <c r="F72" i="1"/>
  <c r="F48" i="1"/>
  <c r="F41" i="1"/>
  <c r="F23" i="1"/>
  <c r="F12" i="1"/>
  <c r="F28" i="1"/>
  <c r="F97" i="1"/>
  <c r="F42" i="1"/>
  <c r="F61" i="1"/>
  <c r="F78" i="1"/>
  <c r="F99" i="1"/>
  <c r="F89" i="51"/>
  <c r="F87" i="51"/>
  <c r="F86" i="51"/>
  <c r="F75" i="51"/>
  <c r="F51" i="51"/>
  <c r="F48" i="51"/>
  <c r="F41" i="51"/>
  <c r="F29" i="51"/>
  <c r="F28" i="51"/>
  <c r="F11" i="51"/>
  <c r="F81" i="50"/>
  <c r="F57" i="50"/>
  <c r="F47" i="50"/>
  <c r="F46" i="50"/>
  <c r="F41" i="50"/>
  <c r="F95" i="49"/>
  <c r="F41" i="49"/>
  <c r="F19" i="49"/>
  <c r="F83" i="46"/>
  <c r="F81" i="46"/>
  <c r="F66" i="46"/>
  <c r="F41" i="46"/>
  <c r="F98" i="47"/>
  <c r="F92" i="47"/>
  <c r="F90" i="47"/>
  <c r="F45" i="47"/>
  <c r="F41" i="47"/>
  <c r="F98" i="48"/>
  <c r="F88" i="48"/>
  <c r="F70" i="48"/>
  <c r="F59" i="48"/>
  <c r="F45" i="48"/>
  <c r="F41" i="48"/>
  <c r="F26" i="48"/>
  <c r="F22" i="48"/>
  <c r="F16" i="48"/>
  <c r="F96" i="45"/>
  <c r="F83" i="45"/>
  <c r="F71" i="45"/>
  <c r="F55" i="45"/>
  <c r="F45" i="45"/>
  <c r="F41" i="45"/>
  <c r="F40" i="45"/>
  <c r="F18" i="45"/>
  <c r="F12" i="45"/>
  <c r="F84" i="51"/>
  <c r="F73" i="51"/>
  <c r="F93" i="50"/>
  <c r="F97" i="46"/>
  <c r="F49" i="46"/>
  <c r="F84" i="46"/>
  <c r="F97" i="48"/>
  <c r="F88" i="45"/>
  <c r="F94" i="45"/>
  <c r="F96" i="39"/>
  <c r="F92" i="39"/>
  <c r="F91" i="39"/>
  <c r="F76" i="39"/>
  <c r="F75" i="39"/>
  <c r="F74" i="39"/>
  <c r="F69" i="39"/>
  <c r="F48" i="39"/>
  <c r="F41" i="39"/>
  <c r="F25" i="39"/>
  <c r="F20" i="39"/>
  <c r="F9" i="39"/>
  <c r="F69" i="44"/>
  <c r="F67" i="44"/>
  <c r="F41" i="44"/>
  <c r="F40" i="44"/>
  <c r="F98" i="43"/>
  <c r="F96" i="43"/>
  <c r="F71" i="43"/>
  <c r="F70" i="43"/>
  <c r="F69" i="43"/>
  <c r="F57" i="43"/>
  <c r="F53" i="43"/>
  <c r="F51" i="43"/>
  <c r="F46" i="43"/>
  <c r="F45" i="43"/>
  <c r="F41" i="43"/>
  <c r="F27" i="43"/>
  <c r="F22" i="43"/>
  <c r="F96" i="42"/>
  <c r="F92" i="42"/>
  <c r="F90" i="42"/>
  <c r="F89" i="42"/>
  <c r="F82" i="42"/>
  <c r="F81" i="42"/>
  <c r="F84" i="42"/>
  <c r="F74" i="42"/>
  <c r="F70" i="42"/>
  <c r="F67" i="42"/>
  <c r="F66" i="42"/>
  <c r="F65" i="42"/>
  <c r="F47" i="42"/>
  <c r="F41" i="42"/>
  <c r="F38" i="42"/>
  <c r="F29" i="42"/>
  <c r="F24" i="42"/>
  <c r="F22" i="42"/>
  <c r="F16" i="42"/>
  <c r="F12" i="42"/>
  <c r="F90" i="38"/>
  <c r="F93" i="38"/>
  <c r="F85" i="38"/>
  <c r="F82" i="38"/>
  <c r="F71" i="38"/>
  <c r="F70" i="38"/>
  <c r="F66" i="38"/>
  <c r="F65" i="38"/>
  <c r="F57" i="38"/>
  <c r="F41" i="38"/>
  <c r="F27" i="38"/>
  <c r="F19" i="38"/>
  <c r="F16" i="38"/>
  <c r="F8" i="38"/>
  <c r="F92" i="40"/>
  <c r="F91" i="40"/>
  <c r="F90" i="40"/>
  <c r="F71" i="40"/>
  <c r="F41" i="40"/>
  <c r="F19" i="40"/>
  <c r="F98" i="41"/>
  <c r="F86" i="41"/>
  <c r="F88" i="41"/>
  <c r="F70" i="41"/>
  <c r="F65" i="41"/>
  <c r="F41" i="41"/>
  <c r="F21" i="41"/>
  <c r="F13" i="41"/>
  <c r="F99" i="51"/>
  <c r="F99" i="48"/>
  <c r="F88" i="44"/>
  <c r="F93" i="43"/>
  <c r="F44" i="43"/>
  <c r="F88" i="42"/>
  <c r="F44" i="42"/>
  <c r="F73" i="40"/>
  <c r="F97" i="35"/>
  <c r="F96" i="35"/>
  <c r="F95" i="35"/>
  <c r="F93" i="35"/>
  <c r="F87" i="35"/>
  <c r="F86" i="35"/>
  <c r="F85" i="35"/>
  <c r="F83" i="35"/>
  <c r="F81" i="35"/>
  <c r="F66" i="35"/>
  <c r="F57" i="35"/>
  <c r="F55" i="35"/>
  <c r="F45" i="35"/>
  <c r="F41" i="35"/>
  <c r="F29" i="35"/>
  <c r="F24" i="35"/>
  <c r="F23" i="35"/>
  <c r="F22" i="35"/>
  <c r="F13" i="35"/>
  <c r="F12" i="35"/>
  <c r="F11" i="35"/>
  <c r="B8" i="8"/>
  <c r="C8" i="8"/>
  <c r="B9" i="8"/>
  <c r="C9" i="8"/>
  <c r="B10" i="8"/>
  <c r="C10" i="8"/>
  <c r="B11" i="8"/>
  <c r="C11" i="8"/>
  <c r="B12" i="8"/>
  <c r="C12" i="8"/>
  <c r="B13" i="8"/>
  <c r="C13" i="8"/>
  <c r="B14" i="8"/>
  <c r="C14" i="8"/>
  <c r="B15" i="8"/>
  <c r="C15" i="8"/>
  <c r="B16" i="8"/>
  <c r="C16" i="8"/>
  <c r="B17" i="8"/>
  <c r="C17" i="8"/>
  <c r="B18" i="8"/>
  <c r="C18" i="8"/>
  <c r="B19" i="8"/>
  <c r="C19" i="8"/>
  <c r="B20" i="8"/>
  <c r="C20" i="8"/>
  <c r="B21" i="8"/>
  <c r="C21" i="8"/>
  <c r="B22" i="8"/>
  <c r="C22" i="8"/>
  <c r="B23" i="8"/>
  <c r="C23" i="8"/>
  <c r="B24" i="8"/>
  <c r="C24" i="8"/>
  <c r="B25" i="8"/>
  <c r="C25" i="8"/>
  <c r="B26" i="8"/>
  <c r="C26" i="8"/>
  <c r="B27" i="8"/>
  <c r="C27" i="8"/>
  <c r="B28" i="8"/>
  <c r="C28" i="8"/>
  <c r="B29" i="8"/>
  <c r="C29" i="8"/>
  <c r="B38" i="8"/>
  <c r="C38" i="8"/>
  <c r="B40" i="8"/>
  <c r="C40" i="8"/>
  <c r="B42" i="8"/>
  <c r="C42" i="8"/>
  <c r="B44" i="8"/>
  <c r="C44" i="8"/>
  <c r="B45" i="8"/>
  <c r="C45" i="8"/>
  <c r="B46" i="8"/>
  <c r="C46" i="8"/>
  <c r="B47" i="8"/>
  <c r="C47" i="8"/>
  <c r="B48" i="8"/>
  <c r="C48" i="8"/>
  <c r="B49" i="8"/>
  <c r="C49" i="8"/>
  <c r="B51" i="8"/>
  <c r="C51" i="8"/>
  <c r="B53" i="8"/>
  <c r="C53" i="8"/>
  <c r="B55" i="8"/>
  <c r="C55" i="8"/>
  <c r="B57" i="8"/>
  <c r="C57" i="8"/>
  <c r="B59" i="8"/>
  <c r="C59" i="8"/>
  <c r="B65" i="8"/>
  <c r="C65" i="8"/>
  <c r="B66" i="8"/>
  <c r="C66" i="8"/>
  <c r="B67" i="8"/>
  <c r="C67" i="8"/>
  <c r="B68" i="8"/>
  <c r="C68" i="8"/>
  <c r="B69" i="8"/>
  <c r="C69" i="8"/>
  <c r="B70" i="8"/>
  <c r="C70" i="8"/>
  <c r="B71" i="8"/>
  <c r="C71" i="8"/>
  <c r="B72" i="8"/>
  <c r="C72" i="8"/>
  <c r="B73" i="8"/>
  <c r="C73" i="8"/>
  <c r="B74" i="8"/>
  <c r="C74" i="8"/>
  <c r="B75" i="8"/>
  <c r="C75" i="8"/>
  <c r="B76" i="8"/>
  <c r="C76" i="8"/>
  <c r="B77" i="8"/>
  <c r="C77" i="8"/>
  <c r="C78" i="8"/>
  <c r="B81" i="8"/>
  <c r="C81" i="8"/>
  <c r="B82" i="8"/>
  <c r="C82" i="8"/>
  <c r="B83" i="8"/>
  <c r="C83" i="8"/>
  <c r="B84" i="8"/>
  <c r="C84" i="8"/>
  <c r="B85" i="8"/>
  <c r="C85" i="8"/>
  <c r="B86" i="8"/>
  <c r="C86" i="8"/>
  <c r="B87" i="8"/>
  <c r="C87" i="8"/>
  <c r="B88" i="8"/>
  <c r="C88" i="8"/>
  <c r="B89" i="8"/>
  <c r="C89" i="8"/>
  <c r="B90" i="8"/>
  <c r="C90" i="8"/>
  <c r="B91" i="8"/>
  <c r="C91" i="8"/>
  <c r="B92" i="8"/>
  <c r="C92" i="8"/>
  <c r="B93" i="8"/>
  <c r="C93" i="8"/>
  <c r="B94" i="8"/>
  <c r="C94" i="8"/>
  <c r="B95" i="8"/>
  <c r="C95" i="8"/>
  <c r="B96" i="8"/>
  <c r="C96" i="8"/>
  <c r="B97" i="8"/>
  <c r="C97" i="8"/>
  <c r="B98" i="8"/>
  <c r="C98" i="8"/>
  <c r="C99" i="8"/>
  <c r="F9" i="34"/>
  <c r="F11" i="34"/>
  <c r="F15" i="34"/>
  <c r="F21" i="34"/>
  <c r="F23" i="34"/>
  <c r="F41" i="34"/>
  <c r="F44" i="34"/>
  <c r="F48" i="34"/>
  <c r="F55" i="34"/>
  <c r="F59" i="34"/>
  <c r="F65" i="34"/>
  <c r="F69" i="34"/>
  <c r="F71" i="34"/>
  <c r="F72" i="34"/>
  <c r="F87" i="34"/>
  <c r="F89" i="34"/>
  <c r="F99" i="34"/>
  <c r="F10" i="24"/>
  <c r="F11" i="24"/>
  <c r="F12" i="24"/>
  <c r="F14" i="24"/>
  <c r="F20" i="24"/>
  <c r="F22" i="24"/>
  <c r="F41" i="24"/>
  <c r="F44" i="24"/>
  <c r="F45" i="24"/>
  <c r="F47" i="24"/>
  <c r="F53" i="24"/>
  <c r="F55" i="24"/>
  <c r="F69" i="24"/>
  <c r="F71" i="24"/>
  <c r="F73" i="24"/>
  <c r="F74" i="24"/>
  <c r="F75" i="24"/>
  <c r="F76" i="24"/>
  <c r="F77" i="24"/>
  <c r="F82" i="24"/>
  <c r="F89" i="24"/>
  <c r="F91" i="24"/>
  <c r="F92" i="24"/>
  <c r="F93" i="24"/>
  <c r="F94" i="24"/>
  <c r="F95" i="24"/>
  <c r="F97" i="24"/>
  <c r="F8" i="25"/>
  <c r="F9" i="25"/>
  <c r="F10" i="25"/>
  <c r="F17" i="25"/>
  <c r="F21" i="25"/>
  <c r="F38" i="25"/>
  <c r="F40" i="25"/>
  <c r="F41" i="25"/>
  <c r="F44" i="25"/>
  <c r="F46" i="25"/>
  <c r="F48" i="25"/>
  <c r="F49" i="25"/>
  <c r="F55" i="25"/>
  <c r="F59" i="25"/>
  <c r="F66" i="25"/>
  <c r="F69" i="25"/>
  <c r="F71" i="25"/>
  <c r="F72" i="25"/>
  <c r="F83" i="25"/>
  <c r="F84" i="25"/>
  <c r="F85" i="25"/>
  <c r="F86" i="25"/>
  <c r="F97" i="25"/>
  <c r="F98" i="25"/>
  <c r="F9" i="26"/>
  <c r="F10" i="26"/>
  <c r="F12" i="26"/>
  <c r="F18" i="26"/>
  <c r="F20" i="26"/>
  <c r="F28" i="26"/>
  <c r="F41" i="26"/>
  <c r="F51" i="26"/>
  <c r="F57" i="26"/>
  <c r="F69" i="26"/>
  <c r="F71" i="26"/>
  <c r="F73" i="26"/>
  <c r="F87" i="26"/>
  <c r="F89" i="26"/>
  <c r="F90" i="26"/>
  <c r="F91" i="26"/>
  <c r="F92" i="26"/>
  <c r="F15" i="29"/>
  <c r="F17" i="29"/>
  <c r="F19" i="29"/>
  <c r="F27" i="29"/>
  <c r="F29" i="29"/>
  <c r="F40" i="29"/>
  <c r="F41" i="29"/>
  <c r="F45" i="29"/>
  <c r="F46" i="29"/>
  <c r="F51" i="29"/>
  <c r="F59" i="29"/>
  <c r="F61" i="29"/>
  <c r="F69" i="29"/>
  <c r="F71" i="29"/>
  <c r="F72" i="29"/>
  <c r="F81" i="29"/>
  <c r="F87" i="29"/>
  <c r="F89" i="29"/>
  <c r="F90" i="29"/>
  <c r="F97" i="29"/>
  <c r="F14" i="30"/>
  <c r="F16" i="30"/>
  <c r="F24" i="30"/>
  <c r="F28" i="30"/>
  <c r="F29" i="30"/>
  <c r="F41" i="30"/>
  <c r="F49" i="30"/>
  <c r="F61" i="30"/>
  <c r="F66" i="30"/>
  <c r="F69" i="30"/>
  <c r="F71" i="30"/>
  <c r="F73" i="30"/>
  <c r="F91" i="30"/>
  <c r="F92" i="30"/>
  <c r="F93" i="30"/>
  <c r="F94" i="30"/>
  <c r="F10" i="32"/>
  <c r="F11" i="32"/>
  <c r="F25" i="32"/>
  <c r="F26" i="32"/>
  <c r="F27" i="32"/>
  <c r="F41" i="32"/>
  <c r="F47" i="32"/>
  <c r="F48" i="32"/>
  <c r="F53" i="32"/>
  <c r="F61" i="32"/>
  <c r="F82" i="32"/>
  <c r="F83" i="32"/>
  <c r="F84" i="32"/>
  <c r="F95" i="32"/>
  <c r="F99" i="32"/>
  <c r="B8" i="33"/>
  <c r="B8" i="54" s="1"/>
  <c r="C8" i="33"/>
  <c r="C8" i="54" s="1"/>
  <c r="B9" i="33"/>
  <c r="B9" i="54" s="1"/>
  <c r="C9" i="33"/>
  <c r="C9" i="54" s="1"/>
  <c r="B10" i="33"/>
  <c r="B10" i="54" s="1"/>
  <c r="C10" i="33"/>
  <c r="C10" i="54" s="1"/>
  <c r="B11" i="33"/>
  <c r="B11" i="54" s="1"/>
  <c r="C11" i="33"/>
  <c r="B12" i="33"/>
  <c r="B12" i="54" s="1"/>
  <c r="C12" i="33"/>
  <c r="C12" i="54" s="1"/>
  <c r="B13" i="33"/>
  <c r="B13" i="54" s="1"/>
  <c r="C13" i="33"/>
  <c r="C13" i="54" s="1"/>
  <c r="B14" i="33"/>
  <c r="B14" i="54" s="1"/>
  <c r="C14" i="33"/>
  <c r="C14" i="54" s="1"/>
  <c r="B15" i="33"/>
  <c r="B15" i="54" s="1"/>
  <c r="C15" i="33"/>
  <c r="C15" i="54" s="1"/>
  <c r="B16" i="33"/>
  <c r="B16" i="54" s="1"/>
  <c r="C16" i="33"/>
  <c r="C16" i="54" s="1"/>
  <c r="B17" i="33"/>
  <c r="B17" i="54" s="1"/>
  <c r="C17" i="33"/>
  <c r="C17" i="54" s="1"/>
  <c r="B18" i="33"/>
  <c r="B18" i="54" s="1"/>
  <c r="C18" i="33"/>
  <c r="B19" i="33"/>
  <c r="B19" i="54" s="1"/>
  <c r="C19" i="33"/>
  <c r="C19" i="54" s="1"/>
  <c r="B20" i="33"/>
  <c r="B20" i="54" s="1"/>
  <c r="C20" i="33"/>
  <c r="B21" i="33"/>
  <c r="B21" i="54" s="1"/>
  <c r="C21" i="33"/>
  <c r="C21" i="54" s="1"/>
  <c r="B22" i="33"/>
  <c r="B22" i="54" s="1"/>
  <c r="C22" i="33"/>
  <c r="B23" i="33"/>
  <c r="B23" i="54" s="1"/>
  <c r="C23" i="33"/>
  <c r="C23" i="54" s="1"/>
  <c r="B24" i="33"/>
  <c r="B24" i="54" s="1"/>
  <c r="C24" i="33"/>
  <c r="C24" i="54" s="1"/>
  <c r="B25" i="33"/>
  <c r="B25" i="54" s="1"/>
  <c r="C25" i="33"/>
  <c r="B26" i="33"/>
  <c r="B26" i="54" s="1"/>
  <c r="C26" i="33"/>
  <c r="C26" i="54" s="1"/>
  <c r="B27" i="33"/>
  <c r="B27" i="54" s="1"/>
  <c r="C27" i="33"/>
  <c r="C27" i="54" s="1"/>
  <c r="B28" i="33"/>
  <c r="B28" i="54" s="1"/>
  <c r="C28" i="33"/>
  <c r="C28" i="54" s="1"/>
  <c r="B29" i="33"/>
  <c r="B29" i="54" s="1"/>
  <c r="C29" i="33"/>
  <c r="C29" i="54" s="1"/>
  <c r="B38" i="33"/>
  <c r="C38" i="33"/>
  <c r="B40" i="33"/>
  <c r="B40" i="54" s="1"/>
  <c r="C40" i="33"/>
  <c r="C40" i="54" s="1"/>
  <c r="B44" i="33"/>
  <c r="B44" i="54" s="1"/>
  <c r="C44" i="33"/>
  <c r="B45" i="33"/>
  <c r="C45" i="33"/>
  <c r="B46" i="33"/>
  <c r="B46" i="54" s="1"/>
  <c r="C46" i="33"/>
  <c r="B47" i="33"/>
  <c r="B47" i="54" s="1"/>
  <c r="C47" i="33"/>
  <c r="C47" i="54" s="1"/>
  <c r="B48" i="33"/>
  <c r="B48" i="54" s="1"/>
  <c r="C48" i="33"/>
  <c r="B51" i="33"/>
  <c r="B51" i="54" s="1"/>
  <c r="C51" i="33"/>
  <c r="C51" i="54" s="1"/>
  <c r="B53" i="33"/>
  <c r="C53" i="33"/>
  <c r="C53" i="54" s="1"/>
  <c r="B55" i="33"/>
  <c r="B55" i="54" s="1"/>
  <c r="C55" i="33"/>
  <c r="C55" i="54" s="1"/>
  <c r="B57" i="33"/>
  <c r="B57" i="54" s="1"/>
  <c r="C57" i="33"/>
  <c r="B59" i="33"/>
  <c r="B59" i="54" s="1"/>
  <c r="C59" i="33"/>
  <c r="C59" i="54" s="1"/>
  <c r="B65" i="33"/>
  <c r="B65" i="54" s="1"/>
  <c r="C65" i="33"/>
  <c r="B66" i="33"/>
  <c r="B66" i="54" s="1"/>
  <c r="C66" i="33"/>
  <c r="B67" i="33"/>
  <c r="B67" i="54" s="1"/>
  <c r="C67" i="33"/>
  <c r="C67" i="54" s="1"/>
  <c r="B68" i="33"/>
  <c r="B68" i="54" s="1"/>
  <c r="C68" i="33"/>
  <c r="B69" i="33"/>
  <c r="B69" i="54" s="1"/>
  <c r="C69" i="33"/>
  <c r="B70" i="33"/>
  <c r="B70" i="54" s="1"/>
  <c r="C70" i="33"/>
  <c r="B71" i="33"/>
  <c r="B71" i="54" s="1"/>
  <c r="C71" i="33"/>
  <c r="B72" i="33"/>
  <c r="B72" i="54" s="1"/>
  <c r="C72" i="33"/>
  <c r="B73" i="33"/>
  <c r="B73" i="54" s="1"/>
  <c r="B74" i="33"/>
  <c r="B74" i="54" s="1"/>
  <c r="C74" i="33"/>
  <c r="B75" i="33"/>
  <c r="B75" i="54" s="1"/>
  <c r="C75" i="33"/>
  <c r="C75" i="54" s="1"/>
  <c r="B76" i="33"/>
  <c r="B76" i="54" s="1"/>
  <c r="C76" i="33"/>
  <c r="C76" i="54" s="1"/>
  <c r="B77" i="33"/>
  <c r="B77" i="54" s="1"/>
  <c r="C77" i="33"/>
  <c r="C77" i="54" s="1"/>
  <c r="B78" i="33"/>
  <c r="B78" i="54" s="1"/>
  <c r="B81" i="33"/>
  <c r="B81" i="54" s="1"/>
  <c r="C81" i="33"/>
  <c r="C81" i="54" s="1"/>
  <c r="B82" i="33"/>
  <c r="B82" i="54" s="1"/>
  <c r="C82" i="33"/>
  <c r="C82" i="54" s="1"/>
  <c r="B83" i="33"/>
  <c r="B83" i="54" s="1"/>
  <c r="C83" i="33"/>
  <c r="C83" i="54" s="1"/>
  <c r="B84" i="33"/>
  <c r="B84" i="54" s="1"/>
  <c r="B85" i="33"/>
  <c r="B85" i="54" s="1"/>
  <c r="C85" i="33"/>
  <c r="C85" i="54" s="1"/>
  <c r="B86" i="33"/>
  <c r="B86" i="54" s="1"/>
  <c r="C86" i="33"/>
  <c r="C86" i="54" s="1"/>
  <c r="B87" i="33"/>
  <c r="B87" i="54" s="1"/>
  <c r="C87" i="33"/>
  <c r="B88" i="33"/>
  <c r="B88" i="54" s="1"/>
  <c r="B89" i="33"/>
  <c r="B89" i="54" s="1"/>
  <c r="C89" i="33"/>
  <c r="B90" i="33"/>
  <c r="B90" i="54" s="1"/>
  <c r="C90" i="33"/>
  <c r="C90" i="54" s="1"/>
  <c r="B91" i="33"/>
  <c r="B91" i="54" s="1"/>
  <c r="C91" i="33"/>
  <c r="C91" i="54" s="1"/>
  <c r="B92" i="33"/>
  <c r="B92" i="54" s="1"/>
  <c r="C92" i="33"/>
  <c r="C92" i="54" s="1"/>
  <c r="B93" i="33"/>
  <c r="B93" i="54" s="1"/>
  <c r="B94" i="33"/>
  <c r="B94" i="54" s="1"/>
  <c r="C94" i="33"/>
  <c r="C94" i="54" s="1"/>
  <c r="B95" i="33"/>
  <c r="B95" i="54" s="1"/>
  <c r="C95" i="33"/>
  <c r="C95" i="54" s="1"/>
  <c r="B96" i="33"/>
  <c r="B96" i="54" s="1"/>
  <c r="C96" i="33"/>
  <c r="B97" i="33"/>
  <c r="B97" i="54" s="1"/>
  <c r="B98" i="33"/>
  <c r="B98" i="54" s="1"/>
  <c r="C98" i="33"/>
  <c r="C98" i="54" s="1"/>
  <c r="B99" i="33"/>
  <c r="B99" i="54" s="1"/>
  <c r="F10" i="36"/>
  <c r="F20" i="36"/>
  <c r="F27" i="36"/>
  <c r="F41" i="36"/>
  <c r="F48" i="36"/>
  <c r="F73" i="36"/>
  <c r="F74" i="36"/>
  <c r="F77" i="36"/>
  <c r="F78" i="36"/>
  <c r="F86" i="36"/>
  <c r="F87" i="36"/>
  <c r="F96" i="36"/>
  <c r="F98" i="36"/>
  <c r="F17" i="37"/>
  <c r="F20" i="37"/>
  <c r="F21" i="37"/>
  <c r="F40" i="37"/>
  <c r="F41" i="37"/>
  <c r="F49" i="37"/>
  <c r="F51" i="37"/>
  <c r="F71" i="37"/>
  <c r="F77" i="37"/>
  <c r="F95" i="37"/>
  <c r="B8" i="61"/>
  <c r="C8" i="61"/>
  <c r="B9" i="61"/>
  <c r="C9" i="61"/>
  <c r="B10" i="61"/>
  <c r="C10" i="61"/>
  <c r="B11" i="61"/>
  <c r="C11" i="61"/>
  <c r="B12" i="61"/>
  <c r="C12" i="61"/>
  <c r="B13" i="61"/>
  <c r="C13" i="61"/>
  <c r="B14" i="61"/>
  <c r="C14" i="61"/>
  <c r="B15" i="61"/>
  <c r="C15" i="61"/>
  <c r="B16" i="61"/>
  <c r="C16" i="61"/>
  <c r="B17" i="61"/>
  <c r="C17" i="61"/>
  <c r="B18" i="61"/>
  <c r="C18" i="61"/>
  <c r="B19" i="61"/>
  <c r="C19" i="61"/>
  <c r="B20" i="61"/>
  <c r="C20" i="61"/>
  <c r="B21" i="61"/>
  <c r="C21" i="61"/>
  <c r="B22" i="61"/>
  <c r="C22" i="61"/>
  <c r="B23" i="61"/>
  <c r="C23" i="61"/>
  <c r="B24" i="61"/>
  <c r="C24" i="61"/>
  <c r="B25" i="61"/>
  <c r="C25" i="61"/>
  <c r="B26" i="61"/>
  <c r="C26" i="61"/>
  <c r="B27" i="61"/>
  <c r="C27" i="61"/>
  <c r="B28" i="61"/>
  <c r="C28" i="61"/>
  <c r="B29" i="61"/>
  <c r="C29" i="61"/>
  <c r="B38" i="61"/>
  <c r="C38" i="61"/>
  <c r="B40" i="61"/>
  <c r="C40" i="61"/>
  <c r="B44" i="61"/>
  <c r="C44" i="61"/>
  <c r="B45" i="61"/>
  <c r="C45" i="61"/>
  <c r="B46" i="61"/>
  <c r="C46" i="61"/>
  <c r="B47" i="61"/>
  <c r="C47" i="61"/>
  <c r="B48" i="61"/>
  <c r="C48" i="61"/>
  <c r="B49" i="61"/>
  <c r="C49" i="61"/>
  <c r="E49" i="61" s="1"/>
  <c r="F49" i="61" s="1"/>
  <c r="B51" i="61"/>
  <c r="C51" i="61"/>
  <c r="B53" i="61"/>
  <c r="C53" i="61"/>
  <c r="B55" i="61"/>
  <c r="C55" i="61"/>
  <c r="B57" i="61"/>
  <c r="C57" i="61"/>
  <c r="B59" i="61"/>
  <c r="C59" i="61"/>
  <c r="B65" i="61"/>
  <c r="C65" i="61"/>
  <c r="B66" i="61"/>
  <c r="C66" i="61"/>
  <c r="B67" i="61"/>
  <c r="C67" i="61"/>
  <c r="B68" i="61"/>
  <c r="C68" i="61"/>
  <c r="B69" i="61"/>
  <c r="C69" i="61"/>
  <c r="B70" i="61"/>
  <c r="C70" i="61"/>
  <c r="B71" i="61"/>
  <c r="C71" i="61"/>
  <c r="B72" i="61"/>
  <c r="C72" i="61"/>
  <c r="B74" i="61"/>
  <c r="C74" i="61"/>
  <c r="B75" i="61"/>
  <c r="C75" i="61"/>
  <c r="B76" i="61"/>
  <c r="C76" i="61"/>
  <c r="B77" i="61"/>
  <c r="C77" i="61"/>
  <c r="B81" i="61"/>
  <c r="C81" i="61"/>
  <c r="B82" i="61"/>
  <c r="C82" i="61"/>
  <c r="B83" i="61"/>
  <c r="C83" i="61"/>
  <c r="B85" i="61"/>
  <c r="C85" i="61"/>
  <c r="B86" i="61"/>
  <c r="C86" i="61"/>
  <c r="B87" i="61"/>
  <c r="C87" i="61"/>
  <c r="B89" i="61"/>
  <c r="C89" i="61"/>
  <c r="B90" i="61"/>
  <c r="C90" i="61"/>
  <c r="E90" i="61" s="1"/>
  <c r="F90" i="61" s="1"/>
  <c r="B91" i="61"/>
  <c r="C91" i="61"/>
  <c r="B92" i="61"/>
  <c r="C92" i="61"/>
  <c r="B94" i="61"/>
  <c r="C94" i="61"/>
  <c r="B95" i="61"/>
  <c r="C95" i="61"/>
  <c r="B96" i="61"/>
  <c r="C96" i="61"/>
  <c r="B98" i="61"/>
  <c r="C98" i="61"/>
  <c r="B8" i="60"/>
  <c r="C8" i="60"/>
  <c r="B9" i="60"/>
  <c r="C9" i="60"/>
  <c r="B10" i="60"/>
  <c r="C10" i="60"/>
  <c r="B11" i="60"/>
  <c r="C11" i="60"/>
  <c r="B12" i="60"/>
  <c r="C12" i="60"/>
  <c r="B13" i="60"/>
  <c r="C13" i="60"/>
  <c r="B14" i="60"/>
  <c r="C14" i="60"/>
  <c r="B15" i="60"/>
  <c r="C15" i="60"/>
  <c r="B16" i="60"/>
  <c r="C16" i="60"/>
  <c r="B17" i="60"/>
  <c r="C17" i="60"/>
  <c r="B18" i="60"/>
  <c r="C18" i="60"/>
  <c r="B19" i="60"/>
  <c r="C19" i="60"/>
  <c r="B20" i="60"/>
  <c r="C20" i="60"/>
  <c r="B21" i="60"/>
  <c r="C21" i="60"/>
  <c r="B22" i="60"/>
  <c r="C22" i="60"/>
  <c r="B23" i="60"/>
  <c r="C23" i="60"/>
  <c r="B24" i="60"/>
  <c r="C24" i="60"/>
  <c r="B25" i="60"/>
  <c r="C25" i="60"/>
  <c r="B26" i="60"/>
  <c r="C26" i="60"/>
  <c r="B27" i="60"/>
  <c r="C27" i="60"/>
  <c r="B28" i="60"/>
  <c r="C28" i="60"/>
  <c r="B29" i="60"/>
  <c r="C29" i="60"/>
  <c r="B38" i="60"/>
  <c r="C38" i="60"/>
  <c r="B40" i="60"/>
  <c r="C40" i="60"/>
  <c r="B44" i="60"/>
  <c r="C44" i="60"/>
  <c r="B45" i="60"/>
  <c r="C45" i="60"/>
  <c r="B46" i="60"/>
  <c r="C46" i="60"/>
  <c r="B47" i="60"/>
  <c r="C47" i="60"/>
  <c r="B48" i="60"/>
  <c r="C48" i="60"/>
  <c r="B49" i="60"/>
  <c r="C49" i="60"/>
  <c r="B51" i="60"/>
  <c r="C51" i="60"/>
  <c r="B53" i="60"/>
  <c r="C53" i="60"/>
  <c r="B55" i="60"/>
  <c r="C55" i="60"/>
  <c r="B57" i="60"/>
  <c r="C57" i="60"/>
  <c r="B59" i="60"/>
  <c r="C59" i="60"/>
  <c r="B65" i="60"/>
  <c r="C65" i="60"/>
  <c r="B66" i="60"/>
  <c r="C66" i="60"/>
  <c r="B67" i="60"/>
  <c r="C67" i="60"/>
  <c r="B68" i="60"/>
  <c r="C68" i="60"/>
  <c r="B69" i="60"/>
  <c r="C69" i="60"/>
  <c r="B70" i="60"/>
  <c r="C70" i="60"/>
  <c r="B71" i="60"/>
  <c r="C71" i="60"/>
  <c r="B72" i="60"/>
  <c r="C72" i="60"/>
  <c r="B74" i="60"/>
  <c r="C74" i="60"/>
  <c r="B75" i="60"/>
  <c r="C75" i="60"/>
  <c r="B76" i="60"/>
  <c r="C76" i="60"/>
  <c r="B77" i="60"/>
  <c r="C77" i="60"/>
  <c r="B81" i="60"/>
  <c r="C81" i="60"/>
  <c r="B82" i="60"/>
  <c r="C82" i="60"/>
  <c r="B83" i="60"/>
  <c r="C83" i="60"/>
  <c r="B85" i="60"/>
  <c r="C85" i="60"/>
  <c r="B86" i="60"/>
  <c r="C86" i="60"/>
  <c r="B87" i="60"/>
  <c r="C87" i="60"/>
  <c r="B89" i="60"/>
  <c r="C89" i="60"/>
  <c r="B90" i="60"/>
  <c r="C90" i="60"/>
  <c r="B91" i="60"/>
  <c r="C91" i="60"/>
  <c r="B92" i="60"/>
  <c r="C92" i="60"/>
  <c r="B94" i="60"/>
  <c r="C94" i="60"/>
  <c r="B95" i="60"/>
  <c r="C95" i="60"/>
  <c r="B96" i="60"/>
  <c r="C96" i="60"/>
  <c r="B98" i="60"/>
  <c r="C98" i="60"/>
  <c r="B53" i="59"/>
  <c r="C53" i="59"/>
  <c r="F99" i="39"/>
  <c r="F78" i="39"/>
  <c r="F10" i="43"/>
  <c r="F78" i="42"/>
  <c r="F99" i="41"/>
  <c r="F42" i="42"/>
  <c r="F61" i="42"/>
  <c r="E77" i="61" l="1"/>
  <c r="F77" i="61" s="1"/>
  <c r="E26" i="61"/>
  <c r="F26" i="61" s="1"/>
  <c r="E82" i="60"/>
  <c r="F82" i="60" s="1"/>
  <c r="E36" i="11"/>
  <c r="F36" i="11" s="1"/>
  <c r="E30" i="8"/>
  <c r="F30" i="8" s="1"/>
  <c r="E48" i="60"/>
  <c r="F48" i="60" s="1"/>
  <c r="B61" i="8"/>
  <c r="B34" i="52"/>
  <c r="E35" i="11"/>
  <c r="F35" i="11" s="1"/>
  <c r="D33" i="52"/>
  <c r="C33" i="52"/>
  <c r="B33" i="52"/>
  <c r="C34" i="52"/>
  <c r="C29" i="52"/>
  <c r="D35" i="52"/>
  <c r="B38" i="52"/>
  <c r="B36" i="54"/>
  <c r="B36" i="53" s="1"/>
  <c r="B36" i="52"/>
  <c r="E57" i="33"/>
  <c r="F57" i="33" s="1"/>
  <c r="D38" i="52"/>
  <c r="D34" i="54"/>
  <c r="D34" i="52"/>
  <c r="D29" i="54"/>
  <c r="E29" i="54" s="1"/>
  <c r="F29" i="54" s="1"/>
  <c r="D29" i="52"/>
  <c r="B29" i="52"/>
  <c r="C38" i="52"/>
  <c r="C35" i="54"/>
  <c r="C35" i="53" s="1"/>
  <c r="C35" i="52"/>
  <c r="B40" i="52"/>
  <c r="D40" i="52"/>
  <c r="B35" i="54"/>
  <c r="B35" i="52"/>
  <c r="E18" i="33"/>
  <c r="F18" i="33" s="1"/>
  <c r="B30" i="54"/>
  <c r="B30" i="53" s="1"/>
  <c r="B30" i="52"/>
  <c r="C36" i="54"/>
  <c r="C36" i="53" s="1"/>
  <c r="C36" i="52"/>
  <c r="C40" i="52"/>
  <c r="C30" i="54"/>
  <c r="C30" i="53" s="1"/>
  <c r="C30" i="52"/>
  <c r="D30" i="54"/>
  <c r="D30" i="52"/>
  <c r="D36" i="54"/>
  <c r="D36" i="52"/>
  <c r="E34" i="61"/>
  <c r="F34" i="61" s="1"/>
  <c r="E88" i="59"/>
  <c r="F88" i="59" s="1"/>
  <c r="E66" i="8"/>
  <c r="F66" i="8" s="1"/>
  <c r="E96" i="11"/>
  <c r="F96" i="11" s="1"/>
  <c r="E23" i="61"/>
  <c r="F23" i="61" s="1"/>
  <c r="B34" i="55"/>
  <c r="B32" i="55"/>
  <c r="C33" i="55"/>
  <c r="C31" i="55"/>
  <c r="E31" i="55" s="1"/>
  <c r="F31" i="55" s="1"/>
  <c r="B33" i="55"/>
  <c r="B31" i="55"/>
  <c r="E25" i="59"/>
  <c r="F25" i="59" s="1"/>
  <c r="D34" i="55"/>
  <c r="D32" i="55"/>
  <c r="C34" i="55"/>
  <c r="C32" i="55"/>
  <c r="E40" i="11"/>
  <c r="F40" i="11" s="1"/>
  <c r="C34" i="54"/>
  <c r="C32" i="54"/>
  <c r="B34" i="54"/>
  <c r="B32" i="54"/>
  <c r="D33" i="54"/>
  <c r="C33" i="54"/>
  <c r="C31" i="54"/>
  <c r="B33" i="54"/>
  <c r="B31" i="54"/>
  <c r="E89" i="61"/>
  <c r="F89" i="61" s="1"/>
  <c r="D97" i="61"/>
  <c r="E96" i="61"/>
  <c r="F96" i="61" s="1"/>
  <c r="E74" i="61"/>
  <c r="F74" i="61" s="1"/>
  <c r="E11" i="60"/>
  <c r="F11" i="60" s="1"/>
  <c r="E17" i="59"/>
  <c r="F17" i="59" s="1"/>
  <c r="E92" i="8"/>
  <c r="F92" i="8" s="1"/>
  <c r="E22" i="8"/>
  <c r="F22" i="8" s="1"/>
  <c r="E71" i="61"/>
  <c r="F71" i="61" s="1"/>
  <c r="E48" i="61"/>
  <c r="F48" i="61" s="1"/>
  <c r="E81" i="61"/>
  <c r="F81" i="61" s="1"/>
  <c r="E76" i="61"/>
  <c r="F76" i="61" s="1"/>
  <c r="E92" i="61"/>
  <c r="F92" i="61" s="1"/>
  <c r="E36" i="61"/>
  <c r="F36" i="61" s="1"/>
  <c r="E25" i="61"/>
  <c r="F25" i="61" s="1"/>
  <c r="E55" i="61"/>
  <c r="F55" i="61" s="1"/>
  <c r="E51" i="61"/>
  <c r="F51" i="61" s="1"/>
  <c r="D93" i="61"/>
  <c r="E94" i="61"/>
  <c r="F94" i="61" s="1"/>
  <c r="E47" i="61"/>
  <c r="F47" i="61" s="1"/>
  <c r="E40" i="61"/>
  <c r="F40" i="61" s="1"/>
  <c r="E69" i="61"/>
  <c r="F69" i="61" s="1"/>
  <c r="E91" i="61"/>
  <c r="F91" i="61" s="1"/>
  <c r="E27" i="61"/>
  <c r="F27" i="61" s="1"/>
  <c r="E24" i="61"/>
  <c r="F24" i="61" s="1"/>
  <c r="E12" i="61"/>
  <c r="F12" i="61" s="1"/>
  <c r="E13" i="61"/>
  <c r="F13" i="61" s="1"/>
  <c r="E29" i="61"/>
  <c r="F29" i="61" s="1"/>
  <c r="E11" i="61"/>
  <c r="F11" i="61" s="1"/>
  <c r="E28" i="61"/>
  <c r="F28" i="61" s="1"/>
  <c r="E10" i="61"/>
  <c r="F10" i="61" s="1"/>
  <c r="E70" i="61"/>
  <c r="F70" i="61" s="1"/>
  <c r="E59" i="61"/>
  <c r="F59" i="61" s="1"/>
  <c r="B93" i="61"/>
  <c r="E68" i="61"/>
  <c r="F68" i="61" s="1"/>
  <c r="E87" i="61"/>
  <c r="F87" i="61" s="1"/>
  <c r="B97" i="61"/>
  <c r="E21" i="61"/>
  <c r="F21" i="61" s="1"/>
  <c r="E22" i="61"/>
  <c r="F22" i="61" s="1"/>
  <c r="E14" i="61"/>
  <c r="F14" i="61" s="1"/>
  <c r="E30" i="61"/>
  <c r="F30" i="61" s="1"/>
  <c r="E16" i="61"/>
  <c r="F16" i="61" s="1"/>
  <c r="E20" i="61"/>
  <c r="F20" i="61" s="1"/>
  <c r="E9" i="61"/>
  <c r="F9" i="61" s="1"/>
  <c r="E19" i="61"/>
  <c r="F19" i="61" s="1"/>
  <c r="E8" i="61"/>
  <c r="F8" i="61" s="1"/>
  <c r="E40" i="7"/>
  <c r="F40" i="7" s="1"/>
  <c r="E49" i="59"/>
  <c r="F49" i="59" s="1"/>
  <c r="E59" i="59"/>
  <c r="F59" i="59" s="1"/>
  <c r="C17" i="53"/>
  <c r="E82" i="8"/>
  <c r="F82" i="8" s="1"/>
  <c r="E89" i="8"/>
  <c r="F89" i="8" s="1"/>
  <c r="E81" i="8"/>
  <c r="F81" i="8" s="1"/>
  <c r="E40" i="8"/>
  <c r="F40" i="8" s="1"/>
  <c r="E34" i="8"/>
  <c r="F34" i="8" s="1"/>
  <c r="E65" i="59"/>
  <c r="F65" i="59" s="1"/>
  <c r="E73" i="59"/>
  <c r="F73" i="59" s="1"/>
  <c r="E84" i="59"/>
  <c r="F84" i="59" s="1"/>
  <c r="E74" i="8"/>
  <c r="F74" i="8" s="1"/>
  <c r="E18" i="8"/>
  <c r="F18" i="8" s="1"/>
  <c r="E10" i="8"/>
  <c r="F10" i="8" s="1"/>
  <c r="E13" i="59"/>
  <c r="F13" i="59" s="1"/>
  <c r="E68" i="60"/>
  <c r="F68" i="60" s="1"/>
  <c r="E55" i="8"/>
  <c r="F55" i="8" s="1"/>
  <c r="E44" i="8"/>
  <c r="F44" i="8" s="1"/>
  <c r="E78" i="8"/>
  <c r="F78" i="8" s="1"/>
  <c r="E59" i="8"/>
  <c r="F59" i="8" s="1"/>
  <c r="E90" i="60"/>
  <c r="F90" i="60" s="1"/>
  <c r="E16" i="8"/>
  <c r="F16" i="8" s="1"/>
  <c r="E66" i="60"/>
  <c r="F66" i="60" s="1"/>
  <c r="E98" i="60"/>
  <c r="F98" i="60" s="1"/>
  <c r="E87" i="60"/>
  <c r="F87" i="60" s="1"/>
  <c r="E91" i="11"/>
  <c r="F91" i="11" s="1"/>
  <c r="E48" i="11"/>
  <c r="F48" i="11" s="1"/>
  <c r="E28" i="60"/>
  <c r="F28" i="60" s="1"/>
  <c r="E44" i="11"/>
  <c r="F44" i="11" s="1"/>
  <c r="E12" i="60"/>
  <c r="F12" i="60" s="1"/>
  <c r="E19" i="11"/>
  <c r="F19" i="11" s="1"/>
  <c r="E13" i="11"/>
  <c r="F13" i="11" s="1"/>
  <c r="E76" i="11"/>
  <c r="F76" i="11" s="1"/>
  <c r="E49" i="11"/>
  <c r="F49" i="11" s="1"/>
  <c r="E82" i="11"/>
  <c r="F82" i="11" s="1"/>
  <c r="E46" i="11"/>
  <c r="F46" i="11" s="1"/>
  <c r="E57" i="11"/>
  <c r="F57" i="11" s="1"/>
  <c r="E34" i="59"/>
  <c r="F34" i="59" s="1"/>
  <c r="E86" i="59"/>
  <c r="F86" i="59" s="1"/>
  <c r="E99" i="59"/>
  <c r="F99" i="59" s="1"/>
  <c r="E38" i="33"/>
  <c r="F38" i="33" s="1"/>
  <c r="E27" i="59"/>
  <c r="F27" i="59" s="1"/>
  <c r="E19" i="59"/>
  <c r="F19" i="59" s="1"/>
  <c r="E98" i="59"/>
  <c r="F98" i="59" s="1"/>
  <c r="E18" i="11"/>
  <c r="F18" i="11" s="1"/>
  <c r="E10" i="11"/>
  <c r="F10" i="11" s="1"/>
  <c r="E23" i="60"/>
  <c r="F23" i="60" s="1"/>
  <c r="E15" i="60"/>
  <c r="F15" i="60" s="1"/>
  <c r="E20" i="11"/>
  <c r="F20" i="11" s="1"/>
  <c r="E55" i="11"/>
  <c r="F55" i="11" s="1"/>
  <c r="E90" i="11"/>
  <c r="F90" i="11" s="1"/>
  <c r="E75" i="11"/>
  <c r="F75" i="11" s="1"/>
  <c r="E72" i="11"/>
  <c r="F72" i="11" s="1"/>
  <c r="E69" i="11"/>
  <c r="F69" i="11" s="1"/>
  <c r="E86" i="11"/>
  <c r="F86" i="11" s="1"/>
  <c r="E27" i="11"/>
  <c r="F27" i="11" s="1"/>
  <c r="E11" i="11"/>
  <c r="F11" i="11" s="1"/>
  <c r="E29" i="11"/>
  <c r="F29" i="11" s="1"/>
  <c r="E34" i="60"/>
  <c r="F34" i="60" s="1"/>
  <c r="E95" i="60"/>
  <c r="F95" i="60" s="1"/>
  <c r="E85" i="60"/>
  <c r="F85" i="60" s="1"/>
  <c r="E46" i="60"/>
  <c r="F46" i="60" s="1"/>
  <c r="B88" i="11"/>
  <c r="B88" i="52" s="1"/>
  <c r="B97" i="11"/>
  <c r="B97" i="52" s="1"/>
  <c r="E59" i="11"/>
  <c r="F59" i="11" s="1"/>
  <c r="E53" i="11"/>
  <c r="F53" i="11" s="1"/>
  <c r="E68" i="11"/>
  <c r="F68" i="11" s="1"/>
  <c r="E98" i="11"/>
  <c r="F98" i="11" s="1"/>
  <c r="E36" i="60"/>
  <c r="F36" i="60" s="1"/>
  <c r="E30" i="11"/>
  <c r="F30" i="11" s="1"/>
  <c r="E24" i="11"/>
  <c r="F24" i="11" s="1"/>
  <c r="E16" i="11"/>
  <c r="F16" i="11" s="1"/>
  <c r="E22" i="60"/>
  <c r="F22" i="60" s="1"/>
  <c r="E14" i="60"/>
  <c r="F14" i="60" s="1"/>
  <c r="E25" i="60"/>
  <c r="F25" i="60" s="1"/>
  <c r="E33" i="11"/>
  <c r="F33" i="11" s="1"/>
  <c r="E26" i="11"/>
  <c r="F26" i="11" s="1"/>
  <c r="E23" i="11"/>
  <c r="F23" i="11" s="1"/>
  <c r="E15" i="11"/>
  <c r="F15" i="11" s="1"/>
  <c r="E67" i="60"/>
  <c r="F67" i="60" s="1"/>
  <c r="E49" i="60"/>
  <c r="F49" i="60" s="1"/>
  <c r="E74" i="11"/>
  <c r="F74" i="11" s="1"/>
  <c r="E89" i="60"/>
  <c r="F89" i="60" s="1"/>
  <c r="B78" i="11"/>
  <c r="B78" i="52" s="1"/>
  <c r="E70" i="11"/>
  <c r="F70" i="11" s="1"/>
  <c r="E83" i="11"/>
  <c r="F83" i="11" s="1"/>
  <c r="E24" i="60"/>
  <c r="F24" i="60" s="1"/>
  <c r="E22" i="11"/>
  <c r="F22" i="11" s="1"/>
  <c r="E14" i="11"/>
  <c r="F14" i="11" s="1"/>
  <c r="B42" i="11"/>
  <c r="B61" i="11" s="1"/>
  <c r="E34" i="11"/>
  <c r="F34" i="11" s="1"/>
  <c r="E38" i="11"/>
  <c r="F38" i="11" s="1"/>
  <c r="E51" i="11"/>
  <c r="F51" i="11" s="1"/>
  <c r="E77" i="11"/>
  <c r="F77" i="11" s="1"/>
  <c r="E66" i="11"/>
  <c r="F66" i="11" s="1"/>
  <c r="D42" i="11"/>
  <c r="D61" i="11" s="1"/>
  <c r="E71" i="11"/>
  <c r="F71" i="11" s="1"/>
  <c r="E95" i="11"/>
  <c r="F95" i="11" s="1"/>
  <c r="E85" i="11"/>
  <c r="F85" i="11" s="1"/>
  <c r="D78" i="11"/>
  <c r="D84" i="11"/>
  <c r="D97" i="11"/>
  <c r="C97" i="11"/>
  <c r="E65" i="11"/>
  <c r="F65" i="11" s="1"/>
  <c r="E67" i="11"/>
  <c r="F67" i="11" s="1"/>
  <c r="E21" i="11"/>
  <c r="F21" i="11" s="1"/>
  <c r="E25" i="11"/>
  <c r="F25" i="11" s="1"/>
  <c r="E17" i="11"/>
  <c r="F17" i="11" s="1"/>
  <c r="E48" i="33"/>
  <c r="F48" i="33" s="1"/>
  <c r="D22" i="52"/>
  <c r="E89" i="33"/>
  <c r="F89" i="33" s="1"/>
  <c r="E68" i="59"/>
  <c r="F68" i="59" s="1"/>
  <c r="E87" i="59"/>
  <c r="F87" i="59" s="1"/>
  <c r="E87" i="33"/>
  <c r="F87" i="33" s="1"/>
  <c r="E75" i="59"/>
  <c r="F75" i="59" s="1"/>
  <c r="E74" i="59"/>
  <c r="F74" i="59" s="1"/>
  <c r="E66" i="59"/>
  <c r="F66" i="59" s="1"/>
  <c r="E93" i="59"/>
  <c r="F93" i="59" s="1"/>
  <c r="E85" i="59"/>
  <c r="F85" i="59" s="1"/>
  <c r="E24" i="59"/>
  <c r="F24" i="59" s="1"/>
  <c r="E16" i="59"/>
  <c r="F16" i="59" s="1"/>
  <c r="E29" i="33"/>
  <c r="F29" i="33" s="1"/>
  <c r="E20" i="33"/>
  <c r="F20" i="33" s="1"/>
  <c r="E30" i="59"/>
  <c r="F30" i="59" s="1"/>
  <c r="E22" i="59"/>
  <c r="F22" i="59" s="1"/>
  <c r="E14" i="59"/>
  <c r="F14" i="59" s="1"/>
  <c r="D88" i="33"/>
  <c r="D88" i="54" s="1"/>
  <c r="E74" i="33"/>
  <c r="F74" i="33" s="1"/>
  <c r="E65" i="33"/>
  <c r="F65" i="33" s="1"/>
  <c r="E46" i="33"/>
  <c r="F46" i="33" s="1"/>
  <c r="C57" i="54"/>
  <c r="C57" i="53" s="1"/>
  <c r="C48" i="54"/>
  <c r="E48" i="54" s="1"/>
  <c r="F48" i="54" s="1"/>
  <c r="E67" i="33"/>
  <c r="F67" i="33" s="1"/>
  <c r="E14" i="54"/>
  <c r="F14" i="54" s="1"/>
  <c r="E15" i="33"/>
  <c r="F15" i="33" s="1"/>
  <c r="E24" i="33"/>
  <c r="F24" i="33" s="1"/>
  <c r="E86" i="33"/>
  <c r="F86" i="33" s="1"/>
  <c r="C20" i="54"/>
  <c r="E20" i="54" s="1"/>
  <c r="F20" i="54" s="1"/>
  <c r="E83" i="33"/>
  <c r="F83" i="33" s="1"/>
  <c r="E75" i="33"/>
  <c r="F75" i="33" s="1"/>
  <c r="E70" i="33"/>
  <c r="F70" i="33" s="1"/>
  <c r="E19" i="33"/>
  <c r="F19" i="33" s="1"/>
  <c r="E27" i="33"/>
  <c r="F27" i="33" s="1"/>
  <c r="E72" i="33"/>
  <c r="F72" i="33" s="1"/>
  <c r="E45" i="33"/>
  <c r="F45" i="33" s="1"/>
  <c r="E25" i="33"/>
  <c r="F25" i="33" s="1"/>
  <c r="E26" i="33"/>
  <c r="F26" i="33" s="1"/>
  <c r="E10" i="54"/>
  <c r="F10" i="54" s="1"/>
  <c r="E34" i="33"/>
  <c r="F34" i="33" s="1"/>
  <c r="E44" i="33"/>
  <c r="F44" i="33" s="1"/>
  <c r="D26" i="54"/>
  <c r="E26" i="54" s="1"/>
  <c r="F26" i="54" s="1"/>
  <c r="C18" i="54"/>
  <c r="E18" i="54" s="1"/>
  <c r="F18" i="54" s="1"/>
  <c r="E8" i="33"/>
  <c r="F8" i="33" s="1"/>
  <c r="E81" i="54"/>
  <c r="F81" i="54" s="1"/>
  <c r="C46" i="54"/>
  <c r="C46" i="53" s="1"/>
  <c r="C38" i="54"/>
  <c r="C38" i="53" s="1"/>
  <c r="E28" i="54"/>
  <c r="F28" i="54" s="1"/>
  <c r="E91" i="33"/>
  <c r="F91" i="33" s="1"/>
  <c r="E34" i="7"/>
  <c r="F34" i="7" s="1"/>
  <c r="C72" i="54"/>
  <c r="E72" i="54" s="1"/>
  <c r="F72" i="54" s="1"/>
  <c r="C42" i="61"/>
  <c r="C61" i="61" s="1"/>
  <c r="E47" i="33"/>
  <c r="F47" i="33" s="1"/>
  <c r="E16" i="54"/>
  <c r="F16" i="54" s="1"/>
  <c r="D88" i="61"/>
  <c r="D73" i="61"/>
  <c r="D78" i="61" s="1"/>
  <c r="E46" i="61"/>
  <c r="F46" i="61" s="1"/>
  <c r="E19" i="60"/>
  <c r="F19" i="60" s="1"/>
  <c r="E81" i="11"/>
  <c r="F81" i="11" s="1"/>
  <c r="E28" i="11"/>
  <c r="F28" i="11" s="1"/>
  <c r="E12" i="11"/>
  <c r="F12" i="11" s="1"/>
  <c r="E47" i="11"/>
  <c r="F47" i="11" s="1"/>
  <c r="C84" i="11"/>
  <c r="E40" i="59"/>
  <c r="F40" i="59" s="1"/>
  <c r="E51" i="59"/>
  <c r="F51" i="59" s="1"/>
  <c r="E77" i="33"/>
  <c r="F77" i="33" s="1"/>
  <c r="B94" i="52"/>
  <c r="E83" i="61"/>
  <c r="F83" i="61" s="1"/>
  <c r="E44" i="61"/>
  <c r="F44" i="61" s="1"/>
  <c r="E30" i="33"/>
  <c r="F30" i="33" s="1"/>
  <c r="D71" i="52"/>
  <c r="D84" i="60"/>
  <c r="B8" i="53"/>
  <c r="E73" i="11"/>
  <c r="F73" i="11" s="1"/>
  <c r="E18" i="61"/>
  <c r="F18" i="61" s="1"/>
  <c r="E13" i="33"/>
  <c r="F13" i="33" s="1"/>
  <c r="C88" i="33"/>
  <c r="C88" i="54" s="1"/>
  <c r="C88" i="53" s="1"/>
  <c r="E12" i="33"/>
  <c r="F12" i="33" s="1"/>
  <c r="B45" i="52"/>
  <c r="B10" i="52"/>
  <c r="E82" i="61"/>
  <c r="F82" i="61" s="1"/>
  <c r="E92" i="11"/>
  <c r="F92" i="11" s="1"/>
  <c r="E46" i="59"/>
  <c r="F46" i="59" s="1"/>
  <c r="E69" i="59"/>
  <c r="F69" i="59" s="1"/>
  <c r="C73" i="33"/>
  <c r="C65" i="54"/>
  <c r="E65" i="54" s="1"/>
  <c r="F65" i="54" s="1"/>
  <c r="C89" i="54"/>
  <c r="E89" i="54" s="1"/>
  <c r="F89" i="54" s="1"/>
  <c r="C84" i="33"/>
  <c r="C84" i="54" s="1"/>
  <c r="C84" i="53" s="1"/>
  <c r="C44" i="54"/>
  <c r="E44" i="54" s="1"/>
  <c r="F44" i="54" s="1"/>
  <c r="C25" i="54"/>
  <c r="E25" i="54" s="1"/>
  <c r="F25" i="54" s="1"/>
  <c r="E85" i="33"/>
  <c r="F85" i="33" s="1"/>
  <c r="E44" i="60"/>
  <c r="F44" i="60" s="1"/>
  <c r="C84" i="61"/>
  <c r="B73" i="61"/>
  <c r="B78" i="61" s="1"/>
  <c r="D84" i="61"/>
  <c r="C42" i="11"/>
  <c r="C61" i="11" s="1"/>
  <c r="D93" i="11"/>
  <c r="E51" i="33"/>
  <c r="F51" i="33" s="1"/>
  <c r="E28" i="33"/>
  <c r="F28" i="33" s="1"/>
  <c r="E81" i="33"/>
  <c r="F81" i="33" s="1"/>
  <c r="B88" i="61"/>
  <c r="E23" i="33"/>
  <c r="F23" i="33" s="1"/>
  <c r="D73" i="33"/>
  <c r="D78" i="33" s="1"/>
  <c r="D78" i="54" s="1"/>
  <c r="D51" i="52"/>
  <c r="C93" i="11"/>
  <c r="C42" i="33"/>
  <c r="E67" i="61"/>
  <c r="F67" i="61" s="1"/>
  <c r="E94" i="33"/>
  <c r="F94" i="33" s="1"/>
  <c r="D49" i="33"/>
  <c r="D49" i="54" s="1"/>
  <c r="D49" i="53" s="1"/>
  <c r="D85" i="52"/>
  <c r="D88" i="60"/>
  <c r="E38" i="61"/>
  <c r="F38" i="61" s="1"/>
  <c r="C78" i="11"/>
  <c r="B93" i="11"/>
  <c r="B93" i="52" s="1"/>
  <c r="E8" i="59"/>
  <c r="F8" i="59" s="1"/>
  <c r="E38" i="59"/>
  <c r="F38" i="59" s="1"/>
  <c r="E35" i="61"/>
  <c r="F35" i="61" s="1"/>
  <c r="E92" i="60"/>
  <c r="F92" i="60" s="1"/>
  <c r="E90" i="33"/>
  <c r="F90" i="33" s="1"/>
  <c r="E10" i="33"/>
  <c r="F10" i="33" s="1"/>
  <c r="B42" i="61"/>
  <c r="B61" i="61" s="1"/>
  <c r="B47" i="52"/>
  <c r="B28" i="52"/>
  <c r="B12" i="52"/>
  <c r="D93" i="33"/>
  <c r="D93" i="54" s="1"/>
  <c r="E17" i="33"/>
  <c r="F17" i="33" s="1"/>
  <c r="E45" i="11"/>
  <c r="F45" i="11" s="1"/>
  <c r="B84" i="11"/>
  <c r="B84" i="52" s="1"/>
  <c r="E87" i="11"/>
  <c r="F87" i="11" s="1"/>
  <c r="E92" i="59"/>
  <c r="F92" i="59" s="1"/>
  <c r="B8" i="52"/>
  <c r="E44" i="59"/>
  <c r="F44" i="59" s="1"/>
  <c r="E57" i="59"/>
  <c r="F57" i="59" s="1"/>
  <c r="E81" i="59"/>
  <c r="F81" i="59" s="1"/>
  <c r="C17" i="52"/>
  <c r="E59" i="60"/>
  <c r="F59" i="60" s="1"/>
  <c r="E20" i="60"/>
  <c r="F20" i="60" s="1"/>
  <c r="E45" i="59"/>
  <c r="F45" i="59" s="1"/>
  <c r="E76" i="59"/>
  <c r="F76" i="59" s="1"/>
  <c r="E95" i="59"/>
  <c r="F95" i="59" s="1"/>
  <c r="E53" i="60"/>
  <c r="F53" i="60" s="1"/>
  <c r="E72" i="60"/>
  <c r="F72" i="60" s="1"/>
  <c r="E16" i="60"/>
  <c r="F16" i="60" s="1"/>
  <c r="E51" i="60"/>
  <c r="F51" i="60" s="1"/>
  <c r="E26" i="8"/>
  <c r="F26" i="8" s="1"/>
  <c r="E14" i="8"/>
  <c r="F14" i="8" s="1"/>
  <c r="E8" i="8"/>
  <c r="F8" i="8" s="1"/>
  <c r="B55" i="53"/>
  <c r="E97" i="8"/>
  <c r="F97" i="8" s="1"/>
  <c r="B84" i="60"/>
  <c r="E92" i="54"/>
  <c r="F92" i="54" s="1"/>
  <c r="E70" i="8"/>
  <c r="F70" i="8" s="1"/>
  <c r="E48" i="8"/>
  <c r="F48" i="8" s="1"/>
  <c r="E27" i="8"/>
  <c r="F27" i="8" s="1"/>
  <c r="E96" i="8"/>
  <c r="F96" i="8" s="1"/>
  <c r="E84" i="8"/>
  <c r="F84" i="8" s="1"/>
  <c r="E29" i="59"/>
  <c r="F29" i="59" s="1"/>
  <c r="E21" i="59"/>
  <c r="F21" i="59" s="1"/>
  <c r="E9" i="59"/>
  <c r="F9" i="59" s="1"/>
  <c r="E77" i="59"/>
  <c r="F77" i="59" s="1"/>
  <c r="E96" i="59"/>
  <c r="F96" i="59" s="1"/>
  <c r="E35" i="60"/>
  <c r="F35" i="60" s="1"/>
  <c r="D93" i="60"/>
  <c r="E91" i="60"/>
  <c r="F91" i="60" s="1"/>
  <c r="E75" i="60"/>
  <c r="F75" i="60" s="1"/>
  <c r="B42" i="60"/>
  <c r="B61" i="60" s="1"/>
  <c r="E89" i="11"/>
  <c r="F89" i="11" s="1"/>
  <c r="E8" i="11"/>
  <c r="F8" i="11" s="1"/>
  <c r="E19" i="54"/>
  <c r="F19" i="54" s="1"/>
  <c r="E18" i="60"/>
  <c r="F18" i="60" s="1"/>
  <c r="C59" i="53"/>
  <c r="B73" i="60"/>
  <c r="B78" i="60" s="1"/>
  <c r="E27" i="60"/>
  <c r="F27" i="60" s="1"/>
  <c r="D88" i="11"/>
  <c r="E94" i="11"/>
  <c r="F94" i="11" s="1"/>
  <c r="E86" i="54"/>
  <c r="F86" i="54" s="1"/>
  <c r="E70" i="60"/>
  <c r="F70" i="60" s="1"/>
  <c r="E9" i="11"/>
  <c r="F9" i="11" s="1"/>
  <c r="B88" i="60"/>
  <c r="E77" i="60"/>
  <c r="F77" i="60" s="1"/>
  <c r="E94" i="54"/>
  <c r="F94" i="54" s="1"/>
  <c r="E69" i="60"/>
  <c r="F69" i="60" s="1"/>
  <c r="E33" i="60"/>
  <c r="F33" i="60" s="1"/>
  <c r="B97" i="60"/>
  <c r="E30" i="60"/>
  <c r="F30" i="60" s="1"/>
  <c r="C66" i="52"/>
  <c r="B93" i="60"/>
  <c r="E76" i="60"/>
  <c r="F76" i="60" s="1"/>
  <c r="C88" i="11"/>
  <c r="C84" i="60"/>
  <c r="C93" i="60"/>
  <c r="E15" i="54"/>
  <c r="F15" i="54" s="1"/>
  <c r="E38" i="60"/>
  <c r="F38" i="60" s="1"/>
  <c r="E8" i="60"/>
  <c r="F8" i="60" s="1"/>
  <c r="E23" i="54"/>
  <c r="F23" i="54" s="1"/>
  <c r="D42" i="60"/>
  <c r="D61" i="60" s="1"/>
  <c r="C45" i="54"/>
  <c r="E45" i="54" s="1"/>
  <c r="F45" i="54" s="1"/>
  <c r="C49" i="33"/>
  <c r="C49" i="54" s="1"/>
  <c r="D42" i="33"/>
  <c r="E40" i="33"/>
  <c r="F40" i="33" s="1"/>
  <c r="E55" i="54"/>
  <c r="F55" i="54" s="1"/>
  <c r="B25" i="53"/>
  <c r="E53" i="33"/>
  <c r="F53" i="33" s="1"/>
  <c r="E27" i="54"/>
  <c r="F27" i="54" s="1"/>
  <c r="C22" i="54"/>
  <c r="E22" i="54" s="1"/>
  <c r="F22" i="54" s="1"/>
  <c r="E22" i="33"/>
  <c r="F22" i="33" s="1"/>
  <c r="D17" i="54"/>
  <c r="E17" i="54" s="1"/>
  <c r="F17" i="54" s="1"/>
  <c r="B53" i="54"/>
  <c r="B53" i="53" s="1"/>
  <c r="B49" i="33"/>
  <c r="B49" i="54" s="1"/>
  <c r="B45" i="54"/>
  <c r="B45" i="53" s="1"/>
  <c r="E55" i="33"/>
  <c r="F55" i="33" s="1"/>
  <c r="E14" i="33"/>
  <c r="F14" i="33" s="1"/>
  <c r="C87" i="54"/>
  <c r="E87" i="54" s="1"/>
  <c r="F87" i="54" s="1"/>
  <c r="C87" i="52"/>
  <c r="D97" i="33"/>
  <c r="E35" i="33"/>
  <c r="F35" i="33" s="1"/>
  <c r="D35" i="54"/>
  <c r="E69" i="33"/>
  <c r="F69" i="33" s="1"/>
  <c r="C69" i="54"/>
  <c r="E69" i="54" s="1"/>
  <c r="F69" i="54" s="1"/>
  <c r="E82" i="33"/>
  <c r="F82" i="33" s="1"/>
  <c r="D82" i="54"/>
  <c r="E82" i="54" s="1"/>
  <c r="F82" i="54" s="1"/>
  <c r="D9" i="54"/>
  <c r="E9" i="54" s="1"/>
  <c r="F9" i="54" s="1"/>
  <c r="E9" i="33"/>
  <c r="F9" i="33" s="1"/>
  <c r="C68" i="54"/>
  <c r="C68" i="53" s="1"/>
  <c r="E68" i="33"/>
  <c r="F68" i="33" s="1"/>
  <c r="D84" i="33"/>
  <c r="E11" i="59"/>
  <c r="F11" i="59" s="1"/>
  <c r="E48" i="59"/>
  <c r="F48" i="59" s="1"/>
  <c r="E71" i="59"/>
  <c r="F71" i="59" s="1"/>
  <c r="E94" i="59"/>
  <c r="F94" i="59" s="1"/>
  <c r="E90" i="59"/>
  <c r="F90" i="59" s="1"/>
  <c r="E82" i="59"/>
  <c r="F82" i="59" s="1"/>
  <c r="C11" i="54"/>
  <c r="E11" i="54" s="1"/>
  <c r="F11" i="54" s="1"/>
  <c r="E11" i="33"/>
  <c r="F11" i="33" s="1"/>
  <c r="C96" i="52"/>
  <c r="C97" i="33"/>
  <c r="C97" i="54" s="1"/>
  <c r="C96" i="54"/>
  <c r="E96" i="33"/>
  <c r="F96" i="33" s="1"/>
  <c r="E98" i="33"/>
  <c r="F98" i="33" s="1"/>
  <c r="D98" i="54"/>
  <c r="E98" i="54" s="1"/>
  <c r="F98" i="54" s="1"/>
  <c r="D66" i="54"/>
  <c r="E66" i="33"/>
  <c r="F66" i="33" s="1"/>
  <c r="C93" i="33"/>
  <c r="C93" i="54" s="1"/>
  <c r="C93" i="53" s="1"/>
  <c r="B42" i="33"/>
  <c r="B38" i="54"/>
  <c r="B38" i="53" s="1"/>
  <c r="E95" i="33"/>
  <c r="F95" i="33" s="1"/>
  <c r="D95" i="54"/>
  <c r="E95" i="54" s="1"/>
  <c r="F95" i="54" s="1"/>
  <c r="D59" i="54"/>
  <c r="E59" i="54" s="1"/>
  <c r="F59" i="54" s="1"/>
  <c r="E59" i="33"/>
  <c r="F59" i="33" s="1"/>
  <c r="E33" i="33"/>
  <c r="F33" i="33" s="1"/>
  <c r="C71" i="54"/>
  <c r="E71" i="54" s="1"/>
  <c r="F71" i="54" s="1"/>
  <c r="E71" i="33"/>
  <c r="F71" i="33" s="1"/>
  <c r="E90" i="54"/>
  <c r="F90" i="54" s="1"/>
  <c r="E21" i="33"/>
  <c r="F21" i="33" s="1"/>
  <c r="D21" i="54"/>
  <c r="E21" i="54" s="1"/>
  <c r="F21" i="54" s="1"/>
  <c r="E92" i="33"/>
  <c r="F92" i="33" s="1"/>
  <c r="E76" i="33"/>
  <c r="F76" i="33" s="1"/>
  <c r="C14" i="53"/>
  <c r="C66" i="54"/>
  <c r="C66" i="53" s="1"/>
  <c r="E77" i="54"/>
  <c r="F77" i="54" s="1"/>
  <c r="B65" i="53"/>
  <c r="D70" i="53"/>
  <c r="C74" i="54"/>
  <c r="E74" i="54" s="1"/>
  <c r="F74" i="54" s="1"/>
  <c r="D47" i="52"/>
  <c r="D16" i="53"/>
  <c r="B44" i="53"/>
  <c r="C40" i="53"/>
  <c r="B83" i="53"/>
  <c r="E13" i="54"/>
  <c r="F13" i="54" s="1"/>
  <c r="B51" i="52"/>
  <c r="B21" i="52"/>
  <c r="D61" i="59"/>
  <c r="E55" i="59"/>
  <c r="F55" i="59" s="1"/>
  <c r="E36" i="59"/>
  <c r="F36" i="59" s="1"/>
  <c r="B81" i="53"/>
  <c r="E16" i="33"/>
  <c r="F16" i="33" s="1"/>
  <c r="C70" i="54"/>
  <c r="E70" i="54" s="1"/>
  <c r="F70" i="54" s="1"/>
  <c r="D85" i="54"/>
  <c r="D85" i="53" s="1"/>
  <c r="E36" i="33"/>
  <c r="F36" i="33" s="1"/>
  <c r="D27" i="53"/>
  <c r="D19" i="53"/>
  <c r="D11" i="53"/>
  <c r="B93" i="53"/>
  <c r="E8" i="54"/>
  <c r="F8" i="54" s="1"/>
  <c r="E24" i="54"/>
  <c r="F24" i="54" s="1"/>
  <c r="E28" i="59"/>
  <c r="F28" i="59" s="1"/>
  <c r="E20" i="59"/>
  <c r="F20" i="59" s="1"/>
  <c r="E12" i="59"/>
  <c r="F12" i="59" s="1"/>
  <c r="E72" i="59"/>
  <c r="F72" i="59" s="1"/>
  <c r="E17" i="61"/>
  <c r="F17" i="61" s="1"/>
  <c r="C97" i="61"/>
  <c r="E75" i="61"/>
  <c r="F75" i="61" s="1"/>
  <c r="E65" i="61"/>
  <c r="F65" i="61" s="1"/>
  <c r="E33" i="61"/>
  <c r="F33" i="61" s="1"/>
  <c r="E85" i="61"/>
  <c r="F85" i="61" s="1"/>
  <c r="E45" i="61"/>
  <c r="F45" i="61" s="1"/>
  <c r="E47" i="59"/>
  <c r="F47" i="59" s="1"/>
  <c r="E89" i="59"/>
  <c r="F89" i="59" s="1"/>
  <c r="E35" i="59"/>
  <c r="F35" i="59" s="1"/>
  <c r="E42" i="59"/>
  <c r="F42" i="59" s="1"/>
  <c r="E98" i="61"/>
  <c r="F98" i="61" s="1"/>
  <c r="E86" i="61"/>
  <c r="F86" i="61" s="1"/>
  <c r="E15" i="61"/>
  <c r="F15" i="61" s="1"/>
  <c r="E95" i="61"/>
  <c r="F95" i="61" s="1"/>
  <c r="E53" i="59"/>
  <c r="F53" i="59" s="1"/>
  <c r="E26" i="59"/>
  <c r="F26" i="59" s="1"/>
  <c r="E70" i="59"/>
  <c r="F70" i="59" s="1"/>
  <c r="B84" i="61"/>
  <c r="D42" i="61"/>
  <c r="D61" i="61" s="1"/>
  <c r="E18" i="59"/>
  <c r="F18" i="59" s="1"/>
  <c r="E78" i="59"/>
  <c r="F78" i="59" s="1"/>
  <c r="B61" i="59"/>
  <c r="E91" i="59"/>
  <c r="F91" i="59" s="1"/>
  <c r="E83" i="59"/>
  <c r="F83" i="59" s="1"/>
  <c r="E72" i="61"/>
  <c r="F72" i="61" s="1"/>
  <c r="E97" i="59"/>
  <c r="F97" i="59" s="1"/>
  <c r="C93" i="61"/>
  <c r="E10" i="59"/>
  <c r="F10" i="59" s="1"/>
  <c r="E66" i="61"/>
  <c r="F66" i="61" s="1"/>
  <c r="E53" i="61"/>
  <c r="F53" i="61" s="1"/>
  <c r="E33" i="59"/>
  <c r="F33" i="59" s="1"/>
  <c r="E23" i="59"/>
  <c r="F23" i="59" s="1"/>
  <c r="E15" i="59"/>
  <c r="F15" i="59" s="1"/>
  <c r="E67" i="59"/>
  <c r="F67" i="59" s="1"/>
  <c r="C88" i="61"/>
  <c r="C73" i="61"/>
  <c r="E57" i="61"/>
  <c r="F57" i="61" s="1"/>
  <c r="B76" i="53"/>
  <c r="E47" i="54"/>
  <c r="F47" i="54" s="1"/>
  <c r="E83" i="54"/>
  <c r="F83" i="54" s="1"/>
  <c r="E75" i="54"/>
  <c r="F75" i="54" s="1"/>
  <c r="E76" i="54"/>
  <c r="F76" i="54" s="1"/>
  <c r="E12" i="54"/>
  <c r="F12" i="54" s="1"/>
  <c r="E45" i="8"/>
  <c r="F45" i="8" s="1"/>
  <c r="B91" i="53"/>
  <c r="B9" i="53"/>
  <c r="E51" i="54"/>
  <c r="F51" i="54" s="1"/>
  <c r="E91" i="54"/>
  <c r="F91" i="54" s="1"/>
  <c r="B17" i="53"/>
  <c r="E67" i="54"/>
  <c r="F67" i="54" s="1"/>
  <c r="D8" i="53"/>
  <c r="E40" i="54"/>
  <c r="F40" i="54" s="1"/>
  <c r="B14" i="53"/>
  <c r="B88" i="53"/>
  <c r="E53" i="54"/>
  <c r="F53" i="54" s="1"/>
  <c r="E40" i="60"/>
  <c r="F40" i="60" s="1"/>
  <c r="E17" i="60"/>
  <c r="F17" i="60" s="1"/>
  <c r="E10" i="60"/>
  <c r="F10" i="60" s="1"/>
  <c r="E71" i="8"/>
  <c r="F71" i="8" s="1"/>
  <c r="E57" i="8"/>
  <c r="F57" i="8" s="1"/>
  <c r="E19" i="8"/>
  <c r="F19" i="8" s="1"/>
  <c r="E11" i="8"/>
  <c r="F11" i="8" s="1"/>
  <c r="D73" i="60"/>
  <c r="D78" i="60" s="1"/>
  <c r="C97" i="60"/>
  <c r="E81" i="60"/>
  <c r="F81" i="60" s="1"/>
  <c r="E95" i="8"/>
  <c r="F95" i="8" s="1"/>
  <c r="E87" i="8"/>
  <c r="F87" i="8" s="1"/>
  <c r="E17" i="8"/>
  <c r="F17" i="8" s="1"/>
  <c r="E57" i="60"/>
  <c r="F57" i="60" s="1"/>
  <c r="E9" i="60"/>
  <c r="F9" i="60" s="1"/>
  <c r="E94" i="8"/>
  <c r="F94" i="8" s="1"/>
  <c r="E96" i="60"/>
  <c r="F96" i="60" s="1"/>
  <c r="E74" i="60"/>
  <c r="F74" i="60" s="1"/>
  <c r="E65" i="60"/>
  <c r="F65" i="60" s="1"/>
  <c r="E47" i="60"/>
  <c r="F47" i="60" s="1"/>
  <c r="E29" i="60"/>
  <c r="F29" i="60" s="1"/>
  <c r="E21" i="60"/>
  <c r="F21" i="60" s="1"/>
  <c r="E13" i="60"/>
  <c r="F13" i="60" s="1"/>
  <c r="E71" i="60"/>
  <c r="F71" i="60" s="1"/>
  <c r="E83" i="60"/>
  <c r="F83" i="60" s="1"/>
  <c r="E55" i="60"/>
  <c r="F55" i="60" s="1"/>
  <c r="E45" i="60"/>
  <c r="F45" i="60" s="1"/>
  <c r="E26" i="60"/>
  <c r="F26" i="60" s="1"/>
  <c r="E99" i="8"/>
  <c r="F99" i="8" s="1"/>
  <c r="E21" i="8"/>
  <c r="F21" i="8" s="1"/>
  <c r="C61" i="59"/>
  <c r="E38" i="8"/>
  <c r="F38" i="8" s="1"/>
  <c r="E77" i="8"/>
  <c r="F77" i="8" s="1"/>
  <c r="C61" i="8"/>
  <c r="E69" i="8"/>
  <c r="F69" i="8" s="1"/>
  <c r="E73" i="8"/>
  <c r="F73" i="8" s="1"/>
  <c r="E65" i="8"/>
  <c r="F65" i="8" s="1"/>
  <c r="E86" i="8"/>
  <c r="F86" i="8" s="1"/>
  <c r="E76" i="8"/>
  <c r="F76" i="8" s="1"/>
  <c r="E53" i="8"/>
  <c r="F53" i="8" s="1"/>
  <c r="E25" i="8"/>
  <c r="F25" i="8" s="1"/>
  <c r="D61" i="8"/>
  <c r="E46" i="8"/>
  <c r="F46" i="8" s="1"/>
  <c r="E68" i="8"/>
  <c r="F68" i="8" s="1"/>
  <c r="E88" i="8"/>
  <c r="F88" i="8" s="1"/>
  <c r="E51" i="8"/>
  <c r="F51" i="8" s="1"/>
  <c r="E24" i="8"/>
  <c r="F24" i="8" s="1"/>
  <c r="E9" i="8"/>
  <c r="F9" i="8" s="1"/>
  <c r="E36" i="8"/>
  <c r="F36" i="8" s="1"/>
  <c r="E98" i="8"/>
  <c r="F98" i="8" s="1"/>
  <c r="E72" i="8"/>
  <c r="F72" i="8" s="1"/>
  <c r="E20" i="8"/>
  <c r="F20" i="8" s="1"/>
  <c r="B27" i="53"/>
  <c r="C24" i="53"/>
  <c r="B19" i="53"/>
  <c r="C16" i="53"/>
  <c r="B11" i="53"/>
  <c r="B51" i="53"/>
  <c r="B73" i="53"/>
  <c r="D67" i="53"/>
  <c r="C90" i="53"/>
  <c r="B85" i="53"/>
  <c r="C82" i="53"/>
  <c r="B78" i="53"/>
  <c r="B97" i="53"/>
  <c r="D55" i="53"/>
  <c r="E91" i="8"/>
  <c r="F91" i="8" s="1"/>
  <c r="E13" i="8"/>
  <c r="F13" i="8" s="1"/>
  <c r="C9" i="53"/>
  <c r="C29" i="53"/>
  <c r="B24" i="53"/>
  <c r="C21" i="53"/>
  <c r="B16" i="53"/>
  <c r="C13" i="53"/>
  <c r="D51" i="53"/>
  <c r="B57" i="53"/>
  <c r="D72" i="53"/>
  <c r="B70" i="53"/>
  <c r="C67" i="53"/>
  <c r="B90" i="53"/>
  <c r="B82" i="53"/>
  <c r="E47" i="8"/>
  <c r="F47" i="8" s="1"/>
  <c r="B29" i="53"/>
  <c r="C26" i="53"/>
  <c r="D23" i="53"/>
  <c r="B21" i="53"/>
  <c r="D15" i="53"/>
  <c r="B13" i="53"/>
  <c r="D38" i="53"/>
  <c r="B75" i="53"/>
  <c r="D69" i="53"/>
  <c r="B67" i="53"/>
  <c r="C98" i="53"/>
  <c r="D89" i="53"/>
  <c r="B87" i="53"/>
  <c r="E35" i="8"/>
  <c r="F35" i="8" s="1"/>
  <c r="B22" i="53"/>
  <c r="B94" i="53"/>
  <c r="E90" i="8"/>
  <c r="F90" i="8" s="1"/>
  <c r="E29" i="8"/>
  <c r="F29" i="8" s="1"/>
  <c r="E12" i="8"/>
  <c r="F12" i="8" s="1"/>
  <c r="D46" i="52"/>
  <c r="B10" i="53"/>
  <c r="D76" i="53"/>
  <c r="B26" i="53"/>
  <c r="B48" i="53"/>
  <c r="C47" i="53"/>
  <c r="C77" i="53"/>
  <c r="B72" i="53"/>
  <c r="B98" i="53"/>
  <c r="C95" i="53"/>
  <c r="B92" i="53"/>
  <c r="B99" i="53"/>
  <c r="E83" i="8"/>
  <c r="F83" i="8" s="1"/>
  <c r="E93" i="8"/>
  <c r="F93" i="8" s="1"/>
  <c r="E85" i="8"/>
  <c r="F85" i="8" s="1"/>
  <c r="E75" i="8"/>
  <c r="F75" i="8" s="1"/>
  <c r="E67" i="8"/>
  <c r="F67" i="8" s="1"/>
  <c r="E49" i="8"/>
  <c r="F49" i="8" s="1"/>
  <c r="E33" i="8"/>
  <c r="F33" i="8" s="1"/>
  <c r="E23" i="8"/>
  <c r="F23" i="8" s="1"/>
  <c r="E15" i="8"/>
  <c r="F15" i="8" s="1"/>
  <c r="C10" i="53"/>
  <c r="C28" i="53"/>
  <c r="D25" i="53"/>
  <c r="B23" i="53"/>
  <c r="B15" i="53"/>
  <c r="C12" i="53"/>
  <c r="B40" i="53"/>
  <c r="B47" i="53"/>
  <c r="B77" i="53"/>
  <c r="B69" i="53"/>
  <c r="B95" i="53"/>
  <c r="B89" i="53"/>
  <c r="C86" i="53"/>
  <c r="E42" i="8"/>
  <c r="F42" i="8" s="1"/>
  <c r="E28" i="8"/>
  <c r="F28" i="8" s="1"/>
  <c r="B28" i="53"/>
  <c r="B20" i="53"/>
  <c r="B12" i="53"/>
  <c r="B46" i="53"/>
  <c r="C53" i="53"/>
  <c r="B74" i="53"/>
  <c r="B66" i="53"/>
  <c r="D94" i="53"/>
  <c r="C91" i="53"/>
  <c r="B86" i="53"/>
  <c r="C83" i="53"/>
  <c r="B35" i="53"/>
  <c r="C42" i="60"/>
  <c r="E94" i="60"/>
  <c r="F94" i="60" s="1"/>
  <c r="D97" i="60"/>
  <c r="D10" i="52"/>
  <c r="C45" i="52"/>
  <c r="D81" i="52"/>
  <c r="D90" i="52"/>
  <c r="E86" i="60"/>
  <c r="F86" i="60" s="1"/>
  <c r="D75" i="52"/>
  <c r="C70" i="52"/>
  <c r="D15" i="52"/>
  <c r="D98" i="52"/>
  <c r="C73" i="60"/>
  <c r="C78" i="60" s="1"/>
  <c r="D23" i="52"/>
  <c r="D95" i="52"/>
  <c r="C92" i="52"/>
  <c r="C88" i="60"/>
  <c r="D28" i="52"/>
  <c r="B18" i="52"/>
  <c r="D76" i="52"/>
  <c r="B83" i="52"/>
  <c r="B65" i="52"/>
  <c r="D55" i="52"/>
  <c r="E99" i="7"/>
  <c r="F99" i="7" s="1"/>
  <c r="B14" i="52"/>
  <c r="C19" i="52"/>
  <c r="D16" i="52"/>
  <c r="D81" i="55"/>
  <c r="D81" i="53" s="1"/>
  <c r="B22" i="52"/>
  <c r="D12" i="52"/>
  <c r="D20" i="52"/>
  <c r="E68" i="7"/>
  <c r="F68" i="7" s="1"/>
  <c r="D74" i="52"/>
  <c r="D67" i="52"/>
  <c r="B73" i="52"/>
  <c r="C57" i="52"/>
  <c r="C74" i="52"/>
  <c r="D19" i="52"/>
  <c r="B75" i="52"/>
  <c r="C53" i="52"/>
  <c r="C98" i="52"/>
  <c r="E71" i="7"/>
  <c r="F71" i="7" s="1"/>
  <c r="B53" i="52"/>
  <c r="D77" i="52"/>
  <c r="D89" i="52"/>
  <c r="B82" i="52"/>
  <c r="C22" i="52"/>
  <c r="B95" i="52"/>
  <c r="B77" i="52"/>
  <c r="B89" i="52"/>
  <c r="D78" i="55"/>
  <c r="E78" i="55" s="1"/>
  <c r="F78" i="55" s="1"/>
  <c r="E87" i="7"/>
  <c r="F87" i="7" s="1"/>
  <c r="B15" i="52"/>
  <c r="B87" i="52"/>
  <c r="B25" i="52"/>
  <c r="D66" i="52"/>
  <c r="C89" i="52"/>
  <c r="C46" i="52"/>
  <c r="E11" i="7"/>
  <c r="F11" i="7" s="1"/>
  <c r="C69" i="52"/>
  <c r="C10" i="52"/>
  <c r="E89" i="7"/>
  <c r="F89" i="7" s="1"/>
  <c r="B72" i="52"/>
  <c r="E66" i="7"/>
  <c r="F66" i="7" s="1"/>
  <c r="B70" i="52"/>
  <c r="C8" i="52"/>
  <c r="D11" i="52"/>
  <c r="E84" i="7"/>
  <c r="F84" i="7" s="1"/>
  <c r="B98" i="52"/>
  <c r="B92" i="52"/>
  <c r="D27" i="52"/>
  <c r="D13" i="52"/>
  <c r="B24" i="52"/>
  <c r="B27" i="52"/>
  <c r="B48" i="52"/>
  <c r="D21" i="52"/>
  <c r="E51" i="7"/>
  <c r="F51" i="7" s="1"/>
  <c r="B16" i="52"/>
  <c r="B74" i="52"/>
  <c r="E13" i="7"/>
  <c r="F13" i="7" s="1"/>
  <c r="E49" i="7"/>
  <c r="F49" i="7" s="1"/>
  <c r="B55" i="52"/>
  <c r="B11" i="52"/>
  <c r="D68" i="52"/>
  <c r="D68" i="55"/>
  <c r="D68" i="53" s="1"/>
  <c r="B66" i="52"/>
  <c r="C13" i="52"/>
  <c r="B23" i="52"/>
  <c r="C68" i="52"/>
  <c r="D94" i="52"/>
  <c r="D17" i="52"/>
  <c r="D9" i="52"/>
  <c r="C91" i="52"/>
  <c r="C24" i="52"/>
  <c r="B44" i="52"/>
  <c r="D25" i="52"/>
  <c r="D83" i="52"/>
  <c r="C71" i="55"/>
  <c r="B19" i="52"/>
  <c r="C28" i="52"/>
  <c r="C71" i="52"/>
  <c r="C59" i="52"/>
  <c r="D48" i="52"/>
  <c r="C9" i="52"/>
  <c r="C51" i="52"/>
  <c r="C48" i="52"/>
  <c r="D14" i="52"/>
  <c r="E96" i="7"/>
  <c r="F96" i="7" s="1"/>
  <c r="C83" i="52"/>
  <c r="D72" i="52"/>
  <c r="D26" i="52"/>
  <c r="C15" i="52"/>
  <c r="B13" i="52"/>
  <c r="C47" i="52"/>
  <c r="D65" i="52"/>
  <c r="E67" i="7"/>
  <c r="F67" i="7" s="1"/>
  <c r="B86" i="52"/>
  <c r="B17" i="52"/>
  <c r="C99" i="55"/>
  <c r="E99" i="55" s="1"/>
  <c r="F99" i="55" s="1"/>
  <c r="C90" i="52"/>
  <c r="B76" i="52"/>
  <c r="D96" i="52"/>
  <c r="D24" i="52"/>
  <c r="E78" i="7"/>
  <c r="F78" i="7" s="1"/>
  <c r="C20" i="52"/>
  <c r="C27" i="52"/>
  <c r="B91" i="52"/>
  <c r="C67" i="52"/>
  <c r="E29" i="7"/>
  <c r="F29" i="7" s="1"/>
  <c r="E47" i="7"/>
  <c r="F47" i="7" s="1"/>
  <c r="D18" i="52"/>
  <c r="E23" i="7"/>
  <c r="F23" i="7" s="1"/>
  <c r="C44" i="52"/>
  <c r="E38" i="7"/>
  <c r="F38" i="7" s="1"/>
  <c r="C12" i="52"/>
  <c r="C25" i="52"/>
  <c r="D92" i="52"/>
  <c r="D95" i="55"/>
  <c r="E20" i="7"/>
  <c r="F20" i="7" s="1"/>
  <c r="C23" i="52"/>
  <c r="D69" i="52"/>
  <c r="E48" i="7"/>
  <c r="F48" i="7" s="1"/>
  <c r="E14" i="7"/>
  <c r="F14" i="7" s="1"/>
  <c r="E65" i="7"/>
  <c r="F65" i="7" s="1"/>
  <c r="C72" i="52"/>
  <c r="D45" i="52"/>
  <c r="E93" i="7"/>
  <c r="F93" i="7" s="1"/>
  <c r="E18" i="7"/>
  <c r="F18" i="7" s="1"/>
  <c r="E90" i="7"/>
  <c r="F90" i="7" s="1"/>
  <c r="C77" i="52"/>
  <c r="C14" i="52"/>
  <c r="D53" i="52"/>
  <c r="E10" i="7"/>
  <c r="F10" i="7" s="1"/>
  <c r="E22" i="7"/>
  <c r="F22" i="7" s="1"/>
  <c r="E44" i="7"/>
  <c r="F44" i="7" s="1"/>
  <c r="E98" i="7"/>
  <c r="F98" i="7" s="1"/>
  <c r="E11" i="55"/>
  <c r="F11" i="55" s="1"/>
  <c r="C16" i="52"/>
  <c r="C65" i="52"/>
  <c r="D57" i="52"/>
  <c r="C61" i="7"/>
  <c r="D75" i="55"/>
  <c r="D75" i="53" s="1"/>
  <c r="E27" i="7"/>
  <c r="F27" i="7" s="1"/>
  <c r="E12" i="7"/>
  <c r="F12" i="7" s="1"/>
  <c r="E69" i="7"/>
  <c r="F69" i="7" s="1"/>
  <c r="E15" i="55"/>
  <c r="F15" i="55" s="1"/>
  <c r="C82" i="52"/>
  <c r="D8" i="52"/>
  <c r="E57" i="7"/>
  <c r="F57" i="7" s="1"/>
  <c r="E8" i="7"/>
  <c r="F8" i="7" s="1"/>
  <c r="E16" i="7"/>
  <c r="F16" i="7" s="1"/>
  <c r="E35" i="7"/>
  <c r="F35" i="7" s="1"/>
  <c r="B46" i="52"/>
  <c r="D91" i="52"/>
  <c r="E42" i="55"/>
  <c r="F42" i="55" s="1"/>
  <c r="E17" i="7"/>
  <c r="F17" i="7" s="1"/>
  <c r="E46" i="7"/>
  <c r="F46" i="7" s="1"/>
  <c r="D98" i="55"/>
  <c r="E98" i="55" s="1"/>
  <c r="F98" i="55" s="1"/>
  <c r="E91" i="7"/>
  <c r="F91" i="7" s="1"/>
  <c r="E73" i="7"/>
  <c r="F73" i="7" s="1"/>
  <c r="D35" i="55"/>
  <c r="C11" i="52"/>
  <c r="D44" i="52"/>
  <c r="E25" i="7"/>
  <c r="F25" i="7" s="1"/>
  <c r="E26" i="7"/>
  <c r="F26" i="7" s="1"/>
  <c r="E45" i="7"/>
  <c r="F45" i="7" s="1"/>
  <c r="E28" i="7"/>
  <c r="F28" i="7" s="1"/>
  <c r="E74" i="7"/>
  <c r="F74" i="7" s="1"/>
  <c r="E30" i="7"/>
  <c r="F30" i="7" s="1"/>
  <c r="D28" i="55"/>
  <c r="D28" i="53" s="1"/>
  <c r="B18" i="55"/>
  <c r="B18" i="53" s="1"/>
  <c r="D44" i="55"/>
  <c r="D44" i="53" s="1"/>
  <c r="C45" i="55"/>
  <c r="C65" i="55"/>
  <c r="B85" i="52"/>
  <c r="D87" i="52"/>
  <c r="D87" i="55"/>
  <c r="E87" i="55" s="1"/>
  <c r="F87" i="55" s="1"/>
  <c r="D90" i="55"/>
  <c r="E15" i="7"/>
  <c r="F15" i="7" s="1"/>
  <c r="E53" i="7"/>
  <c r="F53" i="7" s="1"/>
  <c r="E88" i="7"/>
  <c r="F88" i="7" s="1"/>
  <c r="E70" i="7"/>
  <c r="F70" i="7" s="1"/>
  <c r="E89" i="55"/>
  <c r="F89" i="55" s="1"/>
  <c r="C26" i="52"/>
  <c r="E19" i="7"/>
  <c r="F19" i="7" s="1"/>
  <c r="E77" i="7"/>
  <c r="F77" i="7" s="1"/>
  <c r="B20" i="52"/>
  <c r="E40" i="55"/>
  <c r="F40" i="55" s="1"/>
  <c r="D40" i="53"/>
  <c r="D13" i="53"/>
  <c r="E13" i="55"/>
  <c r="F13" i="55" s="1"/>
  <c r="E69" i="55"/>
  <c r="F69" i="55" s="1"/>
  <c r="E51" i="55"/>
  <c r="F51" i="55" s="1"/>
  <c r="C51" i="53"/>
  <c r="D71" i="53"/>
  <c r="D45" i="53"/>
  <c r="E76" i="55"/>
  <c r="F76" i="55" s="1"/>
  <c r="C76" i="53"/>
  <c r="E8" i="55"/>
  <c r="F8" i="55" s="1"/>
  <c r="C8" i="53"/>
  <c r="D14" i="53"/>
  <c r="E14" i="55"/>
  <c r="F14" i="55" s="1"/>
  <c r="D47" i="53"/>
  <c r="E47" i="55"/>
  <c r="F47" i="55" s="1"/>
  <c r="E73" i="55"/>
  <c r="F73" i="55" s="1"/>
  <c r="B26" i="52"/>
  <c r="E24" i="7"/>
  <c r="F24" i="7" s="1"/>
  <c r="E72" i="7"/>
  <c r="F72" i="7" s="1"/>
  <c r="E49" i="55"/>
  <c r="F49" i="55" s="1"/>
  <c r="B69" i="52"/>
  <c r="B57" i="52"/>
  <c r="E76" i="7"/>
  <c r="F76" i="7" s="1"/>
  <c r="C70" i="55"/>
  <c r="E9" i="7"/>
  <c r="F9" i="7" s="1"/>
  <c r="C15" i="53"/>
  <c r="C86" i="52"/>
  <c r="B67" i="52"/>
  <c r="C18" i="52"/>
  <c r="D10" i="55"/>
  <c r="D10" i="53" s="1"/>
  <c r="E95" i="7"/>
  <c r="F95" i="7" s="1"/>
  <c r="D30" i="55"/>
  <c r="C21" i="52"/>
  <c r="B9" i="52"/>
  <c r="C76" i="52"/>
  <c r="E21" i="7"/>
  <c r="F21" i="7" s="1"/>
  <c r="E16" i="55"/>
  <c r="F16" i="55" s="1"/>
  <c r="B90" i="52"/>
  <c r="C95" i="52"/>
  <c r="B81" i="52"/>
  <c r="E67" i="55"/>
  <c r="F67" i="55" s="1"/>
  <c r="E27" i="55"/>
  <c r="F27" i="55" s="1"/>
  <c r="C27" i="53"/>
  <c r="E12" i="55"/>
  <c r="F12" i="55" s="1"/>
  <c r="D12" i="53"/>
  <c r="E38" i="55"/>
  <c r="F38" i="55" s="1"/>
  <c r="E48" i="55"/>
  <c r="F48" i="55" s="1"/>
  <c r="D48" i="53"/>
  <c r="D46" i="53"/>
  <c r="E46" i="55"/>
  <c r="F46" i="55" s="1"/>
  <c r="E53" i="55"/>
  <c r="F53" i="55" s="1"/>
  <c r="D53" i="53"/>
  <c r="C92" i="55"/>
  <c r="C92" i="53" s="1"/>
  <c r="E92" i="7"/>
  <c r="F92" i="7" s="1"/>
  <c r="B84" i="55"/>
  <c r="B84" i="53" s="1"/>
  <c r="E9" i="55"/>
  <c r="F9" i="55" s="1"/>
  <c r="E22" i="55"/>
  <c r="F22" i="55" s="1"/>
  <c r="D22" i="53"/>
  <c r="E57" i="55"/>
  <c r="F57" i="55" s="1"/>
  <c r="D57" i="53"/>
  <c r="C97" i="55"/>
  <c r="E97" i="7"/>
  <c r="F97" i="7" s="1"/>
  <c r="E83" i="55"/>
  <c r="F83" i="55" s="1"/>
  <c r="D83" i="53"/>
  <c r="E20" i="55"/>
  <c r="F20" i="55" s="1"/>
  <c r="D20" i="53"/>
  <c r="E77" i="55"/>
  <c r="F77" i="55" s="1"/>
  <c r="D77" i="53"/>
  <c r="B68" i="55"/>
  <c r="B68" i="53" s="1"/>
  <c r="B68" i="52"/>
  <c r="C85" i="55"/>
  <c r="C85" i="53" s="1"/>
  <c r="C85" i="52"/>
  <c r="E85" i="7"/>
  <c r="F85" i="7" s="1"/>
  <c r="E26" i="55"/>
  <c r="F26" i="55" s="1"/>
  <c r="E59" i="55"/>
  <c r="F59" i="55" s="1"/>
  <c r="C94" i="52"/>
  <c r="E94" i="7"/>
  <c r="F94" i="7" s="1"/>
  <c r="C94" i="55"/>
  <c r="C19" i="53"/>
  <c r="E19" i="55"/>
  <c r="F19" i="55" s="1"/>
  <c r="C81" i="55"/>
  <c r="E81" i="7"/>
  <c r="F81" i="7" s="1"/>
  <c r="C81" i="52"/>
  <c r="E91" i="55"/>
  <c r="F91" i="55" s="1"/>
  <c r="D91" i="53"/>
  <c r="E33" i="7"/>
  <c r="F33" i="7" s="1"/>
  <c r="D33" i="55"/>
  <c r="B59" i="55"/>
  <c r="B59" i="53" s="1"/>
  <c r="B59" i="52"/>
  <c r="C75" i="55"/>
  <c r="C75" i="52"/>
  <c r="E75" i="7"/>
  <c r="F75" i="7" s="1"/>
  <c r="E66" i="55"/>
  <c r="F66" i="55" s="1"/>
  <c r="E96" i="55"/>
  <c r="F96" i="55" s="1"/>
  <c r="D96" i="53"/>
  <c r="E93" i="55"/>
  <c r="F93" i="55" s="1"/>
  <c r="C23" i="53"/>
  <c r="E23" i="55"/>
  <c r="F23" i="55" s="1"/>
  <c r="E74" i="55"/>
  <c r="F74" i="55" s="1"/>
  <c r="D74" i="53"/>
  <c r="B96" i="55"/>
  <c r="B96" i="53" s="1"/>
  <c r="B96" i="52"/>
  <c r="E84" i="55"/>
  <c r="F84" i="55" s="1"/>
  <c r="D82" i="55"/>
  <c r="E82" i="7"/>
  <c r="F82" i="7" s="1"/>
  <c r="D82" i="52"/>
  <c r="D24" i="53"/>
  <c r="E24" i="55"/>
  <c r="F24" i="55" s="1"/>
  <c r="E18" i="55"/>
  <c r="F18" i="55" s="1"/>
  <c r="D18" i="53"/>
  <c r="B71" i="55"/>
  <c r="B71" i="53" s="1"/>
  <c r="B71" i="52"/>
  <c r="E42" i="7"/>
  <c r="F42" i="7" s="1"/>
  <c r="D61" i="7"/>
  <c r="C55" i="55"/>
  <c r="C55" i="52"/>
  <c r="E55" i="7"/>
  <c r="F55" i="7" s="1"/>
  <c r="E72" i="55"/>
  <c r="F72" i="55" s="1"/>
  <c r="D92" i="53"/>
  <c r="E88" i="55"/>
  <c r="F88" i="55" s="1"/>
  <c r="E86" i="7"/>
  <c r="F86" i="7" s="1"/>
  <c r="D86" i="52"/>
  <c r="D86" i="55"/>
  <c r="E36" i="55"/>
  <c r="F36" i="55" s="1"/>
  <c r="E36" i="7"/>
  <c r="F36" i="7" s="1"/>
  <c r="E21" i="55"/>
  <c r="F21" i="55" s="1"/>
  <c r="D59" i="52"/>
  <c r="E59" i="7"/>
  <c r="F59" i="7" s="1"/>
  <c r="E25" i="55"/>
  <c r="F25" i="55" s="1"/>
  <c r="D65" i="53"/>
  <c r="D70" i="52"/>
  <c r="E17" i="55"/>
  <c r="F17" i="55" s="1"/>
  <c r="E29" i="55"/>
  <c r="F29" i="55" s="1"/>
  <c r="B61" i="7"/>
  <c r="E83" i="7"/>
  <c r="F83" i="7" s="1"/>
  <c r="C73" i="54" l="1"/>
  <c r="C73" i="53" s="1"/>
  <c r="C78" i="33"/>
  <c r="C78" i="52" s="1"/>
  <c r="B34" i="53"/>
  <c r="E34" i="55"/>
  <c r="F34" i="55" s="1"/>
  <c r="B32" i="53"/>
  <c r="C33" i="53"/>
  <c r="E36" i="54"/>
  <c r="F36" i="54" s="1"/>
  <c r="E30" i="54"/>
  <c r="F30" i="54" s="1"/>
  <c r="E33" i="54"/>
  <c r="F33" i="54" s="1"/>
  <c r="D36" i="53"/>
  <c r="E36" i="53" s="1"/>
  <c r="F36" i="53" s="1"/>
  <c r="C34" i="53"/>
  <c r="B31" i="53"/>
  <c r="C31" i="53"/>
  <c r="D34" i="53"/>
  <c r="B33" i="53"/>
  <c r="D29" i="53"/>
  <c r="E29" i="53" s="1"/>
  <c r="F29" i="53" s="1"/>
  <c r="E35" i="54"/>
  <c r="F35" i="54" s="1"/>
  <c r="E97" i="61"/>
  <c r="F97" i="61" s="1"/>
  <c r="B42" i="52"/>
  <c r="E32" i="55"/>
  <c r="F32" i="55" s="1"/>
  <c r="D32" i="53"/>
  <c r="E34" i="54"/>
  <c r="F34" i="54" s="1"/>
  <c r="E31" i="54"/>
  <c r="F31" i="54" s="1"/>
  <c r="D31" i="53"/>
  <c r="C32" i="53"/>
  <c r="E32" i="54"/>
  <c r="F32" i="54" s="1"/>
  <c r="E93" i="61"/>
  <c r="F93" i="61" s="1"/>
  <c r="E84" i="61"/>
  <c r="F84" i="61" s="1"/>
  <c r="E88" i="61"/>
  <c r="F88" i="61" s="1"/>
  <c r="B99" i="61"/>
  <c r="E42" i="61"/>
  <c r="F42" i="61" s="1"/>
  <c r="E61" i="61"/>
  <c r="F61" i="61" s="1"/>
  <c r="E22" i="52"/>
  <c r="F22" i="52" s="1"/>
  <c r="E78" i="60"/>
  <c r="F78" i="60" s="1"/>
  <c r="E84" i="60"/>
  <c r="F84" i="60" s="1"/>
  <c r="D97" i="52"/>
  <c r="E30" i="52"/>
  <c r="F30" i="52" s="1"/>
  <c r="D26" i="53"/>
  <c r="E26" i="53" s="1"/>
  <c r="F26" i="53" s="1"/>
  <c r="E42" i="60"/>
  <c r="F42" i="60" s="1"/>
  <c r="E93" i="60"/>
  <c r="F93" i="60" s="1"/>
  <c r="E78" i="11"/>
  <c r="F78" i="11" s="1"/>
  <c r="B99" i="11"/>
  <c r="B99" i="52" s="1"/>
  <c r="E97" i="11"/>
  <c r="F97" i="11" s="1"/>
  <c r="E84" i="11"/>
  <c r="F84" i="11" s="1"/>
  <c r="E93" i="11"/>
  <c r="F93" i="11" s="1"/>
  <c r="C99" i="11"/>
  <c r="E88" i="11"/>
  <c r="F88" i="11" s="1"/>
  <c r="E57" i="54"/>
  <c r="F57" i="54" s="1"/>
  <c r="D84" i="52"/>
  <c r="C48" i="53"/>
  <c r="E48" i="53" s="1"/>
  <c r="F48" i="53" s="1"/>
  <c r="E61" i="59"/>
  <c r="F61" i="59" s="1"/>
  <c r="C89" i="53"/>
  <c r="E89" i="53" s="1"/>
  <c r="F89" i="53" s="1"/>
  <c r="C42" i="54"/>
  <c r="E85" i="52"/>
  <c r="F85" i="52" s="1"/>
  <c r="D93" i="52"/>
  <c r="E38" i="54"/>
  <c r="F38" i="54" s="1"/>
  <c r="E71" i="52"/>
  <c r="F71" i="52" s="1"/>
  <c r="D78" i="52"/>
  <c r="D73" i="52"/>
  <c r="C65" i="53"/>
  <c r="E65" i="53" s="1"/>
  <c r="F65" i="53" s="1"/>
  <c r="C72" i="53"/>
  <c r="E72" i="53" s="1"/>
  <c r="F72" i="53" s="1"/>
  <c r="C20" i="53"/>
  <c r="E20" i="53" s="1"/>
  <c r="F20" i="53" s="1"/>
  <c r="E46" i="54"/>
  <c r="F46" i="54" s="1"/>
  <c r="C44" i="53"/>
  <c r="E44" i="53" s="1"/>
  <c r="F44" i="53" s="1"/>
  <c r="C45" i="53"/>
  <c r="E45" i="53" s="1"/>
  <c r="F45" i="53" s="1"/>
  <c r="E16" i="53"/>
  <c r="F16" i="53" s="1"/>
  <c r="D73" i="54"/>
  <c r="D73" i="53" s="1"/>
  <c r="E73" i="53" s="1"/>
  <c r="F73" i="53" s="1"/>
  <c r="C25" i="53"/>
  <c r="E25" i="53" s="1"/>
  <c r="F25" i="53" s="1"/>
  <c r="E49" i="33"/>
  <c r="F49" i="33" s="1"/>
  <c r="C73" i="52"/>
  <c r="E88" i="33"/>
  <c r="F88" i="33" s="1"/>
  <c r="E73" i="33"/>
  <c r="F73" i="33" s="1"/>
  <c r="E88" i="54"/>
  <c r="F88" i="54" s="1"/>
  <c r="C18" i="53"/>
  <c r="E18" i="53" s="1"/>
  <c r="F18" i="53" s="1"/>
  <c r="E91" i="53"/>
  <c r="F91" i="53" s="1"/>
  <c r="C88" i="52"/>
  <c r="B42" i="54"/>
  <c r="E42" i="33"/>
  <c r="F42" i="33" s="1"/>
  <c r="E34" i="52"/>
  <c r="F34" i="52" s="1"/>
  <c r="B61" i="33"/>
  <c r="B61" i="54" s="1"/>
  <c r="D61" i="33"/>
  <c r="D61" i="54" s="1"/>
  <c r="B99" i="60"/>
  <c r="E61" i="11"/>
  <c r="F61" i="11" s="1"/>
  <c r="E51" i="52"/>
  <c r="F51" i="52" s="1"/>
  <c r="E42" i="11"/>
  <c r="F42" i="11" s="1"/>
  <c r="C84" i="52"/>
  <c r="D99" i="61"/>
  <c r="E67" i="52"/>
  <c r="F67" i="52" s="1"/>
  <c r="E67" i="53"/>
  <c r="F67" i="53" s="1"/>
  <c r="C22" i="53"/>
  <c r="E22" i="53" s="1"/>
  <c r="F22" i="53" s="1"/>
  <c r="C97" i="52"/>
  <c r="E23" i="53"/>
  <c r="F23" i="53" s="1"/>
  <c r="E45" i="52"/>
  <c r="F45" i="52" s="1"/>
  <c r="E17" i="52"/>
  <c r="F17" i="52" s="1"/>
  <c r="E19" i="53"/>
  <c r="F19" i="53" s="1"/>
  <c r="E66" i="52"/>
  <c r="F66" i="52" s="1"/>
  <c r="C74" i="53"/>
  <c r="E74" i="53" s="1"/>
  <c r="F74" i="53" s="1"/>
  <c r="E93" i="54"/>
  <c r="F93" i="54" s="1"/>
  <c r="E68" i="54"/>
  <c r="F68" i="54" s="1"/>
  <c r="E47" i="52"/>
  <c r="F47" i="52" s="1"/>
  <c r="D21" i="53"/>
  <c r="E21" i="53" s="1"/>
  <c r="F21" i="53" s="1"/>
  <c r="E49" i="54"/>
  <c r="F49" i="54" s="1"/>
  <c r="C99" i="60"/>
  <c r="E96" i="52"/>
  <c r="F96" i="52" s="1"/>
  <c r="E20" i="52"/>
  <c r="F20" i="52" s="1"/>
  <c r="C69" i="53"/>
  <c r="E69" i="53" s="1"/>
  <c r="F69" i="53" s="1"/>
  <c r="D35" i="53"/>
  <c r="E35" i="53" s="1"/>
  <c r="F35" i="53" s="1"/>
  <c r="D88" i="52"/>
  <c r="E88" i="60"/>
  <c r="F88" i="60" s="1"/>
  <c r="E66" i="54"/>
  <c r="F66" i="54" s="1"/>
  <c r="D78" i="53"/>
  <c r="E27" i="53"/>
  <c r="F27" i="53" s="1"/>
  <c r="E53" i="52"/>
  <c r="F53" i="52" s="1"/>
  <c r="D59" i="53"/>
  <c r="E59" i="53" s="1"/>
  <c r="F59" i="53" s="1"/>
  <c r="E83" i="53"/>
  <c r="F83" i="53" s="1"/>
  <c r="E14" i="53"/>
  <c r="F14" i="53" s="1"/>
  <c r="E13" i="53"/>
  <c r="F13" i="53" s="1"/>
  <c r="D98" i="53"/>
  <c r="E98" i="53" s="1"/>
  <c r="F98" i="53" s="1"/>
  <c r="D99" i="11"/>
  <c r="E87" i="52"/>
  <c r="F87" i="52" s="1"/>
  <c r="C71" i="53"/>
  <c r="E71" i="53" s="1"/>
  <c r="F71" i="53" s="1"/>
  <c r="E85" i="54"/>
  <c r="F85" i="54" s="1"/>
  <c r="E12" i="53"/>
  <c r="F12" i="53" s="1"/>
  <c r="E57" i="53"/>
  <c r="F57" i="53" s="1"/>
  <c r="E8" i="53"/>
  <c r="F8" i="53" s="1"/>
  <c r="D95" i="53"/>
  <c r="E95" i="53" s="1"/>
  <c r="F95" i="53" s="1"/>
  <c r="C49" i="53"/>
  <c r="E49" i="53" s="1"/>
  <c r="F49" i="53" s="1"/>
  <c r="C93" i="52"/>
  <c r="E40" i="53"/>
  <c r="F40" i="53" s="1"/>
  <c r="E76" i="53"/>
  <c r="F76" i="53" s="1"/>
  <c r="D17" i="53"/>
  <c r="E17" i="53" s="1"/>
  <c r="F17" i="53" s="1"/>
  <c r="D93" i="53"/>
  <c r="E93" i="53" s="1"/>
  <c r="F93" i="53" s="1"/>
  <c r="C99" i="33"/>
  <c r="E77" i="53"/>
  <c r="F77" i="53" s="1"/>
  <c r="D88" i="53"/>
  <c r="E88" i="53" s="1"/>
  <c r="F88" i="53" s="1"/>
  <c r="D9" i="53"/>
  <c r="D42" i="53" s="1"/>
  <c r="E92" i="52"/>
  <c r="F92" i="52" s="1"/>
  <c r="B49" i="53"/>
  <c r="E40" i="52"/>
  <c r="F40" i="52" s="1"/>
  <c r="D42" i="54"/>
  <c r="E93" i="33"/>
  <c r="F93" i="33" s="1"/>
  <c r="C11" i="53"/>
  <c r="E11" i="53" s="1"/>
  <c r="F11" i="53" s="1"/>
  <c r="E55" i="52"/>
  <c r="F55" i="52" s="1"/>
  <c r="E28" i="53"/>
  <c r="F28" i="53" s="1"/>
  <c r="E97" i="33"/>
  <c r="F97" i="33" s="1"/>
  <c r="D97" i="54"/>
  <c r="D97" i="53" s="1"/>
  <c r="E81" i="52"/>
  <c r="F81" i="52" s="1"/>
  <c r="E10" i="53"/>
  <c r="F10" i="53" s="1"/>
  <c r="E68" i="53"/>
  <c r="F68" i="53" s="1"/>
  <c r="D66" i="53"/>
  <c r="E66" i="53" s="1"/>
  <c r="F66" i="53" s="1"/>
  <c r="E96" i="54"/>
  <c r="F96" i="54" s="1"/>
  <c r="C96" i="53"/>
  <c r="E96" i="53" s="1"/>
  <c r="F96" i="53" s="1"/>
  <c r="E84" i="33"/>
  <c r="F84" i="33" s="1"/>
  <c r="D84" i="54"/>
  <c r="E46" i="53"/>
  <c r="F46" i="53" s="1"/>
  <c r="C87" i="53"/>
  <c r="D99" i="33"/>
  <c r="C61" i="33"/>
  <c r="C61" i="54" s="1"/>
  <c r="E65" i="52"/>
  <c r="F65" i="52" s="1"/>
  <c r="E76" i="52"/>
  <c r="F76" i="52" s="1"/>
  <c r="E72" i="52"/>
  <c r="F72" i="52" s="1"/>
  <c r="E75" i="52"/>
  <c r="F75" i="52" s="1"/>
  <c r="E15" i="52"/>
  <c r="F15" i="52" s="1"/>
  <c r="E46" i="52"/>
  <c r="F46" i="52" s="1"/>
  <c r="C99" i="61"/>
  <c r="E73" i="61"/>
  <c r="F73" i="61" s="1"/>
  <c r="C78" i="61"/>
  <c r="E78" i="61" s="1"/>
  <c r="F78" i="61" s="1"/>
  <c r="B42" i="53"/>
  <c r="E47" i="53"/>
  <c r="F47" i="53" s="1"/>
  <c r="E51" i="53"/>
  <c r="F51" i="53" s="1"/>
  <c r="E73" i="60"/>
  <c r="F73" i="60" s="1"/>
  <c r="E77" i="52"/>
  <c r="F77" i="52" s="1"/>
  <c r="E69" i="52"/>
  <c r="F69" i="52" s="1"/>
  <c r="E28" i="52"/>
  <c r="F28" i="52" s="1"/>
  <c r="E61" i="8"/>
  <c r="F61" i="8" s="1"/>
  <c r="E24" i="52"/>
  <c r="F24" i="52" s="1"/>
  <c r="E48" i="52"/>
  <c r="F48" i="52" s="1"/>
  <c r="E70" i="52"/>
  <c r="F70" i="52" s="1"/>
  <c r="E18" i="52"/>
  <c r="F18" i="52" s="1"/>
  <c r="E98" i="52"/>
  <c r="F98" i="52" s="1"/>
  <c r="D49" i="52"/>
  <c r="E15" i="53"/>
  <c r="F15" i="53" s="1"/>
  <c r="E23" i="52"/>
  <c r="F23" i="52" s="1"/>
  <c r="E24" i="53"/>
  <c r="F24" i="53" s="1"/>
  <c r="E53" i="53"/>
  <c r="F53" i="53" s="1"/>
  <c r="E19" i="52"/>
  <c r="F19" i="52" s="1"/>
  <c r="E10" i="52"/>
  <c r="F10" i="52" s="1"/>
  <c r="E57" i="52"/>
  <c r="F57" i="52" s="1"/>
  <c r="E35" i="52"/>
  <c r="F35" i="52" s="1"/>
  <c r="E13" i="52"/>
  <c r="F13" i="52" s="1"/>
  <c r="E97" i="60"/>
  <c r="F97" i="60" s="1"/>
  <c r="D99" i="60"/>
  <c r="E27" i="52"/>
  <c r="F27" i="52" s="1"/>
  <c r="C61" i="60"/>
  <c r="E61" i="60" s="1"/>
  <c r="F61" i="60" s="1"/>
  <c r="E91" i="52"/>
  <c r="F91" i="52" s="1"/>
  <c r="E16" i="52"/>
  <c r="F16" i="52" s="1"/>
  <c r="E90" i="52"/>
  <c r="F90" i="52" s="1"/>
  <c r="E74" i="52"/>
  <c r="F74" i="52" s="1"/>
  <c r="E95" i="52"/>
  <c r="F95" i="52" s="1"/>
  <c r="E12" i="52"/>
  <c r="F12" i="52" s="1"/>
  <c r="B49" i="52"/>
  <c r="E89" i="52"/>
  <c r="F89" i="52" s="1"/>
  <c r="E68" i="52"/>
  <c r="F68" i="52" s="1"/>
  <c r="E59" i="52"/>
  <c r="F59" i="52" s="1"/>
  <c r="E26" i="52"/>
  <c r="F26" i="52" s="1"/>
  <c r="E11" i="52"/>
  <c r="F11" i="52" s="1"/>
  <c r="E65" i="55"/>
  <c r="F65" i="55" s="1"/>
  <c r="E21" i="52"/>
  <c r="F21" i="52" s="1"/>
  <c r="D87" i="53"/>
  <c r="E29" i="52"/>
  <c r="F29" i="52" s="1"/>
  <c r="E82" i="52"/>
  <c r="F82" i="52" s="1"/>
  <c r="E95" i="55"/>
  <c r="F95" i="55" s="1"/>
  <c r="E35" i="55"/>
  <c r="F35" i="55" s="1"/>
  <c r="E38" i="52"/>
  <c r="F38" i="52" s="1"/>
  <c r="E83" i="52"/>
  <c r="F83" i="52" s="1"/>
  <c r="D42" i="52"/>
  <c r="E68" i="55"/>
  <c r="F68" i="55" s="1"/>
  <c r="C42" i="52"/>
  <c r="E94" i="52"/>
  <c r="F94" i="52" s="1"/>
  <c r="C49" i="52"/>
  <c r="E14" i="52"/>
  <c r="F14" i="52" s="1"/>
  <c r="E71" i="55"/>
  <c r="F71" i="55" s="1"/>
  <c r="E25" i="52"/>
  <c r="F25" i="52" s="1"/>
  <c r="E9" i="52"/>
  <c r="F9" i="52" s="1"/>
  <c r="E8" i="52"/>
  <c r="F8" i="52" s="1"/>
  <c r="C61" i="55"/>
  <c r="E44" i="52"/>
  <c r="F44" i="52" s="1"/>
  <c r="E44" i="55"/>
  <c r="F44" i="55" s="1"/>
  <c r="E28" i="55"/>
  <c r="F28" i="55" s="1"/>
  <c r="E90" i="55"/>
  <c r="F90" i="55" s="1"/>
  <c r="D90" i="53"/>
  <c r="E90" i="53" s="1"/>
  <c r="F90" i="53" s="1"/>
  <c r="E86" i="52"/>
  <c r="F86" i="52" s="1"/>
  <c r="E45" i="55"/>
  <c r="F45" i="55" s="1"/>
  <c r="E33" i="52"/>
  <c r="F33" i="52" s="1"/>
  <c r="E10" i="55"/>
  <c r="F10" i="55" s="1"/>
  <c r="C70" i="53"/>
  <c r="E70" i="53" s="1"/>
  <c r="F70" i="53" s="1"/>
  <c r="E70" i="55"/>
  <c r="F70" i="55" s="1"/>
  <c r="E92" i="53"/>
  <c r="F92" i="53" s="1"/>
  <c r="E30" i="55"/>
  <c r="F30" i="55" s="1"/>
  <c r="D30" i="53"/>
  <c r="E30" i="53" s="1"/>
  <c r="F30" i="53" s="1"/>
  <c r="E92" i="55"/>
  <c r="F92" i="55" s="1"/>
  <c r="E85" i="55"/>
  <c r="F85" i="55" s="1"/>
  <c r="E85" i="53"/>
  <c r="F85" i="53" s="1"/>
  <c r="C75" i="53"/>
  <c r="E75" i="53" s="1"/>
  <c r="F75" i="53" s="1"/>
  <c r="E75" i="55"/>
  <c r="F75" i="55" s="1"/>
  <c r="B61" i="55"/>
  <c r="E86" i="55"/>
  <c r="F86" i="55" s="1"/>
  <c r="D86" i="53"/>
  <c r="E86" i="53" s="1"/>
  <c r="F86" i="53" s="1"/>
  <c r="D82" i="53"/>
  <c r="E82" i="53" s="1"/>
  <c r="F82" i="53" s="1"/>
  <c r="E82" i="55"/>
  <c r="F82" i="55" s="1"/>
  <c r="E81" i="55"/>
  <c r="F81" i="55" s="1"/>
  <c r="C81" i="53"/>
  <c r="E81" i="53" s="1"/>
  <c r="F81" i="53" s="1"/>
  <c r="E38" i="53"/>
  <c r="F38" i="53" s="1"/>
  <c r="C42" i="53"/>
  <c r="E36" i="52"/>
  <c r="F36" i="52" s="1"/>
  <c r="D33" i="53"/>
  <c r="E33" i="55"/>
  <c r="F33" i="55" s="1"/>
  <c r="E97" i="55"/>
  <c r="F97" i="55" s="1"/>
  <c r="C97" i="53"/>
  <c r="C55" i="53"/>
  <c r="E55" i="53" s="1"/>
  <c r="F55" i="53" s="1"/>
  <c r="E55" i="55"/>
  <c r="F55" i="55" s="1"/>
  <c r="D61" i="55"/>
  <c r="E61" i="7"/>
  <c r="F61" i="7" s="1"/>
  <c r="C94" i="53"/>
  <c r="E94" i="53" s="1"/>
  <c r="F94" i="53" s="1"/>
  <c r="E94" i="55"/>
  <c r="F94" i="55" s="1"/>
  <c r="E32" i="53" l="1"/>
  <c r="F32" i="53" s="1"/>
  <c r="E34" i="53"/>
  <c r="F34" i="53" s="1"/>
  <c r="E33" i="53"/>
  <c r="F33" i="53" s="1"/>
  <c r="E31" i="53"/>
  <c r="F31" i="53" s="1"/>
  <c r="B61" i="52"/>
  <c r="E78" i="52"/>
  <c r="F78" i="52" s="1"/>
  <c r="E97" i="52"/>
  <c r="F97" i="52" s="1"/>
  <c r="E99" i="11"/>
  <c r="F99" i="11" s="1"/>
  <c r="E42" i="54"/>
  <c r="F42" i="54" s="1"/>
  <c r="E84" i="52"/>
  <c r="F84" i="52" s="1"/>
  <c r="E93" i="52"/>
  <c r="F93" i="52" s="1"/>
  <c r="E73" i="52"/>
  <c r="F73" i="52" s="1"/>
  <c r="E73" i="54"/>
  <c r="F73" i="54" s="1"/>
  <c r="C78" i="54"/>
  <c r="C78" i="53" s="1"/>
  <c r="E78" i="53" s="1"/>
  <c r="F78" i="53" s="1"/>
  <c r="D61" i="52"/>
  <c r="C61" i="52"/>
  <c r="E88" i="52"/>
  <c r="F88" i="52" s="1"/>
  <c r="E78" i="33"/>
  <c r="F78" i="33" s="1"/>
  <c r="B61" i="53"/>
  <c r="E97" i="53"/>
  <c r="F97" i="53" s="1"/>
  <c r="E61" i="33"/>
  <c r="F61" i="33" s="1"/>
  <c r="E99" i="61"/>
  <c r="F99" i="61" s="1"/>
  <c r="E97" i="54"/>
  <c r="F97" i="54" s="1"/>
  <c r="C61" i="53"/>
  <c r="E99" i="60"/>
  <c r="F99" i="60" s="1"/>
  <c r="E9" i="53"/>
  <c r="F9" i="53" s="1"/>
  <c r="E87" i="53"/>
  <c r="F87" i="53" s="1"/>
  <c r="E61" i="54"/>
  <c r="F61" i="54" s="1"/>
  <c r="C99" i="54"/>
  <c r="C99" i="53" s="1"/>
  <c r="C99" i="52"/>
  <c r="D99" i="54"/>
  <c r="E99" i="33"/>
  <c r="F99" i="33" s="1"/>
  <c r="D99" i="52"/>
  <c r="E42" i="53"/>
  <c r="F42" i="53" s="1"/>
  <c r="D84" i="53"/>
  <c r="E84" i="53" s="1"/>
  <c r="F84" i="53" s="1"/>
  <c r="E84" i="54"/>
  <c r="F84" i="54" s="1"/>
  <c r="E49" i="52"/>
  <c r="F49" i="52" s="1"/>
  <c r="E42" i="52"/>
  <c r="F42" i="52" s="1"/>
  <c r="D61" i="53"/>
  <c r="E61" i="55"/>
  <c r="F61" i="55" s="1"/>
  <c r="E78" i="54" l="1"/>
  <c r="F78" i="54" s="1"/>
  <c r="E61" i="52"/>
  <c r="F61" i="52" s="1"/>
  <c r="E61" i="53"/>
  <c r="F61" i="53" s="1"/>
  <c r="E99" i="54"/>
  <c r="F99" i="54" s="1"/>
  <c r="D99" i="53"/>
  <c r="E99" i="53" s="1"/>
  <c r="F99" i="53" s="1"/>
  <c r="E99" i="52"/>
  <c r="F99" i="52" s="1"/>
</calcChain>
</file>

<file path=xl/sharedStrings.xml><?xml version="1.0" encoding="utf-8"?>
<sst xmlns="http://schemas.openxmlformats.org/spreadsheetml/2006/main" count="6123" uniqueCount="213">
  <si>
    <t>Board of Regents</t>
  </si>
  <si>
    <t>Institution:</t>
  </si>
  <si>
    <t>Form BOR-1</t>
  </si>
  <si>
    <t>Revenue/Expenditure Data</t>
  </si>
  <si>
    <t>Revenue/Expenditure</t>
  </si>
  <si>
    <t>Actual</t>
  </si>
  <si>
    <t>Budgeted</t>
  </si>
  <si>
    <t>Over/(Under)</t>
  </si>
  <si>
    <t>%</t>
  </si>
  <si>
    <t>Change</t>
  </si>
  <si>
    <t>Revenues By Source:</t>
  </si>
  <si>
    <t>State Funds:</t>
  </si>
  <si>
    <t xml:space="preserve">     General Fund Direct</t>
  </si>
  <si>
    <t xml:space="preserve">     General Fund  - Restoration Amount</t>
  </si>
  <si>
    <t xml:space="preserve">     Statutory Dedicated: </t>
  </si>
  <si>
    <t xml:space="preserve">           Higher Education Initiatives Fund</t>
  </si>
  <si>
    <t xml:space="preserve">           Support Education in Louisiana First (SELF)</t>
  </si>
  <si>
    <t xml:space="preserve">           Tobacco Tax Health Care Fund</t>
  </si>
  <si>
    <t xml:space="preserve">           Calcasieu Parish Fund</t>
  </si>
  <si>
    <t xml:space="preserve">           Calcasieu Parish Higher Education Improvement Fund</t>
  </si>
  <si>
    <t xml:space="preserve">           Southern University Agricultural Program Fund</t>
  </si>
  <si>
    <t xml:space="preserve">           Health Excellence Fund</t>
  </si>
  <si>
    <t xml:space="preserve">           La. Educational Quality Support Fund (LEQSF)</t>
  </si>
  <si>
    <t xml:space="preserve">           Rockefeller Scholarship Fund</t>
  </si>
  <si>
    <t xml:space="preserve">           TOPS Fund</t>
  </si>
  <si>
    <t xml:space="preserve">    Funds Due From Management Board or Regents:</t>
  </si>
  <si>
    <t xml:space="preserve">          Other </t>
  </si>
  <si>
    <t xml:space="preserve">    Funds Due to Institutions:</t>
  </si>
  <si>
    <t xml:space="preserve">    Other </t>
  </si>
  <si>
    <t xml:space="preserve">  </t>
  </si>
  <si>
    <t>Total State Funds</t>
  </si>
  <si>
    <t>Revenue Over Expenditures :</t>
  </si>
  <si>
    <t xml:space="preserve">     State Funds</t>
  </si>
  <si>
    <t xml:space="preserve">     Interagency Transfers</t>
  </si>
  <si>
    <t xml:space="preserve">     Self Generated Funds</t>
  </si>
  <si>
    <t xml:space="preserve">     Federal Funds</t>
  </si>
  <si>
    <t xml:space="preserve">     Interim Emergency Board</t>
  </si>
  <si>
    <t>Total Revenue Over Expenditures</t>
  </si>
  <si>
    <t xml:space="preserve"> </t>
  </si>
  <si>
    <t>Interagency Transfers</t>
  </si>
  <si>
    <t>Non-Recurring Self-Generated Carry Forward</t>
  </si>
  <si>
    <t>Self Generated Funds</t>
  </si>
  <si>
    <t>Federal Funds</t>
  </si>
  <si>
    <t>Interim Emergency Board</t>
  </si>
  <si>
    <t>Total Revenues</t>
  </si>
  <si>
    <t>Expenditures by Function:</t>
  </si>
  <si>
    <t xml:space="preserve">  Instruction</t>
  </si>
  <si>
    <t xml:space="preserve">  Research</t>
  </si>
  <si>
    <t xml:space="preserve">  Public Service</t>
  </si>
  <si>
    <t xml:space="preserve">  Academic Support**</t>
  </si>
  <si>
    <t xml:space="preserve">  Student Services</t>
  </si>
  <si>
    <t xml:space="preserve">  Institutional Services</t>
  </si>
  <si>
    <t xml:space="preserve">  Scholarships/Fellowships</t>
  </si>
  <si>
    <t xml:space="preserve">  Plant Operations/Maintenance</t>
  </si>
  <si>
    <t>Total E&amp;G Expenditures</t>
  </si>
  <si>
    <t xml:space="preserve">  Hospital</t>
  </si>
  <si>
    <t xml:space="preserve">  Transfers out of agency</t>
  </si>
  <si>
    <t xml:space="preserve">  Athletics</t>
  </si>
  <si>
    <t xml:space="preserve">  Other</t>
  </si>
  <si>
    <t>Total Expenditures</t>
  </si>
  <si>
    <t>Expenditures by Object:</t>
  </si>
  <si>
    <t xml:space="preserve">  Salaries</t>
  </si>
  <si>
    <t xml:space="preserve">  Other Compensation</t>
  </si>
  <si>
    <t xml:space="preserve">  Related Benefits</t>
  </si>
  <si>
    <t>Total Personal Services</t>
  </si>
  <si>
    <t xml:space="preserve">  Travel</t>
  </si>
  <si>
    <t xml:space="preserve">  Operating Services</t>
  </si>
  <si>
    <t xml:space="preserve">  Supplies</t>
  </si>
  <si>
    <t>Total Operating Expenses</t>
  </si>
  <si>
    <t xml:space="preserve">  Professional Services</t>
  </si>
  <si>
    <t xml:space="preserve">  Other Charges</t>
  </si>
  <si>
    <t xml:space="preserve">  Debt Services</t>
  </si>
  <si>
    <t xml:space="preserve">  Interagency Transfers</t>
  </si>
  <si>
    <t>Total Other Charges</t>
  </si>
  <si>
    <t xml:space="preserve">  General Acquisitions</t>
  </si>
  <si>
    <t xml:space="preserve">  Library Acquisitions</t>
  </si>
  <si>
    <t xml:space="preserve">  Major Repairs</t>
  </si>
  <si>
    <t>Total Acquisitions and Major Repairs</t>
  </si>
  <si>
    <t xml:space="preserve">  Unallotted</t>
  </si>
  <si>
    <t xml:space="preserve">           Medical &amp; Allied Health Scholarship &amp; Loan Fund</t>
  </si>
  <si>
    <t>Southern University System Summary</t>
  </si>
  <si>
    <t>Louisiana State University System Summary</t>
  </si>
  <si>
    <t>UL System Summary</t>
  </si>
  <si>
    <t>LCTCS System Summary</t>
  </si>
  <si>
    <t>Higher Education Summary</t>
  </si>
  <si>
    <t>2 Year Institution Summary</t>
  </si>
  <si>
    <t>4 Year Institution Summary</t>
  </si>
  <si>
    <t>2 &amp; 4 Year Institution Summary</t>
  </si>
  <si>
    <t xml:space="preserve">  Grambling State University</t>
  </si>
  <si>
    <t>McNeese State University</t>
  </si>
  <si>
    <t>Nicholls State University</t>
  </si>
  <si>
    <t>Northwestern State University</t>
  </si>
  <si>
    <t>Southeastern Louisiana University</t>
  </si>
  <si>
    <t>University of Louisiana at Monroe (ULM)</t>
  </si>
  <si>
    <t>University of New Orleans</t>
  </si>
  <si>
    <t>LCTCS Board of Supervisors</t>
  </si>
  <si>
    <t>LCTCSOnline</t>
  </si>
  <si>
    <t>Bossier Parish Community College</t>
  </si>
  <si>
    <t>Baton Rouge Community College</t>
  </si>
  <si>
    <t>Central Louisiana Technical Community College</t>
  </si>
  <si>
    <t>Delgado Community College</t>
  </si>
  <si>
    <t>Fletcher Technical Community College</t>
  </si>
  <si>
    <t>Louisiana Delta Community College</t>
  </si>
  <si>
    <t>Nunez Community College</t>
  </si>
  <si>
    <t>Northshore Technical Community College</t>
  </si>
  <si>
    <t>River Parishes Community College</t>
  </si>
  <si>
    <t>South Louisiana Community College</t>
  </si>
  <si>
    <t>University of Louisiana System</t>
  </si>
  <si>
    <t>LSU Agricultural Center</t>
  </si>
  <si>
    <t xml:space="preserve">Louisiana State University </t>
  </si>
  <si>
    <t>LSU Health Sciences Center-New Orleans</t>
  </si>
  <si>
    <t>LSU at Alexandria</t>
  </si>
  <si>
    <t>LSU Eunice</t>
  </si>
  <si>
    <t>Louisiana State University Shreveport</t>
  </si>
  <si>
    <t>Pennington Biomedical Research Center</t>
  </si>
  <si>
    <t>Louisiana Tech University</t>
  </si>
  <si>
    <t>University of Louisiana at Lafayette</t>
  </si>
  <si>
    <t xml:space="preserve">   </t>
  </si>
  <si>
    <t>Southern University at New Orleans</t>
  </si>
  <si>
    <t>Southern University Ag Center</t>
  </si>
  <si>
    <t>Southern University Law Center</t>
  </si>
  <si>
    <t>Southern University Board and System Administration</t>
  </si>
  <si>
    <t xml:space="preserve">LSUHSC-Shreveport </t>
  </si>
  <si>
    <t>Boards (Including LCTCS Online)</t>
  </si>
  <si>
    <t>Specialized Institutions</t>
  </si>
  <si>
    <t>Board of Regents Summary</t>
  </si>
  <si>
    <t>LUMCON/BOR Program</t>
  </si>
  <si>
    <t>LOSFA/BOR Program</t>
  </si>
  <si>
    <t>HE Summary</t>
  </si>
  <si>
    <t>2 Year</t>
  </si>
  <si>
    <t>4 Year</t>
  </si>
  <si>
    <t>2&amp;4 Year</t>
  </si>
  <si>
    <t>Boards</t>
  </si>
  <si>
    <t>Specialized</t>
  </si>
  <si>
    <t>BOR Summary</t>
  </si>
  <si>
    <t>BOR</t>
  </si>
  <si>
    <t>LUMCON</t>
  </si>
  <si>
    <t>LOSFA</t>
  </si>
  <si>
    <t>LCTCS Summary</t>
  </si>
  <si>
    <t>LSU Summary</t>
  </si>
  <si>
    <t>SU Summary</t>
  </si>
  <si>
    <t>ULS Summary</t>
  </si>
  <si>
    <t>UL Board</t>
  </si>
  <si>
    <t>Grambling</t>
  </si>
  <si>
    <t>LA Tech</t>
  </si>
  <si>
    <t>McNeese</t>
  </si>
  <si>
    <t>Nicholls</t>
  </si>
  <si>
    <t>NwSU</t>
  </si>
  <si>
    <t>SLU</t>
  </si>
  <si>
    <t>ULL</t>
  </si>
  <si>
    <t>ULM</t>
  </si>
  <si>
    <t>UNO</t>
  </si>
  <si>
    <t>LSU</t>
  </si>
  <si>
    <t>LSUA</t>
  </si>
  <si>
    <t>LSUS</t>
  </si>
  <si>
    <t>LSUE</t>
  </si>
  <si>
    <t>LSUHSCNO</t>
  </si>
  <si>
    <t>LSUHSCS</t>
  </si>
  <si>
    <t>LSUAg</t>
  </si>
  <si>
    <t>PBRC</t>
  </si>
  <si>
    <t>SU Board</t>
  </si>
  <si>
    <t>SUBR</t>
  </si>
  <si>
    <t>SUNO</t>
  </si>
  <si>
    <t>SUSLA</t>
  </si>
  <si>
    <t>SULaw</t>
  </si>
  <si>
    <t>SUAg</t>
  </si>
  <si>
    <t>LCTCS Board</t>
  </si>
  <si>
    <t>LCTCS Online</t>
  </si>
  <si>
    <t>BRCC</t>
  </si>
  <si>
    <t>BPCC</t>
  </si>
  <si>
    <t>Delgado</t>
  </si>
  <si>
    <t>CLTCC</t>
  </si>
  <si>
    <t>Fletcher</t>
  </si>
  <si>
    <t>LDCC</t>
  </si>
  <si>
    <t>Northshore</t>
  </si>
  <si>
    <t>Nunez</t>
  </si>
  <si>
    <t>RPCC</t>
  </si>
  <si>
    <t>SLCC</t>
  </si>
  <si>
    <t>Home</t>
  </si>
  <si>
    <t>`</t>
  </si>
  <si>
    <t>BOR1</t>
  </si>
  <si>
    <t>**Library costs are included in the function of academic support and are detailed on the BOR-4A.</t>
  </si>
  <si>
    <t xml:space="preserve">  Academic Support</t>
  </si>
  <si>
    <t>Northwest LA TCC</t>
  </si>
  <si>
    <t>Northwest Louisiana Technical Community College</t>
  </si>
  <si>
    <t xml:space="preserve">           Education Excellence Fund</t>
  </si>
  <si>
    <t>LCTCS - Adult Basic Education</t>
  </si>
  <si>
    <t>LCTCS - Workforce Training Rapid Response</t>
  </si>
  <si>
    <t>AE</t>
  </si>
  <si>
    <t>RR</t>
  </si>
  <si>
    <t>SOWELA Technical Community College</t>
  </si>
  <si>
    <t>SOWELA</t>
  </si>
  <si>
    <t xml:space="preserve">           Equine Health Studies Program Fund</t>
  </si>
  <si>
    <t xml:space="preserve">           Workforce Rapid Response Fund</t>
  </si>
  <si>
    <t xml:space="preserve">           Orleans Parish Excellence Fund</t>
  </si>
  <si>
    <t xml:space="preserve">           LA Cybersecurity Talent Initiative Fund</t>
  </si>
  <si>
    <t xml:space="preserve">           Health Care Employment Reinvestment Opportunity Fund</t>
  </si>
  <si>
    <t xml:space="preserve">           Shreveport Riverfront &amp; Stadium Fund</t>
  </si>
  <si>
    <t xml:space="preserve">           MJ Foster Promise Program Fund</t>
  </si>
  <si>
    <t>Southern University at Shreveport</t>
  </si>
  <si>
    <t xml:space="preserve">           Pari-Mutuel Live Racing Facility Gaming Control Fund</t>
  </si>
  <si>
    <t xml:space="preserve">           Geaux Teach Fund</t>
  </si>
  <si>
    <t xml:space="preserve">           Power-based Violence and Campus Safety Fund</t>
  </si>
  <si>
    <t xml:space="preserve">           Postsecondary Inclusive Education Fund</t>
  </si>
  <si>
    <t xml:space="preserve">           LA Response Plan Fund</t>
  </si>
  <si>
    <t xml:space="preserve">           Campus Revitalization Fund</t>
  </si>
  <si>
    <t xml:space="preserve">           1st Responder Fund</t>
  </si>
  <si>
    <t>2024-2025</t>
  </si>
  <si>
    <t>2024-2025 *</t>
  </si>
  <si>
    <t>2025-2026***</t>
  </si>
  <si>
    <t>* This column should reflect the last approved BA-7 in FY 24-25.</t>
  </si>
  <si>
    <t>*** This column should reflect the last approved BA-7 in FY 25-26.</t>
  </si>
  <si>
    <t xml:space="preserve">Southern University and A&amp;M College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</si>
</sst>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6" formatCode="&quot;$&quot;#,##0_);[Red]\(&quot;$&quot;#,##0\)"/>
    <numFmt numFmtId="43" formatCode="_(* #,##0.00_);_(* \(#,##0.00\);_(* &quot;-&quot;??_);_(@_)"/>
    <numFmt numFmtId="164" formatCode="#,##0.00%;[Red]\(#,##0.00%\)"/>
    <numFmt numFmtId="165" formatCode="&quot;$&quot;#,##0_);[Red]\(&quot;$&quot;#,##0\);"/>
  </numFmts>
  <fonts count="33" x14ac:knownFonts="1"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24"/>
      <name val="Arial"/>
      <family val="2"/>
    </font>
    <font>
      <sz val="16"/>
      <name val="Arial"/>
      <family val="2"/>
    </font>
    <font>
      <b/>
      <sz val="20"/>
      <name val="Arial"/>
      <family val="2"/>
    </font>
    <font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sz val="14"/>
      <color indexed="8"/>
      <name val="Calibri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u val="double"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 tint="0.249977111117893"/>
      <name val="Arial"/>
      <family val="2"/>
    </font>
    <font>
      <sz val="11"/>
      <color theme="1" tint="0.34998626667073579"/>
      <name val="Arial"/>
      <family val="2"/>
    </font>
    <font>
      <b/>
      <sz val="11"/>
      <color theme="1" tint="0.249977111117893"/>
      <name val="Arial"/>
      <family val="2"/>
    </font>
    <font>
      <b/>
      <sz val="11"/>
      <color rgb="FF92D050"/>
      <name val="Arial"/>
      <family val="2"/>
    </font>
    <font>
      <sz val="11"/>
      <color rgb="FF00B050"/>
      <name val="Arial"/>
      <family val="2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8"/>
      </right>
      <top style="thick">
        <color indexed="64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ck">
        <color indexed="64"/>
      </top>
      <bottom/>
      <diagonal/>
    </border>
    <border>
      <left style="thick">
        <color indexed="64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64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indexed="64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64"/>
      </top>
      <bottom/>
      <diagonal/>
    </border>
    <border>
      <left style="medium">
        <color theme="4" tint="0.39994506668294322"/>
      </left>
      <right style="medium">
        <color theme="4" tint="-0.24994659260841701"/>
      </right>
      <top style="medium">
        <color theme="4" tint="0.39991454817346722"/>
      </top>
      <bottom style="medium">
        <color theme="4" tint="-0.24994659260841701"/>
      </bottom>
      <diagonal/>
    </border>
    <border>
      <left style="medium">
        <color rgb="FFFFC000"/>
      </left>
      <right style="medium">
        <color rgb="FFC49500"/>
      </right>
      <top style="medium">
        <color rgb="FFFFC000"/>
      </top>
      <bottom style="medium">
        <color rgb="FFC49500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64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226">
    <xf numFmtId="0" fontId="0" fillId="0" borderId="0" xfId="0"/>
    <xf numFmtId="0" fontId="7" fillId="0" borderId="0" xfId="0" applyFont="1"/>
    <xf numFmtId="6" fontId="7" fillId="0" borderId="0" xfId="0" applyNumberFormat="1" applyFont="1"/>
    <xf numFmtId="164" fontId="7" fillId="0" borderId="0" xfId="0" applyNumberFormat="1" applyFont="1"/>
    <xf numFmtId="3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0" fontId="5" fillId="0" borderId="0" xfId="0" applyFont="1"/>
    <xf numFmtId="6" fontId="5" fillId="0" borderId="0" xfId="0" applyNumberFormat="1" applyFont="1"/>
    <xf numFmtId="164" fontId="5" fillId="0" borderId="0" xfId="0" applyNumberFormat="1" applyFont="1"/>
    <xf numFmtId="165" fontId="2" fillId="0" borderId="0" xfId="0" applyNumberFormat="1" applyFont="1"/>
    <xf numFmtId="43" fontId="2" fillId="0" borderId="0" xfId="1" applyFont="1" applyBorder="1" applyAlignment="1" applyProtection="1"/>
    <xf numFmtId="3" fontId="1" fillId="0" borderId="0" xfId="0" applyNumberFormat="1" applyFont="1"/>
    <xf numFmtId="6" fontId="1" fillId="0" borderId="0" xfId="0" applyNumberFormat="1" applyFont="1"/>
    <xf numFmtId="164" fontId="1" fillId="0" borderId="0" xfId="0" applyNumberFormat="1" applyFont="1"/>
    <xf numFmtId="0" fontId="8" fillId="0" borderId="0" xfId="0" applyFont="1"/>
    <xf numFmtId="6" fontId="8" fillId="0" borderId="0" xfId="0" applyNumberFormat="1" applyFont="1"/>
    <xf numFmtId="164" fontId="8" fillId="0" borderId="0" xfId="0" applyNumberFormat="1" applyFont="1"/>
    <xf numFmtId="37" fontId="2" fillId="0" borderId="0" xfId="0" applyNumberFormat="1" applyFont="1"/>
    <xf numFmtId="37" fontId="9" fillId="0" borderId="0" xfId="0" applyNumberFormat="1" applyFont="1"/>
    <xf numFmtId="3" fontId="3" fillId="0" borderId="0" xfId="0" applyNumberFormat="1" applyFont="1"/>
    <xf numFmtId="6" fontId="3" fillId="0" borderId="0" xfId="0" applyNumberFormat="1" applyFont="1"/>
    <xf numFmtId="164" fontId="3" fillId="0" borderId="0" xfId="0" applyNumberFormat="1" applyFont="1"/>
    <xf numFmtId="3" fontId="4" fillId="0" borderId="0" xfId="0" applyNumberFormat="1" applyFont="1"/>
    <xf numFmtId="6" fontId="4" fillId="0" borderId="0" xfId="0" applyNumberFormat="1" applyFont="1"/>
    <xf numFmtId="164" fontId="4" fillId="0" borderId="0" xfId="0" applyNumberFormat="1" applyFont="1" applyAlignment="1">
      <alignment horizontal="right"/>
    </xf>
    <xf numFmtId="0" fontId="10" fillId="0" borderId="1" xfId="0" applyFont="1" applyBorder="1"/>
    <xf numFmtId="3" fontId="13" fillId="0" borderId="0" xfId="0" applyNumberFormat="1" applyFont="1"/>
    <xf numFmtId="6" fontId="10" fillId="0" borderId="0" xfId="0" applyNumberFormat="1" applyFont="1"/>
    <xf numFmtId="6" fontId="13" fillId="0" borderId="0" xfId="0" applyNumberFormat="1" applyFont="1" applyAlignment="1">
      <alignment horizontal="centerContinuous" vertical="justify"/>
    </xf>
    <xf numFmtId="0" fontId="10" fillId="0" borderId="1" xfId="0" applyFont="1" applyBorder="1" applyAlignment="1">
      <alignment horizontal="right"/>
    </xf>
    <xf numFmtId="0" fontId="14" fillId="0" borderId="0" xfId="0" applyFont="1"/>
    <xf numFmtId="164" fontId="10" fillId="0" borderId="0" xfId="0" applyNumberFormat="1" applyFont="1"/>
    <xf numFmtId="3" fontId="13" fillId="0" borderId="2" xfId="0" applyNumberFormat="1" applyFont="1" applyBorder="1"/>
    <xf numFmtId="6" fontId="10" fillId="0" borderId="2" xfId="0" applyNumberFormat="1" applyFont="1" applyBorder="1"/>
    <xf numFmtId="164" fontId="10" fillId="0" borderId="2" xfId="0" applyNumberFormat="1" applyFont="1" applyBorder="1"/>
    <xf numFmtId="0" fontId="14" fillId="0" borderId="1" xfId="0" applyFont="1" applyBorder="1"/>
    <xf numFmtId="164" fontId="14" fillId="0" borderId="1" xfId="0" applyNumberFormat="1" applyFont="1" applyBorder="1"/>
    <xf numFmtId="164" fontId="15" fillId="0" borderId="1" xfId="0" applyNumberFormat="1" applyFont="1" applyBorder="1"/>
    <xf numFmtId="0" fontId="13" fillId="0" borderId="1" xfId="0" applyFont="1" applyBorder="1" applyAlignment="1">
      <alignment horizontal="right"/>
    </xf>
    <xf numFmtId="6" fontId="13" fillId="0" borderId="0" xfId="0" applyNumberFormat="1" applyFont="1"/>
    <xf numFmtId="164" fontId="13" fillId="0" borderId="0" xfId="0" applyNumberFormat="1" applyFont="1"/>
    <xf numFmtId="6" fontId="13" fillId="0" borderId="2" xfId="0" applyNumberFormat="1" applyFont="1" applyBorder="1"/>
    <xf numFmtId="164" fontId="13" fillId="0" borderId="2" xfId="0" applyNumberFormat="1" applyFont="1" applyBorder="1"/>
    <xf numFmtId="37" fontId="13" fillId="0" borderId="0" xfId="0" applyNumberFormat="1" applyFont="1" applyAlignment="1">
      <alignment horizontal="centerContinuous" vertical="justify"/>
    </xf>
    <xf numFmtId="37" fontId="10" fillId="0" borderId="1" xfId="0" applyNumberFormat="1" applyFont="1" applyBorder="1"/>
    <xf numFmtId="37" fontId="10" fillId="0" borderId="0" xfId="0" applyNumberFormat="1" applyFont="1"/>
    <xf numFmtId="37" fontId="10" fillId="0" borderId="2" xfId="0" applyNumberFormat="1" applyFont="1" applyBorder="1"/>
    <xf numFmtId="6" fontId="13" fillId="0" borderId="0" xfId="0" applyNumberFormat="1" applyFont="1" applyAlignment="1">
      <alignment horizontal="center"/>
    </xf>
    <xf numFmtId="3" fontId="11" fillId="0" borderId="3" xfId="0" applyNumberFormat="1" applyFont="1" applyBorder="1" applyAlignment="1">
      <alignment vertical="center"/>
    </xf>
    <xf numFmtId="6" fontId="11" fillId="0" borderId="4" xfId="0" applyNumberFormat="1" applyFont="1" applyBorder="1" applyAlignment="1">
      <alignment horizontal="center" vertical="center"/>
    </xf>
    <xf numFmtId="6" fontId="11" fillId="0" borderId="5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3" fontId="12" fillId="0" borderId="6" xfId="0" applyNumberFormat="1" applyFont="1" applyBorder="1" applyAlignment="1">
      <alignment vertical="center" wrapText="1"/>
    </xf>
    <xf numFmtId="6" fontId="11" fillId="0" borderId="7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3" fontId="11" fillId="0" borderId="8" xfId="0" applyNumberFormat="1" applyFont="1" applyBorder="1" applyAlignment="1">
      <alignment vertical="center"/>
    </xf>
    <xf numFmtId="6" fontId="12" fillId="0" borderId="4" xfId="0" applyNumberFormat="1" applyFont="1" applyBorder="1" applyAlignment="1">
      <alignment vertical="center"/>
    </xf>
    <xf numFmtId="164" fontId="12" fillId="0" borderId="9" xfId="0" applyNumberFormat="1" applyFont="1" applyBorder="1" applyAlignment="1">
      <alignment vertical="center"/>
    </xf>
    <xf numFmtId="164" fontId="12" fillId="0" borderId="4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6" fontId="12" fillId="0" borderId="7" xfId="0" applyNumberFormat="1" applyFont="1" applyBorder="1" applyAlignment="1">
      <alignment vertical="center"/>
    </xf>
    <xf numFmtId="164" fontId="12" fillId="0" borderId="10" xfId="0" applyNumberFormat="1" applyFont="1" applyBorder="1" applyAlignment="1">
      <alignment horizontal="right" vertical="center"/>
    </xf>
    <xf numFmtId="6" fontId="12" fillId="0" borderId="12" xfId="0" applyNumberFormat="1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6" fontId="12" fillId="0" borderId="9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6" fontId="11" fillId="0" borderId="9" xfId="0" applyNumberFormat="1" applyFont="1" applyBorder="1" applyAlignment="1">
      <alignment vertical="center"/>
    </xf>
    <xf numFmtId="164" fontId="11" fillId="0" borderId="10" xfId="0" applyNumberFormat="1" applyFont="1" applyBorder="1" applyAlignment="1">
      <alignment horizontal="right" vertical="center"/>
    </xf>
    <xf numFmtId="0" fontId="12" fillId="0" borderId="7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6" fontId="11" fillId="0" borderId="4" xfId="0" applyNumberFormat="1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6" fontId="11" fillId="0" borderId="7" xfId="0" applyNumberFormat="1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6" fontId="11" fillId="0" borderId="10" xfId="0" applyNumberFormat="1" applyFont="1" applyBorder="1" applyAlignment="1">
      <alignment vertical="center"/>
    </xf>
    <xf numFmtId="164" fontId="12" fillId="0" borderId="4" xfId="0" applyNumberFormat="1" applyFont="1" applyBorder="1" applyAlignment="1">
      <alignment horizontal="right" vertical="center"/>
    </xf>
    <xf numFmtId="3" fontId="11" fillId="0" borderId="4" xfId="0" applyNumberFormat="1" applyFont="1" applyBorder="1" applyAlignment="1">
      <alignment vertical="center"/>
    </xf>
    <xf numFmtId="3" fontId="12" fillId="0" borderId="9" xfId="0" applyNumberFormat="1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3" fontId="11" fillId="0" borderId="9" xfId="0" applyNumberFormat="1" applyFont="1" applyBorder="1" applyAlignment="1">
      <alignment vertical="center"/>
    </xf>
    <xf numFmtId="3" fontId="11" fillId="0" borderId="12" xfId="0" applyNumberFormat="1" applyFont="1" applyBorder="1" applyAlignment="1">
      <alignment vertical="center"/>
    </xf>
    <xf numFmtId="6" fontId="11" fillId="0" borderId="12" xfId="0" applyNumberFormat="1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164" fontId="11" fillId="0" borderId="9" xfId="0" applyNumberFormat="1" applyFont="1" applyBorder="1" applyAlignment="1">
      <alignment vertical="center"/>
    </xf>
    <xf numFmtId="164" fontId="11" fillId="0" borderId="4" xfId="0" applyNumberFormat="1" applyFont="1" applyBorder="1" applyAlignment="1">
      <alignment vertical="center"/>
    </xf>
    <xf numFmtId="164" fontId="11" fillId="0" borderId="4" xfId="0" applyNumberFormat="1" applyFont="1" applyBorder="1" applyAlignment="1">
      <alignment horizontal="right" vertical="center"/>
    </xf>
    <xf numFmtId="6" fontId="12" fillId="0" borderId="13" xfId="0" applyNumberFormat="1" applyFont="1" applyBorder="1" applyAlignment="1">
      <alignment vertical="center"/>
    </xf>
    <xf numFmtId="37" fontId="12" fillId="0" borderId="9" xfId="0" applyNumberFormat="1" applyFont="1" applyBorder="1" applyAlignment="1">
      <alignment vertical="center"/>
    </xf>
    <xf numFmtId="37" fontId="12" fillId="0" borderId="4" xfId="0" applyNumberFormat="1" applyFont="1" applyBorder="1" applyAlignment="1">
      <alignment vertical="center"/>
    </xf>
    <xf numFmtId="164" fontId="12" fillId="0" borderId="10" xfId="2" applyNumberFormat="1" applyFont="1" applyBorder="1" applyAlignment="1" applyProtection="1">
      <alignment horizontal="right" vertical="center"/>
    </xf>
    <xf numFmtId="164" fontId="16" fillId="0" borderId="10" xfId="2" applyNumberFormat="1" applyFont="1" applyBorder="1" applyAlignment="1" applyProtection="1">
      <alignment horizontal="right" vertical="center"/>
    </xf>
    <xf numFmtId="164" fontId="12" fillId="0" borderId="9" xfId="2" applyNumberFormat="1" applyFont="1" applyBorder="1" applyAlignment="1" applyProtection="1">
      <alignment vertical="center"/>
    </xf>
    <xf numFmtId="164" fontId="17" fillId="0" borderId="10" xfId="2" applyNumberFormat="1" applyFont="1" applyBorder="1" applyAlignment="1" applyProtection="1">
      <alignment horizontal="right" vertical="center"/>
    </xf>
    <xf numFmtId="164" fontId="11" fillId="0" borderId="10" xfId="2" applyNumberFormat="1" applyFont="1" applyBorder="1" applyAlignment="1" applyProtection="1">
      <alignment horizontal="right" vertical="center"/>
    </xf>
    <xf numFmtId="164" fontId="12" fillId="0" borderId="4" xfId="2" applyNumberFormat="1" applyFont="1" applyBorder="1" applyAlignment="1" applyProtection="1">
      <alignment horizontal="right" vertical="center"/>
    </xf>
    <xf numFmtId="164" fontId="12" fillId="0" borderId="4" xfId="2" applyNumberFormat="1" applyFont="1" applyBorder="1" applyAlignment="1" applyProtection="1">
      <alignment vertical="center"/>
    </xf>
    <xf numFmtId="6" fontId="12" fillId="0" borderId="15" xfId="0" applyNumberFormat="1" applyFont="1" applyBorder="1" applyAlignment="1">
      <alignment vertical="center"/>
    </xf>
    <xf numFmtId="6" fontId="11" fillId="0" borderId="14" xfId="0" applyNumberFormat="1" applyFont="1" applyBorder="1" applyAlignment="1">
      <alignment vertical="center"/>
    </xf>
    <xf numFmtId="0" fontId="18" fillId="0" borderId="0" xfId="0" applyFont="1"/>
    <xf numFmtId="0" fontId="6" fillId="0" borderId="0" xfId="0" applyFont="1"/>
    <xf numFmtId="10" fontId="20" fillId="0" borderId="0" xfId="2" applyNumberFormat="1" applyFont="1" applyFill="1"/>
    <xf numFmtId="0" fontId="20" fillId="0" borderId="0" xfId="0" applyFont="1"/>
    <xf numFmtId="0" fontId="0" fillId="0" borderId="0" xfId="0" applyAlignment="1">
      <alignment wrapText="1"/>
    </xf>
    <xf numFmtId="6" fontId="20" fillId="0" borderId="0" xfId="0" applyNumberFormat="1" applyFont="1"/>
    <xf numFmtId="3" fontId="11" fillId="0" borderId="3" xfId="0" applyNumberFormat="1" applyFont="1" applyBorder="1"/>
    <xf numFmtId="6" fontId="11" fillId="0" borderId="4" xfId="0" applyNumberFormat="1" applyFont="1" applyBorder="1" applyAlignment="1">
      <alignment horizontal="center"/>
    </xf>
    <xf numFmtId="6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3" fontId="12" fillId="0" borderId="6" xfId="0" applyNumberFormat="1" applyFont="1" applyBorder="1" applyAlignment="1">
      <alignment wrapText="1"/>
    </xf>
    <xf numFmtId="6" fontId="11" fillId="0" borderId="7" xfId="0" applyNumberFormat="1" applyFont="1" applyBorder="1" applyAlignment="1">
      <alignment horizontal="center" wrapText="1"/>
    </xf>
    <xf numFmtId="164" fontId="11" fillId="0" borderId="7" xfId="0" applyNumberFormat="1" applyFont="1" applyBorder="1" applyAlignment="1">
      <alignment horizontal="center" wrapText="1"/>
    </xf>
    <xf numFmtId="3" fontId="11" fillId="0" borderId="8" xfId="0" applyNumberFormat="1" applyFont="1" applyBorder="1"/>
    <xf numFmtId="6" fontId="12" fillId="0" borderId="4" xfId="0" applyNumberFormat="1" applyFont="1" applyBorder="1"/>
    <xf numFmtId="164" fontId="12" fillId="0" borderId="9" xfId="0" applyNumberFormat="1" applyFont="1" applyBorder="1"/>
    <xf numFmtId="164" fontId="12" fillId="0" borderId="4" xfId="0" applyNumberFormat="1" applyFont="1" applyBorder="1"/>
    <xf numFmtId="0" fontId="12" fillId="0" borderId="6" xfId="0" applyFont="1" applyBorder="1"/>
    <xf numFmtId="6" fontId="12" fillId="0" borderId="7" xfId="0" applyNumberFormat="1" applyFont="1" applyBorder="1"/>
    <xf numFmtId="164" fontId="12" fillId="0" borderId="10" xfId="0" applyNumberFormat="1" applyFont="1" applyBorder="1" applyAlignment="1">
      <alignment horizontal="right"/>
    </xf>
    <xf numFmtId="6" fontId="12" fillId="0" borderId="12" xfId="0" applyNumberFormat="1" applyFont="1" applyBorder="1"/>
    <xf numFmtId="0" fontId="12" fillId="0" borderId="4" xfId="0" applyFont="1" applyBorder="1"/>
    <xf numFmtId="6" fontId="12" fillId="0" borderId="9" xfId="0" applyNumberFormat="1" applyFont="1" applyBorder="1"/>
    <xf numFmtId="0" fontId="12" fillId="0" borderId="9" xfId="0" applyFont="1" applyBorder="1"/>
    <xf numFmtId="0" fontId="11" fillId="0" borderId="4" xfId="0" applyFont="1" applyBorder="1"/>
    <xf numFmtId="0" fontId="11" fillId="0" borderId="9" xfId="0" applyFont="1" applyBorder="1"/>
    <xf numFmtId="0" fontId="11" fillId="0" borderId="13" xfId="0" applyFont="1" applyBorder="1"/>
    <xf numFmtId="6" fontId="11" fillId="0" borderId="9" xfId="0" applyNumberFormat="1" applyFont="1" applyBorder="1"/>
    <xf numFmtId="164" fontId="11" fillId="0" borderId="10" xfId="0" applyNumberFormat="1" applyFont="1" applyBorder="1" applyAlignment="1">
      <alignment horizontal="right"/>
    </xf>
    <xf numFmtId="0" fontId="12" fillId="0" borderId="7" xfId="0" applyFont="1" applyBorder="1"/>
    <xf numFmtId="0" fontId="12" fillId="0" borderId="12" xfId="0" applyFont="1" applyBorder="1"/>
    <xf numFmtId="0" fontId="12" fillId="0" borderId="10" xfId="0" applyFont="1" applyBorder="1"/>
    <xf numFmtId="6" fontId="11" fillId="0" borderId="4" xfId="0" applyNumberFormat="1" applyFont="1" applyBorder="1"/>
    <xf numFmtId="0" fontId="11" fillId="0" borderId="7" xfId="0" applyFont="1" applyBorder="1"/>
    <xf numFmtId="6" fontId="11" fillId="0" borderId="7" xfId="0" applyNumberFormat="1" applyFont="1" applyBorder="1"/>
    <xf numFmtId="0" fontId="11" fillId="0" borderId="10" xfId="0" applyFont="1" applyBorder="1"/>
    <xf numFmtId="6" fontId="11" fillId="0" borderId="10" xfId="0" applyNumberFormat="1" applyFont="1" applyBorder="1"/>
    <xf numFmtId="164" fontId="12" fillId="0" borderId="4" xfId="0" applyNumberFormat="1" applyFont="1" applyBorder="1" applyAlignment="1">
      <alignment horizontal="right"/>
    </xf>
    <xf numFmtId="3" fontId="11" fillId="0" borderId="4" xfId="0" applyNumberFormat="1" applyFont="1" applyBorder="1"/>
    <xf numFmtId="3" fontId="12" fillId="0" borderId="9" xfId="0" applyNumberFormat="1" applyFont="1" applyBorder="1"/>
    <xf numFmtId="3" fontId="12" fillId="0" borderId="4" xfId="0" applyNumberFormat="1" applyFont="1" applyBorder="1"/>
    <xf numFmtId="3" fontId="11" fillId="0" borderId="9" xfId="0" applyNumberFormat="1" applyFont="1" applyBorder="1"/>
    <xf numFmtId="3" fontId="11" fillId="0" borderId="12" xfId="0" applyNumberFormat="1" applyFont="1" applyBorder="1"/>
    <xf numFmtId="6" fontId="11" fillId="0" borderId="12" xfId="0" applyNumberFormat="1" applyFont="1" applyBorder="1"/>
    <xf numFmtId="0" fontId="11" fillId="0" borderId="12" xfId="0" applyFont="1" applyBorder="1"/>
    <xf numFmtId="3" fontId="12" fillId="0" borderId="0" xfId="0" applyNumberFormat="1" applyFont="1"/>
    <xf numFmtId="6" fontId="12" fillId="0" borderId="0" xfId="0" applyNumberFormat="1" applyFont="1"/>
    <xf numFmtId="164" fontId="12" fillId="0" borderId="0" xfId="0" applyNumberFormat="1" applyFont="1"/>
    <xf numFmtId="6" fontId="0" fillId="0" borderId="0" xfId="0" applyNumberFormat="1"/>
    <xf numFmtId="164" fontId="0" fillId="0" borderId="0" xfId="0" applyNumberFormat="1"/>
    <xf numFmtId="6" fontId="18" fillId="0" borderId="0" xfId="0" applyNumberFormat="1" applyFont="1"/>
    <xf numFmtId="40" fontId="0" fillId="0" borderId="0" xfId="0" applyNumberFormat="1"/>
    <xf numFmtId="0" fontId="10" fillId="0" borderId="1" xfId="0" applyFont="1" applyBorder="1" applyAlignment="1">
      <alignment horizontal="left" indent="2"/>
    </xf>
    <xf numFmtId="0" fontId="21" fillId="0" borderId="0" xfId="3" applyFont="1" applyFill="1" applyBorder="1"/>
    <xf numFmtId="0" fontId="21" fillId="0" borderId="0" xfId="3" applyFont="1"/>
    <xf numFmtId="0" fontId="20" fillId="2" borderId="16" xfId="3" applyFont="1" applyFill="1" applyBorder="1"/>
    <xf numFmtId="3" fontId="11" fillId="0" borderId="19" xfId="0" applyNumberFormat="1" applyFont="1" applyBorder="1" applyAlignment="1">
      <alignment vertical="center"/>
    </xf>
    <xf numFmtId="6" fontId="11" fillId="0" borderId="19" xfId="0" applyNumberFormat="1" applyFont="1" applyBorder="1" applyAlignment="1">
      <alignment vertical="center"/>
    </xf>
    <xf numFmtId="6" fontId="11" fillId="0" borderId="18" xfId="0" applyNumberFormat="1" applyFont="1" applyBorder="1" applyAlignment="1">
      <alignment vertical="center"/>
    </xf>
    <xf numFmtId="164" fontId="11" fillId="0" borderId="18" xfId="0" applyNumberFormat="1" applyFont="1" applyBorder="1" applyAlignment="1">
      <alignment horizontal="right" vertical="center"/>
    </xf>
    <xf numFmtId="164" fontId="11" fillId="0" borderId="20" xfId="2" applyNumberFormat="1" applyFont="1" applyBorder="1" applyAlignment="1" applyProtection="1">
      <alignment horizontal="right" vertical="center"/>
    </xf>
    <xf numFmtId="164" fontId="12" fillId="0" borderId="18" xfId="0" applyNumberFormat="1" applyFont="1" applyBorder="1" applyAlignment="1">
      <alignment horizontal="right" vertical="center"/>
    </xf>
    <xf numFmtId="3" fontId="11" fillId="0" borderId="19" xfId="0" applyNumberFormat="1" applyFont="1" applyBorder="1"/>
    <xf numFmtId="6" fontId="11" fillId="0" borderId="19" xfId="0" applyNumberFormat="1" applyFont="1" applyBorder="1"/>
    <xf numFmtId="164" fontId="11" fillId="0" borderId="18" xfId="0" applyNumberFormat="1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6" fontId="10" fillId="0" borderId="1" xfId="0" applyNumberFormat="1" applyFont="1" applyBorder="1"/>
    <xf numFmtId="0" fontId="23" fillId="3" borderId="17" xfId="3" applyFont="1" applyFill="1" applyBorder="1" applyAlignment="1">
      <alignment horizontal="center" vertical="center"/>
    </xf>
    <xf numFmtId="164" fontId="24" fillId="0" borderId="0" xfId="0" applyNumberFormat="1" applyFont="1"/>
    <xf numFmtId="0" fontId="24" fillId="0" borderId="0" xfId="0" applyFont="1"/>
    <xf numFmtId="0" fontId="25" fillId="0" borderId="0" xfId="0" applyFont="1"/>
    <xf numFmtId="6" fontId="11" fillId="0" borderId="0" xfId="0" applyNumberFormat="1" applyFont="1"/>
    <xf numFmtId="164" fontId="11" fillId="0" borderId="0" xfId="0" applyNumberFormat="1" applyFont="1" applyAlignment="1">
      <alignment horizontal="right"/>
    </xf>
    <xf numFmtId="6" fontId="13" fillId="0" borderId="0" xfId="0" applyNumberFormat="1" applyFont="1" applyAlignment="1">
      <alignment horizontal="center" vertical="justify"/>
    </xf>
    <xf numFmtId="6" fontId="11" fillId="0" borderId="0" xfId="0" applyNumberFormat="1" applyFont="1" applyAlignment="1">
      <alignment horizontal="center" vertical="center"/>
    </xf>
    <xf numFmtId="6" fontId="12" fillId="0" borderId="0" xfId="0" applyNumberFormat="1" applyFont="1" applyAlignment="1">
      <alignment vertical="center"/>
    </xf>
    <xf numFmtId="6" fontId="11" fillId="0" borderId="0" xfId="0" applyNumberFormat="1" applyFont="1" applyAlignment="1">
      <alignment vertical="center"/>
    </xf>
    <xf numFmtId="6" fontId="11" fillId="0" borderId="0" xfId="0" applyNumberFormat="1" applyFont="1" applyAlignment="1">
      <alignment horizontal="center"/>
    </xf>
    <xf numFmtId="6" fontId="11" fillId="0" borderId="0" xfId="0" applyNumberFormat="1" applyFont="1" applyAlignment="1">
      <alignment horizontal="center" wrapText="1"/>
    </xf>
    <xf numFmtId="6" fontId="11" fillId="0" borderId="13" xfId="0" applyNumberFormat="1" applyFont="1" applyBorder="1" applyAlignment="1">
      <alignment vertical="center"/>
    </xf>
    <xf numFmtId="6" fontId="12" fillId="0" borderId="10" xfId="0" applyNumberFormat="1" applyFont="1" applyBorder="1" applyAlignment="1">
      <alignment vertical="center"/>
    </xf>
    <xf numFmtId="10" fontId="0" fillId="0" borderId="0" xfId="2" applyNumberFormat="1" applyFont="1"/>
    <xf numFmtId="6" fontId="12" fillId="0" borderId="13" xfId="0" applyNumberFormat="1" applyFont="1" applyBorder="1"/>
    <xf numFmtId="164" fontId="12" fillId="0" borderId="15" xfId="0" applyNumberFormat="1" applyFont="1" applyBorder="1" applyAlignment="1">
      <alignment horizontal="right"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/>
    <xf numFmtId="0" fontId="27" fillId="0" borderId="4" xfId="0" applyFont="1" applyBorder="1" applyAlignment="1">
      <alignment vertical="center"/>
    </xf>
    <xf numFmtId="0" fontId="27" fillId="0" borderId="9" xfId="0" applyFont="1" applyBorder="1" applyAlignment="1">
      <alignment vertical="center"/>
    </xf>
    <xf numFmtId="0" fontId="27" fillId="0" borderId="13" xfId="0" applyFont="1" applyBorder="1" applyAlignment="1">
      <alignment vertical="center"/>
    </xf>
    <xf numFmtId="0" fontId="27" fillId="0" borderId="14" xfId="0" applyFont="1" applyBorder="1" applyAlignment="1">
      <alignment vertical="center"/>
    </xf>
    <xf numFmtId="0" fontId="27" fillId="0" borderId="21" xfId="0" applyFont="1" applyBorder="1" applyAlignment="1">
      <alignment vertical="center"/>
    </xf>
    <xf numFmtId="0" fontId="27" fillId="0" borderId="4" xfId="0" applyFont="1" applyBorder="1"/>
    <xf numFmtId="0" fontId="27" fillId="0" borderId="9" xfId="0" applyFont="1" applyBorder="1"/>
    <xf numFmtId="0" fontId="27" fillId="0" borderId="13" xfId="0" applyFont="1" applyBorder="1"/>
    <xf numFmtId="0" fontId="27" fillId="0" borderId="14" xfId="0" applyFont="1" applyBorder="1"/>
    <xf numFmtId="0" fontId="27" fillId="0" borderId="21" xfId="0" applyFont="1" applyBorder="1"/>
    <xf numFmtId="3" fontId="28" fillId="0" borderId="9" xfId="0" applyNumberFormat="1" applyFont="1" applyBorder="1" applyAlignment="1">
      <alignment vertical="center"/>
    </xf>
    <xf numFmtId="6" fontId="28" fillId="0" borderId="7" xfId="0" applyNumberFormat="1" applyFont="1" applyBorder="1" applyAlignment="1">
      <alignment vertical="center"/>
    </xf>
    <xf numFmtId="164" fontId="28" fillId="0" borderId="10" xfId="0" applyNumberFormat="1" applyFont="1" applyBorder="1" applyAlignment="1">
      <alignment horizontal="right" vertical="center"/>
    </xf>
    <xf numFmtId="6" fontId="29" fillId="0" borderId="7" xfId="0" applyNumberFormat="1" applyFont="1" applyBorder="1" applyAlignment="1">
      <alignment horizontal="center" vertical="center"/>
    </xf>
    <xf numFmtId="6" fontId="29" fillId="0" borderId="7" xfId="0" applyNumberFormat="1" applyFont="1" applyBorder="1" applyAlignment="1">
      <alignment horizontal="center" wrapText="1"/>
    </xf>
    <xf numFmtId="0" fontId="27" fillId="0" borderId="10" xfId="0" applyFont="1" applyBorder="1" applyAlignment="1">
      <alignment vertical="center"/>
    </xf>
    <xf numFmtId="0" fontId="27" fillId="0" borderId="10" xfId="0" applyFont="1" applyBorder="1"/>
    <xf numFmtId="0" fontId="30" fillId="0" borderId="14" xfId="0" applyFont="1" applyBorder="1" applyAlignment="1">
      <alignment vertical="center"/>
    </xf>
    <xf numFmtId="6" fontId="30" fillId="0" borderId="7" xfId="0" applyNumberFormat="1" applyFont="1" applyBorder="1" applyAlignment="1">
      <alignment vertical="center"/>
    </xf>
    <xf numFmtId="164" fontId="30" fillId="0" borderId="10" xfId="0" applyNumberFormat="1" applyFont="1" applyBorder="1" applyAlignment="1">
      <alignment horizontal="right" vertical="center"/>
    </xf>
    <xf numFmtId="0" fontId="31" fillId="0" borderId="0" xfId="0" applyFont="1"/>
    <xf numFmtId="6" fontId="30" fillId="0" borderId="0" xfId="0" applyNumberFormat="1" applyFont="1" applyAlignment="1">
      <alignment vertical="center"/>
    </xf>
    <xf numFmtId="6" fontId="30" fillId="0" borderId="13" xfId="0" applyNumberFormat="1" applyFont="1" applyBorder="1" applyAlignment="1">
      <alignment vertical="center"/>
    </xf>
    <xf numFmtId="164" fontId="30" fillId="0" borderId="10" xfId="2" applyNumberFormat="1" applyFont="1" applyBorder="1" applyAlignment="1" applyProtection="1">
      <alignment horizontal="right" vertical="center"/>
    </xf>
    <xf numFmtId="0" fontId="30" fillId="0" borderId="13" xfId="0" applyFont="1" applyBorder="1" applyAlignment="1">
      <alignment vertical="center"/>
    </xf>
    <xf numFmtId="0" fontId="30" fillId="0" borderId="4" xfId="0" applyFont="1" applyBorder="1" applyAlignment="1">
      <alignment vertical="center"/>
    </xf>
    <xf numFmtId="6" fontId="30" fillId="0" borderId="9" xfId="0" applyNumberFormat="1" applyFont="1" applyBorder="1" applyAlignment="1">
      <alignment vertical="center"/>
    </xf>
    <xf numFmtId="0" fontId="30" fillId="0" borderId="14" xfId="0" applyFont="1" applyBorder="1"/>
    <xf numFmtId="6" fontId="30" fillId="0" borderId="9" xfId="0" applyNumberFormat="1" applyFont="1" applyBorder="1"/>
    <xf numFmtId="6" fontId="30" fillId="0" borderId="7" xfId="0" applyNumberFormat="1" applyFont="1" applyBorder="1"/>
    <xf numFmtId="164" fontId="30" fillId="0" borderId="10" xfId="0" applyNumberFormat="1" applyFont="1" applyBorder="1" applyAlignment="1">
      <alignment horizontal="right"/>
    </xf>
    <xf numFmtId="6" fontId="30" fillId="0" borderId="0" xfId="0" applyNumberFormat="1" applyFont="1"/>
    <xf numFmtId="0" fontId="30" fillId="0" borderId="4" xfId="0" applyFont="1" applyBorder="1"/>
    <xf numFmtId="0" fontId="30" fillId="0" borderId="13" xfId="0" applyFont="1" applyBorder="1"/>
    <xf numFmtId="0" fontId="9" fillId="0" borderId="0" xfId="0" applyFont="1"/>
    <xf numFmtId="0" fontId="32" fillId="0" borderId="0" xfId="0" applyFont="1"/>
    <xf numFmtId="0" fontId="22" fillId="4" borderId="0" xfId="0" applyFont="1" applyFill="1" applyAlignment="1">
      <alignment horizontal="center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1" defaultTableStyle="TableStyleMedium2" defaultPivotStyle="PivotStyleLight16">
    <tableStyle name="Invisible" pivot="0" table="0" count="0" xr9:uid="{53B2A138-37AF-4BBB-9690-8E10B15A0EA5}"/>
  </tableStyles>
  <colors>
    <mruColors>
      <color rgb="FFC49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5"/>
  <dimension ref="B2:M20"/>
  <sheetViews>
    <sheetView tabSelected="1" workbookViewId="0"/>
  </sheetViews>
  <sheetFormatPr defaultRowHeight="15" x14ac:dyDescent="0.25"/>
  <cols>
    <col min="2" max="2" width="15.7109375" customWidth="1"/>
    <col min="3" max="3" width="3.5703125" customWidth="1"/>
    <col min="4" max="4" width="15.7109375" customWidth="1"/>
    <col min="5" max="5" width="4" customWidth="1"/>
    <col min="6" max="6" width="15.7109375" customWidth="1"/>
    <col min="7" max="7" width="3.5703125" customWidth="1"/>
    <col min="8" max="8" width="15.7109375" customWidth="1"/>
    <col min="9" max="9" width="3.5703125" customWidth="1"/>
    <col min="10" max="10" width="15.7109375" customWidth="1"/>
    <col min="11" max="11" width="4.5703125" customWidth="1"/>
    <col min="12" max="12" width="15.7109375" customWidth="1"/>
  </cols>
  <sheetData>
    <row r="2" spans="2:13" ht="18.75" x14ac:dyDescent="0.3">
      <c r="B2" s="225" t="s">
        <v>180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</row>
    <row r="3" spans="2:13" ht="15.75" thickBot="1" x14ac:dyDescent="0.3"/>
    <row r="4" spans="2:13" ht="15.75" thickBot="1" x14ac:dyDescent="0.3">
      <c r="B4" s="158" t="s">
        <v>128</v>
      </c>
      <c r="C4" s="103"/>
      <c r="D4" s="158" t="s">
        <v>134</v>
      </c>
      <c r="E4" s="103"/>
      <c r="F4" s="158" t="s">
        <v>138</v>
      </c>
      <c r="G4" s="103"/>
      <c r="H4" s="158" t="s">
        <v>139</v>
      </c>
      <c r="I4" s="103"/>
      <c r="J4" s="158" t="s">
        <v>140</v>
      </c>
      <c r="K4" s="103"/>
      <c r="L4" s="158" t="s">
        <v>141</v>
      </c>
      <c r="M4" s="103"/>
    </row>
    <row r="5" spans="2:13" x14ac:dyDescent="0.25">
      <c r="B5" s="156" t="s">
        <v>129</v>
      </c>
      <c r="C5" s="104"/>
      <c r="D5" s="157" t="s">
        <v>135</v>
      </c>
      <c r="E5" s="104"/>
      <c r="F5" s="157" t="s">
        <v>166</v>
      </c>
      <c r="G5" s="104"/>
      <c r="H5" s="157" t="s">
        <v>152</v>
      </c>
      <c r="I5" s="104"/>
      <c r="J5" s="157" t="s">
        <v>160</v>
      </c>
      <c r="K5" s="104"/>
      <c r="L5" s="157" t="s">
        <v>142</v>
      </c>
      <c r="M5" s="104"/>
    </row>
    <row r="6" spans="2:13" x14ac:dyDescent="0.25">
      <c r="B6" s="156" t="s">
        <v>130</v>
      </c>
      <c r="C6" s="104"/>
      <c r="D6" s="157" t="s">
        <v>136</v>
      </c>
      <c r="E6" s="104"/>
      <c r="F6" s="157" t="s">
        <v>167</v>
      </c>
      <c r="G6" s="104"/>
      <c r="H6" s="157" t="s">
        <v>153</v>
      </c>
      <c r="I6" s="104"/>
      <c r="J6" s="157" t="s">
        <v>161</v>
      </c>
      <c r="K6" s="104"/>
      <c r="L6" s="157" t="s">
        <v>143</v>
      </c>
      <c r="M6" s="104"/>
    </row>
    <row r="7" spans="2:13" x14ac:dyDescent="0.25">
      <c r="B7" s="156" t="s">
        <v>131</v>
      </c>
      <c r="C7" s="104"/>
      <c r="D7" s="157" t="s">
        <v>137</v>
      </c>
      <c r="E7" s="104"/>
      <c r="F7" s="157" t="s">
        <v>188</v>
      </c>
      <c r="G7" s="104"/>
      <c r="H7" s="157" t="s">
        <v>154</v>
      </c>
      <c r="I7" s="104"/>
      <c r="J7" s="157" t="s">
        <v>162</v>
      </c>
      <c r="K7" s="104"/>
      <c r="L7" s="157" t="s">
        <v>144</v>
      </c>
      <c r="M7" s="104"/>
    </row>
    <row r="8" spans="2:13" x14ac:dyDescent="0.25">
      <c r="B8" s="156" t="s">
        <v>132</v>
      </c>
      <c r="C8" s="104"/>
      <c r="D8" s="104"/>
      <c r="E8" s="104"/>
      <c r="F8" s="157" t="s">
        <v>189</v>
      </c>
      <c r="G8" s="104"/>
      <c r="H8" s="157" t="s">
        <v>155</v>
      </c>
      <c r="I8" s="104"/>
      <c r="J8" s="157" t="s">
        <v>163</v>
      </c>
      <c r="K8" s="104"/>
      <c r="L8" s="157" t="s">
        <v>145</v>
      </c>
      <c r="M8" s="104"/>
    </row>
    <row r="9" spans="2:13" x14ac:dyDescent="0.25">
      <c r="B9" s="156" t="s">
        <v>133</v>
      </c>
      <c r="C9" s="104"/>
      <c r="D9" s="104"/>
      <c r="E9" s="104"/>
      <c r="F9" s="157" t="s">
        <v>168</v>
      </c>
      <c r="G9" s="104"/>
      <c r="H9" s="157" t="s">
        <v>156</v>
      </c>
      <c r="I9" s="104"/>
      <c r="J9" s="157" t="s">
        <v>164</v>
      </c>
      <c r="K9" s="104"/>
      <c r="L9" s="157" t="s">
        <v>146</v>
      </c>
      <c r="M9" s="104"/>
    </row>
    <row r="10" spans="2:13" x14ac:dyDescent="0.25">
      <c r="B10" s="104"/>
      <c r="C10" s="104"/>
      <c r="D10" s="104"/>
      <c r="E10" s="104"/>
      <c r="F10" s="157" t="s">
        <v>169</v>
      </c>
      <c r="G10" s="104"/>
      <c r="H10" s="157" t="s">
        <v>157</v>
      </c>
      <c r="I10" s="104"/>
      <c r="J10" s="157" t="s">
        <v>165</v>
      </c>
      <c r="K10" s="104"/>
      <c r="L10" s="157" t="s">
        <v>147</v>
      </c>
      <c r="M10" s="104"/>
    </row>
    <row r="11" spans="2:13" x14ac:dyDescent="0.25">
      <c r="B11" s="104"/>
      <c r="C11" s="104"/>
      <c r="D11" s="104"/>
      <c r="E11" s="104"/>
      <c r="F11" s="157" t="s">
        <v>170</v>
      </c>
      <c r="G11" s="104"/>
      <c r="H11" s="157" t="s">
        <v>158</v>
      </c>
      <c r="I11" s="104"/>
      <c r="J11" s="104"/>
      <c r="K11" s="104"/>
      <c r="L11" s="157" t="s">
        <v>148</v>
      </c>
      <c r="M11" s="104"/>
    </row>
    <row r="12" spans="2:13" x14ac:dyDescent="0.25">
      <c r="B12" s="104"/>
      <c r="C12" s="104"/>
      <c r="D12" s="104"/>
      <c r="E12" s="104"/>
      <c r="F12" s="157" t="s">
        <v>171</v>
      </c>
      <c r="G12" s="104"/>
      <c r="H12" s="157" t="s">
        <v>159</v>
      </c>
      <c r="I12" s="104"/>
      <c r="J12" s="104"/>
      <c r="K12" s="104"/>
      <c r="L12" s="157" t="s">
        <v>149</v>
      </c>
      <c r="M12" s="104"/>
    </row>
    <row r="13" spans="2:13" x14ac:dyDescent="0.25">
      <c r="B13" s="104"/>
      <c r="C13" s="104"/>
      <c r="D13" s="104"/>
      <c r="E13" s="104"/>
      <c r="F13" s="157" t="s">
        <v>172</v>
      </c>
      <c r="G13" s="104"/>
      <c r="H13" s="104"/>
      <c r="I13" s="104"/>
      <c r="J13" s="104"/>
      <c r="K13" s="104"/>
      <c r="L13" s="157" t="s">
        <v>150</v>
      </c>
      <c r="M13" s="104"/>
    </row>
    <row r="14" spans="2:13" x14ac:dyDescent="0.25">
      <c r="B14" s="104"/>
      <c r="C14" s="104"/>
      <c r="D14" s="104"/>
      <c r="E14" s="104"/>
      <c r="F14" s="157" t="s">
        <v>173</v>
      </c>
      <c r="G14" s="104"/>
      <c r="H14" s="104"/>
      <c r="I14" s="104"/>
      <c r="J14" s="104"/>
      <c r="K14" s="104"/>
      <c r="L14" s="157" t="s">
        <v>151</v>
      </c>
      <c r="M14" s="104"/>
    </row>
    <row r="15" spans="2:13" x14ac:dyDescent="0.25">
      <c r="B15" s="104"/>
      <c r="C15" s="104"/>
      <c r="D15" s="104"/>
      <c r="E15" s="104"/>
      <c r="F15" s="157" t="s">
        <v>174</v>
      </c>
      <c r="G15" s="104"/>
      <c r="H15" s="104"/>
      <c r="I15" s="104"/>
      <c r="J15" s="104"/>
      <c r="K15" s="104"/>
      <c r="L15" s="104"/>
      <c r="M15" s="104"/>
    </row>
    <row r="16" spans="2:13" x14ac:dyDescent="0.25">
      <c r="B16" s="104"/>
      <c r="C16" s="104"/>
      <c r="D16" s="104"/>
      <c r="E16" s="104"/>
      <c r="F16" s="157" t="s">
        <v>175</v>
      </c>
      <c r="G16" s="104"/>
      <c r="H16" s="104"/>
      <c r="I16" s="104"/>
      <c r="J16" s="104"/>
      <c r="K16" s="104"/>
      <c r="L16" s="104"/>
      <c r="M16" s="104"/>
    </row>
    <row r="17" spans="2:13" x14ac:dyDescent="0.25">
      <c r="B17" s="104"/>
      <c r="C17" s="104"/>
      <c r="D17" s="104"/>
      <c r="E17" s="104"/>
      <c r="F17" s="157" t="s">
        <v>176</v>
      </c>
      <c r="G17" s="104"/>
      <c r="H17" s="104"/>
      <c r="I17" s="104"/>
      <c r="J17" s="104"/>
      <c r="K17" s="104"/>
      <c r="L17" s="104"/>
      <c r="M17" s="104"/>
    </row>
    <row r="18" spans="2:13" x14ac:dyDescent="0.25">
      <c r="B18" s="104"/>
      <c r="C18" s="104"/>
      <c r="D18" s="104"/>
      <c r="E18" s="104"/>
      <c r="F18" s="157" t="s">
        <v>177</v>
      </c>
      <c r="G18" s="157"/>
      <c r="H18" s="104"/>
      <c r="I18" s="104"/>
      <c r="J18" s="104"/>
      <c r="K18" s="104"/>
      <c r="L18" s="104"/>
      <c r="M18" s="104"/>
    </row>
    <row r="19" spans="2:13" x14ac:dyDescent="0.25">
      <c r="F19" s="157" t="s">
        <v>191</v>
      </c>
    </row>
    <row r="20" spans="2:13" x14ac:dyDescent="0.25">
      <c r="F20" s="157" t="s">
        <v>183</v>
      </c>
    </row>
  </sheetData>
  <mergeCells count="1">
    <mergeCell ref="B2:L2"/>
  </mergeCells>
  <hyperlinks>
    <hyperlink ref="B4" location="HESummary!A1" tooltip="HE Summary" display="HE Summary" xr:uid="{00000000-0004-0000-0000-000000000000}"/>
    <hyperlink ref="B5" location="'2Year'!A1" tooltip="2-yr Institutions" display="2 Year" xr:uid="{00000000-0004-0000-0000-000001000000}"/>
    <hyperlink ref="B6" location="'4Year'!A1" tooltip="4-yr Institutions" display="4 Year" xr:uid="{00000000-0004-0000-0000-000002000000}"/>
    <hyperlink ref="B7" location="'2&amp;4Year'!A1" tooltip="2-&amp;4-yr Institutions" display="2&amp;4 Year" xr:uid="{00000000-0004-0000-0000-000003000000}"/>
    <hyperlink ref="B8" location="Boards!A1" tooltip="Boards" display="Boards" xr:uid="{00000000-0004-0000-0000-000004000000}"/>
    <hyperlink ref="B9" location="Specialized!A1" tooltip="Specialized Units" display="Specialized" xr:uid="{00000000-0004-0000-0000-000005000000}"/>
    <hyperlink ref="D4" location="BORSummary!A1" tooltip="BoR+LUMCON+LOSFA" display="BOR Summary" xr:uid="{00000000-0004-0000-0000-000006000000}"/>
    <hyperlink ref="D5" location="BOR!A1" tooltip="Board of Regents" display="BOR" xr:uid="{00000000-0004-0000-0000-000007000000}"/>
    <hyperlink ref="D6" location="LUMCON!A1" tooltip="LUMCON" display="LUMCON" xr:uid="{00000000-0004-0000-0000-000008000000}"/>
    <hyperlink ref="D7" location="LOSFA!A1" tooltip="LOSFA" display="LOSFA" xr:uid="{00000000-0004-0000-0000-000009000000}"/>
    <hyperlink ref="L4" location="ULSummary!A1" tooltip="UL System Summary" display="ULS Summary" xr:uid="{00000000-0004-0000-0000-00000A000000}"/>
    <hyperlink ref="L5" location="ULBoard!A1" tooltip="UL System Board" display="UL Board" xr:uid="{00000000-0004-0000-0000-00000B000000}"/>
    <hyperlink ref="L6" location="Grambling!A1" tooltip="Grambling State University" display="Grambling" xr:uid="{00000000-0004-0000-0000-00000C000000}"/>
    <hyperlink ref="L7" location="LATech!A1" tooltip="Louisiana Tech University" display="LA Tech" xr:uid="{00000000-0004-0000-0000-00000D000000}"/>
    <hyperlink ref="L8" location="McNeese!A1" tooltip="McNeese State University" display="McNeese" xr:uid="{00000000-0004-0000-0000-00000E000000}"/>
    <hyperlink ref="L9" location="Nicholls!A1" tooltip="Nicholls State University" display="Nicholls" xr:uid="{00000000-0004-0000-0000-00000F000000}"/>
    <hyperlink ref="L10" location="NwSU!A1" tooltip="Northwestern State University" display="NwSU" xr:uid="{00000000-0004-0000-0000-000010000000}"/>
    <hyperlink ref="L11" location="SLU!A1" tooltip="Southeastern Louisiana University" display="SLU" xr:uid="{00000000-0004-0000-0000-000011000000}"/>
    <hyperlink ref="L12" location="ULL!A1" tooltip="University of Louisiana at Lafayette" display="ULL" xr:uid="{00000000-0004-0000-0000-000012000000}"/>
    <hyperlink ref="L13" location="ULM!A1" tooltip="University of Louisiana at Monroe" display="ULM" xr:uid="{00000000-0004-0000-0000-000013000000}"/>
    <hyperlink ref="L14" location="UNO!A1" tooltip="University of New Orleans" display="UNO" xr:uid="{00000000-0004-0000-0000-000014000000}"/>
    <hyperlink ref="H4" location="'LSU Summary'!A1" tooltip="LSU Summary" display="LSU Summary" xr:uid="{00000000-0004-0000-0000-000015000000}"/>
    <hyperlink ref="H5" location="LSU!A1" tooltip="LSU A&amp;M" display="LSU" xr:uid="{00000000-0004-0000-0000-000016000000}"/>
    <hyperlink ref="H6" location="LSUA!A1" tooltip="LSU of Alexandria" display="LSUA" xr:uid="{00000000-0004-0000-0000-000017000000}"/>
    <hyperlink ref="H7" location="LSUS!A1" tooltip="LSU Shreveport" display="LSUS" xr:uid="{00000000-0004-0000-0000-000018000000}"/>
    <hyperlink ref="H8" location="LSUE!A1" tooltip="LSU at Eunice" display="LSUE" xr:uid="{00000000-0004-0000-0000-000019000000}"/>
    <hyperlink ref="H9" location="LSUHSCNO!A1" tooltip="LSU Health Sciences Center New Orleans" display="LSUHSCNO" xr:uid="{00000000-0004-0000-0000-00001A000000}"/>
    <hyperlink ref="H10" location="LSUHSCS!A1" tooltip="LSU Health Sciences Center Shreveport" display="LSUHSCS" xr:uid="{00000000-0004-0000-0000-00001B000000}"/>
    <hyperlink ref="H11" location="LSUAg!A1" tooltip="LSU Agriculural Center" display="LSUAg" xr:uid="{00000000-0004-0000-0000-00001C000000}"/>
    <hyperlink ref="H12" location="PBRC!A1" tooltip="Pennington Biomedical Research Center" display="PBRC" xr:uid="{00000000-0004-0000-0000-00001D000000}"/>
    <hyperlink ref="J4" location="'SU Summary'!A1" tooltip="SU Summary" display="SU Summary" xr:uid="{00000000-0004-0000-0000-00001E000000}"/>
    <hyperlink ref="J5" location="SUBoard!A1" tooltip="SU Board" display="SU Board" xr:uid="{00000000-0004-0000-0000-00001F000000}"/>
    <hyperlink ref="J6" location="SUBR!A1" tooltip="SU A&amp;M" display="SUBR" xr:uid="{00000000-0004-0000-0000-000020000000}"/>
    <hyperlink ref="J7" location="SUNO!A1" tooltip="SU at New Orleans" display="SUNO" xr:uid="{00000000-0004-0000-0000-000021000000}"/>
    <hyperlink ref="J8" location="SUSLA!A1" tooltip="SU Shreveport Louisiana" display="SUSLA" xr:uid="{00000000-0004-0000-0000-000022000000}"/>
    <hyperlink ref="J9" location="SULaw!A1" tooltip="SU Law Center" display="SULaw" xr:uid="{00000000-0004-0000-0000-000023000000}"/>
    <hyperlink ref="J10" location="SUAg!A1" tooltip="SU Agricultural Center" display="SUAg" xr:uid="{00000000-0004-0000-0000-000024000000}"/>
    <hyperlink ref="F4" location="'LCTCS Summary'!A1" tooltip="LCTCS Summary" display="LCTCS Summary" xr:uid="{00000000-0004-0000-0000-000025000000}"/>
    <hyperlink ref="F5" location="LCTCBoard!A1" tooltip="LCTCS Board" display="LCTCS Board" xr:uid="{00000000-0004-0000-0000-000026000000}"/>
    <hyperlink ref="F6" location="Online!A1" tooltip="LCTCS Online" display="LCTCS Online" xr:uid="{00000000-0004-0000-0000-000027000000}"/>
    <hyperlink ref="F9" location="BRCC!A1" tooltip="Baton Rouge Community College" display="BRCC" xr:uid="{00000000-0004-0000-0000-000028000000}"/>
    <hyperlink ref="F10" location="BPCC!A1" tooltip="Bossier Parish Community College" display="BPCC" xr:uid="{00000000-0004-0000-0000-000029000000}"/>
    <hyperlink ref="F11" location="Delgado!A1" tooltip="Delgado Community College" display="Delgado" xr:uid="{00000000-0004-0000-0000-00002A000000}"/>
    <hyperlink ref="F12" location="CentLATCC!A1" tooltip="Central Louisiana Technical Community College" display="CLTCC" xr:uid="{00000000-0004-0000-0000-00002B000000}"/>
    <hyperlink ref="F13" location="Fletcher!A1" tooltip="Fletcher Technical Community College" display="Fletcher" xr:uid="{00000000-0004-0000-0000-00002C000000}"/>
    <hyperlink ref="F14" location="LDCC!A1" tooltip="Louisiana Delta Community College" display="LDCC" xr:uid="{00000000-0004-0000-0000-00002D000000}"/>
    <hyperlink ref="F15" location="Northshore!A1" tooltip="Northshore Technical Community College" display="Northshore" xr:uid="{00000000-0004-0000-0000-00002E000000}"/>
    <hyperlink ref="F16" location="Nunez!A1" tooltip="Nunez Community College" display="Nunez" xr:uid="{00000000-0004-0000-0000-00002F000000}"/>
    <hyperlink ref="F17" location="RPCC!A1" tooltip="River Parish Community College" display="RPCC" xr:uid="{00000000-0004-0000-0000-000030000000}"/>
    <hyperlink ref="F18" location="SLCC!A1" tooltip="South Louisiana Community College" display="SLCC" xr:uid="{00000000-0004-0000-0000-000031000000}"/>
    <hyperlink ref="F19" location="Sowela!A1" tooltip="Sowela Technical Community College" display="Sowela" xr:uid="{00000000-0004-0000-0000-000032000000}"/>
    <hyperlink ref="F20" location="NwLTCC!A1" tooltip="Louisiana Technical College" display="Northwest LA TCC" xr:uid="{00000000-0004-0000-0000-000033000000}"/>
    <hyperlink ref="F7" location="AE!A1" tooltip="Adult Basic Education" display="AE" xr:uid="{B3201DA6-C0E7-444F-8AAB-120E7D7FE4FA}"/>
    <hyperlink ref="F8" location="RR!A1" tooltip="Workforce Training Rapid Response" display="RR" xr:uid="{D61D730C-F373-4062-A12A-846AAD59B2E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M103"/>
  <sheetViews>
    <sheetView workbookViewId="0">
      <pane ySplit="5" topLeftCell="A6" activePane="bottomLeft" state="frozen"/>
      <selection activeCell="G16" sqref="G16"/>
      <selection pane="bottomLeft" activeCell="B38" sqref="B38:D99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126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207</v>
      </c>
      <c r="C5" s="54" t="s">
        <v>208</v>
      </c>
      <c r="D5" s="202" t="s">
        <v>209</v>
      </c>
      <c r="E5" s="54" t="s">
        <v>207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7407195</v>
      </c>
      <c r="C8" s="61">
        <v>7407195</v>
      </c>
      <c r="D8" s="61">
        <v>6446944</v>
      </c>
      <c r="E8" s="61">
        <f t="shared" ref="E8:E36" si="0">D8-C8</f>
        <v>-960251</v>
      </c>
      <c r="F8" s="62">
        <f t="shared" ref="F8:F36" si="1">IF(ISBLANK(E8),"  ",IF(C8&gt;0,E8/C8,IF(E8&gt;0,1,0)))</f>
        <v>-0.12963760235824762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1">
        <v>37521</v>
      </c>
      <c r="C10" s="61">
        <v>37521</v>
      </c>
      <c r="D10" s="61">
        <v>38215</v>
      </c>
      <c r="E10" s="61">
        <f t="shared" si="0"/>
        <v>694</v>
      </c>
      <c r="F10" s="62">
        <f t="shared" si="1"/>
        <v>1.8496308733775751E-2</v>
      </c>
      <c r="H10" s="178"/>
    </row>
    <row r="11" spans="1:9" ht="15" customHeight="1" x14ac:dyDescent="0.25">
      <c r="A11" s="189" t="s">
        <v>15</v>
      </c>
      <c r="B11" s="61">
        <v>0</v>
      </c>
      <c r="C11" s="61">
        <v>0</v>
      </c>
      <c r="D11" s="61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1">
        <v>37521</v>
      </c>
      <c r="C12" s="61">
        <v>37521</v>
      </c>
      <c r="D12" s="61">
        <v>38215</v>
      </c>
      <c r="E12" s="61">
        <f t="shared" si="0"/>
        <v>694</v>
      </c>
      <c r="F12" s="62">
        <f t="shared" si="1"/>
        <v>1.8496308733775751E-2</v>
      </c>
      <c r="H12" s="178"/>
    </row>
    <row r="13" spans="1:9" ht="15" customHeight="1" x14ac:dyDescent="0.25">
      <c r="A13" s="190" t="s">
        <v>17</v>
      </c>
      <c r="B13" s="61">
        <v>0</v>
      </c>
      <c r="C13" s="61">
        <v>0</v>
      </c>
      <c r="D13" s="61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1">
        <v>0</v>
      </c>
      <c r="C14" s="61">
        <v>0</v>
      </c>
      <c r="D14" s="61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1">
        <v>0</v>
      </c>
      <c r="C15" s="61">
        <v>0</v>
      </c>
      <c r="D15" s="61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200</v>
      </c>
      <c r="B16" s="61">
        <v>0</v>
      </c>
      <c r="C16" s="61">
        <v>0</v>
      </c>
      <c r="D16" s="61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1">
        <v>0</v>
      </c>
      <c r="C17" s="61">
        <v>0</v>
      </c>
      <c r="D17" s="61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1">
        <v>0</v>
      </c>
      <c r="C18" s="61">
        <v>0</v>
      </c>
      <c r="D18" s="61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1">
        <v>0</v>
      </c>
      <c r="C19" s="61">
        <v>0</v>
      </c>
      <c r="D19" s="61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1">
        <v>0</v>
      </c>
      <c r="C20" s="61">
        <v>0</v>
      </c>
      <c r="D20" s="61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1">
        <v>0</v>
      </c>
      <c r="C21" s="61">
        <v>0</v>
      </c>
      <c r="D21" s="61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1">
        <v>0</v>
      </c>
      <c r="C22" s="61">
        <v>0</v>
      </c>
      <c r="D22" s="61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1">
        <v>0</v>
      </c>
      <c r="C23" s="61">
        <v>0</v>
      </c>
      <c r="D23" s="61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1">
        <v>0</v>
      </c>
      <c r="C24" s="61">
        <v>0</v>
      </c>
      <c r="D24" s="61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1">
        <v>0</v>
      </c>
      <c r="C25" s="61">
        <v>0</v>
      </c>
      <c r="D25" s="61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1">
        <v>0</v>
      </c>
      <c r="C26" s="61">
        <v>0</v>
      </c>
      <c r="D26" s="61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1">
        <v>0</v>
      </c>
      <c r="C27" s="61">
        <v>0</v>
      </c>
      <c r="D27" s="61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1">
        <v>0</v>
      </c>
      <c r="C28" s="61">
        <v>0</v>
      </c>
      <c r="D28" s="61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1">
        <v>0</v>
      </c>
      <c r="C29" s="61">
        <v>0</v>
      </c>
      <c r="D29" s="61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61">
        <v>0</v>
      </c>
      <c r="C30" s="61">
        <v>0</v>
      </c>
      <c r="D30" s="61">
        <v>0</v>
      </c>
      <c r="E30" s="61">
        <f t="shared" si="0"/>
        <v>0</v>
      </c>
      <c r="F30" s="62">
        <f t="shared" si="1"/>
        <v>0</v>
      </c>
      <c r="H30" s="178"/>
    </row>
    <row r="31" spans="1:8" s="209" customFormat="1" ht="15" customHeight="1" x14ac:dyDescent="0.25">
      <c r="A31" s="213" t="s">
        <v>205</v>
      </c>
      <c r="B31" s="207">
        <v>0</v>
      </c>
      <c r="C31" s="207">
        <v>0</v>
      </c>
      <c r="D31" s="207">
        <v>0</v>
      </c>
      <c r="E31" s="207">
        <v>0</v>
      </c>
      <c r="F31" s="208"/>
      <c r="H31" s="210"/>
    </row>
    <row r="32" spans="1:8" s="209" customFormat="1" ht="15" customHeight="1" x14ac:dyDescent="0.25">
      <c r="A32" s="214" t="s">
        <v>206</v>
      </c>
      <c r="B32" s="207">
        <v>0</v>
      </c>
      <c r="C32" s="207">
        <v>0</v>
      </c>
      <c r="D32" s="207">
        <v>0</v>
      </c>
      <c r="E32" s="207">
        <v>0</v>
      </c>
      <c r="F32" s="208"/>
      <c r="H32" s="210"/>
    </row>
    <row r="33" spans="1:8" ht="15" customHeight="1" x14ac:dyDescent="0.25">
      <c r="A33" s="191" t="s">
        <v>201</v>
      </c>
      <c r="B33" s="61">
        <v>0</v>
      </c>
      <c r="C33" s="61">
        <v>0</v>
      </c>
      <c r="D33" s="61"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204</v>
      </c>
      <c r="B34" s="61">
        <v>0</v>
      </c>
      <c r="C34" s="61">
        <v>0</v>
      </c>
      <c r="D34" s="61">
        <v>0</v>
      </c>
      <c r="E34" s="61">
        <f t="shared" ref="E34" si="2">D34-C34</f>
        <v>0</v>
      </c>
      <c r="F34" s="62">
        <f t="shared" ref="F34" si="3">IF(ISBLANK(E34),"  ",IF(C34&gt;0,E34/C34,IF(E34&gt;0,1,0)))</f>
        <v>0</v>
      </c>
      <c r="H34" s="178"/>
    </row>
    <row r="35" spans="1:8" ht="15" customHeight="1" x14ac:dyDescent="0.25">
      <c r="A35" s="193" t="s">
        <v>202</v>
      </c>
      <c r="B35" s="61">
        <v>0</v>
      </c>
      <c r="C35" s="61">
        <v>0</v>
      </c>
      <c r="D35" s="61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203</v>
      </c>
      <c r="B36" s="61">
        <v>0</v>
      </c>
      <c r="C36" s="61">
        <v>0</v>
      </c>
      <c r="D36" s="61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s="103" customFormat="1" ht="15" customHeight="1" x14ac:dyDescent="0.25">
      <c r="A42" s="69" t="s">
        <v>30</v>
      </c>
      <c r="B42" s="70">
        <v>7444716</v>
      </c>
      <c r="C42" s="70">
        <v>7444716</v>
      </c>
      <c r="D42" s="70">
        <v>6485159</v>
      </c>
      <c r="E42" s="70">
        <f>D42-C42</f>
        <v>-959557</v>
      </c>
      <c r="F42" s="71">
        <f>IF(ISBLANK(E42),"  ",IF(C42&gt;0,E42/C42,IF(E42&gt;0,1,0)))</f>
        <v>-0.12889101478149065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4">D44-C44</f>
        <v>0</v>
      </c>
      <c r="F44" s="62">
        <f t="shared" ref="F44:F49" si="5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3">
        <f t="shared" si="4"/>
        <v>0</v>
      </c>
      <c r="F45" s="62">
        <f t="shared" si="5"/>
        <v>0</v>
      </c>
      <c r="H45" s="178"/>
    </row>
    <row r="46" spans="1:8" ht="15" customHeight="1" x14ac:dyDescent="0.25">
      <c r="A46" s="73" t="s">
        <v>34</v>
      </c>
      <c r="B46" s="61">
        <v>0</v>
      </c>
      <c r="C46" s="61">
        <v>0</v>
      </c>
      <c r="D46" s="61">
        <v>0</v>
      </c>
      <c r="E46" s="63">
        <f t="shared" si="4"/>
        <v>0</v>
      </c>
      <c r="F46" s="62">
        <f t="shared" si="5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3">
        <f t="shared" si="4"/>
        <v>0</v>
      </c>
      <c r="F47" s="62">
        <f t="shared" si="5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3">
        <f t="shared" si="4"/>
        <v>0</v>
      </c>
      <c r="F48" s="62">
        <f t="shared" si="5"/>
        <v>0</v>
      </c>
      <c r="H48" s="178"/>
    </row>
    <row r="49" spans="1:13" s="103" customFormat="1" ht="15" customHeight="1" x14ac:dyDescent="0.25">
      <c r="A49" s="67" t="s">
        <v>37</v>
      </c>
      <c r="B49" s="61">
        <v>0</v>
      </c>
      <c r="C49" s="61">
        <v>0</v>
      </c>
      <c r="D49" s="61">
        <v>0</v>
      </c>
      <c r="E49" s="86">
        <f t="shared" si="4"/>
        <v>0</v>
      </c>
      <c r="F49" s="71">
        <f t="shared" si="5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v>140527</v>
      </c>
      <c r="C51" s="77">
        <v>800000</v>
      </c>
      <c r="D51" s="77">
        <v>800000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5">
        <v>4016832</v>
      </c>
      <c r="C55" s="75">
        <v>9100000</v>
      </c>
      <c r="D55" s="75">
        <v>9100000</v>
      </c>
      <c r="E55" s="75">
        <f>D55-C55</f>
        <v>0</v>
      </c>
      <c r="F55" s="71">
        <f>IF(ISBLANK(E55),"  ",IF(C55&gt;0,E55/C55,IF(E55&gt;0,1,0)))</f>
        <v>0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9">
        <v>2320680</v>
      </c>
      <c r="C57" s="79">
        <v>9934667</v>
      </c>
      <c r="D57" s="79">
        <v>9934667</v>
      </c>
      <c r="E57" s="79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5">
        <v>13922755</v>
      </c>
      <c r="C61" s="75">
        <v>27279383</v>
      </c>
      <c r="D61" s="75">
        <v>26319826</v>
      </c>
      <c r="E61" s="75">
        <f>D61-C61</f>
        <v>-959557</v>
      </c>
      <c r="F61" s="71">
        <f>IF(ISBLANK(E61),"  ",IF(C61&gt;0,E61/C61,IF(E61&gt;0,1,0)))</f>
        <v>-3.5175172400343513E-2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57">
        <v>0</v>
      </c>
      <c r="C65" s="57">
        <v>0</v>
      </c>
      <c r="D65" s="57">
        <v>0</v>
      </c>
      <c r="E65" s="57">
        <f t="shared" ref="E65:E78" si="6">D65-C65</f>
        <v>0</v>
      </c>
      <c r="F65" s="62">
        <f t="shared" ref="F65:F78" si="7">IF(ISBLANK(E65),"  ",IF(C65&gt;0,E65/C65,IF(E65&gt;0,1,0)))</f>
        <v>0</v>
      </c>
      <c r="H65" s="178"/>
    </row>
    <row r="66" spans="1:8" ht="15" customHeight="1" x14ac:dyDescent="0.25">
      <c r="A66" s="66" t="s">
        <v>47</v>
      </c>
      <c r="B66" s="65">
        <v>0</v>
      </c>
      <c r="C66" s="65">
        <v>0</v>
      </c>
      <c r="D66" s="65">
        <v>0</v>
      </c>
      <c r="E66" s="65">
        <f t="shared" si="6"/>
        <v>0</v>
      </c>
      <c r="F66" s="62">
        <f t="shared" si="7"/>
        <v>0</v>
      </c>
      <c r="H66" s="178"/>
    </row>
    <row r="67" spans="1:8" ht="15" customHeight="1" x14ac:dyDescent="0.25">
      <c r="A67" s="66" t="s">
        <v>48</v>
      </c>
      <c r="B67" s="65">
        <v>0</v>
      </c>
      <c r="C67" s="65">
        <v>0</v>
      </c>
      <c r="D67" s="65">
        <v>0</v>
      </c>
      <c r="E67" s="65">
        <f t="shared" si="6"/>
        <v>0</v>
      </c>
      <c r="F67" s="62">
        <f t="shared" si="7"/>
        <v>0</v>
      </c>
      <c r="H67" s="178"/>
    </row>
    <row r="68" spans="1:8" ht="15" customHeight="1" x14ac:dyDescent="0.25">
      <c r="A68" s="66" t="s">
        <v>49</v>
      </c>
      <c r="B68" s="65">
        <v>0</v>
      </c>
      <c r="C68" s="65">
        <v>0</v>
      </c>
      <c r="D68" s="65">
        <v>0</v>
      </c>
      <c r="E68" s="65">
        <f t="shared" si="6"/>
        <v>0</v>
      </c>
      <c r="F68" s="62">
        <f t="shared" si="7"/>
        <v>0</v>
      </c>
      <c r="H68" s="178"/>
    </row>
    <row r="69" spans="1:8" ht="15" customHeight="1" x14ac:dyDescent="0.25">
      <c r="A69" s="66" t="s">
        <v>50</v>
      </c>
      <c r="B69" s="65">
        <v>0</v>
      </c>
      <c r="C69" s="65">
        <v>0</v>
      </c>
      <c r="D69" s="65">
        <v>0</v>
      </c>
      <c r="E69" s="65">
        <f t="shared" si="6"/>
        <v>0</v>
      </c>
      <c r="F69" s="62">
        <f t="shared" si="7"/>
        <v>0</v>
      </c>
      <c r="H69" s="178"/>
    </row>
    <row r="70" spans="1:8" ht="15" customHeight="1" x14ac:dyDescent="0.25">
      <c r="A70" s="66" t="s">
        <v>51</v>
      </c>
      <c r="B70" s="65">
        <v>13922755</v>
      </c>
      <c r="C70" s="65">
        <v>27279383</v>
      </c>
      <c r="D70" s="65">
        <v>26319826</v>
      </c>
      <c r="E70" s="65">
        <f t="shared" si="6"/>
        <v>-959557</v>
      </c>
      <c r="F70" s="62">
        <f t="shared" si="7"/>
        <v>-3.5175172400343513E-2</v>
      </c>
      <c r="H70" s="178"/>
    </row>
    <row r="71" spans="1:8" ht="15" customHeight="1" x14ac:dyDescent="0.25">
      <c r="A71" s="66" t="s">
        <v>52</v>
      </c>
      <c r="B71" s="65">
        <v>0</v>
      </c>
      <c r="C71" s="65">
        <v>0</v>
      </c>
      <c r="D71" s="65">
        <v>0</v>
      </c>
      <c r="E71" s="65">
        <f t="shared" si="6"/>
        <v>0</v>
      </c>
      <c r="F71" s="62">
        <f t="shared" si="7"/>
        <v>0</v>
      </c>
      <c r="H71" s="178"/>
    </row>
    <row r="72" spans="1:8" ht="15" customHeight="1" x14ac:dyDescent="0.25">
      <c r="A72" s="66" t="s">
        <v>53</v>
      </c>
      <c r="B72" s="65">
        <v>0</v>
      </c>
      <c r="C72" s="65">
        <v>0</v>
      </c>
      <c r="D72" s="65">
        <v>0</v>
      </c>
      <c r="E72" s="65">
        <f t="shared" si="6"/>
        <v>0</v>
      </c>
      <c r="F72" s="62">
        <f t="shared" si="7"/>
        <v>0</v>
      </c>
      <c r="H72" s="178"/>
    </row>
    <row r="73" spans="1:8" s="103" customFormat="1" ht="15" customHeight="1" x14ac:dyDescent="0.25">
      <c r="A73" s="84" t="s">
        <v>54</v>
      </c>
      <c r="B73" s="70">
        <v>13922755</v>
      </c>
      <c r="C73" s="70">
        <v>27279383</v>
      </c>
      <c r="D73" s="70">
        <v>26319826</v>
      </c>
      <c r="E73" s="70">
        <f t="shared" si="6"/>
        <v>-959557</v>
      </c>
      <c r="F73" s="71">
        <f t="shared" si="7"/>
        <v>-3.5175172400343513E-2</v>
      </c>
      <c r="H73" s="179"/>
    </row>
    <row r="74" spans="1:8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65">
        <f t="shared" si="6"/>
        <v>0</v>
      </c>
      <c r="F74" s="62">
        <f t="shared" si="7"/>
        <v>0</v>
      </c>
      <c r="H74" s="178"/>
    </row>
    <row r="75" spans="1:8" ht="15" customHeight="1" x14ac:dyDescent="0.25">
      <c r="A75" s="66" t="s">
        <v>56</v>
      </c>
      <c r="B75" s="65">
        <v>0</v>
      </c>
      <c r="C75" s="65">
        <v>0</v>
      </c>
      <c r="D75" s="65">
        <v>0</v>
      </c>
      <c r="E75" s="65">
        <f t="shared" si="6"/>
        <v>0</v>
      </c>
      <c r="F75" s="62">
        <f t="shared" si="7"/>
        <v>0</v>
      </c>
      <c r="H75" s="178"/>
    </row>
    <row r="76" spans="1:8" ht="15" customHeight="1" x14ac:dyDescent="0.25">
      <c r="A76" s="66" t="s">
        <v>57</v>
      </c>
      <c r="B76" s="65">
        <v>0</v>
      </c>
      <c r="C76" s="65">
        <v>0</v>
      </c>
      <c r="D76" s="65">
        <v>0</v>
      </c>
      <c r="E76" s="65">
        <f t="shared" si="6"/>
        <v>0</v>
      </c>
      <c r="F76" s="62">
        <f t="shared" si="7"/>
        <v>0</v>
      </c>
      <c r="H76" s="178"/>
    </row>
    <row r="77" spans="1:8" ht="15" customHeight="1" x14ac:dyDescent="0.25">
      <c r="A77" s="66" t="s">
        <v>58</v>
      </c>
      <c r="B77" s="65">
        <v>0</v>
      </c>
      <c r="C77" s="65">
        <v>0</v>
      </c>
      <c r="D77" s="65">
        <v>0</v>
      </c>
      <c r="E77" s="65">
        <f t="shared" si="6"/>
        <v>0</v>
      </c>
      <c r="F77" s="62">
        <f t="shared" si="7"/>
        <v>0</v>
      </c>
      <c r="H77" s="178"/>
    </row>
    <row r="78" spans="1:8" s="103" customFormat="1" ht="15" customHeight="1" x14ac:dyDescent="0.25">
      <c r="A78" s="85" t="s">
        <v>59</v>
      </c>
      <c r="B78" s="182">
        <v>13922755</v>
      </c>
      <c r="C78" s="182">
        <v>27279383</v>
      </c>
      <c r="D78" s="182">
        <v>26319826</v>
      </c>
      <c r="E78" s="182">
        <f t="shared" si="6"/>
        <v>-959557</v>
      </c>
      <c r="F78" s="71">
        <f t="shared" si="7"/>
        <v>-3.5175172400343513E-2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v>5206057</v>
      </c>
      <c r="C81" s="61">
        <v>7610555</v>
      </c>
      <c r="D81" s="61">
        <v>6427999</v>
      </c>
      <c r="E81" s="57">
        <f t="shared" ref="E81:E99" si="8">D81-C81</f>
        <v>-1182556</v>
      </c>
      <c r="F81" s="62">
        <f t="shared" ref="F81:F99" si="9">IF(ISBLANK(E81),"  ",IF(C81&gt;0,E81/C81,IF(E81&gt;0,1,0)))</f>
        <v>-0.15538367438379988</v>
      </c>
      <c r="H81" s="178"/>
    </row>
    <row r="82" spans="1:8" ht="15" customHeight="1" x14ac:dyDescent="0.25">
      <c r="A82" s="66" t="s">
        <v>62</v>
      </c>
      <c r="B82" s="63">
        <v>19932</v>
      </c>
      <c r="C82" s="63">
        <v>45000</v>
      </c>
      <c r="D82" s="63">
        <v>50360</v>
      </c>
      <c r="E82" s="65">
        <f t="shared" si="8"/>
        <v>5360</v>
      </c>
      <c r="F82" s="62">
        <f t="shared" si="9"/>
        <v>0.11911111111111111</v>
      </c>
      <c r="H82" s="178"/>
    </row>
    <row r="83" spans="1:8" ht="15" customHeight="1" x14ac:dyDescent="0.25">
      <c r="A83" s="66" t="s">
        <v>63</v>
      </c>
      <c r="B83" s="63">
        <v>1822212</v>
      </c>
      <c r="C83" s="63">
        <v>2474948</v>
      </c>
      <c r="D83" s="63">
        <v>2237250</v>
      </c>
      <c r="E83" s="65">
        <f t="shared" si="8"/>
        <v>-237698</v>
      </c>
      <c r="F83" s="62">
        <f t="shared" si="9"/>
        <v>-9.604161380360314E-2</v>
      </c>
      <c r="H83" s="178"/>
    </row>
    <row r="84" spans="1:8" s="103" customFormat="1" ht="15" customHeight="1" x14ac:dyDescent="0.25">
      <c r="A84" s="84" t="s">
        <v>64</v>
      </c>
      <c r="B84" s="86">
        <v>7048201</v>
      </c>
      <c r="C84" s="86">
        <v>10130503</v>
      </c>
      <c r="D84" s="86">
        <v>8715609</v>
      </c>
      <c r="E84" s="70">
        <f t="shared" si="8"/>
        <v>-1414894</v>
      </c>
      <c r="F84" s="71">
        <f t="shared" si="9"/>
        <v>-0.13966670756624819</v>
      </c>
      <c r="H84" s="179"/>
    </row>
    <row r="85" spans="1:8" ht="15" customHeight="1" x14ac:dyDescent="0.25">
      <c r="A85" s="66" t="s">
        <v>65</v>
      </c>
      <c r="B85" s="63">
        <v>123062</v>
      </c>
      <c r="C85" s="63">
        <v>152000</v>
      </c>
      <c r="D85" s="63">
        <v>170100</v>
      </c>
      <c r="E85" s="65">
        <f t="shared" si="8"/>
        <v>18100</v>
      </c>
      <c r="F85" s="62">
        <f t="shared" si="9"/>
        <v>0.11907894736842105</v>
      </c>
      <c r="H85" s="178"/>
    </row>
    <row r="86" spans="1:8" ht="15" customHeight="1" x14ac:dyDescent="0.25">
      <c r="A86" s="66" t="s">
        <v>66</v>
      </c>
      <c r="B86" s="63">
        <v>1282314</v>
      </c>
      <c r="C86" s="63">
        <v>3018959</v>
      </c>
      <c r="D86" s="63">
        <v>2772039</v>
      </c>
      <c r="E86" s="65">
        <f t="shared" si="8"/>
        <v>-246920</v>
      </c>
      <c r="F86" s="62">
        <f t="shared" si="9"/>
        <v>-8.1789782504499073E-2</v>
      </c>
      <c r="H86" s="178"/>
    </row>
    <row r="87" spans="1:8" ht="15" customHeight="1" x14ac:dyDescent="0.25">
      <c r="A87" s="66" t="s">
        <v>67</v>
      </c>
      <c r="B87" s="63">
        <v>1652106</v>
      </c>
      <c r="C87" s="63">
        <v>4110670</v>
      </c>
      <c r="D87" s="63">
        <v>4054928</v>
      </c>
      <c r="E87" s="65">
        <f t="shared" si="8"/>
        <v>-55742</v>
      </c>
      <c r="F87" s="62">
        <f t="shared" si="9"/>
        <v>-1.3560319850535314E-2</v>
      </c>
      <c r="H87" s="178"/>
    </row>
    <row r="88" spans="1:8" s="103" customFormat="1" ht="15" customHeight="1" x14ac:dyDescent="0.25">
      <c r="A88" s="68" t="s">
        <v>68</v>
      </c>
      <c r="B88" s="86">
        <v>3057482</v>
      </c>
      <c r="C88" s="86">
        <v>7281629</v>
      </c>
      <c r="D88" s="86">
        <v>6997067</v>
      </c>
      <c r="E88" s="70">
        <f t="shared" si="8"/>
        <v>-284562</v>
      </c>
      <c r="F88" s="71">
        <f t="shared" si="9"/>
        <v>-3.9079442251177585E-2</v>
      </c>
      <c r="H88" s="179"/>
    </row>
    <row r="89" spans="1:8" ht="15" customHeight="1" x14ac:dyDescent="0.25">
      <c r="A89" s="66" t="s">
        <v>69</v>
      </c>
      <c r="B89" s="63">
        <v>0</v>
      </c>
      <c r="C89" s="63">
        <v>0</v>
      </c>
      <c r="D89" s="63">
        <v>0</v>
      </c>
      <c r="E89" s="65">
        <f t="shared" si="8"/>
        <v>0</v>
      </c>
      <c r="F89" s="62">
        <f t="shared" si="9"/>
        <v>0</v>
      </c>
      <c r="H89" s="178"/>
    </row>
    <row r="90" spans="1:8" ht="15" customHeight="1" x14ac:dyDescent="0.25">
      <c r="A90" s="66" t="s">
        <v>70</v>
      </c>
      <c r="B90" s="63">
        <v>2099794</v>
      </c>
      <c r="C90" s="63">
        <v>7997867</v>
      </c>
      <c r="D90" s="63">
        <v>9319947</v>
      </c>
      <c r="E90" s="65">
        <f t="shared" si="8"/>
        <v>1322080</v>
      </c>
      <c r="F90" s="62">
        <f t="shared" si="9"/>
        <v>0.16530407419878326</v>
      </c>
      <c r="H90" s="178"/>
    </row>
    <row r="91" spans="1:8" ht="15" customHeight="1" x14ac:dyDescent="0.25">
      <c r="A91" s="66" t="s">
        <v>71</v>
      </c>
      <c r="B91" s="63">
        <v>0</v>
      </c>
      <c r="C91" s="63">
        <v>0</v>
      </c>
      <c r="D91" s="63">
        <v>0</v>
      </c>
      <c r="E91" s="65">
        <f t="shared" si="8"/>
        <v>0</v>
      </c>
      <c r="F91" s="62">
        <f t="shared" si="9"/>
        <v>0</v>
      </c>
      <c r="H91" s="178"/>
    </row>
    <row r="92" spans="1:8" ht="15" customHeight="1" x14ac:dyDescent="0.25">
      <c r="A92" s="66" t="s">
        <v>72</v>
      </c>
      <c r="B92" s="63">
        <v>598312</v>
      </c>
      <c r="C92" s="63">
        <v>710893</v>
      </c>
      <c r="D92" s="63">
        <v>657203</v>
      </c>
      <c r="E92" s="65">
        <f t="shared" si="8"/>
        <v>-53690</v>
      </c>
      <c r="F92" s="62">
        <f t="shared" si="9"/>
        <v>-7.5524727349966875E-2</v>
      </c>
      <c r="H92" s="178"/>
    </row>
    <row r="93" spans="1:8" s="103" customFormat="1" ht="15" customHeight="1" x14ac:dyDescent="0.25">
      <c r="A93" s="68" t="s">
        <v>73</v>
      </c>
      <c r="B93" s="86">
        <v>2698106</v>
      </c>
      <c r="C93" s="86">
        <v>8708760</v>
      </c>
      <c r="D93" s="86">
        <v>9977150</v>
      </c>
      <c r="E93" s="70">
        <f t="shared" si="8"/>
        <v>1268390</v>
      </c>
      <c r="F93" s="71">
        <f t="shared" si="9"/>
        <v>0.1456453042683459</v>
      </c>
      <c r="H93" s="179"/>
    </row>
    <row r="94" spans="1:8" ht="15" customHeight="1" x14ac:dyDescent="0.25">
      <c r="A94" s="66" t="s">
        <v>74</v>
      </c>
      <c r="B94" s="63">
        <v>772129</v>
      </c>
      <c r="C94" s="63">
        <v>808491</v>
      </c>
      <c r="D94" s="63">
        <v>280000</v>
      </c>
      <c r="E94" s="65">
        <f t="shared" si="8"/>
        <v>-528491</v>
      </c>
      <c r="F94" s="62">
        <f t="shared" si="9"/>
        <v>-0.65367579849373714</v>
      </c>
      <c r="H94" s="178"/>
    </row>
    <row r="95" spans="1:8" ht="15" customHeight="1" x14ac:dyDescent="0.25">
      <c r="A95" s="66" t="s">
        <v>75</v>
      </c>
      <c r="B95" s="63">
        <v>0</v>
      </c>
      <c r="C95" s="63">
        <v>0</v>
      </c>
      <c r="D95" s="63">
        <v>0</v>
      </c>
      <c r="E95" s="65">
        <f t="shared" si="8"/>
        <v>0</v>
      </c>
      <c r="F95" s="62">
        <f t="shared" si="9"/>
        <v>0</v>
      </c>
      <c r="H95" s="178"/>
    </row>
    <row r="96" spans="1:8" ht="15" customHeight="1" x14ac:dyDescent="0.25">
      <c r="A96" s="73" t="s">
        <v>76</v>
      </c>
      <c r="B96" s="63">
        <v>346837</v>
      </c>
      <c r="C96" s="63">
        <v>350000</v>
      </c>
      <c r="D96" s="63">
        <v>350000</v>
      </c>
      <c r="E96" s="65">
        <f t="shared" si="8"/>
        <v>0</v>
      </c>
      <c r="F96" s="62">
        <f t="shared" si="9"/>
        <v>0</v>
      </c>
      <c r="H96" s="178"/>
    </row>
    <row r="97" spans="1:8" s="103" customFormat="1" ht="15" customHeight="1" x14ac:dyDescent="0.25">
      <c r="A97" s="87" t="s">
        <v>77</v>
      </c>
      <c r="B97" s="86">
        <v>1118966</v>
      </c>
      <c r="C97" s="86">
        <v>1158491</v>
      </c>
      <c r="D97" s="86">
        <v>630000</v>
      </c>
      <c r="E97" s="70">
        <f t="shared" si="8"/>
        <v>-528491</v>
      </c>
      <c r="F97" s="71">
        <f t="shared" si="9"/>
        <v>-0.45618912878908857</v>
      </c>
      <c r="H97" s="179"/>
    </row>
    <row r="98" spans="1:8" ht="15" customHeight="1" x14ac:dyDescent="0.25">
      <c r="A98" s="73" t="s">
        <v>78</v>
      </c>
      <c r="B98" s="63">
        <v>0</v>
      </c>
      <c r="C98" s="63">
        <v>0</v>
      </c>
      <c r="D98" s="63">
        <v>0</v>
      </c>
      <c r="E98" s="65">
        <f t="shared" si="8"/>
        <v>0</v>
      </c>
      <c r="F98" s="62">
        <f t="shared" si="9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v>13922755</v>
      </c>
      <c r="C99" s="160">
        <v>27279383</v>
      </c>
      <c r="D99" s="160">
        <v>26319826</v>
      </c>
      <c r="E99" s="160">
        <f t="shared" si="8"/>
        <v>-959557</v>
      </c>
      <c r="F99" s="162">
        <f t="shared" si="9"/>
        <v>-3.5175172400343513E-2</v>
      </c>
      <c r="H99" s="179"/>
    </row>
    <row r="100" spans="1:8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8" x14ac:dyDescent="0.25">
      <c r="A101" s="1" t="s">
        <v>210</v>
      </c>
    </row>
    <row r="102" spans="1:8" x14ac:dyDescent="0.25">
      <c r="A102" s="1" t="s">
        <v>181</v>
      </c>
    </row>
    <row r="103" spans="1:8" x14ac:dyDescent="0.25">
      <c r="A103" s="1" t="s">
        <v>211</v>
      </c>
    </row>
  </sheetData>
  <hyperlinks>
    <hyperlink ref="I2" location="Home!A1" tooltip="Home" display="Home" xr:uid="{00000000-0004-0000-0900-000000000000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M103"/>
  <sheetViews>
    <sheetView workbookViewId="0">
      <pane ySplit="5" topLeftCell="A6" activePane="bottomLeft" state="frozen"/>
      <selection activeCell="G16" sqref="G16"/>
      <selection pane="bottomLeft" activeCell="D8" sqref="D8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127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207</v>
      </c>
      <c r="C5" s="54" t="s">
        <v>208</v>
      </c>
      <c r="D5" s="202" t="s">
        <v>209</v>
      </c>
      <c r="E5" s="54" t="s">
        <v>207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242491394</v>
      </c>
      <c r="C8" s="61">
        <v>242595485</v>
      </c>
      <c r="D8" s="61">
        <f>259448024</f>
        <v>259448024</v>
      </c>
      <c r="E8" s="61">
        <f t="shared" ref="E8:E36" si="0">D8-C8</f>
        <v>16852539</v>
      </c>
      <c r="F8" s="62">
        <f t="shared" ref="F8:F36" si="1">IF(ISBLANK(E8),"  ",IF(C8&gt;0,E8/C8,IF(E8&gt;0,1,0)))</f>
        <v>6.9467653118111414E-2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145262967</v>
      </c>
      <c r="C10" s="63">
        <v>150489982</v>
      </c>
      <c r="D10" s="63">
        <v>130716613</v>
      </c>
      <c r="E10" s="61">
        <f t="shared" si="0"/>
        <v>-19773369</v>
      </c>
      <c r="F10" s="62">
        <f t="shared" si="1"/>
        <v>-0.13139325779173791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0</v>
      </c>
      <c r="C12" s="65">
        <v>0</v>
      </c>
      <c r="D12" s="65">
        <v>0</v>
      </c>
      <c r="E12" s="61">
        <f t="shared" si="0"/>
        <v>0</v>
      </c>
      <c r="F12" s="62">
        <f t="shared" si="1"/>
        <v>0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35334</v>
      </c>
      <c r="C22" s="65">
        <v>60000</v>
      </c>
      <c r="D22" s="65">
        <v>60000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126669158</v>
      </c>
      <c r="C24" s="65">
        <v>129970281</v>
      </c>
      <c r="D24" s="65">
        <v>117656613</v>
      </c>
      <c r="E24" s="61">
        <f t="shared" si="0"/>
        <v>-12313668</v>
      </c>
      <c r="F24" s="62">
        <f t="shared" si="1"/>
        <v>-9.4742181868484224E-2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65">
        <v>17285731</v>
      </c>
      <c r="C30" s="65">
        <v>17959701</v>
      </c>
      <c r="D30" s="65">
        <v>10500000</v>
      </c>
      <c r="E30" s="61">
        <f t="shared" si="0"/>
        <v>-7459701</v>
      </c>
      <c r="F30" s="62">
        <f t="shared" si="1"/>
        <v>-0.41535775010953691</v>
      </c>
      <c r="H30" s="178"/>
    </row>
    <row r="31" spans="1:8" s="209" customFormat="1" ht="15" customHeight="1" x14ac:dyDescent="0.25">
      <c r="A31" s="213" t="s">
        <v>205</v>
      </c>
      <c r="B31" s="215">
        <v>0</v>
      </c>
      <c r="C31" s="215">
        <v>0</v>
      </c>
      <c r="D31" s="215">
        <v>0</v>
      </c>
      <c r="E31" s="207">
        <v>0</v>
      </c>
      <c r="F31" s="208"/>
      <c r="H31" s="210"/>
    </row>
    <row r="32" spans="1:8" s="209" customFormat="1" ht="15" customHeight="1" x14ac:dyDescent="0.25">
      <c r="A32" s="214" t="s">
        <v>206</v>
      </c>
      <c r="B32" s="215">
        <v>0</v>
      </c>
      <c r="C32" s="215">
        <v>0</v>
      </c>
      <c r="D32" s="215">
        <v>0</v>
      </c>
      <c r="E32" s="207">
        <v>0</v>
      </c>
      <c r="F32" s="208"/>
      <c r="H32" s="210"/>
    </row>
    <row r="33" spans="1:8" ht="15" customHeight="1" x14ac:dyDescent="0.25">
      <c r="A33" s="191" t="s">
        <v>201</v>
      </c>
      <c r="B33" s="65">
        <v>1272744</v>
      </c>
      <c r="C33" s="65">
        <v>2500000</v>
      </c>
      <c r="D33" s="65">
        <v>2500000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204</v>
      </c>
      <c r="B34" s="65">
        <v>0</v>
      </c>
      <c r="C34" s="65">
        <v>0</v>
      </c>
      <c r="D34" s="65">
        <v>0</v>
      </c>
      <c r="E34" s="61">
        <f t="shared" ref="E34" si="2">D34-C34</f>
        <v>0</v>
      </c>
      <c r="F34" s="62">
        <f t="shared" ref="F34" si="3">IF(ISBLANK(E34),"  ",IF(C34&gt;0,E34/C34,IF(E34&gt;0,1,0)))</f>
        <v>0</v>
      </c>
      <c r="H34" s="178"/>
    </row>
    <row r="35" spans="1:8" ht="15" customHeight="1" x14ac:dyDescent="0.25">
      <c r="A35" s="193" t="s">
        <v>202</v>
      </c>
      <c r="B35" s="65">
        <v>0</v>
      </c>
      <c r="C35" s="65">
        <v>0</v>
      </c>
      <c r="D35" s="65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203</v>
      </c>
      <c r="B36" s="65">
        <v>0</v>
      </c>
      <c r="C36" s="65">
        <v>0</v>
      </c>
      <c r="D36" s="65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s="103" customFormat="1" ht="15" customHeight="1" x14ac:dyDescent="0.25">
      <c r="A42" s="69" t="s">
        <v>30</v>
      </c>
      <c r="B42" s="70">
        <v>387754361</v>
      </c>
      <c r="C42" s="70">
        <v>393085467</v>
      </c>
      <c r="D42" s="70">
        <f>390164637</f>
        <v>390164637</v>
      </c>
      <c r="E42" s="70">
        <f>D42-C42</f>
        <v>-2920830</v>
      </c>
      <c r="F42" s="71">
        <f>IF(ISBLANK(E42),"  ",IF(C42&gt;0,E42/C42,IF(E42&gt;0,1,0)))</f>
        <v>-7.4305214646869658E-3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4">D44-C44</f>
        <v>0</v>
      </c>
      <c r="F44" s="62">
        <f t="shared" ref="F44:F49" si="5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3">
        <f t="shared" si="4"/>
        <v>0</v>
      </c>
      <c r="F45" s="62">
        <f t="shared" si="5"/>
        <v>0</v>
      </c>
      <c r="H45" s="178"/>
    </row>
    <row r="46" spans="1:8" ht="15" customHeight="1" x14ac:dyDescent="0.25">
      <c r="A46" s="73" t="s">
        <v>34</v>
      </c>
      <c r="B46" s="61">
        <v>0</v>
      </c>
      <c r="C46" s="61">
        <v>0</v>
      </c>
      <c r="D46" s="61">
        <v>0</v>
      </c>
      <c r="E46" s="63">
        <f t="shared" si="4"/>
        <v>0</v>
      </c>
      <c r="F46" s="62">
        <f t="shared" si="5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3">
        <f t="shared" si="4"/>
        <v>0</v>
      </c>
      <c r="F47" s="62">
        <f t="shared" si="5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3">
        <f t="shared" si="4"/>
        <v>0</v>
      </c>
      <c r="F48" s="62">
        <f t="shared" si="5"/>
        <v>0</v>
      </c>
      <c r="H48" s="178"/>
    </row>
    <row r="49" spans="1:13" s="103" customFormat="1" ht="15" customHeight="1" x14ac:dyDescent="0.25">
      <c r="A49" s="67" t="s">
        <v>37</v>
      </c>
      <c r="B49" s="75">
        <v>0</v>
      </c>
      <c r="C49" s="75">
        <v>0</v>
      </c>
      <c r="D49" s="75">
        <v>0</v>
      </c>
      <c r="E49" s="86">
        <f t="shared" si="4"/>
        <v>0</v>
      </c>
      <c r="F49" s="71">
        <f t="shared" si="5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v>360414</v>
      </c>
      <c r="C51" s="77">
        <v>773742</v>
      </c>
      <c r="D51" s="77">
        <v>452744</v>
      </c>
      <c r="E51" s="77">
        <f>D51-C51</f>
        <v>-320998</v>
      </c>
      <c r="F51" s="71">
        <f>IF(ISBLANK(E51),"  ",IF(C51&gt;0,E51/C51,IF(E51&gt;0,1,0)))</f>
        <v>-0.41486438631998779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5">
        <v>0</v>
      </c>
      <c r="C55" s="75">
        <v>0</v>
      </c>
      <c r="D55" s="75">
        <v>20000</v>
      </c>
      <c r="E55" s="75">
        <f>D55-C55</f>
        <v>20000</v>
      </c>
      <c r="F55" s="71">
        <f>IF(ISBLANK(E55),"  ",IF(C55&gt;0,E55/C55,IF(E55&gt;0,1,0)))</f>
        <v>1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9">
        <v>212291</v>
      </c>
      <c r="C57" s="79">
        <v>8875168</v>
      </c>
      <c r="D57" s="79">
        <v>8875168</v>
      </c>
      <c r="E57" s="79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5">
        <v>388327066</v>
      </c>
      <c r="C61" s="75">
        <v>402734377</v>
      </c>
      <c r="D61" s="75">
        <f>399512549</f>
        <v>399512549</v>
      </c>
      <c r="E61" s="75">
        <f>D61-C61</f>
        <v>-3221828</v>
      </c>
      <c r="F61" s="71">
        <f>IF(ISBLANK(E61),"  ",IF(C61&gt;0,E61/C61,IF(E61&gt;0,1,0)))</f>
        <v>-7.9998832580413168E-3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57">
        <v>0</v>
      </c>
      <c r="C65" s="57">
        <v>0</v>
      </c>
      <c r="D65" s="57">
        <v>0</v>
      </c>
      <c r="E65" s="57">
        <f t="shared" ref="E65:E78" si="6">D65-C65</f>
        <v>0</v>
      </c>
      <c r="F65" s="62">
        <f t="shared" ref="F65:F78" si="7">IF(ISBLANK(E65),"  ",IF(C65&gt;0,E65/C65,IF(E65&gt;0,1,0)))</f>
        <v>0</v>
      </c>
      <c r="H65" s="178"/>
    </row>
    <row r="66" spans="1:8" ht="15" customHeight="1" x14ac:dyDescent="0.25">
      <c r="A66" s="66" t="s">
        <v>47</v>
      </c>
      <c r="B66" s="65">
        <v>0</v>
      </c>
      <c r="C66" s="65">
        <v>0</v>
      </c>
      <c r="D66" s="65">
        <v>0</v>
      </c>
      <c r="E66" s="65">
        <f t="shared" si="6"/>
        <v>0</v>
      </c>
      <c r="F66" s="62">
        <f t="shared" si="7"/>
        <v>0</v>
      </c>
      <c r="H66" s="178"/>
    </row>
    <row r="67" spans="1:8" ht="15" customHeight="1" x14ac:dyDescent="0.25">
      <c r="A67" s="66" t="s">
        <v>48</v>
      </c>
      <c r="B67" s="65">
        <v>0</v>
      </c>
      <c r="C67" s="65">
        <v>0</v>
      </c>
      <c r="D67" s="65">
        <v>0</v>
      </c>
      <c r="E67" s="65">
        <f t="shared" si="6"/>
        <v>0</v>
      </c>
      <c r="F67" s="62">
        <f t="shared" si="7"/>
        <v>0</v>
      </c>
      <c r="H67" s="178"/>
    </row>
    <row r="68" spans="1:8" ht="15" customHeight="1" x14ac:dyDescent="0.25">
      <c r="A68" s="66" t="s">
        <v>49</v>
      </c>
      <c r="B68" s="65">
        <v>0</v>
      </c>
      <c r="C68" s="65">
        <v>0</v>
      </c>
      <c r="D68" s="65">
        <v>0</v>
      </c>
      <c r="E68" s="65">
        <f t="shared" si="6"/>
        <v>0</v>
      </c>
      <c r="F68" s="62">
        <f t="shared" si="7"/>
        <v>0</v>
      </c>
      <c r="H68" s="178"/>
    </row>
    <row r="69" spans="1:8" ht="15" customHeight="1" x14ac:dyDescent="0.25">
      <c r="A69" s="66" t="s">
        <v>50</v>
      </c>
      <c r="B69" s="65">
        <v>0</v>
      </c>
      <c r="C69" s="65">
        <v>0</v>
      </c>
      <c r="D69" s="65">
        <v>0</v>
      </c>
      <c r="E69" s="65">
        <f t="shared" si="6"/>
        <v>0</v>
      </c>
      <c r="F69" s="62">
        <f t="shared" si="7"/>
        <v>0</v>
      </c>
      <c r="H69" s="178"/>
    </row>
    <row r="70" spans="1:8" ht="15" customHeight="1" x14ac:dyDescent="0.25">
      <c r="A70" s="66" t="s">
        <v>51</v>
      </c>
      <c r="B70" s="65">
        <v>388327066</v>
      </c>
      <c r="C70" s="65">
        <v>402734377</v>
      </c>
      <c r="D70" s="65">
        <f>399512549</f>
        <v>399512549</v>
      </c>
      <c r="E70" s="65">
        <f t="shared" si="6"/>
        <v>-3221828</v>
      </c>
      <c r="F70" s="62">
        <f t="shared" si="7"/>
        <v>-7.9998832580413168E-3</v>
      </c>
      <c r="H70" s="178"/>
    </row>
    <row r="71" spans="1:8" ht="15" customHeight="1" x14ac:dyDescent="0.25">
      <c r="A71" s="66" t="s">
        <v>52</v>
      </c>
      <c r="B71" s="65">
        <v>0</v>
      </c>
      <c r="C71" s="65">
        <v>0</v>
      </c>
      <c r="D71" s="65">
        <v>0</v>
      </c>
      <c r="E71" s="65">
        <f t="shared" si="6"/>
        <v>0</v>
      </c>
      <c r="F71" s="62">
        <f t="shared" si="7"/>
        <v>0</v>
      </c>
      <c r="H71" s="178"/>
    </row>
    <row r="72" spans="1:8" ht="15" customHeight="1" x14ac:dyDescent="0.25">
      <c r="A72" s="66" t="s">
        <v>53</v>
      </c>
      <c r="B72" s="65">
        <v>0</v>
      </c>
      <c r="C72" s="65">
        <v>0</v>
      </c>
      <c r="D72" s="65">
        <v>0</v>
      </c>
      <c r="E72" s="65">
        <f t="shared" si="6"/>
        <v>0</v>
      </c>
      <c r="F72" s="62">
        <f t="shared" si="7"/>
        <v>0</v>
      </c>
      <c r="H72" s="178"/>
    </row>
    <row r="73" spans="1:8" s="103" customFormat="1" ht="15" customHeight="1" x14ac:dyDescent="0.25">
      <c r="A73" s="84" t="s">
        <v>54</v>
      </c>
      <c r="B73" s="70">
        <v>388327066</v>
      </c>
      <c r="C73" s="70">
        <v>402734377</v>
      </c>
      <c r="D73" s="70">
        <f>399512549</f>
        <v>399512549</v>
      </c>
      <c r="E73" s="70">
        <f t="shared" si="6"/>
        <v>-3221828</v>
      </c>
      <c r="F73" s="71">
        <f t="shared" si="7"/>
        <v>-7.9998832580413168E-3</v>
      </c>
      <c r="H73" s="179"/>
    </row>
    <row r="74" spans="1:8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65">
        <f t="shared" si="6"/>
        <v>0</v>
      </c>
      <c r="F74" s="62">
        <f t="shared" si="7"/>
        <v>0</v>
      </c>
      <c r="H74" s="178"/>
    </row>
    <row r="75" spans="1:8" ht="15" customHeight="1" x14ac:dyDescent="0.25">
      <c r="A75" s="66" t="s">
        <v>56</v>
      </c>
      <c r="B75" s="65">
        <v>0</v>
      </c>
      <c r="C75" s="65">
        <v>0</v>
      </c>
      <c r="D75" s="65">
        <v>0</v>
      </c>
      <c r="E75" s="65">
        <f t="shared" si="6"/>
        <v>0</v>
      </c>
      <c r="F75" s="62">
        <f t="shared" si="7"/>
        <v>0</v>
      </c>
      <c r="H75" s="178"/>
    </row>
    <row r="76" spans="1:8" ht="15" customHeight="1" x14ac:dyDescent="0.25">
      <c r="A76" s="66" t="s">
        <v>57</v>
      </c>
      <c r="B76" s="65">
        <v>0</v>
      </c>
      <c r="C76" s="65">
        <v>0</v>
      </c>
      <c r="D76" s="65">
        <v>0</v>
      </c>
      <c r="E76" s="65">
        <f t="shared" si="6"/>
        <v>0</v>
      </c>
      <c r="F76" s="62">
        <f t="shared" si="7"/>
        <v>0</v>
      </c>
      <c r="H76" s="178"/>
    </row>
    <row r="77" spans="1:8" ht="15" customHeight="1" x14ac:dyDescent="0.25">
      <c r="A77" s="66" t="s">
        <v>58</v>
      </c>
      <c r="B77" s="65">
        <v>0</v>
      </c>
      <c r="C77" s="65">
        <v>0</v>
      </c>
      <c r="D77" s="65">
        <v>0</v>
      </c>
      <c r="E77" s="65">
        <f t="shared" si="6"/>
        <v>0</v>
      </c>
      <c r="F77" s="62">
        <f t="shared" si="7"/>
        <v>0</v>
      </c>
      <c r="H77" s="178"/>
    </row>
    <row r="78" spans="1:8" s="103" customFormat="1" ht="15" customHeight="1" x14ac:dyDescent="0.25">
      <c r="A78" s="85" t="s">
        <v>59</v>
      </c>
      <c r="B78" s="86">
        <v>388327066</v>
      </c>
      <c r="C78" s="86">
        <v>402734377</v>
      </c>
      <c r="D78" s="86">
        <f>399512549</f>
        <v>399512549</v>
      </c>
      <c r="E78" s="70">
        <f t="shared" si="6"/>
        <v>-3221828</v>
      </c>
      <c r="F78" s="71">
        <f t="shared" si="7"/>
        <v>-7.9998832580413168E-3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v>7029192</v>
      </c>
      <c r="C81" s="61">
        <v>8220339</v>
      </c>
      <c r="D81" s="61">
        <v>7280497</v>
      </c>
      <c r="E81" s="57">
        <f t="shared" ref="E81:E99" si="8">D81-C81</f>
        <v>-939842</v>
      </c>
      <c r="F81" s="62">
        <f t="shared" ref="F81:F99" si="9">IF(ISBLANK(E81),"  ",IF(C81&gt;0,E81/C81,IF(E81&gt;0,1,0)))</f>
        <v>-0.1143312946096262</v>
      </c>
      <c r="H81" s="178"/>
    </row>
    <row r="82" spans="1:8" ht="15" customHeight="1" x14ac:dyDescent="0.25">
      <c r="A82" s="66" t="s">
        <v>62</v>
      </c>
      <c r="B82" s="63">
        <v>26118</v>
      </c>
      <c r="C82" s="63">
        <v>134149</v>
      </c>
      <c r="D82" s="63">
        <v>156981</v>
      </c>
      <c r="E82" s="65">
        <f t="shared" si="8"/>
        <v>22832</v>
      </c>
      <c r="F82" s="62">
        <f t="shared" si="9"/>
        <v>0.17019880878724403</v>
      </c>
      <c r="H82" s="178"/>
    </row>
    <row r="83" spans="1:8" ht="15" customHeight="1" x14ac:dyDescent="0.25">
      <c r="A83" s="66" t="s">
        <v>63</v>
      </c>
      <c r="B83" s="57">
        <v>2900844</v>
      </c>
      <c r="C83" s="57">
        <v>3112105</v>
      </c>
      <c r="D83" s="57">
        <v>3138213</v>
      </c>
      <c r="E83" s="65">
        <f t="shared" si="8"/>
        <v>26108</v>
      </c>
      <c r="F83" s="62">
        <f t="shared" si="9"/>
        <v>8.3891771003870366E-3</v>
      </c>
      <c r="H83" s="178"/>
    </row>
    <row r="84" spans="1:8" s="103" customFormat="1" ht="15" customHeight="1" x14ac:dyDescent="0.25">
      <c r="A84" s="84" t="s">
        <v>64</v>
      </c>
      <c r="B84" s="86">
        <v>9956154</v>
      </c>
      <c r="C84" s="86">
        <v>11466593</v>
      </c>
      <c r="D84" s="86">
        <v>10575691</v>
      </c>
      <c r="E84" s="70">
        <f t="shared" si="8"/>
        <v>-890902</v>
      </c>
      <c r="F84" s="71">
        <f t="shared" si="9"/>
        <v>-7.7695441008501828E-2</v>
      </c>
      <c r="H84" s="179"/>
    </row>
    <row r="85" spans="1:8" ht="15" customHeight="1" x14ac:dyDescent="0.25">
      <c r="A85" s="66" t="s">
        <v>65</v>
      </c>
      <c r="B85" s="63">
        <v>99224</v>
      </c>
      <c r="C85" s="63">
        <v>175289</v>
      </c>
      <c r="D85" s="63">
        <v>109178</v>
      </c>
      <c r="E85" s="65">
        <f t="shared" si="8"/>
        <v>-66111</v>
      </c>
      <c r="F85" s="62">
        <f t="shared" si="9"/>
        <v>-0.37715429947115908</v>
      </c>
      <c r="H85" s="178"/>
    </row>
    <row r="86" spans="1:8" ht="15" customHeight="1" x14ac:dyDescent="0.25">
      <c r="A86" s="66" t="s">
        <v>66</v>
      </c>
      <c r="B86" s="61">
        <v>574650</v>
      </c>
      <c r="C86" s="61">
        <v>977650</v>
      </c>
      <c r="D86" s="61">
        <v>914690</v>
      </c>
      <c r="E86" s="65">
        <f t="shared" si="8"/>
        <v>-62960</v>
      </c>
      <c r="F86" s="62">
        <f t="shared" si="9"/>
        <v>-6.4399324911778244E-2</v>
      </c>
      <c r="H86" s="178"/>
    </row>
    <row r="87" spans="1:8" ht="15" customHeight="1" x14ac:dyDescent="0.25">
      <c r="A87" s="66" t="s">
        <v>67</v>
      </c>
      <c r="B87" s="57">
        <v>61771</v>
      </c>
      <c r="C87" s="57">
        <v>183617</v>
      </c>
      <c r="D87" s="57">
        <v>71216</v>
      </c>
      <c r="E87" s="65">
        <f t="shared" si="8"/>
        <v>-112401</v>
      </c>
      <c r="F87" s="62">
        <f t="shared" si="9"/>
        <v>-0.61214920187128641</v>
      </c>
      <c r="H87" s="178"/>
    </row>
    <row r="88" spans="1:8" s="103" customFormat="1" ht="15" customHeight="1" x14ac:dyDescent="0.25">
      <c r="A88" s="68" t="s">
        <v>68</v>
      </c>
      <c r="B88" s="86">
        <v>735645</v>
      </c>
      <c r="C88" s="86">
        <v>1336556</v>
      </c>
      <c r="D88" s="86">
        <v>1095084</v>
      </c>
      <c r="E88" s="70">
        <f t="shared" si="8"/>
        <v>-241472</v>
      </c>
      <c r="F88" s="71">
        <f t="shared" si="9"/>
        <v>-0.18066732707047067</v>
      </c>
      <c r="H88" s="179"/>
    </row>
    <row r="89" spans="1:8" ht="15" customHeight="1" x14ac:dyDescent="0.25">
      <c r="A89" s="66" t="s">
        <v>69</v>
      </c>
      <c r="B89" s="57">
        <v>531364</v>
      </c>
      <c r="C89" s="57">
        <v>966853</v>
      </c>
      <c r="D89" s="57">
        <v>1038659</v>
      </c>
      <c r="E89" s="65">
        <f t="shared" si="8"/>
        <v>71806</v>
      </c>
      <c r="F89" s="62">
        <f t="shared" si="9"/>
        <v>7.4267753215845639E-2</v>
      </c>
      <c r="H89" s="178"/>
    </row>
    <row r="90" spans="1:8" ht="15" customHeight="1" x14ac:dyDescent="0.25">
      <c r="A90" s="66" t="s">
        <v>70</v>
      </c>
      <c r="B90" s="65">
        <v>375926739</v>
      </c>
      <c r="C90" s="65">
        <v>387776339</v>
      </c>
      <c r="D90" s="65">
        <v>385702789</v>
      </c>
      <c r="E90" s="65">
        <f t="shared" si="8"/>
        <v>-2073550</v>
      </c>
      <c r="F90" s="62">
        <f t="shared" si="9"/>
        <v>-5.3472834504221774E-3</v>
      </c>
      <c r="H90" s="178"/>
    </row>
    <row r="91" spans="1:8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8"/>
        <v>0</v>
      </c>
      <c r="F91" s="62">
        <f t="shared" si="9"/>
        <v>0</v>
      </c>
      <c r="H91" s="178"/>
    </row>
    <row r="92" spans="1:8" ht="15" customHeight="1" x14ac:dyDescent="0.25">
      <c r="A92" s="66" t="s">
        <v>72</v>
      </c>
      <c r="B92" s="65">
        <v>1137236</v>
      </c>
      <c r="C92" s="65">
        <v>1137236</v>
      </c>
      <c r="D92" s="65">
        <v>1015026</v>
      </c>
      <c r="E92" s="65">
        <f t="shared" si="8"/>
        <v>-122210</v>
      </c>
      <c r="F92" s="62">
        <f t="shared" si="9"/>
        <v>-0.10746230333897273</v>
      </c>
      <c r="H92" s="178"/>
    </row>
    <row r="93" spans="1:8" s="103" customFormat="1" ht="15" customHeight="1" x14ac:dyDescent="0.25">
      <c r="A93" s="68" t="s">
        <v>73</v>
      </c>
      <c r="B93" s="70">
        <v>377595339</v>
      </c>
      <c r="C93" s="70">
        <v>389880428</v>
      </c>
      <c r="D93" s="70">
        <v>387756474</v>
      </c>
      <c r="E93" s="70">
        <f t="shared" si="8"/>
        <v>-2123954</v>
      </c>
      <c r="F93" s="71">
        <f t="shared" si="9"/>
        <v>-5.447706136200302E-3</v>
      </c>
      <c r="H93" s="179"/>
    </row>
    <row r="94" spans="1:8" ht="15" customHeight="1" x14ac:dyDescent="0.25">
      <c r="A94" s="66" t="s">
        <v>74</v>
      </c>
      <c r="B94" s="65">
        <v>39928</v>
      </c>
      <c r="C94" s="65">
        <v>50800</v>
      </c>
      <c r="D94" s="65">
        <v>85300</v>
      </c>
      <c r="E94" s="65">
        <f t="shared" si="8"/>
        <v>34500</v>
      </c>
      <c r="F94" s="62">
        <f t="shared" si="9"/>
        <v>0.67913385826771655</v>
      </c>
      <c r="H94" s="178"/>
    </row>
    <row r="95" spans="1:8" ht="15" customHeight="1" x14ac:dyDescent="0.25">
      <c r="A95" s="66" t="s">
        <v>75</v>
      </c>
      <c r="B95" s="65">
        <v>0</v>
      </c>
      <c r="C95" s="65">
        <v>0</v>
      </c>
      <c r="D95" s="65">
        <v>0</v>
      </c>
      <c r="E95" s="65">
        <f t="shared" si="8"/>
        <v>0</v>
      </c>
      <c r="F95" s="62">
        <f t="shared" si="9"/>
        <v>0</v>
      </c>
      <c r="H95" s="178"/>
    </row>
    <row r="96" spans="1:8" ht="15" customHeight="1" x14ac:dyDescent="0.25">
      <c r="A96" s="73" t="s">
        <v>76</v>
      </c>
      <c r="B96" s="65">
        <v>0</v>
      </c>
      <c r="C96" s="65">
        <v>0</v>
      </c>
      <c r="D96" s="65">
        <v>0</v>
      </c>
      <c r="E96" s="65">
        <f t="shared" si="8"/>
        <v>0</v>
      </c>
      <c r="F96" s="62">
        <f t="shared" si="9"/>
        <v>0</v>
      </c>
      <c r="H96" s="178"/>
    </row>
    <row r="97" spans="1:8" s="103" customFormat="1" ht="15" customHeight="1" x14ac:dyDescent="0.25">
      <c r="A97" s="87" t="s">
        <v>77</v>
      </c>
      <c r="B97" s="86">
        <v>39928</v>
      </c>
      <c r="C97" s="86">
        <v>50800</v>
      </c>
      <c r="D97" s="86">
        <v>85300</v>
      </c>
      <c r="E97" s="70">
        <f t="shared" si="8"/>
        <v>34500</v>
      </c>
      <c r="F97" s="71">
        <f t="shared" si="9"/>
        <v>0.67913385826771655</v>
      </c>
      <c r="H97" s="179"/>
    </row>
    <row r="98" spans="1:8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8"/>
        <v>0</v>
      </c>
      <c r="F98" s="62">
        <f t="shared" si="9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v>388327066</v>
      </c>
      <c r="C99" s="160">
        <v>402734377</v>
      </c>
      <c r="D99" s="160">
        <v>399512549</v>
      </c>
      <c r="E99" s="160">
        <f t="shared" si="8"/>
        <v>-3221828</v>
      </c>
      <c r="F99" s="162">
        <f t="shared" si="9"/>
        <v>-7.9998832580413168E-3</v>
      </c>
      <c r="H99" s="179"/>
    </row>
    <row r="100" spans="1:8" ht="15" customHeight="1" thickTop="1" x14ac:dyDescent="0.4">
      <c r="A100" s="4"/>
      <c r="B100" s="5"/>
      <c r="C100" s="10">
        <v>0</v>
      </c>
      <c r="D100" s="10"/>
      <c r="E100" s="10">
        <v>0</v>
      </c>
      <c r="F100" s="6" t="s">
        <v>38</v>
      </c>
    </row>
    <row r="101" spans="1:8" x14ac:dyDescent="0.25">
      <c r="A101" s="1" t="s">
        <v>210</v>
      </c>
    </row>
    <row r="102" spans="1:8" x14ac:dyDescent="0.25">
      <c r="A102" s="1" t="s">
        <v>181</v>
      </c>
    </row>
    <row r="103" spans="1:8" x14ac:dyDescent="0.25">
      <c r="A103" s="1" t="s">
        <v>211</v>
      </c>
    </row>
  </sheetData>
  <hyperlinks>
    <hyperlink ref="I2" location="Home!A1" tooltip="Home" display="Home" xr:uid="{00000000-0004-0000-0A00-000000000000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theme="8" tint="0.79998168889431442"/>
    <pageSetUpPr fitToPage="1"/>
  </sheetPr>
  <dimension ref="A1:M103"/>
  <sheetViews>
    <sheetView zoomScaleNormal="100" workbookViewId="0">
      <pane ySplit="5" topLeftCell="A52" activePane="bottomLeft" state="frozen"/>
      <selection activeCell="G16" sqref="G16"/>
      <selection pane="bottomLeft" activeCell="A65" sqref="A65:A72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31"/>
      <c r="D1" s="29" t="s">
        <v>1</v>
      </c>
      <c r="E1" s="26" t="s">
        <v>82</v>
      </c>
      <c r="F1" s="36"/>
    </row>
    <row r="2" spans="1:9" ht="19.5" customHeight="1" thickBot="1" x14ac:dyDescent="0.35">
      <c r="A2" s="27" t="s">
        <v>2</v>
      </c>
      <c r="B2" s="28"/>
      <c r="C2" s="32"/>
      <c r="D2" s="28"/>
      <c r="E2" s="31"/>
      <c r="F2" s="31"/>
      <c r="I2" s="170" t="s">
        <v>178</v>
      </c>
    </row>
    <row r="3" spans="1:9" ht="19.5" customHeight="1" thickBot="1" x14ac:dyDescent="0.35">
      <c r="A3" s="33" t="s">
        <v>3</v>
      </c>
      <c r="B3" s="34"/>
      <c r="C3" s="35"/>
      <c r="D3" s="28"/>
      <c r="E3" s="31"/>
      <c r="F3" s="31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207</v>
      </c>
      <c r="C5" s="54" t="s">
        <v>208</v>
      </c>
      <c r="D5" s="202" t="s">
        <v>209</v>
      </c>
      <c r="E5" s="54" t="s">
        <v>207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f>ULBoard!B8+Grambling!B8+LATech!B8+McNeese!B8+Nicholls!B8+NwSU!B8+SLU!B8+ULL!B8+ULM!B8+UNO!B8</f>
        <v>322592725</v>
      </c>
      <c r="C8" s="61">
        <f>ULBoard!C8+Grambling!C8+LATech!C8+McNeese!C8+Nicholls!C8+NwSU!C8+SLU!C8+ULL!C8+ULM!C8+UNO!C8</f>
        <v>322092725</v>
      </c>
      <c r="D8" s="61">
        <f>ULBoard!D8+Grambling!D8+LATech!D8+McNeese!D8+Nicholls!D8+NwSU!D8+SLU!D8+ULL!D8+ULM!D8+UNO!D8</f>
        <v>314419052</v>
      </c>
      <c r="E8" s="61">
        <f t="shared" ref="E8:E36" si="0">D8-C8</f>
        <v>-7673673</v>
      </c>
      <c r="F8" s="62">
        <f t="shared" ref="F8:F36" si="1">IF(ISBLANK(E8),"  ",IF(C8&gt;0,E8/C8,IF(E8&gt;0,1,0)))</f>
        <v>-2.3824421989040577E-2</v>
      </c>
      <c r="H8" s="178"/>
    </row>
    <row r="9" spans="1:9" ht="15" customHeight="1" x14ac:dyDescent="0.25">
      <c r="A9" s="60" t="s">
        <v>13</v>
      </c>
      <c r="B9" s="61">
        <f>ULBoard!B9+Grambling!B9+LATech!B9+McNeese!B9+Nicholls!B9+NwSU!B9+SLU!B9+ULL!B9+ULM!B9+UNO!B9</f>
        <v>0</v>
      </c>
      <c r="C9" s="61">
        <f>ULBoard!C9+Grambling!C9+LATech!C9+McNeese!C9+Nicholls!C9+NwSU!C9+SLU!C9+ULL!C9+ULM!C9+UNO!C9</f>
        <v>0</v>
      </c>
      <c r="D9" s="61">
        <f>ULBoard!D9+Grambling!D9+LATech!D9+McNeese!D9+Nicholls!D9+NwSU!D9+SLU!D9+ULL!D9+ULM!D9+UNO!D9</f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1">
        <f>ULBoard!B10+Grambling!B10+LATech!B10+McNeese!B10+Nicholls!B10+NwSU!B10+SLU!B10+ULL!B10+ULM!B10+UNO!B10</f>
        <v>23955584.620000001</v>
      </c>
      <c r="C10" s="61">
        <f>ULBoard!C10+Grambling!C10+LATech!C10+McNeese!C10+Nicholls!C10+NwSU!C10+SLU!C10+ULL!C10+ULM!C10+UNO!C10</f>
        <v>25515858</v>
      </c>
      <c r="D10" s="61">
        <f>ULBoard!D10+Grambling!D10+LATech!D10+McNeese!D10+Nicholls!D10+NwSU!D10+SLU!D10+ULL!D10+ULM!D10+UNO!D10</f>
        <v>23774940</v>
      </c>
      <c r="E10" s="61">
        <f t="shared" si="0"/>
        <v>-1740918</v>
      </c>
      <c r="F10" s="62">
        <f t="shared" si="1"/>
        <v>-6.8228863791294031E-2</v>
      </c>
      <c r="H10" s="178"/>
    </row>
    <row r="11" spans="1:9" ht="15" customHeight="1" x14ac:dyDescent="0.25">
      <c r="A11" s="189" t="s">
        <v>15</v>
      </c>
      <c r="B11" s="61">
        <f>ULBoard!B11+Grambling!B11+LATech!B11+McNeese!B11+Nicholls!B11+NwSU!B11+SLU!B11+ULL!B11+ULM!B11+UNO!B11</f>
        <v>0</v>
      </c>
      <c r="C11" s="61">
        <f>ULBoard!C11+Grambling!C11+LATech!C11+McNeese!C11+Nicholls!C11+NwSU!C11+SLU!C11+ULL!C11+ULM!C11+UNO!C11</f>
        <v>0</v>
      </c>
      <c r="D11" s="61">
        <f>ULBoard!D11+Grambling!D11+LATech!D11+McNeese!D11+Nicholls!D11+NwSU!D11+SLU!D11+ULL!D11+ULM!D11+UNO!D11</f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1">
        <f>ULBoard!B12+Grambling!B12+LATech!B12+McNeese!B12+Nicholls!B12+NwSU!B12+SLU!B12+ULL!B12+ULM!B12+UNO!B12</f>
        <v>14821736.620000001</v>
      </c>
      <c r="C12" s="61">
        <f>ULBoard!C12+Grambling!C12+LATech!C12+McNeese!C12+Nicholls!C12+NwSU!C12+SLU!C12+ULL!C12+ULM!C12+UNO!C12</f>
        <v>16382010</v>
      </c>
      <c r="D12" s="61">
        <f>ULBoard!D12+Grambling!D12+LATech!D12+McNeese!D12+Nicholls!D12+NwSU!D12+SLU!D12+ULL!D12+ULM!D12+UNO!D12</f>
        <v>15666322</v>
      </c>
      <c r="E12" s="61">
        <f t="shared" si="0"/>
        <v>-715688</v>
      </c>
      <c r="F12" s="62">
        <f t="shared" si="1"/>
        <v>-4.3687435180420474E-2</v>
      </c>
      <c r="H12" s="178"/>
    </row>
    <row r="13" spans="1:9" ht="15" customHeight="1" x14ac:dyDescent="0.25">
      <c r="A13" s="190" t="s">
        <v>17</v>
      </c>
      <c r="B13" s="61">
        <f>ULBoard!B13+Grambling!B13+LATech!B13+McNeese!B13+Nicholls!B13+NwSU!B13+SLU!B13+ULL!B13+ULM!B13+UNO!B13</f>
        <v>0</v>
      </c>
      <c r="C13" s="61">
        <f>ULBoard!C13+Grambling!C13+LATech!C13+McNeese!C13+Nicholls!C13+NwSU!C13+SLU!C13+ULL!C13+ULM!C13+UNO!C13</f>
        <v>0</v>
      </c>
      <c r="D13" s="61">
        <f>ULBoard!D13+Grambling!D13+LATech!D13+McNeese!D13+Nicholls!D13+NwSU!D13+SLU!D13+ULL!D13+ULM!D13+UNO!D13</f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1">
        <f>ULBoard!B14+Grambling!B14+LATech!B14+McNeese!B14+Nicholls!B14+NwSU!B14+SLU!B14+ULL!B14+ULM!B14+UNO!B14</f>
        <v>681775</v>
      </c>
      <c r="C14" s="61">
        <f>ULBoard!C14+Grambling!C14+LATech!C14+McNeese!C14+Nicholls!C14+NwSU!C14+SLU!C14+ULL!C14+ULM!C14+UNO!C14</f>
        <v>681775</v>
      </c>
      <c r="D14" s="61">
        <f>ULBoard!D14+Grambling!D14+LATech!D14+McNeese!D14+Nicholls!D14+NwSU!D14+SLU!D14+ULL!D14+ULM!D14+UNO!D14</f>
        <v>406545</v>
      </c>
      <c r="E14" s="61">
        <f t="shared" si="0"/>
        <v>-275230</v>
      </c>
      <c r="F14" s="62">
        <f t="shared" si="1"/>
        <v>-0.40369623409482602</v>
      </c>
      <c r="H14" s="178"/>
    </row>
    <row r="15" spans="1:9" ht="15" customHeight="1" x14ac:dyDescent="0.25">
      <c r="A15" s="190" t="s">
        <v>19</v>
      </c>
      <c r="B15" s="61">
        <f>ULBoard!B15+Grambling!B15+LATech!B15+McNeese!B15+Nicholls!B15+NwSU!B15+SLU!B15+ULL!B15+ULM!B15+UNO!B15</f>
        <v>1452073</v>
      </c>
      <c r="C15" s="61">
        <f>ULBoard!C15+Grambling!C15+LATech!C15+McNeese!C15+Nicholls!C15+NwSU!C15+SLU!C15+ULL!C15+ULM!C15+UNO!C15</f>
        <v>1452073</v>
      </c>
      <c r="D15" s="61">
        <f>ULBoard!D15+Grambling!D15+LATech!D15+McNeese!D15+Nicholls!D15+NwSU!D15+SLU!D15+ULL!D15+ULM!D15+UNO!D15</f>
        <v>1452073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200</v>
      </c>
      <c r="B16" s="61">
        <f>ULBoard!B16+Grambling!B16+LATech!B16+McNeese!B16+Nicholls!B16+NwSU!B16+SLU!B16+ULL!B16+ULM!B16+UNO!B16</f>
        <v>0</v>
      </c>
      <c r="C16" s="61">
        <f>ULBoard!C16+Grambling!C16+LATech!C16+McNeese!C16+Nicholls!C16+NwSU!C16+SLU!C16+ULL!C16+ULM!C16+UNO!C16</f>
        <v>0</v>
      </c>
      <c r="D16" s="61">
        <f>ULBoard!D16+Grambling!D16+LATech!D16+McNeese!D16+Nicholls!D16+NwSU!D16+SLU!D16+ULL!D16+ULM!D16+UNO!D16</f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1">
        <f>ULBoard!B17+Grambling!B17+LATech!B17+McNeese!B17+Nicholls!B17+NwSU!B17+SLU!B17+ULL!B17+ULM!B17+UNO!B17</f>
        <v>0</v>
      </c>
      <c r="C17" s="61">
        <f>ULBoard!C17+Grambling!C17+LATech!C17+McNeese!C17+Nicholls!C17+NwSU!C17+SLU!C17+ULL!C17+ULM!C17+UNO!C17</f>
        <v>0</v>
      </c>
      <c r="D17" s="61">
        <f>ULBoard!D17+Grambling!D17+LATech!D17+McNeese!D17+Nicholls!D17+NwSU!D17+SLU!D17+ULL!D17+ULM!D17+UNO!D17</f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1">
        <f>ULBoard!B18+Grambling!B18+LATech!B18+McNeese!B18+Nicholls!B18+NwSU!B18+SLU!B18+ULL!B18+ULM!B18+UNO!B18</f>
        <v>0</v>
      </c>
      <c r="C18" s="61">
        <f>ULBoard!C18+Grambling!C18+LATech!C18+McNeese!C18+Nicholls!C18+NwSU!C18+SLU!C18+ULL!C18+ULM!C18+UNO!C18</f>
        <v>0</v>
      </c>
      <c r="D18" s="61">
        <f>ULBoard!D18+Grambling!D18+LATech!D18+McNeese!D18+Nicholls!D18+NwSU!D18+SLU!D18+ULL!D18+ULM!D18+UNO!D18</f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1">
        <f>ULBoard!B19+Grambling!B19+LATech!B19+McNeese!B19+Nicholls!B19+NwSU!B19+SLU!B19+ULL!B19+ULM!B19+UNO!B19</f>
        <v>0</v>
      </c>
      <c r="C19" s="61">
        <f>ULBoard!C19+Grambling!C19+LATech!C19+McNeese!C19+Nicholls!C19+NwSU!C19+SLU!C19+ULL!C19+ULM!C19+UNO!C19</f>
        <v>0</v>
      </c>
      <c r="D19" s="61">
        <f>ULBoard!D19+Grambling!D19+LATech!D19+McNeese!D19+Nicholls!D19+NwSU!D19+SLU!D19+ULL!D19+ULM!D19+UNO!D19</f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1">
        <f>ULBoard!B20+Grambling!B20+LATech!B20+McNeese!B20+Nicholls!B20+NwSU!B20+SLU!B20+ULL!B20+ULM!B20+UNO!B20</f>
        <v>0</v>
      </c>
      <c r="C20" s="61">
        <f>ULBoard!C20+Grambling!C20+LATech!C20+McNeese!C20+Nicholls!C20+NwSU!C20+SLU!C20+ULL!C20+ULM!C20+UNO!C20</f>
        <v>0</v>
      </c>
      <c r="D20" s="61">
        <f>ULBoard!D20+Grambling!D20+LATech!D20+McNeese!D20+Nicholls!D20+NwSU!D20+SLU!D20+ULL!D20+ULM!D20+UNO!D20</f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1">
        <f>ULBoard!B21+Grambling!B21+LATech!B21+McNeese!B21+Nicholls!B21+NwSU!B21+SLU!B21+ULL!B21+ULM!B21+UNO!B21</f>
        <v>0</v>
      </c>
      <c r="C21" s="61">
        <f>ULBoard!C21+Grambling!C21+LATech!C21+McNeese!C21+Nicholls!C21+NwSU!C21+SLU!C21+ULL!C21+ULM!C21+UNO!C21</f>
        <v>0</v>
      </c>
      <c r="D21" s="61">
        <f>ULBoard!D21+Grambling!D21+LATech!D21+McNeese!D21+Nicholls!D21+NwSU!D21+SLU!D21+ULL!D21+ULM!D21+UNO!D21</f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1">
        <f>ULBoard!B22+Grambling!B22+LATech!B22+McNeese!B22+Nicholls!B22+NwSU!B22+SLU!B22+ULL!B22+ULM!B22+UNO!B22</f>
        <v>0</v>
      </c>
      <c r="C22" s="61">
        <f>ULBoard!C22+Grambling!C22+LATech!C22+McNeese!C22+Nicholls!C22+NwSU!C22+SLU!C22+ULL!C22+ULM!C22+UNO!C22</f>
        <v>0</v>
      </c>
      <c r="D22" s="61">
        <f>ULBoard!D22+Grambling!D22+LATech!D22+McNeese!D22+Nicholls!D22+NwSU!D22+SLU!D22+ULL!D22+ULM!D22+UNO!D22</f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1">
        <f>ULBoard!B23+Grambling!B23+LATech!B23+McNeese!B23+Nicholls!B23+NwSU!B23+SLU!B23+ULL!B23+ULM!B23+UNO!B23</f>
        <v>0</v>
      </c>
      <c r="C23" s="61">
        <f>ULBoard!C23+Grambling!C23+LATech!C23+McNeese!C23+Nicholls!C23+NwSU!C23+SLU!C23+ULL!C23+ULM!C23+UNO!C23</f>
        <v>0</v>
      </c>
      <c r="D23" s="61">
        <f>ULBoard!D23+Grambling!D23+LATech!D23+McNeese!D23+Nicholls!D23+NwSU!D23+SLU!D23+ULL!D23+ULM!D23+UNO!D23</f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1">
        <f>ULBoard!B24+Grambling!B24+LATech!B24+McNeese!B24+Nicholls!B24+NwSU!B24+SLU!B24+ULL!B24+ULM!B24+UNO!B24</f>
        <v>0</v>
      </c>
      <c r="C24" s="61">
        <f>ULBoard!C24+Grambling!C24+LATech!C24+McNeese!C24+Nicholls!C24+NwSU!C24+SLU!C24+ULL!C24+ULM!C24+UNO!C24</f>
        <v>0</v>
      </c>
      <c r="D24" s="61">
        <f>ULBoard!D24+Grambling!D24+LATech!D24+McNeese!D24+Nicholls!D24+NwSU!D24+SLU!D24+ULL!D24+ULM!D24+UNO!D24</f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1">
        <f>ULBoard!B25+Grambling!B25+LATech!B25+McNeese!B25+Nicholls!B25+NwSU!B25+SLU!B25+ULL!B25+ULM!B25+UNO!B25</f>
        <v>0</v>
      </c>
      <c r="C25" s="61">
        <f>ULBoard!C25+Grambling!C25+LATech!C25+McNeese!C25+Nicholls!C25+NwSU!C25+SLU!C25+ULL!C25+ULM!C25+UNO!C25</f>
        <v>0</v>
      </c>
      <c r="D25" s="61">
        <f>ULBoard!D25+Grambling!D25+LATech!D25+McNeese!D25+Nicholls!D25+NwSU!D25+SLU!D25+ULL!D25+ULM!D25+UNO!D25</f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1">
        <f>ULBoard!B26+Grambling!B26+LATech!B26+McNeese!B26+Nicholls!B26+NwSU!B26+SLU!B26+ULL!B26+ULM!B26+UNO!B26</f>
        <v>0</v>
      </c>
      <c r="C26" s="61">
        <f>ULBoard!C26+Grambling!C26+LATech!C26+McNeese!C26+Nicholls!C26+NwSU!C26+SLU!C26+ULL!C26+ULM!C26+UNO!C26</f>
        <v>0</v>
      </c>
      <c r="D26" s="61">
        <f>ULBoard!D26+Grambling!D26+LATech!D26+McNeese!D26+Nicholls!D26+NwSU!D26+SLU!D26+ULL!D26+ULM!D26+UNO!D26</f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1">
        <f>ULBoard!B27+Grambling!B27+LATech!B27+McNeese!B27+Nicholls!B27+NwSU!B27+SLU!B27+ULL!B27+ULM!B27+UNO!B27</f>
        <v>0</v>
      </c>
      <c r="C27" s="61">
        <f>ULBoard!C27+Grambling!C27+LATech!C27+McNeese!C27+Nicholls!C27+NwSU!C27+SLU!C27+ULL!C27+ULM!C27+UNO!C27</f>
        <v>0</v>
      </c>
      <c r="D27" s="61">
        <f>ULBoard!D27+Grambling!D27+LATech!D27+McNeese!D27+Nicholls!D27+NwSU!D27+SLU!D27+ULL!D27+ULM!D27+UNO!D27</f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1">
        <f>ULBoard!B28+Grambling!B28+LATech!B28+McNeese!B28+Nicholls!B28+NwSU!B28+SLU!B28+ULL!B28+ULM!B28+UNO!B28</f>
        <v>0</v>
      </c>
      <c r="C28" s="61">
        <f>ULBoard!C28+Grambling!C28+LATech!C28+McNeese!C28+Nicholls!C28+NwSU!C28+SLU!C28+ULL!C28+ULM!C28+UNO!C28</f>
        <v>0</v>
      </c>
      <c r="D28" s="61">
        <f>ULBoard!D28+Grambling!D28+LATech!D28+McNeese!D28+Nicholls!D28+NwSU!D28+SLU!D28+ULL!D28+ULM!D28+UNO!D28</f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1">
        <f>ULBoard!B29+Grambling!B29+LATech!B29+McNeese!B29+Nicholls!B29+NwSU!B29+SLU!B29+ULL!B29+ULM!B29+UNO!B29</f>
        <v>0</v>
      </c>
      <c r="C29" s="61">
        <f>ULBoard!C29+Grambling!C29+LATech!C29+McNeese!C29+Nicholls!C29+NwSU!C29+SLU!C29+ULL!C29+ULM!C29+UNO!C29</f>
        <v>0</v>
      </c>
      <c r="D29" s="61">
        <f>ULBoard!D29+Grambling!D29+LATech!D29+McNeese!D29+Nicholls!D29+NwSU!D29+SLU!D29+ULL!D29+ULM!D29+UNO!D29</f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61">
        <f>ULBoard!B30+Grambling!B30+LATech!B30+McNeese!B30+Nicholls!B30+NwSU!B30+SLU!B30+ULL!B30+ULM!B30+UNO!B30</f>
        <v>0</v>
      </c>
      <c r="C30" s="61">
        <f>ULBoard!C30+Grambling!C30+LATech!C30+McNeese!C30+Nicholls!C30+NwSU!C30+SLU!C30+ULL!C30+ULM!C30+UNO!C30</f>
        <v>0</v>
      </c>
      <c r="D30" s="61">
        <f>ULBoard!D30+Grambling!D30+LATech!D30+McNeese!D30+Nicholls!D30+NwSU!D30+SLU!D30+ULL!D30+ULM!D30+UNO!D30</f>
        <v>0</v>
      </c>
      <c r="E30" s="61">
        <f t="shared" si="0"/>
        <v>0</v>
      </c>
      <c r="F30" s="62">
        <f t="shared" si="1"/>
        <v>0</v>
      </c>
      <c r="H30" s="178"/>
    </row>
    <row r="31" spans="1:8" s="209" customFormat="1" ht="15" customHeight="1" x14ac:dyDescent="0.25">
      <c r="A31" s="206" t="s">
        <v>205</v>
      </c>
      <c r="B31" s="207">
        <f>ULBoard!B31+Grambling!B31+LATech!B31+McNeese!B31+Nicholls!B31+NwSU!B31+SLU!B31+ULL!B31+ULM!B31+UNO!B31</f>
        <v>0</v>
      </c>
      <c r="C31" s="207">
        <f>ULBoard!C31+Grambling!C31+LATech!C31+McNeese!C31+Nicholls!C31+NwSU!C31+SLU!C31+ULL!C31+ULM!C31+UNO!C31</f>
        <v>0</v>
      </c>
      <c r="D31" s="207">
        <f>ULBoard!D31+Grambling!D31+LATech!D31+McNeese!D31+Nicholls!D31+NwSU!D31+SLU!D31+ULL!D31+ULM!D31+UNO!D31</f>
        <v>6250000</v>
      </c>
      <c r="E31" s="207">
        <f t="shared" si="0"/>
        <v>6250000</v>
      </c>
      <c r="F31" s="208">
        <f t="shared" si="1"/>
        <v>1</v>
      </c>
      <c r="H31" s="210"/>
    </row>
    <row r="32" spans="1:8" s="209" customFormat="1" ht="15" customHeight="1" x14ac:dyDescent="0.25">
      <c r="A32" s="214" t="s">
        <v>206</v>
      </c>
      <c r="B32" s="207">
        <f>ULBoard!B32+Grambling!B32+LATech!B32+McNeese!B32+Nicholls!B32+NwSU!B32+SLU!B32+ULL!B32+ULM!B32+UNO!B32</f>
        <v>0</v>
      </c>
      <c r="C32" s="207">
        <f>ULBoard!C32+Grambling!C32+LATech!C32+McNeese!C32+Nicholls!C32+NwSU!C32+SLU!C32+ULL!C32+ULM!C32+UNO!C32</f>
        <v>0</v>
      </c>
      <c r="D32" s="207">
        <f>ULBoard!D32+Grambling!D32+LATech!D32+McNeese!D32+Nicholls!D32+NwSU!D32+SLU!D32+ULL!D32+ULM!D32+UNO!D32</f>
        <v>0</v>
      </c>
      <c r="E32" s="207">
        <f t="shared" si="0"/>
        <v>0</v>
      </c>
      <c r="F32" s="208">
        <f t="shared" si="1"/>
        <v>0</v>
      </c>
      <c r="H32" s="210"/>
    </row>
    <row r="33" spans="1:9" ht="15" customHeight="1" x14ac:dyDescent="0.25">
      <c r="A33" s="191" t="s">
        <v>201</v>
      </c>
      <c r="B33" s="61">
        <f>ULBoard!B33+Grambling!B33+LATech!B33+McNeese!B33+Nicholls!B33+NwSU!B33+SLU!B33+ULL!B33+ULM!B33+UNO!B33</f>
        <v>0</v>
      </c>
      <c r="C33" s="61">
        <f>ULBoard!C33+Grambling!C33+LATech!C33+McNeese!C33+Nicholls!C33+NwSU!C33+SLU!C33+ULL!C33+ULM!C33+UNO!C33</f>
        <v>0</v>
      </c>
      <c r="D33" s="61">
        <f>ULBoard!D33+Grambling!D33+LATech!D33+McNeese!D33+Nicholls!D33+NwSU!D33+SLU!D33+ULL!D33+ULM!D33+UNO!D33</f>
        <v>0</v>
      </c>
      <c r="E33" s="61">
        <f t="shared" si="0"/>
        <v>0</v>
      </c>
      <c r="F33" s="62">
        <f t="shared" si="1"/>
        <v>0</v>
      </c>
      <c r="H33" s="178"/>
    </row>
    <row r="34" spans="1:9" ht="15" customHeight="1" x14ac:dyDescent="0.25">
      <c r="A34" s="204" t="s">
        <v>204</v>
      </c>
      <c r="B34" s="61">
        <f>ULBoard!B34+Grambling!B34+LATech!B34+McNeese!B34+Nicholls!B34+NwSU!B34+SLU!B34+ULL!B34+ULM!B34+UNO!B34</f>
        <v>7000000</v>
      </c>
      <c r="C34" s="61">
        <f>ULBoard!C34+Grambling!C34+LATech!C34+McNeese!C34+Nicholls!C34+NwSU!C34+SLU!C34+ULL!C34+ULM!C34+UNO!C34</f>
        <v>7000000</v>
      </c>
      <c r="D34" s="61">
        <f>ULBoard!D34+Grambling!D34+LATech!D34+McNeese!D34+Nicholls!D34+NwSU!D34+SLU!D34+ULL!D34+ULM!D34+UNO!D34</f>
        <v>0</v>
      </c>
      <c r="E34" s="61">
        <f t="shared" ref="E34" si="2">D34-C34</f>
        <v>-7000000</v>
      </c>
      <c r="F34" s="62">
        <f t="shared" ref="F34" si="3">IF(ISBLANK(E34),"  ",IF(C34&gt;0,E34/C34,IF(E34&gt;0,1,0)))</f>
        <v>-1</v>
      </c>
      <c r="H34" s="178"/>
    </row>
    <row r="35" spans="1:9" ht="15" customHeight="1" x14ac:dyDescent="0.25">
      <c r="A35" s="193" t="s">
        <v>202</v>
      </c>
      <c r="B35" s="61">
        <f>ULBoard!B35+Grambling!B35+LATech!B35+McNeese!B35+Nicholls!B35+NwSU!B35+SLU!B35+ULL!B35+ULM!B35+UNO!B35</f>
        <v>0</v>
      </c>
      <c r="C35" s="61">
        <f>ULBoard!C35+Grambling!C35+LATech!C35+McNeese!C35+Nicholls!C35+NwSU!C35+SLU!C35+ULL!C35+ULM!C35+UNO!C35</f>
        <v>0</v>
      </c>
      <c r="D35" s="61">
        <f>ULBoard!D35+Grambling!D35+LATech!D35+McNeese!D35+Nicholls!D35+NwSU!D35+SLU!D35+ULL!D35+ULM!D35+UNO!D35</f>
        <v>0</v>
      </c>
      <c r="E35" s="61">
        <f t="shared" si="0"/>
        <v>0</v>
      </c>
      <c r="F35" s="62">
        <f t="shared" si="1"/>
        <v>0</v>
      </c>
      <c r="H35" s="178"/>
    </row>
    <row r="36" spans="1:9" ht="15" customHeight="1" x14ac:dyDescent="0.25">
      <c r="A36" s="193" t="s">
        <v>203</v>
      </c>
      <c r="B36" s="61">
        <f>ULBoard!B36+Grambling!B36+LATech!B36+McNeese!B36+Nicholls!B36+NwSU!B36+SLU!B36+ULL!B36+ULM!B36+UNO!B36</f>
        <v>0</v>
      </c>
      <c r="C36" s="61">
        <f>ULBoard!C36+Grambling!C36+LATech!C36+McNeese!C36+Nicholls!C36+NwSU!C36+SLU!C36+ULL!C36+ULM!C36+UNO!C36</f>
        <v>0</v>
      </c>
      <c r="D36" s="61">
        <f>ULBoard!D36+Grambling!D36+LATech!D36+McNeese!D36+Nicholls!D36+NwSU!D36+SLU!D36+ULL!D36+ULM!D36+UNO!D36</f>
        <v>0</v>
      </c>
      <c r="E36" s="61">
        <f t="shared" si="0"/>
        <v>0</v>
      </c>
      <c r="F36" s="62">
        <f t="shared" si="1"/>
        <v>0</v>
      </c>
      <c r="H36" s="178"/>
    </row>
    <row r="37" spans="1:9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9" ht="15" customHeight="1" x14ac:dyDescent="0.25">
      <c r="A38" s="64" t="s">
        <v>26</v>
      </c>
      <c r="B38" s="61">
        <f>ULBoard!B38+Grambling!B38+LATech!B38+McNeese!B38+Nicholls!B38+NwSU!B38+SLU!B38+ULL!B38+ULM!B38+UNO!B38</f>
        <v>0</v>
      </c>
      <c r="C38" s="61">
        <f>ULBoard!C38+Grambling!C38+LATech!C38+McNeese!C38+Nicholls!C38+NwSU!C38+SLU!C38+ULL!C38+ULM!C38+UNO!C38</f>
        <v>0</v>
      </c>
      <c r="D38" s="61">
        <f>ULBoard!D38+Grambling!D38+LATech!D38+McNeese!D38+Nicholls!D38+NwSU!D38+SLU!D38+ULL!D38+ULM!D38+UNO!D38</f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9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9" ht="15" customHeight="1" x14ac:dyDescent="0.25">
      <c r="A40" s="64" t="s">
        <v>26</v>
      </c>
      <c r="B40" s="61">
        <f>ULBoard!B40+Grambling!B40+LATech!B40+McNeese!B40+Nicholls!B40+NwSU!B40+SLU!B40+ULL!B40+ULM!B40+UNO!B40</f>
        <v>0</v>
      </c>
      <c r="C40" s="61">
        <f>ULBoard!C40+Grambling!C40+LATech!C40+McNeese!C40+Nicholls!C40+NwSU!C40+SLU!C40+ULL!C40+ULM!C40+UNO!C40</f>
        <v>0</v>
      </c>
      <c r="D40" s="61">
        <f>ULBoard!D40+Grambling!D40+LATech!D40+McNeese!D40+Nicholls!D40+NwSU!D40+SLU!D40+ULL!D40+ULM!D40+UNO!D40</f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9" ht="15" customHeight="1" x14ac:dyDescent="0.25">
      <c r="A41" s="66" t="s">
        <v>28</v>
      </c>
      <c r="B41" s="101"/>
      <c r="C41" s="101"/>
      <c r="D41" s="101"/>
      <c r="E41" s="63"/>
      <c r="F41" s="62" t="s">
        <v>29</v>
      </c>
      <c r="H41" s="178"/>
      <c r="I41" t="s">
        <v>38</v>
      </c>
    </row>
    <row r="42" spans="1:9" s="103" customFormat="1" ht="15" customHeight="1" x14ac:dyDescent="0.25">
      <c r="A42" s="69" t="s">
        <v>30</v>
      </c>
      <c r="B42" s="102">
        <f>B40+B38+B10+B9+B8</f>
        <v>346548309.62</v>
      </c>
      <c r="C42" s="102">
        <f>C40+C38+C10+C9+C8</f>
        <v>347608583</v>
      </c>
      <c r="D42" s="102">
        <f>D40+D38+D10+D9+D8</f>
        <v>338193992</v>
      </c>
      <c r="E42" s="77">
        <f>D42-C42</f>
        <v>-9414591</v>
      </c>
      <c r="F42" s="71">
        <f>IF(ISBLANK(E42),"  ",IF(C42&gt;0,E42/C42,IF(E42&gt;0,1,0)))</f>
        <v>-2.708388532512156E-2</v>
      </c>
      <c r="H42" s="179"/>
    </row>
    <row r="43" spans="1:9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9" ht="15" customHeight="1" x14ac:dyDescent="0.25">
      <c r="A44" s="72" t="s">
        <v>32</v>
      </c>
      <c r="B44" s="61">
        <f>ULBoard!B44+Grambling!B44+LATech!B44+McNeese!B44+Nicholls!B44+NwSU!B44+SLU!B44+ULL!B44+ULM!B44+UNO!B44</f>
        <v>0</v>
      </c>
      <c r="C44" s="61">
        <f>ULBoard!C44+Grambling!C44+LATech!C44+McNeese!C46+Nicholls!C44+NwSU!C44+SLU!C44+ULL!C44+ULM!C44+UNO!C44</f>
        <v>0</v>
      </c>
      <c r="D44" s="61">
        <f>ULBoard!D44+Grambling!D44+LATech!D44+McNeese!D46+Nicholls!D44+NwSU!D44+SLU!D44+ULL!D44+ULM!D44+UNO!D44</f>
        <v>0</v>
      </c>
      <c r="E44" s="61">
        <f t="shared" ref="E44:E49" si="4">D44-C44</f>
        <v>0</v>
      </c>
      <c r="F44" s="62">
        <f t="shared" ref="F44:F49" si="5">IF(ISBLANK(E44),"  ",IF(C44&gt;0,E44/C44,IF(E44&gt;0,1,0)))</f>
        <v>0</v>
      </c>
      <c r="H44" s="178"/>
    </row>
    <row r="45" spans="1:9" ht="15" customHeight="1" x14ac:dyDescent="0.25">
      <c r="A45" s="73" t="s">
        <v>33</v>
      </c>
      <c r="B45" s="61">
        <f>ULBoard!B45+Grambling!B45+LATech!B45+McNeese!B45+Nicholls!B45+NwSU!B45+SLU!B45+ULL!B45+ULM!B45+UNO!B45</f>
        <v>0</v>
      </c>
      <c r="C45" s="61">
        <f>ULBoard!C45+Grambling!C45+LATech!C45+McNeese!C47+Nicholls!C45+NwSU!C45+SLU!C45+ULL!C45+ULM!C45+UNO!C45</f>
        <v>0</v>
      </c>
      <c r="D45" s="61">
        <f>ULBoard!D45+Grambling!D45+LATech!D45+McNeese!D47+Nicholls!D45+NwSU!D45+SLU!D45+ULL!D45+ULM!D45+UNO!D45</f>
        <v>0</v>
      </c>
      <c r="E45" s="61">
        <f t="shared" si="4"/>
        <v>0</v>
      </c>
      <c r="F45" s="62">
        <f t="shared" si="5"/>
        <v>0</v>
      </c>
      <c r="H45" s="178"/>
    </row>
    <row r="46" spans="1:9" ht="15" customHeight="1" x14ac:dyDescent="0.25">
      <c r="A46" s="73" t="s">
        <v>34</v>
      </c>
      <c r="B46" s="61">
        <f>ULBoard!B46+Grambling!B46+LATech!B46+McNeese!B46+Nicholls!B46+NwSU!B46+SLU!B46+ULL!B46+ULM!B46+UNO!B46</f>
        <v>0</v>
      </c>
      <c r="C46" s="61">
        <f>ULBoard!C46+Grambling!C46+LATech!C46+McNeese!C48+Nicholls!C46+NwSU!C46+SLU!C46+ULL!C46+ULM!C46+UNO!C46</f>
        <v>0</v>
      </c>
      <c r="D46" s="61">
        <f>ULBoard!D46+Grambling!D46+LATech!D46+McNeese!D48+Nicholls!D46+NwSU!D46+SLU!D46+ULL!D46+ULM!D46+UNO!D46</f>
        <v>0</v>
      </c>
      <c r="E46" s="61">
        <f t="shared" si="4"/>
        <v>0</v>
      </c>
      <c r="F46" s="62">
        <f t="shared" si="5"/>
        <v>0</v>
      </c>
      <c r="H46" s="178"/>
    </row>
    <row r="47" spans="1:9" ht="15" customHeight="1" x14ac:dyDescent="0.25">
      <c r="A47" s="73" t="s">
        <v>35</v>
      </c>
      <c r="B47" s="61">
        <f>ULBoard!B47+Grambling!B47+LATech!B47+McNeese!B47+Nicholls!B47+NwSU!B47+SLU!B47+ULL!B47+ULM!B47+UNO!B47</f>
        <v>0</v>
      </c>
      <c r="C47" s="61">
        <f>ULBoard!C47+Grambling!C47+LATech!C47+McNeese!C49+Nicholls!C47+NwSU!C47+SLU!C47+ULL!C47+ULM!C47+UNO!C47</f>
        <v>0</v>
      </c>
      <c r="D47" s="61">
        <f>ULBoard!D47+Grambling!D47+LATech!D47+McNeese!D49+Nicholls!D47+NwSU!D47+SLU!D47+ULL!D47+ULM!D47+UNO!D47</f>
        <v>0</v>
      </c>
      <c r="E47" s="61">
        <f t="shared" si="4"/>
        <v>0</v>
      </c>
      <c r="F47" s="62">
        <f t="shared" si="5"/>
        <v>0</v>
      </c>
      <c r="H47" s="178"/>
    </row>
    <row r="48" spans="1:9" ht="15" customHeight="1" x14ac:dyDescent="0.25">
      <c r="A48" s="74" t="s">
        <v>36</v>
      </c>
      <c r="B48" s="61">
        <f>ULBoard!B48+Grambling!B48+LATech!B48+McNeese!B48+Nicholls!B48+NwSU!B48+SLU!B48+ULL!B48+ULM!B48+UNO!B48</f>
        <v>0</v>
      </c>
      <c r="C48" s="61">
        <f>ULBoard!C48+Grambling!C48+LATech!C48+McNeese!C50+Nicholls!C48+NwSU!C48+SLU!C48+ULL!C48+ULM!C48+UNO!C48</f>
        <v>0</v>
      </c>
      <c r="D48" s="61">
        <f>ULBoard!D48+Grambling!D48+LATech!D48+McNeese!D50+Nicholls!D48+NwSU!D48+SLU!D48+ULL!D48+ULM!D48+UNO!D48</f>
        <v>0</v>
      </c>
      <c r="E48" s="61">
        <f t="shared" si="4"/>
        <v>0</v>
      </c>
      <c r="F48" s="62">
        <f t="shared" si="5"/>
        <v>0</v>
      </c>
      <c r="H48" s="178"/>
    </row>
    <row r="49" spans="1:13" s="103" customFormat="1" ht="15" customHeight="1" x14ac:dyDescent="0.25">
      <c r="A49" s="67" t="s">
        <v>37</v>
      </c>
      <c r="B49" s="77">
        <f>SUM(B44:B48)</f>
        <v>0</v>
      </c>
      <c r="C49" s="77">
        <f>SUM(C44:C48)</f>
        <v>0</v>
      </c>
      <c r="D49" s="77">
        <f>SUM(D44:D48)</f>
        <v>0</v>
      </c>
      <c r="E49" s="77">
        <f t="shared" si="4"/>
        <v>0</v>
      </c>
      <c r="F49" s="71">
        <f t="shared" si="5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f>ULBoard!B51+Grambling!B51+LATech!B51+McNeese!B51+Nicholls!B51+NwSU!B51+SLU!B51+ULL!B51+ULM!B51+UNO!B51</f>
        <v>274000</v>
      </c>
      <c r="C51" s="77">
        <f>ULBoard!C51+Grambling!C51+LATech!C51+McNeese!C51+Nicholls!C51+NwSU!C51+SLU!C51+ULL!C51+ULM!C51+UNO!C51</f>
        <v>309923</v>
      </c>
      <c r="D51" s="77">
        <f>ULBoard!D51+Grambling!D51+LATech!D51+McNeese!D51+Nicholls!D51+NwSU!D51+SLU!D51+ULL!D51+ULM!D51+UNO!D51</f>
        <v>259923</v>
      </c>
      <c r="E51" s="77">
        <f>D51-C51</f>
        <v>-50000</v>
      </c>
      <c r="F51" s="71">
        <f>IF(ISBLANK(E51),"  ",IF(C51&gt;0,E51/C51,IF(E51&gt;0,1,0)))</f>
        <v>-0.16133039496907298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f>ULBoard!B53+Grambling!B53+LATech!B53+McNeese!B53+Nicholls!B53+NwSU!B53+SLU!B53+ULL!B53+ULM!B53+UNO!B53</f>
        <v>0</v>
      </c>
      <c r="C53" s="77">
        <f>ULBoard!C53+Grambling!C53+LATech!C53+McNeese!C53+Nicholls!C53+NwSU!C53+SLU!C53+ULL!C53+ULM!C53+UNO!C53</f>
        <v>0</v>
      </c>
      <c r="D53" s="77">
        <f>ULBoard!D53+Grambling!D53+LATech!D53+McNeese!D53+Nicholls!D53+NwSU!D53+SLU!D53+ULL!D53+ULM!D53+UNO!D53</f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7">
        <f>ULBoard!B55+Grambling!B55+LATech!B55+McNeese!B55+Nicholls!B55+NwSU!B55+SLU!B55+ULL!B55+ULM!B55+UNO!B55</f>
        <v>617733569.07000005</v>
      </c>
      <c r="C55" s="77">
        <f>ULBoard!C55+Grambling!C55+LATech!C55+McNeese!C55+Nicholls!C55+NwSU!C55+SLU!C55+ULL!C55+ULM!C55+UNO!C55</f>
        <v>675482759</v>
      </c>
      <c r="D55" s="77">
        <f>ULBoard!D55+Grambling!D55+LATech!D55+McNeese!D55+Nicholls!D55+NwSU!D55+SLU!D55+ULL!D55+ULM!D55+UNO!D55</f>
        <v>693993461</v>
      </c>
      <c r="E55" s="77">
        <f>D55-C55</f>
        <v>18510702</v>
      </c>
      <c r="F55" s="71">
        <f>IF(ISBLANK(E55),"  ",IF(C55&gt;0,E55/C55,IF(E55&gt;0,1,0)))</f>
        <v>2.7403663162926115E-2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7">
        <f>ULBoard!B57+Grambling!B57+LATech!B57+McNeese!B57+Nicholls!B57+NwSU!B57+SLU!B57+ULL!B57+ULM!B57+UNO!B57</f>
        <v>0</v>
      </c>
      <c r="C57" s="77">
        <f>ULBoard!C57+Grambling!C57+LATech!C57+McNeese!C57+Nicholls!C57+NwSU!C57+SLU!C57+ULL!C57+ULM!C57+UNO!C57</f>
        <v>0</v>
      </c>
      <c r="D57" s="77">
        <f>ULBoard!D57+Grambling!D57+LATech!D57+McNeese!D57+Nicholls!D57+NwSU!D57+SLU!D57+ULL!D57+ULM!D57+UNO!D57</f>
        <v>0</v>
      </c>
      <c r="E57" s="77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7">
        <f>ULBoard!B59+Grambling!B59+LATech!B59+McNeese!B59+Nicholls!B59+NwSU!B59+SLU!B59+ULL!B59+ULM!B59+UNO!B59</f>
        <v>0</v>
      </c>
      <c r="C59" s="77">
        <f>ULBoard!C59+Grambling!C59+LATech!C59+McNeese!C59+Nicholls!C59+NwSU!C59+SLU!C59+ULL!C59+ULM!C59+UNO!C59</f>
        <v>0</v>
      </c>
      <c r="D59" s="77">
        <f>ULBoard!D59+Grambling!D59+LATech!D59+McNeese!D59+Nicholls!D59+NwSU!D59+SLU!D59+ULL!D59+ULM!D59+UNO!D59</f>
        <v>0</v>
      </c>
      <c r="E59" s="77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7">
        <f>B59+B57+B55+B53+B51+-B49+B42</f>
        <v>964555878.69000006</v>
      </c>
      <c r="C61" s="77">
        <f>C59+C57+C55+C53+C51+-C49+C42</f>
        <v>1023401265</v>
      </c>
      <c r="D61" s="77">
        <f>D59+D57+D55+D53+D51+-D49+D42</f>
        <v>1032447376</v>
      </c>
      <c r="E61" s="77">
        <f>D61-C61</f>
        <v>9046111</v>
      </c>
      <c r="F61" s="71">
        <f>IF(ISBLANK(E61),"  ",IF(C61&gt;0,E61/C61,IF(E61&gt;0,1,0)))</f>
        <v>8.8392611083981804E-3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9" ht="15" customHeight="1" x14ac:dyDescent="0.25">
      <c r="A65" s="64" t="s">
        <v>46</v>
      </c>
      <c r="B65" s="61">
        <f>ULBoard!B65+Grambling!B65+LATech!B65+McNeese!B65+Nicholls!B65+NwSU!B65+SLU!B65+ULL!B65+ULM!B65+UNO!B65</f>
        <v>379191715.20000005</v>
      </c>
      <c r="C65" s="61">
        <f>ULBoard!C65+Grambling!C65+LATech!C65+McNeese!C65+Nicholls!C65+NwSU!C65+SLU!C65+ULL!C65+ULM!C65+UNO!C65</f>
        <v>405935465.44</v>
      </c>
      <c r="D65" s="61">
        <f>ULBoard!D65+Grambling!D65+LATech!D65+McNeese!D65+Nicholls!D65+NwSU!D65+SLU!D65+ULL!D65+ULM!D65+UNO!D65</f>
        <v>406467994</v>
      </c>
      <c r="E65" s="61">
        <f t="shared" ref="E65:E78" si="6">D65-C65</f>
        <v>532528.56000000238</v>
      </c>
      <c r="F65" s="62">
        <f t="shared" ref="F65:F78" si="7">IF(ISBLANK(E65),"  ",IF(C65&gt;0,E65/C65,IF(E65&gt;0,1,0)))</f>
        <v>1.3118552216736868E-3</v>
      </c>
      <c r="H65" s="178"/>
    </row>
    <row r="66" spans="1:9" ht="15" customHeight="1" x14ac:dyDescent="0.25">
      <c r="A66" s="66" t="s">
        <v>47</v>
      </c>
      <c r="B66" s="61">
        <f>ULBoard!B66+Grambling!B66+LATech!B66+McNeese!B66+Nicholls!B66+NwSU!B66+SLU!B66+ULL!B66+ULM!B66+UNO!B66</f>
        <v>41872391.649999999</v>
      </c>
      <c r="C66" s="61">
        <f>ULBoard!C66+Grambling!C66+LATech!C66+McNeese!C66+Nicholls!C66+NwSU!C66+SLU!C66+ULL!C66+ULM!C66+UNO!C66</f>
        <v>44700401</v>
      </c>
      <c r="D66" s="61">
        <f>ULBoard!D66+Grambling!D66+LATech!D66+McNeese!D66+Nicholls!D66+NwSU!D66+SLU!D66+ULL!D66+ULM!D66+UNO!D66</f>
        <v>40891623</v>
      </c>
      <c r="E66" s="61">
        <f t="shared" si="6"/>
        <v>-3808778</v>
      </c>
      <c r="F66" s="62">
        <f t="shared" si="7"/>
        <v>-8.5206797138128579E-2</v>
      </c>
      <c r="H66" s="178"/>
      <c r="I66" t="s">
        <v>117</v>
      </c>
    </row>
    <row r="67" spans="1:9" ht="15" customHeight="1" x14ac:dyDescent="0.25">
      <c r="A67" s="66" t="s">
        <v>48</v>
      </c>
      <c r="B67" s="61">
        <f>ULBoard!B67+Grambling!B67+LATech!B67+McNeese!B67+Nicholls!B67+NwSU!B67+SLU!B67+ULL!B67+ULM!B67+UNO!B67</f>
        <v>2857532.4000000004</v>
      </c>
      <c r="C67" s="61">
        <f>ULBoard!C67+Grambling!C67+LATech!C67+McNeese!C67+Nicholls!C67+NwSU!C67+SLU!C67+ULL!C67+ULM!C67+UNO!C67</f>
        <v>2951865</v>
      </c>
      <c r="D67" s="61">
        <f>ULBoard!D67+Grambling!D67+LATech!D67+McNeese!D67+Nicholls!D67+NwSU!D67+SLU!D67+ULL!D67+ULM!D67+UNO!D67</f>
        <v>4174304</v>
      </c>
      <c r="E67" s="61">
        <f t="shared" si="6"/>
        <v>1222439</v>
      </c>
      <c r="F67" s="62">
        <f t="shared" si="7"/>
        <v>0.41412429091438802</v>
      </c>
      <c r="H67" s="178"/>
      <c r="I67" t="s">
        <v>38</v>
      </c>
    </row>
    <row r="68" spans="1:9" ht="15" customHeight="1" x14ac:dyDescent="0.25">
      <c r="A68" s="66" t="s">
        <v>49</v>
      </c>
      <c r="B68" s="61">
        <f>ULBoard!B68+Grambling!B68+LATech!B68+McNeese!B68+Nicholls!B68+NwSU!B68+SLU!B68+ULL!B68+ULM!B68+UNO!B68</f>
        <v>80416367.620000005</v>
      </c>
      <c r="C68" s="61">
        <f>ULBoard!C68+Grambling!C68+LATech!C68+McNeese!C68+Nicholls!C68+NwSU!C68+SLU!C68+ULL!C68+ULM!C68+UNO!C68</f>
        <v>90679439.960000008</v>
      </c>
      <c r="D68" s="61">
        <f>ULBoard!D68+Grambling!D68+LATech!D68+McNeese!D68+Nicholls!D68+NwSU!D68+SLU!D68+ULL!D68+ULM!D68+UNO!D68</f>
        <v>91164704</v>
      </c>
      <c r="E68" s="61">
        <f t="shared" si="6"/>
        <v>485264.03999999166</v>
      </c>
      <c r="F68" s="62">
        <f t="shared" si="7"/>
        <v>5.3514229930626891E-3</v>
      </c>
      <c r="H68" s="178"/>
    </row>
    <row r="69" spans="1:9" ht="15" customHeight="1" x14ac:dyDescent="0.25">
      <c r="A69" s="66" t="s">
        <v>50</v>
      </c>
      <c r="B69" s="61">
        <f>ULBoard!B69+Grambling!B69+LATech!B69+McNeese!B69+Nicholls!B69+NwSU!B69+SLU!B69+ULL!B69+ULM!B69+UNO!B69</f>
        <v>51213930.960000001</v>
      </c>
      <c r="C69" s="61">
        <f>ULBoard!C69+Grambling!C69+LATech!C69+McNeese!C69+Nicholls!C69+NwSU!C69+SLU!C69+ULL!C69+ULM!C69+UNO!C69</f>
        <v>56228842.159999996</v>
      </c>
      <c r="D69" s="61">
        <f>ULBoard!D69+Grambling!D69+LATech!D69+McNeese!D69+Nicholls!D69+NwSU!D69+SLU!D69+ULL!D69+ULM!D69+UNO!D69</f>
        <v>57552910</v>
      </c>
      <c r="E69" s="61">
        <f t="shared" si="6"/>
        <v>1324067.8400000036</v>
      </c>
      <c r="F69" s="62">
        <f t="shared" si="7"/>
        <v>2.3547841092518836E-2</v>
      </c>
      <c r="H69" s="178"/>
    </row>
    <row r="70" spans="1:9" ht="15" customHeight="1" x14ac:dyDescent="0.25">
      <c r="A70" s="66" t="s">
        <v>51</v>
      </c>
      <c r="B70" s="61">
        <f>ULBoard!B70+Grambling!B70+LATech!B70+McNeese!B70+Nicholls!B70+NwSU!B70+SLU!B70+ULL!B70+ULM!B70+UNO!B70</f>
        <v>142041862.17000002</v>
      </c>
      <c r="C70" s="61">
        <f>ULBoard!C70+Grambling!C70+LATech!C70+McNeese!C70+Nicholls!C70+NwSU!C70+SLU!C70+ULL!C70+ULM!C70+UNO!C70</f>
        <v>154955982.44</v>
      </c>
      <c r="D70" s="61">
        <f>ULBoard!D70+Grambling!D70+LATech!D70+McNeese!D70+Nicholls!D70+NwSU!D70+SLU!D70+ULL!D70+ULM!D70+UNO!D70</f>
        <v>159160705</v>
      </c>
      <c r="E70" s="61">
        <f t="shared" si="6"/>
        <v>4204722.5600000024</v>
      </c>
      <c r="F70" s="62">
        <f t="shared" si="7"/>
        <v>2.7134948220718741E-2</v>
      </c>
      <c r="H70" s="178"/>
    </row>
    <row r="71" spans="1:9" ht="15" customHeight="1" x14ac:dyDescent="0.25">
      <c r="A71" s="66" t="s">
        <v>52</v>
      </c>
      <c r="B71" s="61">
        <f>ULBoard!B71+Grambling!B71+LATech!B71+McNeese!B71+Nicholls!B71+NwSU!B71+SLU!B71+ULL!B71+ULM!B71+UNO!B71</f>
        <v>111386957.66999999</v>
      </c>
      <c r="C71" s="61">
        <f>ULBoard!C71+Grambling!C71+LATech!C71+McNeese!C71+Nicholls!C71+NwSU!C71+SLU!C71+ULL!C71+ULM!C71+UNO!C71</f>
        <v>112942965</v>
      </c>
      <c r="D71" s="61">
        <f>ULBoard!D71+Grambling!D71+LATech!D71+McNeese!D71+Nicholls!D71+NwSU!D71+SLU!D71+ULL!D71+ULM!D71+UNO!D71</f>
        <v>120927932</v>
      </c>
      <c r="E71" s="61">
        <f t="shared" si="6"/>
        <v>7984967</v>
      </c>
      <c r="F71" s="62">
        <f t="shared" si="7"/>
        <v>7.0699109059160964E-2</v>
      </c>
      <c r="H71" s="178"/>
    </row>
    <row r="72" spans="1:9" ht="15" customHeight="1" x14ac:dyDescent="0.25">
      <c r="A72" s="66" t="s">
        <v>53</v>
      </c>
      <c r="B72" s="61">
        <f>ULBoard!B72+Grambling!B72+LATech!B72+McNeese!B72+Nicholls!B72+NwSU!B72+SLU!B72+ULL!B72+ULM!B72+UNO!B72</f>
        <v>112339153.37</v>
      </c>
      <c r="C72" s="61">
        <f>ULBoard!C72+Grambling!C72+LATech!C72+McNeese!C72+Nicholls!C72+NwSU!C72+SLU!C72+ULL!C72+ULM!C72+UNO!C72</f>
        <v>113147115</v>
      </c>
      <c r="D72" s="61">
        <f>ULBoard!D72+Grambling!D72+LATech!D72+McNeese!D72+Nicholls!D72+NwSU!D72+SLU!D72+ULL!D72+ULM!D72+UNO!D72</f>
        <v>121536166</v>
      </c>
      <c r="E72" s="61">
        <f t="shared" si="6"/>
        <v>8389051</v>
      </c>
      <c r="F72" s="62">
        <f t="shared" si="7"/>
        <v>7.4142862590884442E-2</v>
      </c>
      <c r="H72" s="178"/>
    </row>
    <row r="73" spans="1:9" s="103" customFormat="1" ht="15" customHeight="1" x14ac:dyDescent="0.25">
      <c r="A73" s="84" t="s">
        <v>54</v>
      </c>
      <c r="B73" s="77">
        <f>ULBoard!B73+Grambling!B73+LATech!B73+McNeese!B73+Nicholls!B73+NwSU!B73+SLU!B73+ULL!B73+ULM!B73+UNO!B73</f>
        <v>921319912.03999996</v>
      </c>
      <c r="C73" s="77">
        <f>SUM(C65:C72)</f>
        <v>981542076</v>
      </c>
      <c r="D73" s="77">
        <f>SUM(D65:D72)</f>
        <v>1001876338</v>
      </c>
      <c r="E73" s="77">
        <f t="shared" si="6"/>
        <v>20334262</v>
      </c>
      <c r="F73" s="71">
        <f t="shared" si="7"/>
        <v>2.0716648320229524E-2</v>
      </c>
      <c r="H73" s="179"/>
    </row>
    <row r="74" spans="1:9" ht="15" customHeight="1" x14ac:dyDescent="0.25">
      <c r="A74" s="66" t="s">
        <v>55</v>
      </c>
      <c r="B74" s="61">
        <f>ULBoard!B74+Grambling!B74+LATech!B74+McNeese!B74+Nicholls!B74+NwSU!B74+SLU!B74+ULL!B74+ULM!B74+UNO!B74</f>
        <v>0</v>
      </c>
      <c r="C74" s="61">
        <f>ULBoard!C74+Grambling!C74+LATech!C74+McNeese!C74+Nicholls!C74+NwSU!C74+SLU!C74+ULL!C74+ULM!C74+UNO!C74</f>
        <v>0</v>
      </c>
      <c r="D74" s="61">
        <f>ULBoard!D74+Grambling!D74+LATech!D74+McNeese!D74+Nicholls!D74+NwSU!D74+SLU!D74+ULL!D74+ULM!D74+UNO!D74</f>
        <v>0</v>
      </c>
      <c r="E74" s="61">
        <f t="shared" si="6"/>
        <v>0</v>
      </c>
      <c r="F74" s="62">
        <f t="shared" si="7"/>
        <v>0</v>
      </c>
      <c r="H74" s="178"/>
    </row>
    <row r="75" spans="1:9" ht="15" customHeight="1" x14ac:dyDescent="0.25">
      <c r="A75" s="66" t="s">
        <v>56</v>
      </c>
      <c r="B75" s="61">
        <f>ULBoard!B75+Grambling!B75+LATech!B75+McNeese!B75+Nicholls!B75+NwSU!B75+SLU!B75+ULL!B75+ULM!B75+UNO!B75</f>
        <v>10620753</v>
      </c>
      <c r="C75" s="61">
        <f>ULBoard!C75+Grambling!C75+LATech!C75+McNeese!C75+Nicholls!C75+NwSU!C75+SLU!C75+ULL!C75+ULM!C75+UNO!C75</f>
        <v>10969746</v>
      </c>
      <c r="D75" s="61">
        <f>ULBoard!D75+Grambling!D75+LATech!D75+McNeese!D75+Nicholls!D75+NwSU!D75+SLU!D75+ULL!D75+ULM!D75+UNO!D75</f>
        <v>4933503</v>
      </c>
      <c r="E75" s="61">
        <f t="shared" si="6"/>
        <v>-6036243</v>
      </c>
      <c r="F75" s="62">
        <f t="shared" si="7"/>
        <v>-0.55026278639450721</v>
      </c>
      <c r="H75" s="178"/>
      <c r="I75" s="151"/>
    </row>
    <row r="76" spans="1:9" ht="15" customHeight="1" x14ac:dyDescent="0.25">
      <c r="A76" s="66" t="s">
        <v>57</v>
      </c>
      <c r="B76" s="61">
        <f>ULBoard!B76+Grambling!B76+LATech!B76+McNeese!B76+Nicholls!B76+NwSU!B76+SLU!B76+ULL!B76+ULM!B76+UNO!B76</f>
        <v>29064846.140000001</v>
      </c>
      <c r="C76" s="61">
        <f>ULBoard!C76+Grambling!C76+LATech!C76+McNeese!C76+Nicholls!C76+NwSU!C76+SLU!C76+ULL!C76+ULM!C76+UNO!C76</f>
        <v>27549856</v>
      </c>
      <c r="D76" s="61">
        <f>ULBoard!D76+Grambling!D76+LATech!D76+McNeese!D76+Nicholls!D76+NwSU!D76+SLU!D76+ULL!D76+ULM!D76+UNO!D76</f>
        <v>23190178</v>
      </c>
      <c r="E76" s="61">
        <f t="shared" si="6"/>
        <v>-4359678</v>
      </c>
      <c r="F76" s="62">
        <f t="shared" si="7"/>
        <v>-0.15824685254253235</v>
      </c>
      <c r="H76" s="178"/>
    </row>
    <row r="77" spans="1:9" ht="15" customHeight="1" x14ac:dyDescent="0.25">
      <c r="A77" s="66" t="s">
        <v>58</v>
      </c>
      <c r="B77" s="61">
        <f>ULBoard!B77+Grambling!B77+LATech!B77+McNeese!B77+Nicholls!B77+NwSU!B77+SLU!B77+ULL!B77+ULM!B77+UNO!B77</f>
        <v>3550367</v>
      </c>
      <c r="C77" s="61">
        <f>ULBoard!C77+Grambling!C77+LATech!C77+McNeese!C77+Nicholls!C77+NwSU!C77+SLU!C77+ULL!C77+ULM!C77+UNO!C77</f>
        <v>3339587</v>
      </c>
      <c r="D77" s="61">
        <f>ULBoard!D77+Grambling!D77+LATech!D77+McNeese!D77+Nicholls!D77+NwSU!D77+SLU!D77+ULL!D77+ULM!D77+UNO!D77</f>
        <v>2447357</v>
      </c>
      <c r="E77" s="61">
        <f t="shared" si="6"/>
        <v>-892230</v>
      </c>
      <c r="F77" s="62">
        <f t="shared" si="7"/>
        <v>-0.26716776655316959</v>
      </c>
      <c r="H77" s="178"/>
    </row>
    <row r="78" spans="1:9" s="103" customFormat="1" ht="15" customHeight="1" x14ac:dyDescent="0.25">
      <c r="A78" s="85" t="s">
        <v>59</v>
      </c>
      <c r="B78" s="77">
        <f>ULBoard!B78+Grambling!B78+LATech!B78+McNeese!B78+Nicholls!B78+NwSU!B78+SLU!B78+ULL!B78+ULM!B78+UNO!B78</f>
        <v>964555878.18000007</v>
      </c>
      <c r="C78" s="77">
        <f>SUM(C73:C77)</f>
        <v>1023401265</v>
      </c>
      <c r="D78" s="77">
        <f>SUM(D73:D77)</f>
        <v>1032447376</v>
      </c>
      <c r="E78" s="77">
        <f t="shared" si="6"/>
        <v>9046111</v>
      </c>
      <c r="F78" s="71">
        <f t="shared" si="7"/>
        <v>8.8392611083981804E-3</v>
      </c>
      <c r="H78" s="179"/>
    </row>
    <row r="79" spans="1:9" ht="15" customHeight="1" x14ac:dyDescent="0.25">
      <c r="A79" s="83"/>
      <c r="B79" s="57"/>
      <c r="C79" s="57"/>
      <c r="D79" s="57"/>
      <c r="E79" s="57"/>
      <c r="F79" s="59"/>
      <c r="H79" s="178"/>
    </row>
    <row r="80" spans="1:9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f>ULBoard!B81+Grambling!B81+LATech!B81+McNeese!B81+Nicholls!B81+NwSU!B81+SLU!B81+ULL!B81+ULM!B81+UNO!B81</f>
        <v>461000281.25</v>
      </c>
      <c r="C81" s="61">
        <f>ULBoard!C81+Grambling!C81+LATech!C81+McNeese!C81+Nicholls!C81+NwSU!C81+SLU!C81+ULL!C81+ULM!C81+UNO!C81</f>
        <v>471598886</v>
      </c>
      <c r="D81" s="61">
        <f>ULBoard!D81+Grambling!D81+LATech!D81+McNeese!D81+Nicholls!D81+NwSU!D81+SLU!D81+ULL!D81+ULM!D81+UNO!D81</f>
        <v>475619058</v>
      </c>
      <c r="E81" s="61">
        <f t="shared" ref="E81:E99" si="8">D81-C81</f>
        <v>4020172</v>
      </c>
      <c r="F81" s="62">
        <f t="shared" ref="F81:F99" si="9">IF(ISBLANK(E81),"  ",IF(C81&gt;0,E81/C81,IF(E81&gt;0,1,0)))</f>
        <v>8.5245578803169603E-3</v>
      </c>
      <c r="H81" s="178"/>
    </row>
    <row r="82" spans="1:8" ht="15" customHeight="1" x14ac:dyDescent="0.25">
      <c r="A82" s="66" t="s">
        <v>62</v>
      </c>
      <c r="B82" s="61">
        <f>ULBoard!B82+Grambling!B82+LATech!B82+McNeese!B82+Nicholls!B82+NwSU!B82+SLU!B82+ULL!B82+ULM!B82+UNO!B82</f>
        <v>14792599.640000001</v>
      </c>
      <c r="C82" s="61">
        <f>ULBoard!C82+Grambling!C82+LATech!C82+McNeese!C82+Nicholls!C82+NwSU!C82+SLU!C82+ULL!C82+ULM!C82+UNO!C82</f>
        <v>16957828.370000001</v>
      </c>
      <c r="D82" s="61">
        <f>ULBoard!D82+Grambling!D82+LATech!D82+McNeese!D82+Nicholls!D82+NwSU!D82+SLU!D82+ULL!D82+ULM!D82+UNO!D82</f>
        <v>17099845</v>
      </c>
      <c r="E82" s="61">
        <f t="shared" si="8"/>
        <v>142016.62999999896</v>
      </c>
      <c r="F82" s="62">
        <f t="shared" si="9"/>
        <v>8.3746943831109755E-3</v>
      </c>
      <c r="H82" s="178"/>
    </row>
    <row r="83" spans="1:8" ht="15" customHeight="1" x14ac:dyDescent="0.25">
      <c r="A83" s="66" t="s">
        <v>63</v>
      </c>
      <c r="B83" s="61">
        <f>ULBoard!B83+Grambling!B83+LATech!B83+McNeese!B83+Nicholls!B83+NwSU!B83+SLU!B83+ULL!B83+ULM!B83+UNO!B83</f>
        <v>184260541.96000001</v>
      </c>
      <c r="C83" s="61">
        <f>ULBoard!C83+Grambling!C83+LATech!C83+McNeese!C83+Nicholls!C83+NwSU!C83+SLU!C83+ULL!C83+ULM!C83+UNO!C83</f>
        <v>197721802</v>
      </c>
      <c r="D83" s="61">
        <f>ULBoard!D83+Grambling!D83+LATech!D83+McNeese!D83+Nicholls!D83+NwSU!D83+SLU!D83+ULL!D83+ULM!D83+UNO!D83</f>
        <v>195603084</v>
      </c>
      <c r="E83" s="61">
        <f t="shared" si="8"/>
        <v>-2118718</v>
      </c>
      <c r="F83" s="62">
        <f t="shared" si="9"/>
        <v>-1.0715651883447835E-2</v>
      </c>
      <c r="H83" s="178"/>
    </row>
    <row r="84" spans="1:8" s="103" customFormat="1" ht="15" customHeight="1" x14ac:dyDescent="0.25">
      <c r="A84" s="84" t="s">
        <v>64</v>
      </c>
      <c r="B84" s="77">
        <f>ULBoard!B84+Grambling!B84+LATech!B84+McNeese!B84+Nicholls!B84+NwSU!B84+SLU!B84+ULL!B84+ULM!B84+UNO!B84</f>
        <v>660053422.85000002</v>
      </c>
      <c r="C84" s="77">
        <f>SUM(C81:C83)</f>
        <v>686278516.37</v>
      </c>
      <c r="D84" s="77">
        <f>SUM(D81:D83)</f>
        <v>688321987</v>
      </c>
      <c r="E84" s="77">
        <f t="shared" si="8"/>
        <v>2043470.6299999952</v>
      </c>
      <c r="F84" s="71">
        <f t="shared" si="9"/>
        <v>2.9776112485769249E-3</v>
      </c>
      <c r="H84" s="179"/>
    </row>
    <row r="85" spans="1:8" ht="15" customHeight="1" x14ac:dyDescent="0.25">
      <c r="A85" s="66" t="s">
        <v>65</v>
      </c>
      <c r="B85" s="61">
        <f>ULBoard!B85+Grambling!B85+LATech!B85+McNeese!B85+Nicholls!B85+NwSU!B85+SLU!B85+ULL!B85+ULM!B85+UNO!B85</f>
        <v>2615805.09</v>
      </c>
      <c r="C85" s="61">
        <f>ULBoard!C85+Grambling!C85+LATech!C85+McNeese!C85+Nicholls!C85+NwSU!C85+SLU!C85+ULL!C85+ULM!C85+UNO!C85</f>
        <v>2983722.73</v>
      </c>
      <c r="D85" s="61">
        <f>ULBoard!D85+Grambling!D85+LATech!D85+McNeese!D85+Nicholls!D85+NwSU!D85+SLU!D85+ULL!D85+ULM!D85+UNO!D85</f>
        <v>2933778</v>
      </c>
      <c r="E85" s="61">
        <f t="shared" si="8"/>
        <v>-49944.729999999981</v>
      </c>
      <c r="F85" s="62">
        <f t="shared" si="9"/>
        <v>-1.6739065429179467E-2</v>
      </c>
      <c r="H85" s="178"/>
    </row>
    <row r="86" spans="1:8" ht="15" customHeight="1" x14ac:dyDescent="0.25">
      <c r="A86" s="66" t="s">
        <v>66</v>
      </c>
      <c r="B86" s="61">
        <f>ULBoard!B86+Grambling!B86+LATech!B86+McNeese!B86+Nicholls!B86+NwSU!B86+SLU!B86+ULL!B86+ULM!B86+UNO!B86</f>
        <v>90850324.099999994</v>
      </c>
      <c r="C86" s="61">
        <f>ULBoard!C86+Grambling!C86+LATech!C86+McNeese!C86+Nicholls!C86+NwSU!C86+SLU!C86+ULL!C86+ULM!C86+UNO!C86</f>
        <v>98057133.159999996</v>
      </c>
      <c r="D86" s="61">
        <f>ULBoard!D86+Grambling!D86+LATech!D86+McNeese!D86+Nicholls!D86+NwSU!D86+SLU!D86+ULL!D86+ULM!D86+UNO!D86</f>
        <v>99635316</v>
      </c>
      <c r="E86" s="61">
        <f t="shared" si="8"/>
        <v>1578182.8400000036</v>
      </c>
      <c r="F86" s="62">
        <f t="shared" si="9"/>
        <v>1.6094523561329087E-2</v>
      </c>
      <c r="H86" s="178"/>
    </row>
    <row r="87" spans="1:8" ht="15" customHeight="1" x14ac:dyDescent="0.25">
      <c r="A87" s="66" t="s">
        <v>67</v>
      </c>
      <c r="B87" s="61">
        <f>ULBoard!B87+Grambling!B87+LATech!B87+McNeese!B87+Nicholls!B87+NwSU!B87+SLU!B87+ULL!B87+ULM!B87+UNO!B87</f>
        <v>9845136.2899999991</v>
      </c>
      <c r="C87" s="61">
        <f>ULBoard!C87+Grambling!C87+LATech!C87+McNeese!C87+Nicholls!C87+NwSU!C87+SLU!C87+ULL!C87+ULM!C87+UNO!C87</f>
        <v>16106714.75</v>
      </c>
      <c r="D87" s="61">
        <f>ULBoard!D87+Grambling!D87+LATech!D87+McNeese!D87+Nicholls!D87+NwSU!D87+SLU!D87+ULL!D87+ULM!D87+UNO!D87</f>
        <v>16012884</v>
      </c>
      <c r="E87" s="61">
        <f t="shared" si="8"/>
        <v>-93830.75</v>
      </c>
      <c r="F87" s="62">
        <f t="shared" si="9"/>
        <v>-5.8255672529371636E-3</v>
      </c>
      <c r="H87" s="178"/>
    </row>
    <row r="88" spans="1:8" s="103" customFormat="1" ht="15" customHeight="1" x14ac:dyDescent="0.25">
      <c r="A88" s="68" t="s">
        <v>68</v>
      </c>
      <c r="B88" s="77">
        <f>ULBoard!B88+Grambling!B88+LATech!B88+McNeese!B88+Nicholls!B88+NwSU!B88+SLU!B88+ULL!B88+ULM!B88+UNO!B88</f>
        <v>103311265.48</v>
      </c>
      <c r="C88" s="77">
        <f>SUM(C85:C87)</f>
        <v>117147570.64</v>
      </c>
      <c r="D88" s="77">
        <f>SUM(D85:D87)</f>
        <v>118581978</v>
      </c>
      <c r="E88" s="77">
        <f t="shared" si="8"/>
        <v>1434407.3599999994</v>
      </c>
      <c r="F88" s="71">
        <f t="shared" si="9"/>
        <v>1.2244448196096193E-2</v>
      </c>
      <c r="H88" s="179"/>
    </row>
    <row r="89" spans="1:8" ht="15" customHeight="1" x14ac:dyDescent="0.25">
      <c r="A89" s="66" t="s">
        <v>69</v>
      </c>
      <c r="B89" s="61">
        <f>ULBoard!B89+Grambling!B89+LATech!B89+McNeese!B89+Nicholls!B89+NwSU!B89+SLU!B89+ULL!B89+ULM!B89+UNO!B89</f>
        <v>10920135.42</v>
      </c>
      <c r="C89" s="61">
        <f>ULBoard!C89+Grambling!C89+LATech!C89+McNeese!C89+Nicholls!C89+NwSU!C89+SLU!C89+ULL!C89+ULM!C89+UNO!C89</f>
        <v>11264994.5</v>
      </c>
      <c r="D89" s="61">
        <f>ULBoard!D89+Grambling!D89+LATech!D89+McNeese!D89+Nicholls!D89+NwSU!D89+SLU!D89+ULL!D89+ULM!D89+UNO!D89</f>
        <v>8567279</v>
      </c>
      <c r="E89" s="61">
        <f t="shared" si="8"/>
        <v>-2697715.5</v>
      </c>
      <c r="F89" s="62">
        <f t="shared" si="9"/>
        <v>-0.23947774674901084</v>
      </c>
      <c r="H89" s="178"/>
    </row>
    <row r="90" spans="1:8" ht="15" customHeight="1" x14ac:dyDescent="0.25">
      <c r="A90" s="66" t="s">
        <v>70</v>
      </c>
      <c r="B90" s="61">
        <f>ULBoard!B90+Grambling!B90+LATech!B90+McNeese!B90+Nicholls!B90+NwSU!B90+SLU!B90+ULL!B90+ULM!B90+UNO!B90</f>
        <v>163920931.41999999</v>
      </c>
      <c r="C90" s="61">
        <f>ULBoard!C90+Grambling!C90+LATech!C90+McNeese!C90+Nicholls!C90+NwSU!C90+SLU!C90+ULL!C90+ULM!C90+UNO!C90</f>
        <v>177354498.71000001</v>
      </c>
      <c r="D90" s="61">
        <f>ULBoard!D90+Grambling!D90+LATech!D90+McNeese!D90+Nicholls!D90+NwSU!D90+SLU!D90+ULL!D90+ULM!D90+UNO!D90</f>
        <v>191750817</v>
      </c>
      <c r="E90" s="61">
        <f t="shared" si="8"/>
        <v>14396318.289999992</v>
      </c>
      <c r="F90" s="62">
        <f t="shared" si="9"/>
        <v>8.1172557756992864E-2</v>
      </c>
      <c r="H90" s="178"/>
    </row>
    <row r="91" spans="1:8" ht="15" customHeight="1" x14ac:dyDescent="0.25">
      <c r="A91" s="66" t="s">
        <v>71</v>
      </c>
      <c r="B91" s="61">
        <f>ULBoard!B91+Grambling!B91+LATech!B91+McNeese!B91+Nicholls!B91+NwSU!B91+SLU!B91+ULL!B91+ULM!B91+UNO!B91</f>
        <v>0</v>
      </c>
      <c r="C91" s="61">
        <f>ULBoard!C91+Grambling!C91+LATech!C91+McNeese!C91+Nicholls!C91+NwSU!C91+SLU!C91+ULL!C91+ULM!C91+UNO!C91</f>
        <v>0</v>
      </c>
      <c r="D91" s="61">
        <f>ULBoard!D91+Grambling!D91+LATech!D91+McNeese!D91+Nicholls!D91+NwSU!D91+SLU!D91+ULL!D91+ULM!D91+UNO!D91</f>
        <v>0</v>
      </c>
      <c r="E91" s="61">
        <f t="shared" si="8"/>
        <v>0</v>
      </c>
      <c r="F91" s="62">
        <f t="shared" si="9"/>
        <v>0</v>
      </c>
      <c r="H91" s="178"/>
    </row>
    <row r="92" spans="1:8" ht="15" customHeight="1" x14ac:dyDescent="0.25">
      <c r="A92" s="66" t="s">
        <v>72</v>
      </c>
      <c r="B92" s="61">
        <f>ULBoard!B92+Grambling!B92+LATech!B92+McNeese!B92+Nicholls!B92+NwSU!B92+SLU!B92+ULL!B92+ULM!B92+UNO!B92</f>
        <v>18494870.82</v>
      </c>
      <c r="C92" s="61">
        <f>ULBoard!C92+Grambling!C92+LATech!C92+McNeese!C92+Nicholls!C92+NwSU!C92+SLU!C92+ULL!C92+ULM!C92+UNO!C92</f>
        <v>18395597</v>
      </c>
      <c r="D92" s="61">
        <f>ULBoard!D92+Grambling!D92+LATech!D92+McNeese!D92+Nicholls!D92+NwSU!D92+SLU!D92+ULL!D92+ULM!D92+UNO!D92</f>
        <v>10808114</v>
      </c>
      <c r="E92" s="61">
        <f t="shared" si="8"/>
        <v>-7587483</v>
      </c>
      <c r="F92" s="62">
        <f t="shared" si="9"/>
        <v>-0.41246190596586779</v>
      </c>
      <c r="H92" s="178"/>
    </row>
    <row r="93" spans="1:8" s="103" customFormat="1" ht="15" customHeight="1" x14ac:dyDescent="0.25">
      <c r="A93" s="68" t="s">
        <v>73</v>
      </c>
      <c r="B93" s="77">
        <f>ULBoard!B93+Grambling!B93+LATech!B93+McNeese!B93+Nicholls!B93+NwSU!B93+SLU!B93+ULL!B93+ULM!B93+UNO!B93</f>
        <v>193335937.66</v>
      </c>
      <c r="C93" s="77">
        <f>SUM(C89:C92)</f>
        <v>207015090.21000001</v>
      </c>
      <c r="D93" s="77">
        <f>SUM(D89:D92)</f>
        <v>211126210</v>
      </c>
      <c r="E93" s="77">
        <f t="shared" si="8"/>
        <v>4111119.7899999917</v>
      </c>
      <c r="F93" s="71">
        <f t="shared" si="9"/>
        <v>1.9859034362323995E-2</v>
      </c>
      <c r="H93" s="179"/>
    </row>
    <row r="94" spans="1:8" ht="15" customHeight="1" x14ac:dyDescent="0.25">
      <c r="A94" s="66" t="s">
        <v>74</v>
      </c>
      <c r="B94" s="61">
        <f>ULBoard!B94+Grambling!B94+LATech!B94+McNeese!B94+Nicholls!B94+NwSU!B94+SLU!B94+ULL!B94+ULM!B94+UNO!B94</f>
        <v>3381919.55</v>
      </c>
      <c r="C94" s="61">
        <f>ULBoard!C94+Grambling!C94+LATech!C94+McNeese!C94+Nicholls!C94+NwSU!C94+SLU!C94+ULL!C94+ULM!C94+UNO!C94</f>
        <v>7479023.7800000003</v>
      </c>
      <c r="D94" s="61">
        <f>ULBoard!D94+Grambling!D94+LATech!D94+McNeese!D94+Nicholls!D94+NwSU!D94+SLU!D94+ULL!D94+ULM!D94+UNO!D94</f>
        <v>7912419</v>
      </c>
      <c r="E94" s="61">
        <f t="shared" si="8"/>
        <v>433395.21999999974</v>
      </c>
      <c r="F94" s="62">
        <f t="shared" si="9"/>
        <v>5.794810028000736E-2</v>
      </c>
      <c r="H94" s="178"/>
    </row>
    <row r="95" spans="1:8" ht="15" customHeight="1" x14ac:dyDescent="0.25">
      <c r="A95" s="66" t="s">
        <v>75</v>
      </c>
      <c r="B95" s="61">
        <f>ULBoard!B95+Grambling!B95+LATech!B95+McNeese!B95+Nicholls!B95+NwSU!B95+SLU!B95+ULL!B95+ULM!B95+UNO!B95</f>
        <v>3876549.6999999997</v>
      </c>
      <c r="C95" s="61">
        <f>ULBoard!C95+Grambling!C95+LATech!C95+McNeese!C95+Nicholls!C95+NwSU!C95+SLU!C95+ULL!C95+ULM!C95+UNO!C95</f>
        <v>4369269</v>
      </c>
      <c r="D95" s="61">
        <f>ULBoard!D95+Grambling!D95+LATech!D95+McNeese!D95+Nicholls!D95+NwSU!D95+SLU!D95+ULL!D95+ULM!D95+UNO!D95</f>
        <v>4328727</v>
      </c>
      <c r="E95" s="61">
        <f t="shared" si="8"/>
        <v>-40542</v>
      </c>
      <c r="F95" s="62">
        <f t="shared" si="9"/>
        <v>-9.2788976828847118E-3</v>
      </c>
      <c r="H95" s="178"/>
    </row>
    <row r="96" spans="1:8" ht="15" customHeight="1" x14ac:dyDescent="0.25">
      <c r="A96" s="73" t="s">
        <v>76</v>
      </c>
      <c r="B96" s="61">
        <f>ULBoard!B96+Grambling!B96+LATech!B96+McNeese!B96+Nicholls!B96+NwSU!B96+SLU!B96+ULL!B96+ULM!B96+UNO!B96</f>
        <v>596782.93999999994</v>
      </c>
      <c r="C96" s="61">
        <f>ULBoard!C96+Grambling!C96+LATech!C96+McNeese!C96+Nicholls!C96+NwSU!C96+SLU!C96+ULL!C96+ULM!C96+UNO!C96</f>
        <v>1111795</v>
      </c>
      <c r="D96" s="61">
        <f>ULBoard!D96+Grambling!D96+LATech!D96+McNeese!D96+Nicholls!D96+NwSU!D96+SLU!D96+ULL!D96+ULM!D96+UNO!D96</f>
        <v>2176055</v>
      </c>
      <c r="E96" s="61">
        <f t="shared" si="8"/>
        <v>1064260</v>
      </c>
      <c r="F96" s="62">
        <f t="shared" si="9"/>
        <v>0.95724481581586529</v>
      </c>
      <c r="H96" s="178"/>
    </row>
    <row r="97" spans="1:8" s="103" customFormat="1" ht="15" customHeight="1" x14ac:dyDescent="0.25">
      <c r="A97" s="87" t="s">
        <v>77</v>
      </c>
      <c r="B97" s="77">
        <f>ULBoard!B97+Grambling!B97+LATech!B97+McNeese!B97+Nicholls!B97+NwSU!B97+SLU!B97+ULL!B97+ULM!B97+UNO!B97</f>
        <v>7855252.1899999995</v>
      </c>
      <c r="C97" s="77">
        <f>SUM(C94:C96)</f>
        <v>12960087.780000001</v>
      </c>
      <c r="D97" s="77">
        <f>SUM(D94:D96)</f>
        <v>14417201</v>
      </c>
      <c r="E97" s="77">
        <f t="shared" si="8"/>
        <v>1457113.2199999988</v>
      </c>
      <c r="F97" s="71">
        <f t="shared" si="9"/>
        <v>0.11243081410672348</v>
      </c>
      <c r="H97" s="179"/>
    </row>
    <row r="98" spans="1:8" ht="15" customHeight="1" x14ac:dyDescent="0.25">
      <c r="A98" s="73" t="s">
        <v>78</v>
      </c>
      <c r="B98" s="61">
        <f>ULBoard!B98+Grambling!B98+LATech!B98+McNeese!B98+Nicholls!B98+NwSU!B98+SLU!B98+ULL!B98+ULM!B98+UNO!B98</f>
        <v>0</v>
      </c>
      <c r="C98" s="61">
        <f>ULBoard!C98+Grambling!C98+LATech!C98+McNeese!C98+Nicholls!C98+NwSU!C98+SLU!C98+ULL!C98+ULM!C98+UNO!C98</f>
        <v>0</v>
      </c>
      <c r="D98" s="61">
        <f>ULBoard!D98+Grambling!D98+LATech!D98+McNeese!D98+Nicholls!D98+NwSU!D98+SLU!D98+ULL!D98+ULM!D98+UNO!D98</f>
        <v>0</v>
      </c>
      <c r="E98" s="61">
        <f t="shared" si="8"/>
        <v>0</v>
      </c>
      <c r="F98" s="62">
        <f t="shared" si="9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f>ULBoard!B99+Grambling!B99+LATech!B99+McNeese!B99+Nicholls!B99+NwSU!B99+SLU!B99+ULL!B99+ULM!B99+UNO!B99</f>
        <v>964555878.18000007</v>
      </c>
      <c r="C99" s="160">
        <f>C98+C97+C93+C88+C84</f>
        <v>1023401265</v>
      </c>
      <c r="D99" s="160">
        <f>D98+D97+D93+D88+D84</f>
        <v>1032447376</v>
      </c>
      <c r="E99" s="161">
        <f t="shared" si="8"/>
        <v>9046111</v>
      </c>
      <c r="F99" s="162">
        <f t="shared" si="9"/>
        <v>8.8392611083981804E-3</v>
      </c>
      <c r="H99" s="179"/>
    </row>
    <row r="100" spans="1:8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8" x14ac:dyDescent="0.25">
      <c r="A101" s="1" t="s">
        <v>210</v>
      </c>
    </row>
    <row r="102" spans="1:8" x14ac:dyDescent="0.25">
      <c r="A102" s="1" t="s">
        <v>181</v>
      </c>
    </row>
    <row r="103" spans="1:8" x14ac:dyDescent="0.25">
      <c r="A103" s="1" t="s">
        <v>211</v>
      </c>
    </row>
  </sheetData>
  <hyperlinks>
    <hyperlink ref="I2" location="Home!A1" tooltip="Home" display="Home" xr:uid="{00000000-0004-0000-0B00-000000000000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M103"/>
  <sheetViews>
    <sheetView zoomScaleNormal="100" workbookViewId="0">
      <pane ySplit="5" topLeftCell="A60" activePane="bottomLeft" state="frozen"/>
      <selection activeCell="G16" sqref="G16"/>
      <selection pane="bottomLeft" activeCell="C65" sqref="C65:C72"/>
    </sheetView>
  </sheetViews>
  <sheetFormatPr defaultColWidth="9.140625" defaultRowHeight="15" x14ac:dyDescent="0.25"/>
  <cols>
    <col min="1" max="1" width="66.5703125" customWidth="1"/>
    <col min="2" max="5" width="23.7109375" style="151" customWidth="1"/>
    <col min="6" max="6" width="23.7109375" style="152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107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109" t="s">
        <v>4</v>
      </c>
      <c r="B4" s="110" t="s">
        <v>5</v>
      </c>
      <c r="C4" s="111" t="s">
        <v>6</v>
      </c>
      <c r="D4" s="111" t="s">
        <v>6</v>
      </c>
      <c r="E4" s="111" t="s">
        <v>7</v>
      </c>
      <c r="F4" s="112" t="s">
        <v>8</v>
      </c>
      <c r="H4" s="180"/>
    </row>
    <row r="5" spans="1:9" s="107" customFormat="1" ht="15" customHeight="1" x14ac:dyDescent="0.25">
      <c r="A5" s="113"/>
      <c r="B5" s="114" t="s">
        <v>207</v>
      </c>
      <c r="C5" s="114" t="s">
        <v>208</v>
      </c>
      <c r="D5" s="203" t="s">
        <v>209</v>
      </c>
      <c r="E5" s="114" t="s">
        <v>207</v>
      </c>
      <c r="F5" s="115" t="s">
        <v>9</v>
      </c>
      <c r="H5" s="181"/>
    </row>
    <row r="6" spans="1:9" ht="15" customHeight="1" x14ac:dyDescent="0.25">
      <c r="A6" s="116" t="s">
        <v>10</v>
      </c>
      <c r="B6" s="117"/>
      <c r="C6" s="117"/>
      <c r="D6" s="117"/>
      <c r="E6" s="117"/>
      <c r="F6" s="118"/>
      <c r="H6" s="149"/>
    </row>
    <row r="7" spans="1:9" ht="15" customHeight="1" x14ac:dyDescent="0.25">
      <c r="A7" s="116" t="s">
        <v>11</v>
      </c>
      <c r="B7" s="117"/>
      <c r="C7" s="117"/>
      <c r="D7" s="117"/>
      <c r="E7" s="117"/>
      <c r="F7" s="119"/>
      <c r="H7" s="149"/>
    </row>
    <row r="8" spans="1:9" ht="15" customHeight="1" x14ac:dyDescent="0.25">
      <c r="A8" s="120" t="s">
        <v>12</v>
      </c>
      <c r="B8" s="121">
        <v>3554046</v>
      </c>
      <c r="C8" s="121">
        <v>3554046</v>
      </c>
      <c r="D8" s="121">
        <v>1342265</v>
      </c>
      <c r="E8" s="121">
        <f t="shared" ref="E8:E36" si="0">D8-C8</f>
        <v>-2211781</v>
      </c>
      <c r="F8" s="122">
        <f t="shared" ref="F8:F36" si="1">IF(ISBLANK(E8),"  ",IF(C8&gt;0,E8/C8,IF(E8&gt;0,1,0)))</f>
        <v>-0.62232762322153401</v>
      </c>
      <c r="H8" s="149"/>
    </row>
    <row r="9" spans="1:9" ht="15" customHeight="1" x14ac:dyDescent="0.25">
      <c r="A9" s="120" t="s">
        <v>13</v>
      </c>
      <c r="B9" s="121">
        <v>0</v>
      </c>
      <c r="C9" s="121">
        <v>0</v>
      </c>
      <c r="D9" s="121">
        <v>0</v>
      </c>
      <c r="E9" s="121">
        <f t="shared" si="0"/>
        <v>0</v>
      </c>
      <c r="F9" s="122">
        <f t="shared" si="1"/>
        <v>0</v>
      </c>
      <c r="H9" s="149"/>
    </row>
    <row r="10" spans="1:9" ht="15" customHeight="1" x14ac:dyDescent="0.25">
      <c r="A10" s="188" t="s">
        <v>14</v>
      </c>
      <c r="B10" s="123">
        <v>0</v>
      </c>
      <c r="C10" s="123">
        <v>0</v>
      </c>
      <c r="D10" s="123">
        <v>0</v>
      </c>
      <c r="E10" s="121">
        <f t="shared" si="0"/>
        <v>0</v>
      </c>
      <c r="F10" s="122">
        <f t="shared" si="1"/>
        <v>0</v>
      </c>
      <c r="H10" s="149"/>
    </row>
    <row r="11" spans="1:9" ht="15" customHeight="1" x14ac:dyDescent="0.25">
      <c r="A11" s="194" t="s">
        <v>15</v>
      </c>
      <c r="B11" s="125">
        <v>0</v>
      </c>
      <c r="C11" s="125">
        <v>0</v>
      </c>
      <c r="D11" s="125">
        <v>0</v>
      </c>
      <c r="E11" s="121">
        <f t="shared" si="0"/>
        <v>0</v>
      </c>
      <c r="F11" s="122">
        <f t="shared" si="1"/>
        <v>0</v>
      </c>
      <c r="H11" s="149"/>
    </row>
    <row r="12" spans="1:9" ht="15" customHeight="1" x14ac:dyDescent="0.25">
      <c r="A12" s="195" t="s">
        <v>16</v>
      </c>
      <c r="B12" s="125">
        <v>0</v>
      </c>
      <c r="C12" s="125">
        <v>0</v>
      </c>
      <c r="D12" s="125">
        <v>0</v>
      </c>
      <c r="E12" s="121">
        <f t="shared" si="0"/>
        <v>0</v>
      </c>
      <c r="F12" s="122">
        <f t="shared" si="1"/>
        <v>0</v>
      </c>
      <c r="H12" s="149"/>
    </row>
    <row r="13" spans="1:9" ht="15" customHeight="1" x14ac:dyDescent="0.25">
      <c r="A13" s="195" t="s">
        <v>17</v>
      </c>
      <c r="B13" s="125">
        <v>0</v>
      </c>
      <c r="C13" s="125">
        <v>0</v>
      </c>
      <c r="D13" s="125">
        <v>0</v>
      </c>
      <c r="E13" s="121">
        <f t="shared" si="0"/>
        <v>0</v>
      </c>
      <c r="F13" s="122">
        <f t="shared" si="1"/>
        <v>0</v>
      </c>
      <c r="H13" s="149"/>
    </row>
    <row r="14" spans="1:9" ht="15" customHeight="1" x14ac:dyDescent="0.25">
      <c r="A14" s="195" t="s">
        <v>18</v>
      </c>
      <c r="B14" s="125">
        <v>0</v>
      </c>
      <c r="C14" s="125">
        <v>0</v>
      </c>
      <c r="D14" s="125">
        <v>0</v>
      </c>
      <c r="E14" s="121">
        <f t="shared" si="0"/>
        <v>0</v>
      </c>
      <c r="F14" s="122">
        <f t="shared" si="1"/>
        <v>0</v>
      </c>
      <c r="H14" s="149"/>
    </row>
    <row r="15" spans="1:9" ht="15" customHeight="1" x14ac:dyDescent="0.25">
      <c r="A15" s="195" t="s">
        <v>19</v>
      </c>
      <c r="B15" s="125">
        <v>0</v>
      </c>
      <c r="C15" s="125">
        <v>0</v>
      </c>
      <c r="D15" s="125">
        <v>0</v>
      </c>
      <c r="E15" s="121">
        <f t="shared" si="0"/>
        <v>0</v>
      </c>
      <c r="F15" s="122">
        <f t="shared" si="1"/>
        <v>0</v>
      </c>
      <c r="H15" s="149"/>
    </row>
    <row r="16" spans="1:9" ht="15" customHeight="1" x14ac:dyDescent="0.25">
      <c r="A16" s="195" t="s">
        <v>200</v>
      </c>
      <c r="B16" s="125">
        <v>0</v>
      </c>
      <c r="C16" s="125">
        <v>0</v>
      </c>
      <c r="D16" s="125">
        <v>0</v>
      </c>
      <c r="E16" s="121">
        <f t="shared" si="0"/>
        <v>0</v>
      </c>
      <c r="F16" s="122">
        <f t="shared" si="1"/>
        <v>0</v>
      </c>
      <c r="H16" s="149"/>
    </row>
    <row r="17" spans="1:8" ht="15" customHeight="1" x14ac:dyDescent="0.25">
      <c r="A17" s="195" t="s">
        <v>20</v>
      </c>
      <c r="B17" s="125">
        <v>0</v>
      </c>
      <c r="C17" s="125">
        <v>0</v>
      </c>
      <c r="D17" s="125">
        <v>0</v>
      </c>
      <c r="E17" s="121">
        <f t="shared" si="0"/>
        <v>0</v>
      </c>
      <c r="F17" s="122">
        <f t="shared" si="1"/>
        <v>0</v>
      </c>
      <c r="H17" s="149"/>
    </row>
    <row r="18" spans="1:8" ht="15" customHeight="1" x14ac:dyDescent="0.25">
      <c r="A18" s="195" t="s">
        <v>192</v>
      </c>
      <c r="B18" s="125">
        <v>0</v>
      </c>
      <c r="C18" s="125">
        <v>0</v>
      </c>
      <c r="D18" s="125">
        <v>0</v>
      </c>
      <c r="E18" s="121">
        <f t="shared" si="0"/>
        <v>0</v>
      </c>
      <c r="F18" s="122">
        <f t="shared" si="1"/>
        <v>0</v>
      </c>
      <c r="H18" s="149"/>
    </row>
    <row r="19" spans="1:8" ht="15" customHeight="1" x14ac:dyDescent="0.25">
      <c r="A19" s="195" t="s">
        <v>21</v>
      </c>
      <c r="B19" s="125">
        <v>0</v>
      </c>
      <c r="C19" s="125">
        <v>0</v>
      </c>
      <c r="D19" s="125">
        <v>0</v>
      </c>
      <c r="E19" s="121">
        <f t="shared" si="0"/>
        <v>0</v>
      </c>
      <c r="F19" s="122">
        <f t="shared" si="1"/>
        <v>0</v>
      </c>
      <c r="H19" s="149"/>
    </row>
    <row r="20" spans="1:8" ht="15" customHeight="1" x14ac:dyDescent="0.25">
      <c r="A20" s="195" t="s">
        <v>22</v>
      </c>
      <c r="B20" s="125">
        <v>0</v>
      </c>
      <c r="C20" s="125">
        <v>0</v>
      </c>
      <c r="D20" s="125">
        <v>0</v>
      </c>
      <c r="E20" s="121">
        <f t="shared" si="0"/>
        <v>0</v>
      </c>
      <c r="F20" s="122">
        <f t="shared" si="1"/>
        <v>0</v>
      </c>
      <c r="H20" s="149"/>
    </row>
    <row r="21" spans="1:8" ht="15" customHeight="1" x14ac:dyDescent="0.25">
      <c r="A21" s="195" t="s">
        <v>193</v>
      </c>
      <c r="B21" s="125">
        <v>0</v>
      </c>
      <c r="C21" s="125">
        <v>0</v>
      </c>
      <c r="D21" s="125">
        <v>0</v>
      </c>
      <c r="E21" s="121">
        <f t="shared" si="0"/>
        <v>0</v>
      </c>
      <c r="F21" s="122">
        <f t="shared" si="1"/>
        <v>0</v>
      </c>
      <c r="H21" s="149"/>
    </row>
    <row r="22" spans="1:8" ht="15" customHeight="1" x14ac:dyDescent="0.25">
      <c r="A22" s="195" t="s">
        <v>23</v>
      </c>
      <c r="B22" s="125">
        <v>0</v>
      </c>
      <c r="C22" s="125">
        <v>0</v>
      </c>
      <c r="D22" s="125">
        <v>0</v>
      </c>
      <c r="E22" s="121">
        <f t="shared" si="0"/>
        <v>0</v>
      </c>
      <c r="F22" s="122">
        <f t="shared" si="1"/>
        <v>0</v>
      </c>
      <c r="H22" s="149"/>
    </row>
    <row r="23" spans="1:8" ht="15" customHeight="1" x14ac:dyDescent="0.25">
      <c r="A23" s="196" t="s">
        <v>194</v>
      </c>
      <c r="B23" s="125">
        <v>0</v>
      </c>
      <c r="C23" s="125">
        <v>0</v>
      </c>
      <c r="D23" s="125">
        <v>0</v>
      </c>
      <c r="E23" s="121">
        <f t="shared" si="0"/>
        <v>0</v>
      </c>
      <c r="F23" s="122">
        <f t="shared" si="1"/>
        <v>0</v>
      </c>
      <c r="H23" s="149"/>
    </row>
    <row r="24" spans="1:8" ht="15" customHeight="1" x14ac:dyDescent="0.25">
      <c r="A24" s="196" t="s">
        <v>24</v>
      </c>
      <c r="B24" s="125">
        <v>0</v>
      </c>
      <c r="C24" s="125">
        <v>0</v>
      </c>
      <c r="D24" s="125">
        <v>0</v>
      </c>
      <c r="E24" s="121">
        <f t="shared" si="0"/>
        <v>0</v>
      </c>
      <c r="F24" s="122">
        <f t="shared" si="1"/>
        <v>0</v>
      </c>
      <c r="H24" s="149"/>
    </row>
    <row r="25" spans="1:8" ht="15" customHeight="1" x14ac:dyDescent="0.25">
      <c r="A25" s="196" t="s">
        <v>79</v>
      </c>
      <c r="B25" s="125">
        <v>0</v>
      </c>
      <c r="C25" s="125">
        <v>0</v>
      </c>
      <c r="D25" s="125">
        <v>0</v>
      </c>
      <c r="E25" s="121">
        <f t="shared" si="0"/>
        <v>0</v>
      </c>
      <c r="F25" s="122">
        <f t="shared" si="1"/>
        <v>0</v>
      </c>
      <c r="H25" s="149"/>
    </row>
    <row r="26" spans="1:8" ht="15" customHeight="1" x14ac:dyDescent="0.25">
      <c r="A26" s="196" t="s">
        <v>195</v>
      </c>
      <c r="B26" s="125">
        <v>0</v>
      </c>
      <c r="C26" s="125">
        <v>0</v>
      </c>
      <c r="D26" s="125">
        <v>0</v>
      </c>
      <c r="E26" s="121">
        <f t="shared" si="0"/>
        <v>0</v>
      </c>
      <c r="F26" s="122">
        <f t="shared" si="1"/>
        <v>0</v>
      </c>
      <c r="H26" s="149"/>
    </row>
    <row r="27" spans="1:8" ht="15" customHeight="1" x14ac:dyDescent="0.25">
      <c r="A27" s="196" t="s">
        <v>196</v>
      </c>
      <c r="B27" s="125">
        <v>0</v>
      </c>
      <c r="C27" s="125">
        <v>0</v>
      </c>
      <c r="D27" s="125">
        <v>0</v>
      </c>
      <c r="E27" s="121">
        <f t="shared" si="0"/>
        <v>0</v>
      </c>
      <c r="F27" s="122">
        <f t="shared" si="1"/>
        <v>0</v>
      </c>
      <c r="H27" s="149"/>
    </row>
    <row r="28" spans="1:8" ht="15" customHeight="1" x14ac:dyDescent="0.25">
      <c r="A28" s="196" t="s">
        <v>185</v>
      </c>
      <c r="B28" s="125">
        <v>0</v>
      </c>
      <c r="C28" s="125">
        <v>0</v>
      </c>
      <c r="D28" s="125">
        <v>0</v>
      </c>
      <c r="E28" s="121">
        <f t="shared" si="0"/>
        <v>0</v>
      </c>
      <c r="F28" s="122">
        <f t="shared" si="1"/>
        <v>0</v>
      </c>
      <c r="H28" s="149"/>
    </row>
    <row r="29" spans="1:8" ht="15" customHeight="1" x14ac:dyDescent="0.25">
      <c r="A29" s="196" t="s">
        <v>197</v>
      </c>
      <c r="B29" s="125">
        <v>0</v>
      </c>
      <c r="C29" s="125">
        <v>0</v>
      </c>
      <c r="D29" s="125">
        <v>0</v>
      </c>
      <c r="E29" s="121">
        <f t="shared" si="0"/>
        <v>0</v>
      </c>
      <c r="F29" s="122">
        <f t="shared" si="1"/>
        <v>0</v>
      </c>
      <c r="H29" s="149"/>
    </row>
    <row r="30" spans="1:8" ht="15" customHeight="1" x14ac:dyDescent="0.25">
      <c r="A30" s="197" t="s">
        <v>198</v>
      </c>
      <c r="B30" s="125">
        <v>0</v>
      </c>
      <c r="C30" s="125">
        <v>0</v>
      </c>
      <c r="D30" s="125">
        <v>0</v>
      </c>
      <c r="E30" s="121">
        <f t="shared" si="0"/>
        <v>0</v>
      </c>
      <c r="F30" s="122">
        <f t="shared" si="1"/>
        <v>0</v>
      </c>
      <c r="H30" s="149"/>
    </row>
    <row r="31" spans="1:8" s="209" customFormat="1" ht="15" customHeight="1" x14ac:dyDescent="0.25">
      <c r="A31" s="222" t="s">
        <v>205</v>
      </c>
      <c r="B31" s="217">
        <v>0</v>
      </c>
      <c r="C31" s="217">
        <v>0</v>
      </c>
      <c r="D31" s="217">
        <v>0</v>
      </c>
      <c r="E31" s="218">
        <v>0</v>
      </c>
      <c r="F31" s="219">
        <f t="shared" si="1"/>
        <v>0</v>
      </c>
      <c r="H31" s="220"/>
    </row>
    <row r="32" spans="1:8" s="209" customFormat="1" ht="15" customHeight="1" x14ac:dyDescent="0.25">
      <c r="A32" s="221" t="s">
        <v>206</v>
      </c>
      <c r="B32" s="217">
        <v>0</v>
      </c>
      <c r="C32" s="217">
        <v>0</v>
      </c>
      <c r="D32" s="217">
        <v>0</v>
      </c>
      <c r="E32" s="218">
        <v>0</v>
      </c>
      <c r="F32" s="219">
        <f t="shared" si="1"/>
        <v>0</v>
      </c>
      <c r="H32" s="220"/>
    </row>
    <row r="33" spans="1:8" ht="15" customHeight="1" x14ac:dyDescent="0.25">
      <c r="A33" s="196" t="s">
        <v>201</v>
      </c>
      <c r="B33" s="125">
        <v>0</v>
      </c>
      <c r="C33" s="125">
        <v>0</v>
      </c>
      <c r="D33" s="125">
        <v>0</v>
      </c>
      <c r="E33" s="121">
        <f t="shared" si="0"/>
        <v>0</v>
      </c>
      <c r="F33" s="122">
        <f t="shared" si="1"/>
        <v>0</v>
      </c>
      <c r="H33" s="149"/>
    </row>
    <row r="34" spans="1:8" ht="15" customHeight="1" x14ac:dyDescent="0.25">
      <c r="A34" s="205" t="s">
        <v>204</v>
      </c>
      <c r="B34" s="125">
        <v>0</v>
      </c>
      <c r="C34" s="125">
        <v>0</v>
      </c>
      <c r="D34" s="125">
        <v>0</v>
      </c>
      <c r="E34" s="121">
        <f t="shared" ref="E34" si="2">D34-C34</f>
        <v>0</v>
      </c>
      <c r="F34" s="122">
        <f t="shared" ref="F34" si="3">IF(ISBLANK(E34),"  ",IF(C34&gt;0,E34/C34,IF(E34&gt;0,1,0)))</f>
        <v>0</v>
      </c>
      <c r="H34" s="149"/>
    </row>
    <row r="35" spans="1:8" ht="15" customHeight="1" x14ac:dyDescent="0.25">
      <c r="A35" s="198" t="s">
        <v>202</v>
      </c>
      <c r="B35" s="125">
        <v>0</v>
      </c>
      <c r="C35" s="125">
        <v>0</v>
      </c>
      <c r="D35" s="125">
        <v>0</v>
      </c>
      <c r="E35" s="121">
        <f t="shared" si="0"/>
        <v>0</v>
      </c>
      <c r="F35" s="122">
        <f t="shared" si="1"/>
        <v>0</v>
      </c>
      <c r="H35" s="149"/>
    </row>
    <row r="36" spans="1:8" ht="15" customHeight="1" x14ac:dyDescent="0.25">
      <c r="A36" s="198" t="s">
        <v>203</v>
      </c>
      <c r="B36" s="125">
        <v>0</v>
      </c>
      <c r="C36" s="125">
        <v>0</v>
      </c>
      <c r="D36" s="125">
        <v>0</v>
      </c>
      <c r="E36" s="121">
        <f t="shared" si="0"/>
        <v>0</v>
      </c>
      <c r="F36" s="122">
        <f t="shared" si="1"/>
        <v>0</v>
      </c>
      <c r="H36" s="149"/>
    </row>
    <row r="37" spans="1:8" ht="15" customHeight="1" x14ac:dyDescent="0.25">
      <c r="A37" s="127" t="s">
        <v>25</v>
      </c>
      <c r="B37" s="125"/>
      <c r="C37" s="125"/>
      <c r="D37" s="125"/>
      <c r="E37" s="125"/>
      <c r="F37" s="118"/>
      <c r="H37" s="149"/>
    </row>
    <row r="38" spans="1:8" ht="15" customHeight="1" x14ac:dyDescent="0.25">
      <c r="A38" s="124" t="s">
        <v>26</v>
      </c>
      <c r="B38" s="121">
        <v>0</v>
      </c>
      <c r="C38" s="121">
        <v>0</v>
      </c>
      <c r="D38" s="121">
        <v>0</v>
      </c>
      <c r="E38" s="121">
        <f>D38-C38</f>
        <v>0</v>
      </c>
      <c r="F38" s="122">
        <f>IF(ISBLANK(E38),"  ",IF(C38&gt;0,E38/C38,IF(E38&gt;0,1,0)))</f>
        <v>0</v>
      </c>
      <c r="H38" s="149"/>
    </row>
    <row r="39" spans="1:8" ht="15" customHeight="1" x14ac:dyDescent="0.25">
      <c r="A39" s="128" t="s">
        <v>27</v>
      </c>
      <c r="B39" s="125"/>
      <c r="C39" s="125"/>
      <c r="D39" s="125"/>
      <c r="E39" s="125"/>
      <c r="F39" s="118"/>
      <c r="H39" s="149"/>
    </row>
    <row r="40" spans="1:8" ht="15" customHeight="1" x14ac:dyDescent="0.25">
      <c r="A40" s="124" t="s">
        <v>26</v>
      </c>
      <c r="B40" s="117">
        <v>0</v>
      </c>
      <c r="C40" s="117">
        <v>0</v>
      </c>
      <c r="D40" s="117">
        <v>0</v>
      </c>
      <c r="E40" s="121">
        <f>D40-C40</f>
        <v>0</v>
      </c>
      <c r="F40" s="122">
        <f>IF(ISBLANK(E40),"  ",IF(C40&gt;0,E40/C40,IF(E40&gt;0,1,0)))</f>
        <v>0</v>
      </c>
      <c r="H40" s="149"/>
    </row>
    <row r="41" spans="1:8" ht="15" customHeight="1" x14ac:dyDescent="0.25">
      <c r="A41" s="126" t="s">
        <v>28</v>
      </c>
      <c r="B41" s="125"/>
      <c r="C41" s="125"/>
      <c r="D41" s="125"/>
      <c r="E41" s="123"/>
      <c r="F41" s="122" t="str">
        <f>IF(ISBLANK(E41),"  ",IF(C41&gt;0,E41/C41,IF(E41&gt;0,1,0)))</f>
        <v xml:space="preserve">  </v>
      </c>
      <c r="H41" s="149"/>
    </row>
    <row r="42" spans="1:8" s="103" customFormat="1" ht="15" customHeight="1" x14ac:dyDescent="0.25">
      <c r="A42" s="129" t="s">
        <v>30</v>
      </c>
      <c r="B42" s="130">
        <v>3554046</v>
      </c>
      <c r="C42" s="130">
        <v>3554046</v>
      </c>
      <c r="D42" s="130">
        <v>1342265</v>
      </c>
      <c r="E42" s="130">
        <f>D42-C42</f>
        <v>-2211781</v>
      </c>
      <c r="F42" s="131">
        <f>IF(ISBLANK(E42),"  ",IF(C42&gt;0,E42/C42,IF(E42&gt;0,1,0)))</f>
        <v>-0.62232762322153401</v>
      </c>
      <c r="H42" s="174"/>
    </row>
    <row r="43" spans="1:8" ht="15" customHeight="1" x14ac:dyDescent="0.25">
      <c r="A43" s="127" t="s">
        <v>31</v>
      </c>
      <c r="B43" s="125"/>
      <c r="C43" s="125"/>
      <c r="D43" s="125"/>
      <c r="E43" s="125"/>
      <c r="F43" s="118"/>
      <c r="H43" s="149"/>
    </row>
    <row r="44" spans="1:8" ht="15" customHeight="1" x14ac:dyDescent="0.25">
      <c r="A44" s="132" t="s">
        <v>32</v>
      </c>
      <c r="B44" s="121">
        <v>0</v>
      </c>
      <c r="C44" s="121">
        <v>0</v>
      </c>
      <c r="D44" s="121">
        <v>0</v>
      </c>
      <c r="E44" s="121">
        <f t="shared" ref="E44:E49" si="4">D44-C44</f>
        <v>0</v>
      </c>
      <c r="F44" s="122">
        <f t="shared" ref="F44:F49" si="5">IF(ISBLANK(E44),"  ",IF(C44&gt;0,E44/C44,IF(E44&gt;0,1,0)))</f>
        <v>0</v>
      </c>
      <c r="H44" s="149"/>
    </row>
    <row r="45" spans="1:8" ht="15" customHeight="1" x14ac:dyDescent="0.25">
      <c r="A45" s="133" t="s">
        <v>33</v>
      </c>
      <c r="B45" s="121">
        <v>0</v>
      </c>
      <c r="C45" s="121">
        <v>0</v>
      </c>
      <c r="D45" s="121">
        <v>0</v>
      </c>
      <c r="E45" s="121">
        <f t="shared" si="4"/>
        <v>0</v>
      </c>
      <c r="F45" s="122">
        <f t="shared" si="5"/>
        <v>0</v>
      </c>
      <c r="H45" s="149"/>
    </row>
    <row r="46" spans="1:8" ht="15" customHeight="1" x14ac:dyDescent="0.25">
      <c r="A46" s="133" t="s">
        <v>34</v>
      </c>
      <c r="B46" s="121">
        <v>0</v>
      </c>
      <c r="C46" s="121">
        <v>0</v>
      </c>
      <c r="D46" s="121">
        <v>0</v>
      </c>
      <c r="E46" s="121">
        <f t="shared" si="4"/>
        <v>0</v>
      </c>
      <c r="F46" s="122">
        <f t="shared" si="5"/>
        <v>0</v>
      </c>
      <c r="H46" s="149"/>
    </row>
    <row r="47" spans="1:8" ht="15" customHeight="1" x14ac:dyDescent="0.25">
      <c r="A47" s="133" t="s">
        <v>35</v>
      </c>
      <c r="B47" s="121">
        <v>0</v>
      </c>
      <c r="C47" s="121">
        <v>0</v>
      </c>
      <c r="D47" s="121">
        <v>0</v>
      </c>
      <c r="E47" s="121">
        <f t="shared" si="4"/>
        <v>0</v>
      </c>
      <c r="F47" s="122">
        <f t="shared" si="5"/>
        <v>0</v>
      </c>
      <c r="H47" s="149"/>
    </row>
    <row r="48" spans="1:8" ht="15" customHeight="1" x14ac:dyDescent="0.25">
      <c r="A48" s="134" t="s">
        <v>36</v>
      </c>
      <c r="B48" s="121">
        <v>0</v>
      </c>
      <c r="C48" s="121">
        <v>0</v>
      </c>
      <c r="D48" s="121">
        <v>0</v>
      </c>
      <c r="E48" s="121">
        <f t="shared" si="4"/>
        <v>0</v>
      </c>
      <c r="F48" s="122">
        <f t="shared" si="5"/>
        <v>0</v>
      </c>
      <c r="H48" s="149"/>
    </row>
    <row r="49" spans="1:13" s="103" customFormat="1" ht="15" customHeight="1" x14ac:dyDescent="0.25">
      <c r="A49" s="127" t="s">
        <v>37</v>
      </c>
      <c r="B49" s="135">
        <v>0</v>
      </c>
      <c r="C49" s="135">
        <v>0</v>
      </c>
      <c r="D49" s="135">
        <v>0</v>
      </c>
      <c r="E49" s="137">
        <f t="shared" si="4"/>
        <v>0</v>
      </c>
      <c r="F49" s="131">
        <f t="shared" si="5"/>
        <v>0</v>
      </c>
      <c r="H49" s="174"/>
      <c r="M49" s="103" t="s">
        <v>38</v>
      </c>
    </row>
    <row r="50" spans="1:13" ht="15" customHeight="1" x14ac:dyDescent="0.25">
      <c r="A50" s="126" t="s">
        <v>38</v>
      </c>
      <c r="B50" s="125"/>
      <c r="C50" s="125"/>
      <c r="D50" s="125"/>
      <c r="E50" s="125"/>
      <c r="F50" s="118"/>
      <c r="H50" s="149"/>
    </row>
    <row r="51" spans="1:13" s="103" customFormat="1" ht="15" customHeight="1" x14ac:dyDescent="0.25">
      <c r="A51" s="136" t="s">
        <v>39</v>
      </c>
      <c r="B51" s="137">
        <v>0</v>
      </c>
      <c r="C51" s="137">
        <v>0</v>
      </c>
      <c r="D51" s="137">
        <v>0</v>
      </c>
      <c r="E51" s="137">
        <f>D51-C51</f>
        <v>0</v>
      </c>
      <c r="F51" s="131">
        <f>IF(ISBLANK(E51),"  ",IF(C51&gt;0,E51/C51,IF(E51&gt;0,1,0)))</f>
        <v>0</v>
      </c>
      <c r="H51" s="174"/>
    </row>
    <row r="52" spans="1:13" ht="15" customHeight="1" x14ac:dyDescent="0.25">
      <c r="A52" s="124"/>
      <c r="B52" s="117"/>
      <c r="C52" s="117"/>
      <c r="D52" s="117"/>
      <c r="E52" s="117"/>
      <c r="F52" s="119"/>
      <c r="H52" s="149"/>
    </row>
    <row r="53" spans="1:13" s="103" customFormat="1" ht="15" customHeight="1" x14ac:dyDescent="0.25">
      <c r="A53" s="136" t="s">
        <v>40</v>
      </c>
      <c r="B53" s="137">
        <v>0</v>
      </c>
      <c r="C53" s="137">
        <v>0</v>
      </c>
      <c r="D53" s="137">
        <v>0</v>
      </c>
      <c r="E53" s="137">
        <f>D53-C53</f>
        <v>0</v>
      </c>
      <c r="F53" s="131">
        <f>IF(ISBLANK(E53),"  ",IF(C53&gt;0,E53/C53,IF(E53&gt;0,1,0)))</f>
        <v>0</v>
      </c>
      <c r="H53" s="174"/>
    </row>
    <row r="54" spans="1:13" ht="15" customHeight="1" x14ac:dyDescent="0.25">
      <c r="A54" s="126" t="s">
        <v>38</v>
      </c>
      <c r="B54" s="125"/>
      <c r="C54" s="125"/>
      <c r="D54" s="125"/>
      <c r="E54" s="125"/>
      <c r="F54" s="118"/>
      <c r="H54" s="149"/>
    </row>
    <row r="55" spans="1:13" s="103" customFormat="1" ht="15" customHeight="1" x14ac:dyDescent="0.25">
      <c r="A55" s="127" t="s">
        <v>41</v>
      </c>
      <c r="B55" s="135">
        <v>3035535</v>
      </c>
      <c r="C55" s="135">
        <v>3422500</v>
      </c>
      <c r="D55" s="135">
        <v>3422500</v>
      </c>
      <c r="E55" s="135">
        <f>D55-C55</f>
        <v>0</v>
      </c>
      <c r="F55" s="131">
        <f>IF(ISBLANK(E55),"  ",IF(C55&gt;0,E55/C55,IF(E55&gt;0,1,0)))</f>
        <v>0</v>
      </c>
      <c r="H55" s="174"/>
    </row>
    <row r="56" spans="1:13" ht="15" customHeight="1" x14ac:dyDescent="0.25">
      <c r="A56" s="126" t="s">
        <v>38</v>
      </c>
      <c r="B56" s="125"/>
      <c r="C56" s="125"/>
      <c r="D56" s="125"/>
      <c r="E56" s="125"/>
      <c r="F56" s="118"/>
      <c r="H56" s="149"/>
    </row>
    <row r="57" spans="1:13" s="103" customFormat="1" ht="15" customHeight="1" x14ac:dyDescent="0.25">
      <c r="A57" s="138" t="s">
        <v>42</v>
      </c>
      <c r="B57" s="139">
        <v>0</v>
      </c>
      <c r="C57" s="139">
        <v>0</v>
      </c>
      <c r="D57" s="139">
        <v>0</v>
      </c>
      <c r="E57" s="139">
        <f>D57-C57</f>
        <v>0</v>
      </c>
      <c r="F57" s="131">
        <f>IF(ISBLANK(E57),"  ",IF(C57&gt;0,E57/C57,IF(E57&gt;0,1,0)))</f>
        <v>0</v>
      </c>
      <c r="H57" s="174"/>
    </row>
    <row r="58" spans="1:13" ht="15" customHeight="1" x14ac:dyDescent="0.25">
      <c r="A58" s="127"/>
      <c r="B58" s="117"/>
      <c r="C58" s="117"/>
      <c r="D58" s="117"/>
      <c r="E58" s="117"/>
      <c r="F58" s="140"/>
      <c r="H58" s="149"/>
    </row>
    <row r="59" spans="1:13" s="103" customFormat="1" ht="15" customHeight="1" x14ac:dyDescent="0.25">
      <c r="A59" s="127" t="s">
        <v>43</v>
      </c>
      <c r="B59" s="135">
        <v>0</v>
      </c>
      <c r="C59" s="135">
        <v>0</v>
      </c>
      <c r="D59" s="135">
        <v>0</v>
      </c>
      <c r="E59" s="139">
        <f>D59-C59</f>
        <v>0</v>
      </c>
      <c r="F59" s="131">
        <f>IF(ISBLANK(E59),"  ",IF(C59&gt;0,E59/C59,IF(E59&gt;0,1,0)))</f>
        <v>0</v>
      </c>
      <c r="H59" s="174"/>
    </row>
    <row r="60" spans="1:13" ht="15" customHeight="1" x14ac:dyDescent="0.25">
      <c r="A60" s="126"/>
      <c r="B60" s="125"/>
      <c r="C60" s="125"/>
      <c r="D60" s="125"/>
      <c r="E60" s="125"/>
      <c r="F60" s="118"/>
      <c r="H60" s="149"/>
    </row>
    <row r="61" spans="1:13" s="103" customFormat="1" ht="15" customHeight="1" x14ac:dyDescent="0.25">
      <c r="A61" s="141" t="s">
        <v>44</v>
      </c>
      <c r="B61" s="135">
        <v>6589581</v>
      </c>
      <c r="C61" s="135">
        <v>6976546</v>
      </c>
      <c r="D61" s="135">
        <v>4764765</v>
      </c>
      <c r="E61" s="135">
        <f>D61-C61</f>
        <v>-2211781</v>
      </c>
      <c r="F61" s="131">
        <f>IF(ISBLANK(E61),"  ",IF(C61&gt;0,E61/C61,IF(E61&gt;0,1,0)))</f>
        <v>-0.31703094912582819</v>
      </c>
      <c r="H61" s="174"/>
    </row>
    <row r="62" spans="1:13" ht="15" customHeight="1" x14ac:dyDescent="0.25">
      <c r="A62" s="142"/>
      <c r="B62" s="125"/>
      <c r="C62" s="125"/>
      <c r="D62" s="125"/>
      <c r="E62" s="125"/>
      <c r="F62" s="118" t="s">
        <v>38</v>
      </c>
      <c r="H62" s="149"/>
    </row>
    <row r="63" spans="1:13" ht="15" customHeight="1" x14ac:dyDescent="0.25">
      <c r="A63" s="143"/>
      <c r="B63" s="117"/>
      <c r="C63" s="117"/>
      <c r="D63" s="117"/>
      <c r="E63" s="117"/>
      <c r="F63" s="119" t="s">
        <v>38</v>
      </c>
      <c r="H63" s="149"/>
    </row>
    <row r="64" spans="1:13" ht="15" customHeight="1" x14ac:dyDescent="0.25">
      <c r="A64" s="141" t="s">
        <v>45</v>
      </c>
      <c r="B64" s="117"/>
      <c r="C64" s="117"/>
      <c r="D64" s="117"/>
      <c r="E64" s="117"/>
      <c r="F64" s="119"/>
      <c r="H64" s="149"/>
    </row>
    <row r="65" spans="1:8" ht="15" customHeight="1" x14ac:dyDescent="0.25">
      <c r="A65" s="124" t="s">
        <v>46</v>
      </c>
      <c r="B65" s="117">
        <v>0</v>
      </c>
      <c r="C65" s="117">
        <v>0</v>
      </c>
      <c r="D65" s="117">
        <v>0</v>
      </c>
      <c r="E65" s="117">
        <f t="shared" ref="E65:E78" si="6">D65-C65</f>
        <v>0</v>
      </c>
      <c r="F65" s="122">
        <f t="shared" ref="F65:F78" si="7">IF(ISBLANK(E65),"  ",IF(C65&gt;0,E65/C65,IF(E65&gt;0,1,0)))</f>
        <v>0</v>
      </c>
      <c r="H65" s="149"/>
    </row>
    <row r="66" spans="1:8" ht="15" customHeight="1" x14ac:dyDescent="0.25">
      <c r="A66" s="126" t="s">
        <v>47</v>
      </c>
      <c r="B66" s="125">
        <v>0</v>
      </c>
      <c r="C66" s="125">
        <v>0</v>
      </c>
      <c r="D66" s="125">
        <v>0</v>
      </c>
      <c r="E66" s="125">
        <f t="shared" si="6"/>
        <v>0</v>
      </c>
      <c r="F66" s="122">
        <f t="shared" si="7"/>
        <v>0</v>
      </c>
      <c r="H66" s="149"/>
    </row>
    <row r="67" spans="1:8" ht="15" customHeight="1" x14ac:dyDescent="0.25">
      <c r="A67" s="126" t="s">
        <v>48</v>
      </c>
      <c r="B67" s="125">
        <v>0</v>
      </c>
      <c r="C67" s="125">
        <v>0</v>
      </c>
      <c r="D67" s="125">
        <v>0</v>
      </c>
      <c r="E67" s="125">
        <f t="shared" si="6"/>
        <v>0</v>
      </c>
      <c r="F67" s="122">
        <f t="shared" si="7"/>
        <v>0</v>
      </c>
      <c r="H67" s="149"/>
    </row>
    <row r="68" spans="1:8" ht="15" customHeight="1" x14ac:dyDescent="0.25">
      <c r="A68" s="126" t="s">
        <v>49</v>
      </c>
      <c r="B68" s="125">
        <v>0</v>
      </c>
      <c r="C68" s="125">
        <v>0</v>
      </c>
      <c r="D68" s="125">
        <v>0</v>
      </c>
      <c r="E68" s="125">
        <f t="shared" si="6"/>
        <v>0</v>
      </c>
      <c r="F68" s="122">
        <f t="shared" si="7"/>
        <v>0</v>
      </c>
      <c r="H68" s="149"/>
    </row>
    <row r="69" spans="1:8" ht="15" customHeight="1" x14ac:dyDescent="0.25">
      <c r="A69" s="126" t="s">
        <v>50</v>
      </c>
      <c r="B69" s="125">
        <v>0</v>
      </c>
      <c r="C69" s="125">
        <v>0</v>
      </c>
      <c r="D69" s="125">
        <v>0</v>
      </c>
      <c r="E69" s="125">
        <f t="shared" si="6"/>
        <v>0</v>
      </c>
      <c r="F69" s="122">
        <f t="shared" si="7"/>
        <v>0</v>
      </c>
      <c r="H69" s="149"/>
    </row>
    <row r="70" spans="1:8" ht="15" customHeight="1" x14ac:dyDescent="0.25">
      <c r="A70" s="126" t="s">
        <v>51</v>
      </c>
      <c r="B70" s="125">
        <v>6589581</v>
      </c>
      <c r="C70" s="125">
        <v>6976546</v>
      </c>
      <c r="D70" s="125">
        <v>4764765</v>
      </c>
      <c r="E70" s="125">
        <f t="shared" si="6"/>
        <v>-2211781</v>
      </c>
      <c r="F70" s="122">
        <f t="shared" si="7"/>
        <v>-0.31703094912582819</v>
      </c>
      <c r="H70" s="149"/>
    </row>
    <row r="71" spans="1:8" ht="15" customHeight="1" x14ac:dyDescent="0.25">
      <c r="A71" s="126" t="s">
        <v>52</v>
      </c>
      <c r="B71" s="125">
        <v>0</v>
      </c>
      <c r="C71" s="125">
        <v>0</v>
      </c>
      <c r="D71" s="125">
        <v>0</v>
      </c>
      <c r="E71" s="125">
        <f t="shared" si="6"/>
        <v>0</v>
      </c>
      <c r="F71" s="122">
        <f t="shared" si="7"/>
        <v>0</v>
      </c>
      <c r="H71" s="149"/>
    </row>
    <row r="72" spans="1:8" ht="15" customHeight="1" x14ac:dyDescent="0.25">
      <c r="A72" s="126" t="s">
        <v>53</v>
      </c>
      <c r="B72" s="125">
        <v>0</v>
      </c>
      <c r="C72" s="125">
        <v>0</v>
      </c>
      <c r="D72" s="125">
        <v>0</v>
      </c>
      <c r="E72" s="125">
        <f t="shared" si="6"/>
        <v>0</v>
      </c>
      <c r="F72" s="122">
        <f t="shared" si="7"/>
        <v>0</v>
      </c>
      <c r="H72" s="149"/>
    </row>
    <row r="73" spans="1:8" s="103" customFormat="1" ht="15" customHeight="1" x14ac:dyDescent="0.25">
      <c r="A73" s="144" t="s">
        <v>54</v>
      </c>
      <c r="B73" s="130">
        <v>6589581</v>
      </c>
      <c r="C73" s="130">
        <v>6976546</v>
      </c>
      <c r="D73" s="130">
        <v>4764765</v>
      </c>
      <c r="E73" s="125">
        <f t="shared" si="6"/>
        <v>-2211781</v>
      </c>
      <c r="F73" s="131">
        <f t="shared" si="7"/>
        <v>-0.31703094912582819</v>
      </c>
      <c r="H73" s="174"/>
    </row>
    <row r="74" spans="1:8" ht="15" customHeight="1" x14ac:dyDescent="0.25">
      <c r="A74" s="126" t="s">
        <v>55</v>
      </c>
      <c r="B74" s="125">
        <v>0</v>
      </c>
      <c r="C74" s="125">
        <v>0</v>
      </c>
      <c r="D74" s="125">
        <v>0</v>
      </c>
      <c r="E74" s="125">
        <f t="shared" si="6"/>
        <v>0</v>
      </c>
      <c r="F74" s="122">
        <f t="shared" si="7"/>
        <v>0</v>
      </c>
      <c r="H74" s="149"/>
    </row>
    <row r="75" spans="1:8" ht="15" customHeight="1" x14ac:dyDescent="0.25">
      <c r="A75" s="126" t="s">
        <v>56</v>
      </c>
      <c r="B75" s="125">
        <v>0</v>
      </c>
      <c r="C75" s="125">
        <v>0</v>
      </c>
      <c r="D75" s="125">
        <v>0</v>
      </c>
      <c r="E75" s="125">
        <f t="shared" si="6"/>
        <v>0</v>
      </c>
      <c r="F75" s="122">
        <f t="shared" si="7"/>
        <v>0</v>
      </c>
      <c r="H75" s="149"/>
    </row>
    <row r="76" spans="1:8" ht="15" customHeight="1" x14ac:dyDescent="0.25">
      <c r="A76" s="126" t="s">
        <v>57</v>
      </c>
      <c r="B76" s="125">
        <v>0</v>
      </c>
      <c r="C76" s="125">
        <v>0</v>
      </c>
      <c r="D76" s="125">
        <v>0</v>
      </c>
      <c r="E76" s="125">
        <f t="shared" si="6"/>
        <v>0</v>
      </c>
      <c r="F76" s="122">
        <f t="shared" si="7"/>
        <v>0</v>
      </c>
      <c r="H76" s="149"/>
    </row>
    <row r="77" spans="1:8" ht="15" customHeight="1" x14ac:dyDescent="0.25">
      <c r="A77" s="126" t="s">
        <v>58</v>
      </c>
      <c r="B77" s="125">
        <v>0</v>
      </c>
      <c r="C77" s="125">
        <v>0</v>
      </c>
      <c r="D77" s="125">
        <v>0</v>
      </c>
      <c r="E77" s="125">
        <f t="shared" si="6"/>
        <v>0</v>
      </c>
      <c r="F77" s="122">
        <f t="shared" si="7"/>
        <v>0</v>
      </c>
      <c r="H77" s="149"/>
    </row>
    <row r="78" spans="1:8" s="103" customFormat="1" ht="15" customHeight="1" x14ac:dyDescent="0.25">
      <c r="A78" s="145" t="s">
        <v>59</v>
      </c>
      <c r="B78" s="146">
        <v>6589581</v>
      </c>
      <c r="C78" s="146">
        <v>6976546</v>
      </c>
      <c r="D78" s="146">
        <v>4764765</v>
      </c>
      <c r="E78" s="185">
        <f t="shared" si="6"/>
        <v>-2211781</v>
      </c>
      <c r="F78" s="131">
        <f t="shared" si="7"/>
        <v>-0.31703094912582819</v>
      </c>
      <c r="H78" s="174"/>
    </row>
    <row r="79" spans="1:8" ht="15" customHeight="1" x14ac:dyDescent="0.25">
      <c r="A79" s="143"/>
      <c r="B79" s="117"/>
      <c r="C79" s="117"/>
      <c r="D79" s="117"/>
      <c r="E79" s="117"/>
      <c r="F79" s="119"/>
      <c r="H79" s="149"/>
    </row>
    <row r="80" spans="1:8" ht="15" customHeight="1" x14ac:dyDescent="0.25">
      <c r="A80" s="141" t="s">
        <v>60</v>
      </c>
      <c r="B80" s="117"/>
      <c r="C80" s="117"/>
      <c r="D80" s="117"/>
      <c r="E80" s="117"/>
      <c r="F80" s="119"/>
      <c r="H80" s="149"/>
    </row>
    <row r="81" spans="1:8" ht="15" customHeight="1" x14ac:dyDescent="0.25">
      <c r="A81" s="124" t="s">
        <v>61</v>
      </c>
      <c r="B81" s="121">
        <v>2541328</v>
      </c>
      <c r="C81" s="121">
        <v>2670000</v>
      </c>
      <c r="D81" s="121">
        <v>2825107</v>
      </c>
      <c r="E81" s="117">
        <f t="shared" ref="E81:E99" si="8">D81-C81</f>
        <v>155107</v>
      </c>
      <c r="F81" s="122">
        <f t="shared" ref="F81:F99" si="9">IF(ISBLANK(E81),"  ",IF(C81&gt;0,E81/C81,IF(E81&gt;0,1,0)))</f>
        <v>5.809250936329588E-2</v>
      </c>
      <c r="H81" s="149"/>
    </row>
    <row r="82" spans="1:8" ht="15" customHeight="1" x14ac:dyDescent="0.25">
      <c r="A82" s="126" t="s">
        <v>62</v>
      </c>
      <c r="B82" s="123">
        <v>9100</v>
      </c>
      <c r="C82" s="123">
        <v>9100</v>
      </c>
      <c r="D82" s="123">
        <v>13275</v>
      </c>
      <c r="E82" s="125">
        <f t="shared" si="8"/>
        <v>4175</v>
      </c>
      <c r="F82" s="122">
        <f t="shared" si="9"/>
        <v>0.45879120879120877</v>
      </c>
      <c r="H82" s="149"/>
    </row>
    <row r="83" spans="1:8" ht="15" customHeight="1" x14ac:dyDescent="0.25">
      <c r="A83" s="126" t="s">
        <v>63</v>
      </c>
      <c r="B83" s="117">
        <v>895602</v>
      </c>
      <c r="C83" s="117">
        <v>1015000</v>
      </c>
      <c r="D83" s="117">
        <v>981553</v>
      </c>
      <c r="E83" s="125">
        <f t="shared" si="8"/>
        <v>-33447</v>
      </c>
      <c r="F83" s="122">
        <f t="shared" si="9"/>
        <v>-3.2952709359605911E-2</v>
      </c>
      <c r="H83" s="149"/>
    </row>
    <row r="84" spans="1:8" s="103" customFormat="1" ht="15" customHeight="1" x14ac:dyDescent="0.25">
      <c r="A84" s="144" t="s">
        <v>64</v>
      </c>
      <c r="B84" s="146">
        <v>3446030</v>
      </c>
      <c r="C84" s="146">
        <v>3694100</v>
      </c>
      <c r="D84" s="146">
        <v>3819935</v>
      </c>
      <c r="E84" s="130">
        <f t="shared" si="8"/>
        <v>125835</v>
      </c>
      <c r="F84" s="131">
        <f t="shared" si="9"/>
        <v>3.4063777374732679E-2</v>
      </c>
      <c r="H84" s="174"/>
    </row>
    <row r="85" spans="1:8" ht="15" customHeight="1" x14ac:dyDescent="0.25">
      <c r="A85" s="126" t="s">
        <v>65</v>
      </c>
      <c r="B85" s="123">
        <v>76168</v>
      </c>
      <c r="C85" s="123">
        <v>80000</v>
      </c>
      <c r="D85" s="123">
        <v>90000</v>
      </c>
      <c r="E85" s="125">
        <f t="shared" si="8"/>
        <v>10000</v>
      </c>
      <c r="F85" s="122">
        <f t="shared" si="9"/>
        <v>0.125</v>
      </c>
      <c r="H85" s="149"/>
    </row>
    <row r="86" spans="1:8" ht="15" customHeight="1" x14ac:dyDescent="0.25">
      <c r="A86" s="126" t="s">
        <v>66</v>
      </c>
      <c r="B86" s="121">
        <v>109454</v>
      </c>
      <c r="C86" s="121">
        <v>140000</v>
      </c>
      <c r="D86" s="121">
        <v>118812</v>
      </c>
      <c r="E86" s="125">
        <f t="shared" si="8"/>
        <v>-21188</v>
      </c>
      <c r="F86" s="122">
        <f t="shared" si="9"/>
        <v>-0.15134285714285714</v>
      </c>
      <c r="H86" s="149"/>
    </row>
    <row r="87" spans="1:8" ht="15" customHeight="1" x14ac:dyDescent="0.25">
      <c r="A87" s="126" t="s">
        <v>67</v>
      </c>
      <c r="B87" s="117">
        <v>6617</v>
      </c>
      <c r="C87" s="117">
        <v>20000</v>
      </c>
      <c r="D87" s="117">
        <v>15000</v>
      </c>
      <c r="E87" s="125">
        <f t="shared" si="8"/>
        <v>-5000</v>
      </c>
      <c r="F87" s="122">
        <f t="shared" si="9"/>
        <v>-0.25</v>
      </c>
      <c r="H87" s="149"/>
    </row>
    <row r="88" spans="1:8" s="103" customFormat="1" ht="15" customHeight="1" x14ac:dyDescent="0.25">
      <c r="A88" s="128" t="s">
        <v>68</v>
      </c>
      <c r="B88" s="146">
        <v>192239</v>
      </c>
      <c r="C88" s="146">
        <v>240000</v>
      </c>
      <c r="D88" s="146">
        <v>223812</v>
      </c>
      <c r="E88" s="130">
        <f t="shared" si="8"/>
        <v>-16188</v>
      </c>
      <c r="F88" s="131">
        <f t="shared" si="9"/>
        <v>-6.7449999999999996E-2</v>
      </c>
      <c r="H88" s="174"/>
    </row>
    <row r="89" spans="1:8" ht="15" customHeight="1" x14ac:dyDescent="0.25">
      <c r="A89" s="126" t="s">
        <v>69</v>
      </c>
      <c r="B89" s="117">
        <v>2543098</v>
      </c>
      <c r="C89" s="117">
        <v>2613281</v>
      </c>
      <c r="D89" s="117">
        <v>242225</v>
      </c>
      <c r="E89" s="125">
        <f t="shared" si="8"/>
        <v>-2371056</v>
      </c>
      <c r="F89" s="122">
        <f t="shared" si="9"/>
        <v>-0.90731000608047896</v>
      </c>
      <c r="H89" s="149"/>
    </row>
    <row r="90" spans="1:8" ht="15" customHeight="1" x14ac:dyDescent="0.25">
      <c r="A90" s="126" t="s">
        <v>70</v>
      </c>
      <c r="B90" s="125">
        <v>0</v>
      </c>
      <c r="C90" s="125">
        <v>0</v>
      </c>
      <c r="D90" s="125">
        <v>0</v>
      </c>
      <c r="E90" s="125">
        <f t="shared" si="8"/>
        <v>0</v>
      </c>
      <c r="F90" s="122">
        <f t="shared" si="9"/>
        <v>0</v>
      </c>
      <c r="H90" s="149"/>
    </row>
    <row r="91" spans="1:8" ht="15" customHeight="1" x14ac:dyDescent="0.25">
      <c r="A91" s="126" t="s">
        <v>71</v>
      </c>
      <c r="B91" s="125">
        <v>0</v>
      </c>
      <c r="C91" s="125">
        <v>0</v>
      </c>
      <c r="D91" s="125">
        <v>0</v>
      </c>
      <c r="E91" s="125">
        <f t="shared" si="8"/>
        <v>0</v>
      </c>
      <c r="F91" s="122">
        <f t="shared" si="9"/>
        <v>0</v>
      </c>
      <c r="H91" s="149"/>
    </row>
    <row r="92" spans="1:8" ht="15" customHeight="1" x14ac:dyDescent="0.25">
      <c r="A92" s="126" t="s">
        <v>72</v>
      </c>
      <c r="B92" s="125">
        <v>397793</v>
      </c>
      <c r="C92" s="125">
        <v>409165</v>
      </c>
      <c r="D92" s="125">
        <v>458793</v>
      </c>
      <c r="E92" s="125">
        <f t="shared" si="8"/>
        <v>49628</v>
      </c>
      <c r="F92" s="122">
        <f t="shared" si="9"/>
        <v>0.1212909217552821</v>
      </c>
      <c r="H92" s="149"/>
    </row>
    <row r="93" spans="1:8" s="103" customFormat="1" ht="15" customHeight="1" x14ac:dyDescent="0.25">
      <c r="A93" s="128" t="s">
        <v>73</v>
      </c>
      <c r="B93" s="130">
        <v>2940891</v>
      </c>
      <c r="C93" s="130">
        <v>3022446</v>
      </c>
      <c r="D93" s="130">
        <v>701018</v>
      </c>
      <c r="E93" s="130">
        <f t="shared" si="8"/>
        <v>-2321428</v>
      </c>
      <c r="F93" s="131">
        <f t="shared" si="9"/>
        <v>-0.76806268829947666</v>
      </c>
      <c r="H93" s="174"/>
    </row>
    <row r="94" spans="1:8" ht="15" customHeight="1" x14ac:dyDescent="0.25">
      <c r="A94" s="126" t="s">
        <v>74</v>
      </c>
      <c r="B94" s="125">
        <v>10421</v>
      </c>
      <c r="C94" s="125">
        <v>20000</v>
      </c>
      <c r="D94" s="125">
        <v>20000</v>
      </c>
      <c r="E94" s="125">
        <f t="shared" si="8"/>
        <v>0</v>
      </c>
      <c r="F94" s="122">
        <f t="shared" si="9"/>
        <v>0</v>
      </c>
      <c r="H94" s="149"/>
    </row>
    <row r="95" spans="1:8" ht="15" customHeight="1" x14ac:dyDescent="0.25">
      <c r="A95" s="126" t="s">
        <v>75</v>
      </c>
      <c r="B95" s="125">
        <v>0</v>
      </c>
      <c r="C95" s="125">
        <v>0</v>
      </c>
      <c r="D95" s="125">
        <v>0</v>
      </c>
      <c r="E95" s="125">
        <f t="shared" si="8"/>
        <v>0</v>
      </c>
      <c r="F95" s="122">
        <f t="shared" si="9"/>
        <v>0</v>
      </c>
      <c r="H95" s="149"/>
    </row>
    <row r="96" spans="1:8" ht="15" customHeight="1" x14ac:dyDescent="0.25">
      <c r="A96" s="133" t="s">
        <v>76</v>
      </c>
      <c r="B96" s="125">
        <v>0</v>
      </c>
      <c r="C96" s="125">
        <v>0</v>
      </c>
      <c r="D96" s="125">
        <v>0</v>
      </c>
      <c r="E96" s="125">
        <f t="shared" si="8"/>
        <v>0</v>
      </c>
      <c r="F96" s="122">
        <f t="shared" si="9"/>
        <v>0</v>
      </c>
      <c r="H96" s="149"/>
    </row>
    <row r="97" spans="1:8" s="103" customFormat="1" ht="15" customHeight="1" x14ac:dyDescent="0.25">
      <c r="A97" s="147" t="s">
        <v>77</v>
      </c>
      <c r="B97" s="146">
        <v>10421</v>
      </c>
      <c r="C97" s="146">
        <v>20000</v>
      </c>
      <c r="D97" s="146">
        <v>20000</v>
      </c>
      <c r="E97" s="125">
        <f t="shared" si="8"/>
        <v>0</v>
      </c>
      <c r="F97" s="131">
        <f t="shared" si="9"/>
        <v>0</v>
      </c>
      <c r="H97" s="174"/>
    </row>
    <row r="98" spans="1:8" ht="15" customHeight="1" x14ac:dyDescent="0.25">
      <c r="A98" s="133" t="s">
        <v>78</v>
      </c>
      <c r="B98" s="125">
        <v>0</v>
      </c>
      <c r="C98" s="125">
        <v>0</v>
      </c>
      <c r="D98" s="125">
        <v>0</v>
      </c>
      <c r="E98" s="125">
        <f t="shared" si="8"/>
        <v>0</v>
      </c>
      <c r="F98" s="122">
        <f t="shared" si="9"/>
        <v>0</v>
      </c>
      <c r="H98" s="149"/>
    </row>
    <row r="99" spans="1:8" s="103" customFormat="1" ht="15" customHeight="1" thickBot="1" x14ac:dyDescent="0.3">
      <c r="A99" s="165" t="s">
        <v>59</v>
      </c>
      <c r="B99" s="166">
        <v>6589581</v>
      </c>
      <c r="C99" s="166">
        <v>6976546</v>
      </c>
      <c r="D99" s="166">
        <v>4764765</v>
      </c>
      <c r="E99" s="166">
        <f t="shared" si="8"/>
        <v>-2211781</v>
      </c>
      <c r="F99" s="167">
        <f t="shared" si="9"/>
        <v>-0.31703094912582819</v>
      </c>
      <c r="H99" s="174"/>
    </row>
    <row r="100" spans="1:8" ht="15" customHeight="1" thickTop="1" x14ac:dyDescent="0.25">
      <c r="A100" s="148"/>
      <c r="B100" s="149"/>
      <c r="C100" s="149"/>
      <c r="D100" s="149"/>
      <c r="E100" s="149"/>
      <c r="F100" s="150" t="s">
        <v>38</v>
      </c>
    </row>
    <row r="101" spans="1:8" x14ac:dyDescent="0.25">
      <c r="A101" t="s">
        <v>210</v>
      </c>
    </row>
    <row r="102" spans="1:8" x14ac:dyDescent="0.25">
      <c r="A102" t="s">
        <v>181</v>
      </c>
    </row>
    <row r="103" spans="1:8" x14ac:dyDescent="0.25">
      <c r="A103" t="s">
        <v>211</v>
      </c>
    </row>
  </sheetData>
  <hyperlinks>
    <hyperlink ref="I2" location="Home!A1" tooltip="Home" display="Home" xr:uid="{00000000-0004-0000-0C00-000000000000}"/>
  </hyperlinks>
  <printOptions horizontalCentered="1" verticalCentered="1"/>
  <pageMargins left="0.25" right="0.25" top="0.75" bottom="0.75" header="0.3" footer="0.3"/>
  <pageSetup scale="4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M103"/>
  <sheetViews>
    <sheetView zoomScaleNormal="100" workbookViewId="0">
      <pane ySplit="5" topLeftCell="A54" activePane="bottomLeft" state="frozen"/>
      <selection activeCell="G16" sqref="G16"/>
      <selection pane="bottomLeft" activeCell="C65" sqref="C65:C72"/>
    </sheetView>
  </sheetViews>
  <sheetFormatPr defaultColWidth="9.140625" defaultRowHeight="15" x14ac:dyDescent="0.25"/>
  <cols>
    <col min="1" max="1" width="66.5703125" customWidth="1"/>
    <col min="2" max="5" width="23.7109375" style="151" customWidth="1"/>
    <col min="6" max="6" width="23.7109375" style="152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C1" s="28"/>
      <c r="D1" s="29" t="s">
        <v>1</v>
      </c>
      <c r="E1" s="26" t="s">
        <v>88</v>
      </c>
      <c r="F1" s="36"/>
      <c r="H1" s="152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109" t="s">
        <v>4</v>
      </c>
      <c r="B4" s="110" t="s">
        <v>5</v>
      </c>
      <c r="C4" s="111" t="s">
        <v>6</v>
      </c>
      <c r="D4" s="111" t="s">
        <v>6</v>
      </c>
      <c r="E4" s="111" t="s">
        <v>7</v>
      </c>
      <c r="F4" s="112" t="s">
        <v>8</v>
      </c>
      <c r="H4" s="180"/>
    </row>
    <row r="5" spans="1:9" s="107" customFormat="1" ht="15" customHeight="1" x14ac:dyDescent="0.25">
      <c r="A5" s="113"/>
      <c r="B5" s="114" t="s">
        <v>207</v>
      </c>
      <c r="C5" s="114" t="s">
        <v>208</v>
      </c>
      <c r="D5" s="203" t="s">
        <v>209</v>
      </c>
      <c r="E5" s="114" t="s">
        <v>207</v>
      </c>
      <c r="F5" s="115" t="s">
        <v>9</v>
      </c>
      <c r="H5" s="181"/>
    </row>
    <row r="6" spans="1:9" ht="15" customHeight="1" x14ac:dyDescent="0.25">
      <c r="A6" s="116" t="s">
        <v>10</v>
      </c>
      <c r="B6" s="117"/>
      <c r="C6" s="117"/>
      <c r="D6" s="117"/>
      <c r="E6" s="117"/>
      <c r="F6" s="118"/>
      <c r="H6" s="149"/>
    </row>
    <row r="7" spans="1:9" ht="15" customHeight="1" x14ac:dyDescent="0.25">
      <c r="A7" s="116" t="s">
        <v>11</v>
      </c>
      <c r="B7" s="117"/>
      <c r="C7" s="117"/>
      <c r="D7" s="117"/>
      <c r="E7" s="117"/>
      <c r="F7" s="119"/>
      <c r="H7" s="149"/>
    </row>
    <row r="8" spans="1:9" ht="15" customHeight="1" x14ac:dyDescent="0.25">
      <c r="A8" s="120" t="s">
        <v>12</v>
      </c>
      <c r="B8" s="121">
        <v>25112867</v>
      </c>
      <c r="C8" s="121">
        <v>24612867</v>
      </c>
      <c r="D8" s="121">
        <v>17825609</v>
      </c>
      <c r="E8" s="121">
        <f t="shared" ref="E8:E36" si="0">D8-C8</f>
        <v>-6787258</v>
      </c>
      <c r="F8" s="122">
        <f t="shared" ref="F8:F36" si="1">IF(ISBLANK(E8),"  ",IF(C8&gt;0,E8/C8,IF(E8&gt;0,1,0)))</f>
        <v>-0.27576056052307923</v>
      </c>
      <c r="H8" s="149"/>
    </row>
    <row r="9" spans="1:9" ht="15" customHeight="1" x14ac:dyDescent="0.25">
      <c r="A9" s="120" t="s">
        <v>13</v>
      </c>
      <c r="B9" s="121">
        <v>0</v>
      </c>
      <c r="C9" s="121">
        <v>0</v>
      </c>
      <c r="D9" s="121">
        <v>0</v>
      </c>
      <c r="E9" s="121">
        <f t="shared" si="0"/>
        <v>0</v>
      </c>
      <c r="F9" s="122">
        <f t="shared" si="1"/>
        <v>0</v>
      </c>
      <c r="H9" s="149"/>
    </row>
    <row r="10" spans="1:9" ht="15" customHeight="1" x14ac:dyDescent="0.25">
      <c r="A10" s="188" t="s">
        <v>14</v>
      </c>
      <c r="B10" s="123">
        <v>446157.62</v>
      </c>
      <c r="C10" s="123">
        <v>1510404</v>
      </c>
      <c r="D10" s="123">
        <v>1029079</v>
      </c>
      <c r="E10" s="121">
        <f t="shared" si="0"/>
        <v>-481325</v>
      </c>
      <c r="F10" s="122">
        <f t="shared" si="1"/>
        <v>-0.31867301728544151</v>
      </c>
      <c r="H10" s="149"/>
    </row>
    <row r="11" spans="1:9" ht="15" customHeight="1" x14ac:dyDescent="0.25">
      <c r="A11" s="194" t="s">
        <v>15</v>
      </c>
      <c r="B11" s="125">
        <v>0</v>
      </c>
      <c r="C11" s="125">
        <v>0</v>
      </c>
      <c r="D11" s="125">
        <v>0</v>
      </c>
      <c r="E11" s="121">
        <f t="shared" si="0"/>
        <v>0</v>
      </c>
      <c r="F11" s="122">
        <f t="shared" si="1"/>
        <v>0</v>
      </c>
      <c r="H11" s="149"/>
    </row>
    <row r="12" spans="1:9" ht="15" customHeight="1" x14ac:dyDescent="0.25">
      <c r="A12" s="195" t="s">
        <v>16</v>
      </c>
      <c r="B12" s="125">
        <v>446157.62</v>
      </c>
      <c r="C12" s="125">
        <v>1510404</v>
      </c>
      <c r="D12" s="125">
        <v>1029079</v>
      </c>
      <c r="E12" s="121">
        <f t="shared" si="0"/>
        <v>-481325</v>
      </c>
      <c r="F12" s="122">
        <f t="shared" si="1"/>
        <v>-0.31867301728544151</v>
      </c>
      <c r="H12" s="149"/>
    </row>
    <row r="13" spans="1:9" ht="15" customHeight="1" x14ac:dyDescent="0.25">
      <c r="A13" s="195" t="s">
        <v>17</v>
      </c>
      <c r="B13" s="125">
        <v>0</v>
      </c>
      <c r="C13" s="125">
        <v>0</v>
      </c>
      <c r="D13" s="125">
        <v>0</v>
      </c>
      <c r="E13" s="121">
        <f t="shared" si="0"/>
        <v>0</v>
      </c>
      <c r="F13" s="122">
        <f t="shared" si="1"/>
        <v>0</v>
      </c>
      <c r="H13" s="149"/>
    </row>
    <row r="14" spans="1:9" ht="15" customHeight="1" x14ac:dyDescent="0.25">
      <c r="A14" s="195" t="s">
        <v>18</v>
      </c>
      <c r="B14" s="125">
        <v>0</v>
      </c>
      <c r="C14" s="125">
        <v>0</v>
      </c>
      <c r="D14" s="125">
        <v>0</v>
      </c>
      <c r="E14" s="121">
        <f t="shared" si="0"/>
        <v>0</v>
      </c>
      <c r="F14" s="122">
        <f t="shared" si="1"/>
        <v>0</v>
      </c>
      <c r="H14" s="149"/>
    </row>
    <row r="15" spans="1:9" ht="15" customHeight="1" x14ac:dyDescent="0.25">
      <c r="A15" s="195" t="s">
        <v>19</v>
      </c>
      <c r="B15" s="125">
        <v>0</v>
      </c>
      <c r="C15" s="125">
        <v>0</v>
      </c>
      <c r="D15" s="125">
        <v>0</v>
      </c>
      <c r="E15" s="121">
        <f t="shared" si="0"/>
        <v>0</v>
      </c>
      <c r="F15" s="122">
        <f t="shared" si="1"/>
        <v>0</v>
      </c>
      <c r="H15" s="149"/>
    </row>
    <row r="16" spans="1:9" ht="15" customHeight="1" x14ac:dyDescent="0.25">
      <c r="A16" s="195" t="s">
        <v>200</v>
      </c>
      <c r="B16" s="125">
        <v>0</v>
      </c>
      <c r="C16" s="125">
        <v>0</v>
      </c>
      <c r="D16" s="125">
        <v>0</v>
      </c>
      <c r="E16" s="121">
        <f t="shared" si="0"/>
        <v>0</v>
      </c>
      <c r="F16" s="122">
        <f t="shared" si="1"/>
        <v>0</v>
      </c>
      <c r="H16" s="149"/>
    </row>
    <row r="17" spans="1:8" ht="15" customHeight="1" x14ac:dyDescent="0.25">
      <c r="A17" s="195" t="s">
        <v>20</v>
      </c>
      <c r="B17" s="125">
        <v>0</v>
      </c>
      <c r="C17" s="125">
        <v>0</v>
      </c>
      <c r="D17" s="125">
        <v>0</v>
      </c>
      <c r="E17" s="121">
        <f t="shared" si="0"/>
        <v>0</v>
      </c>
      <c r="F17" s="122">
        <f t="shared" si="1"/>
        <v>0</v>
      </c>
      <c r="H17" s="149"/>
    </row>
    <row r="18" spans="1:8" ht="15" customHeight="1" x14ac:dyDescent="0.25">
      <c r="A18" s="195" t="s">
        <v>192</v>
      </c>
      <c r="B18" s="125">
        <v>0</v>
      </c>
      <c r="C18" s="125">
        <v>0</v>
      </c>
      <c r="D18" s="125">
        <v>0</v>
      </c>
      <c r="E18" s="121">
        <f t="shared" si="0"/>
        <v>0</v>
      </c>
      <c r="F18" s="122">
        <f t="shared" si="1"/>
        <v>0</v>
      </c>
      <c r="H18" s="149"/>
    </row>
    <row r="19" spans="1:8" ht="15" customHeight="1" x14ac:dyDescent="0.25">
      <c r="A19" s="195" t="s">
        <v>21</v>
      </c>
      <c r="B19" s="125">
        <v>0</v>
      </c>
      <c r="C19" s="125">
        <v>0</v>
      </c>
      <c r="D19" s="125">
        <v>0</v>
      </c>
      <c r="E19" s="121">
        <f t="shared" si="0"/>
        <v>0</v>
      </c>
      <c r="F19" s="122">
        <f t="shared" si="1"/>
        <v>0</v>
      </c>
      <c r="H19" s="149"/>
    </row>
    <row r="20" spans="1:8" ht="15" customHeight="1" x14ac:dyDescent="0.25">
      <c r="A20" s="195" t="s">
        <v>22</v>
      </c>
      <c r="B20" s="125">
        <v>0</v>
      </c>
      <c r="C20" s="125">
        <v>0</v>
      </c>
      <c r="D20" s="125">
        <v>0</v>
      </c>
      <c r="E20" s="121">
        <f t="shared" si="0"/>
        <v>0</v>
      </c>
      <c r="F20" s="122">
        <f t="shared" si="1"/>
        <v>0</v>
      </c>
      <c r="H20" s="149"/>
    </row>
    <row r="21" spans="1:8" ht="15" customHeight="1" x14ac:dyDescent="0.25">
      <c r="A21" s="195" t="s">
        <v>193</v>
      </c>
      <c r="B21" s="125">
        <v>0</v>
      </c>
      <c r="C21" s="125">
        <v>0</v>
      </c>
      <c r="D21" s="125">
        <v>0</v>
      </c>
      <c r="E21" s="121">
        <f t="shared" si="0"/>
        <v>0</v>
      </c>
      <c r="F21" s="122">
        <f t="shared" si="1"/>
        <v>0</v>
      </c>
      <c r="H21" s="149"/>
    </row>
    <row r="22" spans="1:8" ht="15" customHeight="1" x14ac:dyDescent="0.25">
      <c r="A22" s="195" t="s">
        <v>23</v>
      </c>
      <c r="B22" s="125">
        <v>0</v>
      </c>
      <c r="C22" s="125">
        <v>0</v>
      </c>
      <c r="D22" s="125">
        <v>0</v>
      </c>
      <c r="E22" s="121">
        <f t="shared" si="0"/>
        <v>0</v>
      </c>
      <c r="F22" s="122">
        <f t="shared" si="1"/>
        <v>0</v>
      </c>
      <c r="H22" s="149"/>
    </row>
    <row r="23" spans="1:8" ht="15" customHeight="1" x14ac:dyDescent="0.25">
      <c r="A23" s="196" t="s">
        <v>194</v>
      </c>
      <c r="B23" s="125">
        <v>0</v>
      </c>
      <c r="C23" s="125">
        <v>0</v>
      </c>
      <c r="D23" s="125">
        <v>0</v>
      </c>
      <c r="E23" s="121">
        <f t="shared" si="0"/>
        <v>0</v>
      </c>
      <c r="F23" s="122">
        <f t="shared" si="1"/>
        <v>0</v>
      </c>
      <c r="H23" s="149"/>
    </row>
    <row r="24" spans="1:8" ht="15" customHeight="1" x14ac:dyDescent="0.25">
      <c r="A24" s="196" t="s">
        <v>24</v>
      </c>
      <c r="B24" s="125">
        <v>0</v>
      </c>
      <c r="C24" s="125">
        <v>0</v>
      </c>
      <c r="D24" s="125">
        <v>0</v>
      </c>
      <c r="E24" s="121">
        <f t="shared" si="0"/>
        <v>0</v>
      </c>
      <c r="F24" s="122">
        <f t="shared" si="1"/>
        <v>0</v>
      </c>
      <c r="H24" s="149"/>
    </row>
    <row r="25" spans="1:8" ht="15" customHeight="1" x14ac:dyDescent="0.25">
      <c r="A25" s="196" t="s">
        <v>79</v>
      </c>
      <c r="B25" s="125">
        <v>0</v>
      </c>
      <c r="C25" s="125">
        <v>0</v>
      </c>
      <c r="D25" s="125">
        <v>0</v>
      </c>
      <c r="E25" s="121">
        <f t="shared" si="0"/>
        <v>0</v>
      </c>
      <c r="F25" s="122">
        <f t="shared" si="1"/>
        <v>0</v>
      </c>
      <c r="H25" s="149"/>
    </row>
    <row r="26" spans="1:8" ht="15" customHeight="1" x14ac:dyDescent="0.25">
      <c r="A26" s="196" t="s">
        <v>195</v>
      </c>
      <c r="B26" s="125">
        <v>0</v>
      </c>
      <c r="C26" s="125">
        <v>0</v>
      </c>
      <c r="D26" s="125">
        <v>0</v>
      </c>
      <c r="E26" s="121">
        <f t="shared" si="0"/>
        <v>0</v>
      </c>
      <c r="F26" s="122">
        <f t="shared" si="1"/>
        <v>0</v>
      </c>
      <c r="H26" s="149"/>
    </row>
    <row r="27" spans="1:8" ht="15" customHeight="1" x14ac:dyDescent="0.25">
      <c r="A27" s="196" t="s">
        <v>196</v>
      </c>
      <c r="B27" s="125">
        <v>0</v>
      </c>
      <c r="C27" s="125">
        <v>0</v>
      </c>
      <c r="D27" s="125">
        <v>0</v>
      </c>
      <c r="E27" s="121">
        <f t="shared" si="0"/>
        <v>0</v>
      </c>
      <c r="F27" s="122">
        <f t="shared" si="1"/>
        <v>0</v>
      </c>
      <c r="H27" s="149"/>
    </row>
    <row r="28" spans="1:8" ht="15" customHeight="1" x14ac:dyDescent="0.25">
      <c r="A28" s="196" t="s">
        <v>185</v>
      </c>
      <c r="B28" s="125">
        <v>0</v>
      </c>
      <c r="C28" s="125">
        <v>0</v>
      </c>
      <c r="D28" s="125">
        <v>0</v>
      </c>
      <c r="E28" s="121">
        <f t="shared" si="0"/>
        <v>0</v>
      </c>
      <c r="F28" s="122">
        <f t="shared" si="1"/>
        <v>0</v>
      </c>
      <c r="H28" s="149"/>
    </row>
    <row r="29" spans="1:8" ht="15" customHeight="1" x14ac:dyDescent="0.25">
      <c r="A29" s="196" t="s">
        <v>197</v>
      </c>
      <c r="B29" s="125">
        <v>0</v>
      </c>
      <c r="C29" s="125">
        <v>0</v>
      </c>
      <c r="D29" s="125">
        <v>0</v>
      </c>
      <c r="E29" s="121">
        <f t="shared" si="0"/>
        <v>0</v>
      </c>
      <c r="F29" s="122">
        <f t="shared" si="1"/>
        <v>0</v>
      </c>
      <c r="H29" s="149"/>
    </row>
    <row r="30" spans="1:8" ht="15" customHeight="1" x14ac:dyDescent="0.25">
      <c r="A30" s="197" t="s">
        <v>198</v>
      </c>
      <c r="B30" s="125">
        <v>0</v>
      </c>
      <c r="C30" s="125">
        <v>0</v>
      </c>
      <c r="D30" s="125">
        <v>0</v>
      </c>
      <c r="E30" s="121">
        <f t="shared" si="0"/>
        <v>0</v>
      </c>
      <c r="F30" s="122">
        <f t="shared" si="1"/>
        <v>0</v>
      </c>
      <c r="H30" s="149"/>
    </row>
    <row r="31" spans="1:8" s="209" customFormat="1" ht="15" customHeight="1" x14ac:dyDescent="0.25">
      <c r="A31" s="222" t="s">
        <v>205</v>
      </c>
      <c r="B31" s="217">
        <v>0</v>
      </c>
      <c r="C31" s="217">
        <v>0</v>
      </c>
      <c r="D31" s="217">
        <v>0</v>
      </c>
      <c r="E31" s="218">
        <v>0</v>
      </c>
      <c r="F31" s="219">
        <f t="shared" si="1"/>
        <v>0</v>
      </c>
      <c r="H31" s="220"/>
    </row>
    <row r="32" spans="1:8" s="209" customFormat="1" ht="15" customHeight="1" x14ac:dyDescent="0.25">
      <c r="A32" s="221" t="s">
        <v>206</v>
      </c>
      <c r="B32" s="217">
        <v>0</v>
      </c>
      <c r="C32" s="217">
        <v>0</v>
      </c>
      <c r="D32" s="217">
        <v>0</v>
      </c>
      <c r="E32" s="218">
        <v>0</v>
      </c>
      <c r="F32" s="219">
        <f t="shared" si="1"/>
        <v>0</v>
      </c>
      <c r="H32" s="220"/>
    </row>
    <row r="33" spans="1:8" ht="15" customHeight="1" x14ac:dyDescent="0.25">
      <c r="A33" s="196" t="s">
        <v>201</v>
      </c>
      <c r="B33" s="125">
        <v>0</v>
      </c>
      <c r="C33" s="125">
        <v>0</v>
      </c>
      <c r="D33" s="125">
        <v>0</v>
      </c>
      <c r="E33" s="121">
        <f t="shared" si="0"/>
        <v>0</v>
      </c>
      <c r="F33" s="122">
        <f t="shared" si="1"/>
        <v>0</v>
      </c>
      <c r="H33" s="149"/>
    </row>
    <row r="34" spans="1:8" ht="15" customHeight="1" x14ac:dyDescent="0.25">
      <c r="A34" s="205" t="s">
        <v>204</v>
      </c>
      <c r="B34" s="125">
        <v>0</v>
      </c>
      <c r="C34" s="125">
        <v>0</v>
      </c>
      <c r="D34" s="125">
        <v>0</v>
      </c>
      <c r="E34" s="121">
        <f t="shared" ref="E34" si="2">D34-C34</f>
        <v>0</v>
      </c>
      <c r="F34" s="122">
        <f t="shared" ref="F34" si="3">IF(ISBLANK(E34),"  ",IF(C34&gt;0,E34/C34,IF(E34&gt;0,1,0)))</f>
        <v>0</v>
      </c>
      <c r="H34" s="149"/>
    </row>
    <row r="35" spans="1:8" ht="15" customHeight="1" x14ac:dyDescent="0.25">
      <c r="A35" s="198" t="s">
        <v>202</v>
      </c>
      <c r="B35" s="125">
        <v>0</v>
      </c>
      <c r="C35" s="125">
        <v>0</v>
      </c>
      <c r="D35" s="125">
        <v>0</v>
      </c>
      <c r="E35" s="121">
        <f t="shared" si="0"/>
        <v>0</v>
      </c>
      <c r="F35" s="122">
        <f t="shared" si="1"/>
        <v>0</v>
      </c>
      <c r="H35" s="149"/>
    </row>
    <row r="36" spans="1:8" ht="15" customHeight="1" x14ac:dyDescent="0.25">
      <c r="A36" s="198" t="s">
        <v>203</v>
      </c>
      <c r="B36" s="125">
        <v>0</v>
      </c>
      <c r="C36" s="125">
        <v>0</v>
      </c>
      <c r="D36" s="125">
        <v>0</v>
      </c>
      <c r="E36" s="121">
        <f t="shared" si="0"/>
        <v>0</v>
      </c>
      <c r="F36" s="122">
        <f t="shared" si="1"/>
        <v>0</v>
      </c>
      <c r="H36" s="149"/>
    </row>
    <row r="37" spans="1:8" ht="15" customHeight="1" x14ac:dyDescent="0.25">
      <c r="A37" s="127" t="s">
        <v>25</v>
      </c>
      <c r="B37" s="125"/>
      <c r="C37" s="125"/>
      <c r="D37" s="125"/>
      <c r="E37" s="125"/>
      <c r="F37" s="118"/>
      <c r="H37" s="149"/>
    </row>
    <row r="38" spans="1:8" ht="15" customHeight="1" x14ac:dyDescent="0.25">
      <c r="A38" s="124" t="s">
        <v>26</v>
      </c>
      <c r="B38" s="121">
        <v>0</v>
      </c>
      <c r="C38" s="121">
        <v>0</v>
      </c>
      <c r="D38" s="121">
        <v>0</v>
      </c>
      <c r="E38" s="121">
        <f>D38-C38</f>
        <v>0</v>
      </c>
      <c r="F38" s="122">
        <f>IF(ISBLANK(E38),"  ",IF(C38&gt;0,E38/C38,IF(E38&gt;0,1,0)))</f>
        <v>0</v>
      </c>
      <c r="H38" s="149"/>
    </row>
    <row r="39" spans="1:8" ht="15" customHeight="1" x14ac:dyDescent="0.25">
      <c r="A39" s="128" t="s">
        <v>27</v>
      </c>
      <c r="B39" s="125"/>
      <c r="C39" s="125"/>
      <c r="D39" s="125"/>
      <c r="E39" s="125"/>
      <c r="F39" s="118"/>
      <c r="H39" s="149"/>
    </row>
    <row r="40" spans="1:8" ht="15" customHeight="1" x14ac:dyDescent="0.25">
      <c r="A40" s="124" t="s">
        <v>26</v>
      </c>
      <c r="B40" s="117">
        <v>0</v>
      </c>
      <c r="C40" s="117">
        <v>0</v>
      </c>
      <c r="D40" s="117">
        <v>0</v>
      </c>
      <c r="E40" s="121">
        <f>D40-C40</f>
        <v>0</v>
      </c>
      <c r="F40" s="122">
        <f>IF(ISBLANK(E40),"  ",IF(C40&gt;0,E40/C40,IF(E40&gt;0,1,0)))</f>
        <v>0</v>
      </c>
      <c r="H40" s="149"/>
    </row>
    <row r="41" spans="1:8" ht="15" customHeight="1" x14ac:dyDescent="0.25">
      <c r="A41" s="126" t="s">
        <v>28</v>
      </c>
      <c r="B41" s="125"/>
      <c r="C41" s="125"/>
      <c r="D41" s="125"/>
      <c r="E41" s="123"/>
      <c r="F41" s="122" t="str">
        <f>IF(ISBLANK(E41),"  ",IF(C41&gt;0,E41/C41,IF(E41&gt;0,1,0)))</f>
        <v xml:space="preserve">  </v>
      </c>
      <c r="H41" s="149"/>
    </row>
    <row r="42" spans="1:8" s="103" customFormat="1" ht="15" customHeight="1" x14ac:dyDescent="0.25">
      <c r="A42" s="129" t="s">
        <v>30</v>
      </c>
      <c r="B42" s="130">
        <v>25559024.620000001</v>
      </c>
      <c r="C42" s="130">
        <v>26123271</v>
      </c>
      <c r="D42" s="130">
        <v>18854688</v>
      </c>
      <c r="E42" s="130">
        <f>D42-C42</f>
        <v>-7268583</v>
      </c>
      <c r="F42" s="131">
        <f>IF(ISBLANK(E42),"  ",IF(C42&gt;0,E42/C42,IF(E42&gt;0,1,0)))</f>
        <v>-0.27824168726803011</v>
      </c>
      <c r="H42" s="174"/>
    </row>
    <row r="43" spans="1:8" ht="15" customHeight="1" x14ac:dyDescent="0.25">
      <c r="A43" s="127" t="s">
        <v>31</v>
      </c>
      <c r="B43" s="125"/>
      <c r="C43" s="125"/>
      <c r="D43" s="125"/>
      <c r="E43" s="125"/>
      <c r="F43" s="118"/>
      <c r="H43" s="149"/>
    </row>
    <row r="44" spans="1:8" ht="15" customHeight="1" x14ac:dyDescent="0.25">
      <c r="A44" s="132" t="s">
        <v>32</v>
      </c>
      <c r="B44" s="121">
        <v>0</v>
      </c>
      <c r="C44" s="121">
        <v>0</v>
      </c>
      <c r="D44" s="121">
        <v>0</v>
      </c>
      <c r="E44" s="121">
        <f t="shared" ref="E44:E49" si="4">D44-C44</f>
        <v>0</v>
      </c>
      <c r="F44" s="122">
        <f t="shared" ref="F44:F49" si="5">IF(ISBLANK(E44),"  ",IF(C44&gt;0,E44/C44,IF(E44&gt;0,1,0)))</f>
        <v>0</v>
      </c>
      <c r="H44" s="149"/>
    </row>
    <row r="45" spans="1:8" ht="15" customHeight="1" x14ac:dyDescent="0.25">
      <c r="A45" s="133" t="s">
        <v>33</v>
      </c>
      <c r="B45" s="121">
        <v>0</v>
      </c>
      <c r="C45" s="121">
        <v>0</v>
      </c>
      <c r="D45" s="121">
        <v>0</v>
      </c>
      <c r="E45" s="121">
        <f t="shared" si="4"/>
        <v>0</v>
      </c>
      <c r="F45" s="122">
        <f t="shared" si="5"/>
        <v>0</v>
      </c>
      <c r="H45" s="149"/>
    </row>
    <row r="46" spans="1:8" ht="15" customHeight="1" x14ac:dyDescent="0.25">
      <c r="A46" s="133" t="s">
        <v>34</v>
      </c>
      <c r="B46" s="121">
        <v>0</v>
      </c>
      <c r="C46" s="121">
        <v>0</v>
      </c>
      <c r="D46" s="121">
        <v>0</v>
      </c>
      <c r="E46" s="121">
        <f t="shared" si="4"/>
        <v>0</v>
      </c>
      <c r="F46" s="122">
        <f t="shared" si="5"/>
        <v>0</v>
      </c>
      <c r="H46" s="149"/>
    </row>
    <row r="47" spans="1:8" ht="15" customHeight="1" x14ac:dyDescent="0.25">
      <c r="A47" s="133" t="s">
        <v>35</v>
      </c>
      <c r="B47" s="121">
        <v>0</v>
      </c>
      <c r="C47" s="121">
        <v>0</v>
      </c>
      <c r="D47" s="121">
        <v>0</v>
      </c>
      <c r="E47" s="121">
        <f t="shared" si="4"/>
        <v>0</v>
      </c>
      <c r="F47" s="122">
        <f t="shared" si="5"/>
        <v>0</v>
      </c>
      <c r="H47" s="149"/>
    </row>
    <row r="48" spans="1:8" ht="15" customHeight="1" x14ac:dyDescent="0.25">
      <c r="A48" s="134" t="s">
        <v>36</v>
      </c>
      <c r="B48" s="121">
        <v>0</v>
      </c>
      <c r="C48" s="121">
        <v>0</v>
      </c>
      <c r="D48" s="121">
        <v>0</v>
      </c>
      <c r="E48" s="121">
        <f t="shared" si="4"/>
        <v>0</v>
      </c>
      <c r="F48" s="122">
        <f t="shared" si="5"/>
        <v>0</v>
      </c>
      <c r="H48" s="149"/>
    </row>
    <row r="49" spans="1:13" s="103" customFormat="1" ht="15" customHeight="1" x14ac:dyDescent="0.25">
      <c r="A49" s="127" t="s">
        <v>37</v>
      </c>
      <c r="B49" s="135">
        <v>0</v>
      </c>
      <c r="C49" s="135">
        <v>0</v>
      </c>
      <c r="D49" s="135">
        <v>0</v>
      </c>
      <c r="E49" s="137">
        <f t="shared" si="4"/>
        <v>0</v>
      </c>
      <c r="F49" s="131">
        <f t="shared" si="5"/>
        <v>0</v>
      </c>
      <c r="H49" s="174"/>
      <c r="M49" s="103" t="s">
        <v>38</v>
      </c>
    </row>
    <row r="50" spans="1:13" ht="15" customHeight="1" x14ac:dyDescent="0.25">
      <c r="A50" s="126" t="s">
        <v>38</v>
      </c>
      <c r="B50" s="125"/>
      <c r="C50" s="125"/>
      <c r="D50" s="125"/>
      <c r="E50" s="125"/>
      <c r="F50" s="118"/>
      <c r="H50" s="149"/>
    </row>
    <row r="51" spans="1:13" s="103" customFormat="1" ht="15" customHeight="1" x14ac:dyDescent="0.25">
      <c r="A51" s="136" t="s">
        <v>39</v>
      </c>
      <c r="B51" s="137">
        <v>0</v>
      </c>
      <c r="C51" s="137">
        <v>0</v>
      </c>
      <c r="D51" s="137">
        <v>0</v>
      </c>
      <c r="E51" s="137">
        <f>D51-C51</f>
        <v>0</v>
      </c>
      <c r="F51" s="131">
        <f>IF(ISBLANK(E51),"  ",IF(C51&gt;0,E51/C51,IF(E51&gt;0,1,0)))</f>
        <v>0</v>
      </c>
      <c r="H51" s="174"/>
    </row>
    <row r="52" spans="1:13" ht="15" customHeight="1" x14ac:dyDescent="0.25">
      <c r="A52" s="124"/>
      <c r="B52" s="117"/>
      <c r="C52" s="117"/>
      <c r="D52" s="117"/>
      <c r="E52" s="117"/>
      <c r="F52" s="119"/>
      <c r="H52" s="149"/>
    </row>
    <row r="53" spans="1:13" s="103" customFormat="1" ht="15" customHeight="1" x14ac:dyDescent="0.25">
      <c r="A53" s="136" t="s">
        <v>40</v>
      </c>
      <c r="B53" s="137">
        <v>0</v>
      </c>
      <c r="C53" s="137">
        <v>0</v>
      </c>
      <c r="D53" s="137">
        <v>0</v>
      </c>
      <c r="E53" s="137">
        <f>D53-C53</f>
        <v>0</v>
      </c>
      <c r="F53" s="131">
        <f>IF(ISBLANK(E53),"  ",IF(C53&gt;0,E53/C53,IF(E53&gt;0,1,0)))</f>
        <v>0</v>
      </c>
      <c r="H53" s="174"/>
    </row>
    <row r="54" spans="1:13" ht="15" customHeight="1" x14ac:dyDescent="0.25">
      <c r="A54" s="126" t="s">
        <v>38</v>
      </c>
      <c r="B54" s="125"/>
      <c r="C54" s="125"/>
      <c r="D54" s="125"/>
      <c r="E54" s="125"/>
      <c r="F54" s="118"/>
      <c r="H54" s="149"/>
    </row>
    <row r="55" spans="1:13" s="103" customFormat="1" ht="15" customHeight="1" x14ac:dyDescent="0.25">
      <c r="A55" s="127" t="s">
        <v>41</v>
      </c>
      <c r="B55" s="135">
        <v>34068225.160000004</v>
      </c>
      <c r="C55" s="135">
        <v>36470043</v>
      </c>
      <c r="D55" s="135">
        <v>37564144</v>
      </c>
      <c r="E55" s="135">
        <f>D55-C55</f>
        <v>1094101</v>
      </c>
      <c r="F55" s="131">
        <f>IF(ISBLANK(E55),"  ",IF(C55&gt;0,E55/C55,IF(E55&gt;0,1,0)))</f>
        <v>2.9999992048268219E-2</v>
      </c>
      <c r="H55" s="174"/>
    </row>
    <row r="56" spans="1:13" ht="15" customHeight="1" x14ac:dyDescent="0.25">
      <c r="A56" s="126" t="s">
        <v>38</v>
      </c>
      <c r="B56" s="125"/>
      <c r="C56" s="125"/>
      <c r="D56" s="125"/>
      <c r="E56" s="125"/>
      <c r="F56" s="118"/>
      <c r="H56" s="149"/>
    </row>
    <row r="57" spans="1:13" s="103" customFormat="1" ht="15" customHeight="1" x14ac:dyDescent="0.25">
      <c r="A57" s="138" t="s">
        <v>42</v>
      </c>
      <c r="B57" s="139">
        <v>0</v>
      </c>
      <c r="C57" s="139">
        <v>0</v>
      </c>
      <c r="D57" s="139">
        <v>0</v>
      </c>
      <c r="E57" s="139">
        <f>D57-C57</f>
        <v>0</v>
      </c>
      <c r="F57" s="131">
        <f>IF(ISBLANK(E57),"  ",IF(C57&gt;0,E57/C57,IF(E57&gt;0,1,0)))</f>
        <v>0</v>
      </c>
      <c r="H57" s="174"/>
    </row>
    <row r="58" spans="1:13" ht="15" customHeight="1" x14ac:dyDescent="0.25">
      <c r="A58" s="127"/>
      <c r="B58" s="117"/>
      <c r="C58" s="117"/>
      <c r="D58" s="117"/>
      <c r="E58" s="117"/>
      <c r="F58" s="140"/>
      <c r="H58" s="149"/>
    </row>
    <row r="59" spans="1:13" s="103" customFormat="1" ht="15" customHeight="1" x14ac:dyDescent="0.25">
      <c r="A59" s="127" t="s">
        <v>43</v>
      </c>
      <c r="B59" s="135">
        <v>0</v>
      </c>
      <c r="C59" s="135">
        <v>0</v>
      </c>
      <c r="D59" s="135">
        <v>0</v>
      </c>
      <c r="E59" s="139">
        <f>D59-C59</f>
        <v>0</v>
      </c>
      <c r="F59" s="131">
        <f>IF(ISBLANK(E59),"  ",IF(C59&gt;0,E59/C59,IF(E59&gt;0,1,0)))</f>
        <v>0</v>
      </c>
      <c r="H59" s="174"/>
    </row>
    <row r="60" spans="1:13" ht="15" customHeight="1" x14ac:dyDescent="0.25">
      <c r="A60" s="126"/>
      <c r="B60" s="125"/>
      <c r="C60" s="125"/>
      <c r="D60" s="125"/>
      <c r="E60" s="125"/>
      <c r="F60" s="118"/>
      <c r="H60" s="149"/>
    </row>
    <row r="61" spans="1:13" s="103" customFormat="1" ht="15" customHeight="1" x14ac:dyDescent="0.25">
      <c r="A61" s="141" t="s">
        <v>44</v>
      </c>
      <c r="B61" s="135">
        <v>59627249.780000001</v>
      </c>
      <c r="C61" s="135">
        <v>62593314</v>
      </c>
      <c r="D61" s="135">
        <v>56418832</v>
      </c>
      <c r="E61" s="135">
        <f>D61-C61</f>
        <v>-6174482</v>
      </c>
      <c r="F61" s="131">
        <f>IF(ISBLANK(E61),"  ",IF(C61&gt;0,E61/C61,IF(E61&gt;0,1,0)))</f>
        <v>-9.8644433493328063E-2</v>
      </c>
      <c r="H61" s="174"/>
    </row>
    <row r="62" spans="1:13" ht="15" customHeight="1" x14ac:dyDescent="0.25">
      <c r="A62" s="142"/>
      <c r="B62" s="125"/>
      <c r="C62" s="125"/>
      <c r="D62" s="125"/>
      <c r="E62" s="125"/>
      <c r="F62" s="118" t="s">
        <v>38</v>
      </c>
      <c r="H62" s="149"/>
    </row>
    <row r="63" spans="1:13" ht="15" customHeight="1" x14ac:dyDescent="0.25">
      <c r="A63" s="143"/>
      <c r="B63" s="117"/>
      <c r="C63" s="117"/>
      <c r="D63" s="117"/>
      <c r="E63" s="117"/>
      <c r="F63" s="119" t="s">
        <v>38</v>
      </c>
      <c r="H63" s="149"/>
    </row>
    <row r="64" spans="1:13" ht="15" customHeight="1" x14ac:dyDescent="0.25">
      <c r="A64" s="141" t="s">
        <v>45</v>
      </c>
      <c r="B64" s="117"/>
      <c r="C64" s="117"/>
      <c r="D64" s="117"/>
      <c r="E64" s="117"/>
      <c r="F64" s="119"/>
      <c r="H64" s="149"/>
    </row>
    <row r="65" spans="1:9" ht="15" customHeight="1" x14ac:dyDescent="0.25">
      <c r="A65" s="124" t="s">
        <v>46</v>
      </c>
      <c r="B65" s="117">
        <v>19314969.869999997</v>
      </c>
      <c r="C65" s="117">
        <v>22911129</v>
      </c>
      <c r="D65" s="117">
        <v>22934284</v>
      </c>
      <c r="E65" s="117">
        <f t="shared" ref="E65:E78" si="6">D65-C65</f>
        <v>23155</v>
      </c>
      <c r="F65" s="122">
        <f t="shared" ref="F65:F78" si="7">IF(ISBLANK(E65),"  ",IF(C65&gt;0,E65/C65,IF(E65&gt;0,1,0)))</f>
        <v>1.0106442157433622E-3</v>
      </c>
      <c r="H65" s="149"/>
    </row>
    <row r="66" spans="1:9" ht="15" customHeight="1" x14ac:dyDescent="0.25">
      <c r="A66" s="126" t="s">
        <v>47</v>
      </c>
      <c r="B66" s="125">
        <v>0</v>
      </c>
      <c r="C66" s="125">
        <v>0</v>
      </c>
      <c r="D66" s="125">
        <v>0</v>
      </c>
      <c r="E66" s="125">
        <f t="shared" si="6"/>
        <v>0</v>
      </c>
      <c r="F66" s="122">
        <f t="shared" si="7"/>
        <v>0</v>
      </c>
      <c r="H66" s="149"/>
    </row>
    <row r="67" spans="1:9" ht="15" customHeight="1" x14ac:dyDescent="0.25">
      <c r="A67" s="126" t="s">
        <v>48</v>
      </c>
      <c r="B67" s="125">
        <v>0</v>
      </c>
      <c r="C67" s="125">
        <v>0</v>
      </c>
      <c r="D67" s="125">
        <v>0</v>
      </c>
      <c r="E67" s="125">
        <f t="shared" si="6"/>
        <v>0</v>
      </c>
      <c r="F67" s="122">
        <f t="shared" si="7"/>
        <v>0</v>
      </c>
      <c r="H67" s="149"/>
    </row>
    <row r="68" spans="1:9" ht="15" customHeight="1" x14ac:dyDescent="0.25">
      <c r="A68" s="126" t="s">
        <v>49</v>
      </c>
      <c r="B68" s="125">
        <v>2892933.02</v>
      </c>
      <c r="C68" s="125">
        <v>3195744</v>
      </c>
      <c r="D68" s="125">
        <v>3532554</v>
      </c>
      <c r="E68" s="125">
        <f t="shared" si="6"/>
        <v>336810</v>
      </c>
      <c r="F68" s="122">
        <f t="shared" si="7"/>
        <v>0.10539329808645498</v>
      </c>
      <c r="H68" s="149"/>
    </row>
    <row r="69" spans="1:9" ht="15" customHeight="1" x14ac:dyDescent="0.25">
      <c r="A69" s="126" t="s">
        <v>50</v>
      </c>
      <c r="B69" s="125">
        <v>2022327.1499999997</v>
      </c>
      <c r="C69" s="125">
        <v>2568712</v>
      </c>
      <c r="D69" s="125">
        <v>2585083</v>
      </c>
      <c r="E69" s="125">
        <f t="shared" si="6"/>
        <v>16371</v>
      </c>
      <c r="F69" s="122">
        <f t="shared" si="7"/>
        <v>6.373232966560673E-3</v>
      </c>
      <c r="H69" s="149"/>
      <c r="I69" s="151"/>
    </row>
    <row r="70" spans="1:9" ht="15" customHeight="1" x14ac:dyDescent="0.25">
      <c r="A70" s="126" t="s">
        <v>51</v>
      </c>
      <c r="B70" s="125">
        <v>9697073.8400000017</v>
      </c>
      <c r="C70" s="125">
        <v>10819038</v>
      </c>
      <c r="D70" s="125">
        <v>10720273</v>
      </c>
      <c r="E70" s="125">
        <f t="shared" si="6"/>
        <v>-98765</v>
      </c>
      <c r="F70" s="122">
        <f t="shared" si="7"/>
        <v>-9.1288153345981411E-3</v>
      </c>
      <c r="H70" s="149"/>
      <c r="I70" s="151"/>
    </row>
    <row r="71" spans="1:9" ht="15" customHeight="1" x14ac:dyDescent="0.25">
      <c r="A71" s="126" t="s">
        <v>52</v>
      </c>
      <c r="B71" s="125">
        <v>6803490.2999999998</v>
      </c>
      <c r="C71" s="125">
        <v>4283740</v>
      </c>
      <c r="D71" s="125">
        <v>6110324</v>
      </c>
      <c r="E71" s="125">
        <f t="shared" si="6"/>
        <v>1826584</v>
      </c>
      <c r="F71" s="122">
        <f t="shared" si="7"/>
        <v>0.42639936130577488</v>
      </c>
      <c r="H71" s="149"/>
    </row>
    <row r="72" spans="1:9" ht="15" customHeight="1" x14ac:dyDescent="0.25">
      <c r="A72" s="126" t="s">
        <v>53</v>
      </c>
      <c r="B72" s="125">
        <v>8788665.4600000009</v>
      </c>
      <c r="C72" s="125">
        <v>8706382</v>
      </c>
      <c r="D72" s="125">
        <v>8661182</v>
      </c>
      <c r="E72" s="125">
        <f t="shared" si="6"/>
        <v>-45200</v>
      </c>
      <c r="F72" s="122">
        <f t="shared" si="7"/>
        <v>-5.1915939364939418E-3</v>
      </c>
      <c r="H72" s="149"/>
    </row>
    <row r="73" spans="1:9" s="103" customFormat="1" ht="15" customHeight="1" x14ac:dyDescent="0.25">
      <c r="A73" s="144" t="s">
        <v>54</v>
      </c>
      <c r="B73" s="130">
        <v>49519459.639999993</v>
      </c>
      <c r="C73" s="130">
        <v>52484745</v>
      </c>
      <c r="D73" s="130">
        <v>54543700</v>
      </c>
      <c r="E73" s="125">
        <f t="shared" si="6"/>
        <v>2058955</v>
      </c>
      <c r="F73" s="131">
        <f t="shared" si="7"/>
        <v>3.9229589474046221E-2</v>
      </c>
      <c r="H73" s="174"/>
    </row>
    <row r="74" spans="1:9" ht="15" customHeight="1" x14ac:dyDescent="0.25">
      <c r="A74" s="126" t="s">
        <v>55</v>
      </c>
      <c r="B74" s="125">
        <v>0</v>
      </c>
      <c r="C74" s="125">
        <v>0</v>
      </c>
      <c r="D74" s="125">
        <v>0</v>
      </c>
      <c r="E74" s="125">
        <f t="shared" si="6"/>
        <v>0</v>
      </c>
      <c r="F74" s="122">
        <f t="shared" si="7"/>
        <v>0</v>
      </c>
      <c r="H74" s="149"/>
    </row>
    <row r="75" spans="1:9" ht="15" customHeight="1" x14ac:dyDescent="0.25">
      <c r="A75" s="126" t="s">
        <v>56</v>
      </c>
      <c r="B75" s="125">
        <v>6900000</v>
      </c>
      <c r="C75" s="125">
        <v>6900000</v>
      </c>
      <c r="D75" s="125">
        <v>0</v>
      </c>
      <c r="E75" s="125">
        <f t="shared" si="6"/>
        <v>-6900000</v>
      </c>
      <c r="F75" s="122">
        <f t="shared" si="7"/>
        <v>-1</v>
      </c>
      <c r="H75" s="149"/>
    </row>
    <row r="76" spans="1:9" ht="15" customHeight="1" x14ac:dyDescent="0.25">
      <c r="A76" s="126" t="s">
        <v>57</v>
      </c>
      <c r="B76" s="125">
        <v>3207790.14</v>
      </c>
      <c r="C76" s="125">
        <v>3208569</v>
      </c>
      <c r="D76" s="125">
        <v>1875132</v>
      </c>
      <c r="E76" s="125">
        <f t="shared" si="6"/>
        <v>-1333437</v>
      </c>
      <c r="F76" s="122">
        <f t="shared" si="7"/>
        <v>-0.4155862005772667</v>
      </c>
      <c r="H76" s="149"/>
    </row>
    <row r="77" spans="1:9" ht="15" customHeight="1" x14ac:dyDescent="0.25">
      <c r="A77" s="126" t="s">
        <v>58</v>
      </c>
      <c r="B77" s="125">
        <v>0</v>
      </c>
      <c r="C77" s="125">
        <v>0</v>
      </c>
      <c r="D77" s="125">
        <v>0</v>
      </c>
      <c r="E77" s="125">
        <f t="shared" si="6"/>
        <v>0</v>
      </c>
      <c r="F77" s="122">
        <f t="shared" si="7"/>
        <v>0</v>
      </c>
      <c r="H77" s="149"/>
    </row>
    <row r="78" spans="1:9" s="103" customFormat="1" ht="15" customHeight="1" x14ac:dyDescent="0.25">
      <c r="A78" s="145" t="s">
        <v>59</v>
      </c>
      <c r="B78" s="146">
        <v>59627249.779999994</v>
      </c>
      <c r="C78" s="146">
        <v>62593314</v>
      </c>
      <c r="D78" s="146">
        <v>56418832</v>
      </c>
      <c r="E78" s="125">
        <f t="shared" si="6"/>
        <v>-6174482</v>
      </c>
      <c r="F78" s="131">
        <f t="shared" si="7"/>
        <v>-9.8644433493328063E-2</v>
      </c>
      <c r="H78" s="174"/>
    </row>
    <row r="79" spans="1:9" ht="15" customHeight="1" x14ac:dyDescent="0.25">
      <c r="A79" s="143"/>
      <c r="B79" s="117"/>
      <c r="C79" s="117"/>
      <c r="D79" s="117"/>
      <c r="E79" s="117"/>
      <c r="F79" s="119"/>
      <c r="H79" s="149"/>
    </row>
    <row r="80" spans="1:9" ht="15" customHeight="1" x14ac:dyDescent="0.25">
      <c r="A80" s="141" t="s">
        <v>60</v>
      </c>
      <c r="B80" s="117"/>
      <c r="C80" s="117"/>
      <c r="D80" s="117"/>
      <c r="E80" s="117"/>
      <c r="F80" s="119"/>
      <c r="H80" s="149"/>
    </row>
    <row r="81" spans="1:8" ht="15" customHeight="1" x14ac:dyDescent="0.25">
      <c r="A81" s="124" t="s">
        <v>61</v>
      </c>
      <c r="B81" s="121">
        <v>23810622.84</v>
      </c>
      <c r="C81" s="121">
        <v>27702893</v>
      </c>
      <c r="D81" s="121">
        <v>27873754</v>
      </c>
      <c r="E81" s="117">
        <f t="shared" ref="E81:E99" si="8">D81-C81</f>
        <v>170861</v>
      </c>
      <c r="F81" s="122">
        <f t="shared" ref="F81:F99" si="9">IF(ISBLANK(E81),"  ",IF(C81&gt;0,E81/C81,IF(E81&gt;0,1,0)))</f>
        <v>6.1676229987965518E-3</v>
      </c>
      <c r="H81" s="149"/>
    </row>
    <row r="82" spans="1:8" ht="15" customHeight="1" x14ac:dyDescent="0.25">
      <c r="A82" s="126" t="s">
        <v>62</v>
      </c>
      <c r="B82" s="123">
        <v>220754.94</v>
      </c>
      <c r="C82" s="123">
        <v>342517</v>
      </c>
      <c r="D82" s="123">
        <v>342517</v>
      </c>
      <c r="E82" s="125">
        <f t="shared" si="8"/>
        <v>0</v>
      </c>
      <c r="F82" s="122">
        <f t="shared" si="9"/>
        <v>0</v>
      </c>
      <c r="H82" s="149"/>
    </row>
    <row r="83" spans="1:8" ht="15" customHeight="1" x14ac:dyDescent="0.25">
      <c r="A83" s="126" t="s">
        <v>63</v>
      </c>
      <c r="B83" s="117">
        <v>9967460.8599999994</v>
      </c>
      <c r="C83" s="117">
        <v>11829354</v>
      </c>
      <c r="D83" s="117">
        <v>11890864</v>
      </c>
      <c r="E83" s="125">
        <f t="shared" si="8"/>
        <v>61510</v>
      </c>
      <c r="F83" s="122">
        <f t="shared" si="9"/>
        <v>5.199776758730866E-3</v>
      </c>
      <c r="H83" s="149"/>
    </row>
    <row r="84" spans="1:8" s="103" customFormat="1" ht="15" customHeight="1" x14ac:dyDescent="0.25">
      <c r="A84" s="144" t="s">
        <v>64</v>
      </c>
      <c r="B84" s="146">
        <v>33998838.640000001</v>
      </c>
      <c r="C84" s="146">
        <v>39874764</v>
      </c>
      <c r="D84" s="146">
        <v>40107135</v>
      </c>
      <c r="E84" s="130">
        <f t="shared" si="8"/>
        <v>232371</v>
      </c>
      <c r="F84" s="131">
        <f t="shared" si="9"/>
        <v>5.8275203835689163E-3</v>
      </c>
      <c r="H84" s="174"/>
    </row>
    <row r="85" spans="1:8" ht="15" customHeight="1" x14ac:dyDescent="0.25">
      <c r="A85" s="126" t="s">
        <v>65</v>
      </c>
      <c r="B85" s="123">
        <v>306966.28000000003</v>
      </c>
      <c r="C85" s="123">
        <v>257949</v>
      </c>
      <c r="D85" s="123">
        <v>268299</v>
      </c>
      <c r="E85" s="125">
        <f t="shared" si="8"/>
        <v>10350</v>
      </c>
      <c r="F85" s="122">
        <f t="shared" si="9"/>
        <v>4.012421059976972E-2</v>
      </c>
      <c r="H85" s="149"/>
    </row>
    <row r="86" spans="1:8" ht="15" customHeight="1" x14ac:dyDescent="0.25">
      <c r="A86" s="126" t="s">
        <v>66</v>
      </c>
      <c r="B86" s="121">
        <v>4993228.4300000006</v>
      </c>
      <c r="C86" s="121">
        <v>4105839</v>
      </c>
      <c r="D86" s="121">
        <v>4105839</v>
      </c>
      <c r="E86" s="125">
        <f t="shared" si="8"/>
        <v>0</v>
      </c>
      <c r="F86" s="122">
        <f t="shared" si="9"/>
        <v>0</v>
      </c>
      <c r="H86" s="149"/>
    </row>
    <row r="87" spans="1:8" ht="15" customHeight="1" x14ac:dyDescent="0.25">
      <c r="A87" s="126" t="s">
        <v>67</v>
      </c>
      <c r="B87" s="117">
        <v>520839.51</v>
      </c>
      <c r="C87" s="117">
        <v>540251</v>
      </c>
      <c r="D87" s="117">
        <v>542901</v>
      </c>
      <c r="E87" s="125">
        <f t="shared" si="8"/>
        <v>2650</v>
      </c>
      <c r="F87" s="122">
        <f t="shared" si="9"/>
        <v>4.9051274315086877E-3</v>
      </c>
      <c r="H87" s="149"/>
    </row>
    <row r="88" spans="1:8" s="103" customFormat="1" ht="15" customHeight="1" x14ac:dyDescent="0.25">
      <c r="A88" s="128" t="s">
        <v>68</v>
      </c>
      <c r="B88" s="146">
        <v>5821034.2200000007</v>
      </c>
      <c r="C88" s="146">
        <v>4904039</v>
      </c>
      <c r="D88" s="146">
        <v>4917039</v>
      </c>
      <c r="E88" s="130">
        <f t="shared" si="8"/>
        <v>13000</v>
      </c>
      <c r="F88" s="131">
        <f t="shared" si="9"/>
        <v>2.6508761451530054E-3</v>
      </c>
      <c r="H88" s="174"/>
    </row>
    <row r="89" spans="1:8" ht="15" customHeight="1" x14ac:dyDescent="0.25">
      <c r="A89" s="126" t="s">
        <v>69</v>
      </c>
      <c r="B89" s="117">
        <v>2296082.87</v>
      </c>
      <c r="C89" s="117">
        <v>2490804</v>
      </c>
      <c r="D89" s="117">
        <v>2519337</v>
      </c>
      <c r="E89" s="125">
        <f t="shared" si="8"/>
        <v>28533</v>
      </c>
      <c r="F89" s="122">
        <f t="shared" si="9"/>
        <v>1.1455337312771298E-2</v>
      </c>
      <c r="H89" s="149"/>
    </row>
    <row r="90" spans="1:8" ht="15" customHeight="1" x14ac:dyDescent="0.25">
      <c r="A90" s="126" t="s">
        <v>70</v>
      </c>
      <c r="B90" s="125">
        <v>10126299.720000001</v>
      </c>
      <c r="C90" s="125">
        <v>7510669</v>
      </c>
      <c r="D90" s="125">
        <v>8003816</v>
      </c>
      <c r="E90" s="125">
        <f t="shared" si="8"/>
        <v>493147</v>
      </c>
      <c r="F90" s="122">
        <f t="shared" si="9"/>
        <v>6.5659530462599272E-2</v>
      </c>
      <c r="H90" s="149"/>
    </row>
    <row r="91" spans="1:8" ht="15" customHeight="1" x14ac:dyDescent="0.25">
      <c r="A91" s="126" t="s">
        <v>71</v>
      </c>
      <c r="B91" s="125">
        <v>0</v>
      </c>
      <c r="C91" s="125">
        <v>0</v>
      </c>
      <c r="D91" s="125">
        <v>0</v>
      </c>
      <c r="E91" s="125">
        <f t="shared" si="8"/>
        <v>0</v>
      </c>
      <c r="F91" s="122">
        <f t="shared" si="9"/>
        <v>0</v>
      </c>
      <c r="H91" s="149"/>
    </row>
    <row r="92" spans="1:8" ht="15" customHeight="1" x14ac:dyDescent="0.25">
      <c r="A92" s="126" t="s">
        <v>72</v>
      </c>
      <c r="B92" s="125">
        <v>6900000</v>
      </c>
      <c r="C92" s="125">
        <v>6900000</v>
      </c>
      <c r="D92" s="125">
        <v>0</v>
      </c>
      <c r="E92" s="125">
        <f t="shared" si="8"/>
        <v>-6900000</v>
      </c>
      <c r="F92" s="122">
        <f t="shared" si="9"/>
        <v>-1</v>
      </c>
      <c r="H92" s="149"/>
    </row>
    <row r="93" spans="1:8" s="103" customFormat="1" ht="15" customHeight="1" x14ac:dyDescent="0.25">
      <c r="A93" s="128" t="s">
        <v>73</v>
      </c>
      <c r="B93" s="130">
        <v>19322382.59</v>
      </c>
      <c r="C93" s="130">
        <v>16901473</v>
      </c>
      <c r="D93" s="130">
        <v>10523153</v>
      </c>
      <c r="E93" s="130">
        <f t="shared" si="8"/>
        <v>-6378320</v>
      </c>
      <c r="F93" s="131">
        <f t="shared" si="9"/>
        <v>-0.3773824920466991</v>
      </c>
      <c r="H93" s="174"/>
    </row>
    <row r="94" spans="1:8" ht="15" customHeight="1" x14ac:dyDescent="0.25">
      <c r="A94" s="126" t="s">
        <v>74</v>
      </c>
      <c r="B94" s="125">
        <v>290500.07</v>
      </c>
      <c r="C94" s="125">
        <v>707937</v>
      </c>
      <c r="D94" s="125">
        <v>666404</v>
      </c>
      <c r="E94" s="125">
        <f t="shared" si="8"/>
        <v>-41533</v>
      </c>
      <c r="F94" s="122">
        <f t="shared" si="9"/>
        <v>-5.8667649804996773E-2</v>
      </c>
      <c r="H94" s="149"/>
    </row>
    <row r="95" spans="1:8" ht="15" customHeight="1" x14ac:dyDescent="0.25">
      <c r="A95" s="126" t="s">
        <v>75</v>
      </c>
      <c r="B95" s="125">
        <v>194494.26</v>
      </c>
      <c r="C95" s="125">
        <v>205101</v>
      </c>
      <c r="D95" s="125">
        <v>205101</v>
      </c>
      <c r="E95" s="125">
        <f t="shared" si="8"/>
        <v>0</v>
      </c>
      <c r="F95" s="122">
        <f t="shared" si="9"/>
        <v>0</v>
      </c>
      <c r="H95" s="149"/>
    </row>
    <row r="96" spans="1:8" ht="15" customHeight="1" x14ac:dyDescent="0.25">
      <c r="A96" s="133" t="s">
        <v>76</v>
      </c>
      <c r="B96" s="125">
        <v>0</v>
      </c>
      <c r="C96" s="125">
        <v>0</v>
      </c>
      <c r="D96" s="125">
        <v>0</v>
      </c>
      <c r="E96" s="125">
        <f t="shared" si="8"/>
        <v>0</v>
      </c>
      <c r="F96" s="122">
        <f t="shared" si="9"/>
        <v>0</v>
      </c>
      <c r="H96" s="149"/>
    </row>
    <row r="97" spans="1:8" s="103" customFormat="1" ht="15" customHeight="1" x14ac:dyDescent="0.25">
      <c r="A97" s="147" t="s">
        <v>77</v>
      </c>
      <c r="B97" s="146">
        <v>484994.33</v>
      </c>
      <c r="C97" s="146">
        <v>913038</v>
      </c>
      <c r="D97" s="146">
        <v>871505</v>
      </c>
      <c r="E97" s="125">
        <f t="shared" si="8"/>
        <v>-41533</v>
      </c>
      <c r="F97" s="131">
        <f t="shared" si="9"/>
        <v>-4.5488796742304265E-2</v>
      </c>
      <c r="H97" s="174"/>
    </row>
    <row r="98" spans="1:8" ht="15" customHeight="1" x14ac:dyDescent="0.25">
      <c r="A98" s="133" t="s">
        <v>78</v>
      </c>
      <c r="B98" s="125">
        <v>0</v>
      </c>
      <c r="C98" s="125">
        <v>0</v>
      </c>
      <c r="D98" s="125">
        <v>0</v>
      </c>
      <c r="E98" s="125">
        <f t="shared" si="8"/>
        <v>0</v>
      </c>
      <c r="F98" s="122">
        <f t="shared" si="9"/>
        <v>0</v>
      </c>
      <c r="H98" s="149"/>
    </row>
    <row r="99" spans="1:8" s="103" customFormat="1" ht="15" customHeight="1" thickBot="1" x14ac:dyDescent="0.3">
      <c r="A99" s="165" t="s">
        <v>59</v>
      </c>
      <c r="B99" s="166">
        <v>59627249.780000001</v>
      </c>
      <c r="C99" s="166">
        <v>62593314</v>
      </c>
      <c r="D99" s="166">
        <v>56418832</v>
      </c>
      <c r="E99" s="166">
        <f t="shared" si="8"/>
        <v>-6174482</v>
      </c>
      <c r="F99" s="167">
        <f t="shared" si="9"/>
        <v>-9.8644433493328063E-2</v>
      </c>
      <c r="H99" s="174"/>
    </row>
    <row r="100" spans="1:8" ht="15" customHeight="1" thickTop="1" x14ac:dyDescent="0.25">
      <c r="A100" s="148"/>
      <c r="B100" s="149"/>
      <c r="C100" s="149"/>
      <c r="D100" s="149"/>
      <c r="E100" s="149"/>
      <c r="F100" s="150" t="s">
        <v>38</v>
      </c>
    </row>
    <row r="101" spans="1:8" x14ac:dyDescent="0.25">
      <c r="A101" t="s">
        <v>210</v>
      </c>
    </row>
    <row r="102" spans="1:8" x14ac:dyDescent="0.25">
      <c r="A102" t="s">
        <v>181</v>
      </c>
    </row>
    <row r="103" spans="1:8" x14ac:dyDescent="0.25">
      <c r="A103" t="s">
        <v>211</v>
      </c>
    </row>
  </sheetData>
  <hyperlinks>
    <hyperlink ref="I2" location="Home!A1" tooltip="Home" display="Home" xr:uid="{C0067768-64BC-4D7F-B384-154C01B80E21}"/>
  </hyperlinks>
  <printOptions horizontalCentered="1" verticalCentered="1"/>
  <pageMargins left="0.25" right="0.25" top="0.75" bottom="0.75" header="0.3" footer="0.3"/>
  <pageSetup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M103"/>
  <sheetViews>
    <sheetView zoomScaleNormal="100" workbookViewId="0">
      <pane ySplit="5" topLeftCell="A57" activePane="bottomLeft" state="frozen"/>
      <selection activeCell="G16" sqref="G16"/>
      <selection pane="bottomLeft" activeCell="C65" sqref="C65:C72"/>
    </sheetView>
  </sheetViews>
  <sheetFormatPr defaultColWidth="9.140625" defaultRowHeight="15" x14ac:dyDescent="0.25"/>
  <cols>
    <col min="1" max="1" width="66.5703125" customWidth="1"/>
    <col min="2" max="5" width="23.7109375" style="151" customWidth="1"/>
    <col min="6" max="6" width="23.7109375" style="152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115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109" t="s">
        <v>4</v>
      </c>
      <c r="B4" s="110" t="s">
        <v>5</v>
      </c>
      <c r="C4" s="111" t="s">
        <v>6</v>
      </c>
      <c r="D4" s="111" t="s">
        <v>6</v>
      </c>
      <c r="E4" s="111" t="s">
        <v>7</v>
      </c>
      <c r="F4" s="112" t="s">
        <v>8</v>
      </c>
      <c r="H4" s="180"/>
    </row>
    <row r="5" spans="1:9" s="107" customFormat="1" ht="15" customHeight="1" x14ac:dyDescent="0.25">
      <c r="A5" s="113"/>
      <c r="B5" s="114" t="s">
        <v>207</v>
      </c>
      <c r="C5" s="114" t="s">
        <v>208</v>
      </c>
      <c r="D5" s="203" t="s">
        <v>209</v>
      </c>
      <c r="E5" s="114" t="s">
        <v>207</v>
      </c>
      <c r="F5" s="115" t="s">
        <v>9</v>
      </c>
      <c r="H5" s="181"/>
    </row>
    <row r="6" spans="1:9" ht="15" customHeight="1" x14ac:dyDescent="0.25">
      <c r="A6" s="116" t="s">
        <v>10</v>
      </c>
      <c r="B6" s="117"/>
      <c r="C6" s="117"/>
      <c r="D6" s="117"/>
      <c r="E6" s="117"/>
      <c r="F6" s="118"/>
      <c r="H6" s="149"/>
    </row>
    <row r="7" spans="1:9" ht="15" customHeight="1" x14ac:dyDescent="0.25">
      <c r="A7" s="116" t="s">
        <v>11</v>
      </c>
      <c r="B7" s="117"/>
      <c r="C7" s="117"/>
      <c r="D7" s="117"/>
      <c r="E7" s="117"/>
      <c r="F7" s="119"/>
      <c r="H7" s="149"/>
    </row>
    <row r="8" spans="1:9" ht="15" customHeight="1" x14ac:dyDescent="0.25">
      <c r="A8" s="120" t="s">
        <v>12</v>
      </c>
      <c r="B8" s="121">
        <v>38151290</v>
      </c>
      <c r="C8" s="121">
        <v>38151290</v>
      </c>
      <c r="D8" s="121">
        <v>35228335</v>
      </c>
      <c r="E8" s="121">
        <f t="shared" ref="E8:E36" si="0">D8-C8</f>
        <v>-2922955</v>
      </c>
      <c r="F8" s="122">
        <f t="shared" ref="F8:F36" si="1">IF(ISBLANK(E8),"  ",IF(C8&gt;0,E8/C8,IF(E8&gt;0,1,0)))</f>
        <v>-7.6614840546676138E-2</v>
      </c>
      <c r="H8" s="149"/>
    </row>
    <row r="9" spans="1:9" ht="15" customHeight="1" x14ac:dyDescent="0.25">
      <c r="A9" s="120" t="s">
        <v>13</v>
      </c>
      <c r="B9" s="121">
        <v>0</v>
      </c>
      <c r="C9" s="121">
        <v>0</v>
      </c>
      <c r="D9" s="121">
        <v>0</v>
      </c>
      <c r="E9" s="121">
        <f t="shared" si="0"/>
        <v>0</v>
      </c>
      <c r="F9" s="122">
        <f t="shared" si="1"/>
        <v>0</v>
      </c>
      <c r="H9" s="149"/>
    </row>
    <row r="10" spans="1:9" ht="15" customHeight="1" x14ac:dyDescent="0.25">
      <c r="A10" s="188" t="s">
        <v>14</v>
      </c>
      <c r="B10" s="123">
        <v>2412397</v>
      </c>
      <c r="C10" s="123">
        <v>2412397</v>
      </c>
      <c r="D10" s="123">
        <v>1947744</v>
      </c>
      <c r="E10" s="121">
        <f t="shared" si="0"/>
        <v>-464653</v>
      </c>
      <c r="F10" s="122">
        <f t="shared" si="1"/>
        <v>-0.19261050316345113</v>
      </c>
      <c r="H10" s="149"/>
    </row>
    <row r="11" spans="1:9" ht="15" customHeight="1" x14ac:dyDescent="0.25">
      <c r="A11" s="194" t="s">
        <v>15</v>
      </c>
      <c r="B11" s="125">
        <v>0</v>
      </c>
      <c r="C11" s="125">
        <v>0</v>
      </c>
      <c r="D11" s="125">
        <v>0</v>
      </c>
      <c r="E11" s="121">
        <f t="shared" si="0"/>
        <v>0</v>
      </c>
      <c r="F11" s="122">
        <f t="shared" si="1"/>
        <v>0</v>
      </c>
      <c r="H11" s="149"/>
    </row>
    <row r="12" spans="1:9" ht="15" customHeight="1" x14ac:dyDescent="0.25">
      <c r="A12" s="195" t="s">
        <v>16</v>
      </c>
      <c r="B12" s="125">
        <v>1912397</v>
      </c>
      <c r="C12" s="125">
        <v>1912397</v>
      </c>
      <c r="D12" s="125">
        <v>1947744</v>
      </c>
      <c r="E12" s="121">
        <f t="shared" si="0"/>
        <v>35347</v>
      </c>
      <c r="F12" s="122">
        <f t="shared" si="1"/>
        <v>1.848308693226354E-2</v>
      </c>
      <c r="H12" s="149"/>
    </row>
    <row r="13" spans="1:9" ht="15" customHeight="1" x14ac:dyDescent="0.25">
      <c r="A13" s="195" t="s">
        <v>17</v>
      </c>
      <c r="B13" s="125">
        <v>0</v>
      </c>
      <c r="C13" s="125">
        <v>0</v>
      </c>
      <c r="D13" s="125">
        <v>0</v>
      </c>
      <c r="E13" s="121">
        <f t="shared" si="0"/>
        <v>0</v>
      </c>
      <c r="F13" s="122">
        <f t="shared" si="1"/>
        <v>0</v>
      </c>
      <c r="H13" s="149"/>
    </row>
    <row r="14" spans="1:9" ht="15" customHeight="1" x14ac:dyDescent="0.25">
      <c r="A14" s="195" t="s">
        <v>18</v>
      </c>
      <c r="B14" s="125">
        <v>0</v>
      </c>
      <c r="C14" s="125">
        <v>0</v>
      </c>
      <c r="D14" s="125">
        <v>0</v>
      </c>
      <c r="E14" s="121">
        <f t="shared" si="0"/>
        <v>0</v>
      </c>
      <c r="F14" s="122">
        <f t="shared" si="1"/>
        <v>0</v>
      </c>
      <c r="H14" s="149"/>
    </row>
    <row r="15" spans="1:9" ht="15" customHeight="1" x14ac:dyDescent="0.25">
      <c r="A15" s="195" t="s">
        <v>19</v>
      </c>
      <c r="B15" s="125">
        <v>0</v>
      </c>
      <c r="C15" s="125">
        <v>0</v>
      </c>
      <c r="D15" s="125">
        <v>0</v>
      </c>
      <c r="E15" s="121">
        <f t="shared" si="0"/>
        <v>0</v>
      </c>
      <c r="F15" s="122">
        <f t="shared" si="1"/>
        <v>0</v>
      </c>
      <c r="H15" s="149"/>
    </row>
    <row r="16" spans="1:9" ht="15" customHeight="1" x14ac:dyDescent="0.25">
      <c r="A16" s="195" t="s">
        <v>200</v>
      </c>
      <c r="B16" s="125">
        <v>0</v>
      </c>
      <c r="C16" s="125">
        <v>0</v>
      </c>
      <c r="D16" s="125">
        <v>0</v>
      </c>
      <c r="E16" s="121">
        <f t="shared" si="0"/>
        <v>0</v>
      </c>
      <c r="F16" s="122">
        <f t="shared" si="1"/>
        <v>0</v>
      </c>
      <c r="H16" s="149"/>
    </row>
    <row r="17" spans="1:8" ht="15" customHeight="1" x14ac:dyDescent="0.25">
      <c r="A17" s="195" t="s">
        <v>20</v>
      </c>
      <c r="B17" s="125">
        <v>0</v>
      </c>
      <c r="C17" s="125">
        <v>0</v>
      </c>
      <c r="D17" s="125">
        <v>0</v>
      </c>
      <c r="E17" s="121">
        <f t="shared" si="0"/>
        <v>0</v>
      </c>
      <c r="F17" s="122">
        <f t="shared" si="1"/>
        <v>0</v>
      </c>
      <c r="H17" s="149"/>
    </row>
    <row r="18" spans="1:8" ht="15" customHeight="1" x14ac:dyDescent="0.25">
      <c r="A18" s="195" t="s">
        <v>192</v>
      </c>
      <c r="B18" s="125">
        <v>0</v>
      </c>
      <c r="C18" s="125">
        <v>0</v>
      </c>
      <c r="D18" s="125">
        <v>0</v>
      </c>
      <c r="E18" s="121">
        <f t="shared" si="0"/>
        <v>0</v>
      </c>
      <c r="F18" s="122">
        <f t="shared" si="1"/>
        <v>0</v>
      </c>
      <c r="H18" s="149"/>
    </row>
    <row r="19" spans="1:8" ht="15" customHeight="1" x14ac:dyDescent="0.25">
      <c r="A19" s="195" t="s">
        <v>21</v>
      </c>
      <c r="B19" s="125">
        <v>0</v>
      </c>
      <c r="C19" s="125">
        <v>0</v>
      </c>
      <c r="D19" s="125">
        <v>0</v>
      </c>
      <c r="E19" s="121">
        <f t="shared" si="0"/>
        <v>0</v>
      </c>
      <c r="F19" s="122">
        <f t="shared" si="1"/>
        <v>0</v>
      </c>
      <c r="H19" s="149"/>
    </row>
    <row r="20" spans="1:8" ht="15" customHeight="1" x14ac:dyDescent="0.25">
      <c r="A20" s="195" t="s">
        <v>22</v>
      </c>
      <c r="B20" s="125">
        <v>0</v>
      </c>
      <c r="C20" s="125">
        <v>0</v>
      </c>
      <c r="D20" s="125">
        <v>0</v>
      </c>
      <c r="E20" s="121">
        <f t="shared" si="0"/>
        <v>0</v>
      </c>
      <c r="F20" s="122">
        <f t="shared" si="1"/>
        <v>0</v>
      </c>
      <c r="H20" s="149"/>
    </row>
    <row r="21" spans="1:8" ht="15" customHeight="1" x14ac:dyDescent="0.25">
      <c r="A21" s="195" t="s">
        <v>193</v>
      </c>
      <c r="B21" s="125">
        <v>0</v>
      </c>
      <c r="C21" s="125">
        <v>0</v>
      </c>
      <c r="D21" s="125">
        <v>0</v>
      </c>
      <c r="E21" s="121">
        <f t="shared" si="0"/>
        <v>0</v>
      </c>
      <c r="F21" s="122">
        <f t="shared" si="1"/>
        <v>0</v>
      </c>
      <c r="H21" s="149"/>
    </row>
    <row r="22" spans="1:8" ht="15" customHeight="1" x14ac:dyDescent="0.25">
      <c r="A22" s="195" t="s">
        <v>23</v>
      </c>
      <c r="B22" s="125">
        <v>0</v>
      </c>
      <c r="C22" s="125">
        <v>0</v>
      </c>
      <c r="D22" s="125">
        <v>0</v>
      </c>
      <c r="E22" s="121">
        <f t="shared" si="0"/>
        <v>0</v>
      </c>
      <c r="F22" s="122">
        <f t="shared" si="1"/>
        <v>0</v>
      </c>
      <c r="H22" s="149"/>
    </row>
    <row r="23" spans="1:8" ht="15" customHeight="1" x14ac:dyDescent="0.25">
      <c r="A23" s="196" t="s">
        <v>194</v>
      </c>
      <c r="B23" s="125">
        <v>0</v>
      </c>
      <c r="C23" s="125">
        <v>0</v>
      </c>
      <c r="D23" s="125">
        <v>0</v>
      </c>
      <c r="E23" s="121">
        <f t="shared" si="0"/>
        <v>0</v>
      </c>
      <c r="F23" s="122">
        <f t="shared" si="1"/>
        <v>0</v>
      </c>
      <c r="H23" s="149"/>
    </row>
    <row r="24" spans="1:8" ht="15" customHeight="1" x14ac:dyDescent="0.25">
      <c r="A24" s="196" t="s">
        <v>24</v>
      </c>
      <c r="B24" s="125">
        <v>0</v>
      </c>
      <c r="C24" s="125">
        <v>0</v>
      </c>
      <c r="D24" s="125">
        <v>0</v>
      </c>
      <c r="E24" s="121">
        <f t="shared" si="0"/>
        <v>0</v>
      </c>
      <c r="F24" s="122">
        <f t="shared" si="1"/>
        <v>0</v>
      </c>
      <c r="H24" s="149"/>
    </row>
    <row r="25" spans="1:8" ht="15" customHeight="1" x14ac:dyDescent="0.25">
      <c r="A25" s="196" t="s">
        <v>79</v>
      </c>
      <c r="B25" s="125">
        <v>0</v>
      </c>
      <c r="C25" s="125">
        <v>0</v>
      </c>
      <c r="D25" s="125">
        <v>0</v>
      </c>
      <c r="E25" s="121">
        <f t="shared" si="0"/>
        <v>0</v>
      </c>
      <c r="F25" s="122">
        <f t="shared" si="1"/>
        <v>0</v>
      </c>
      <c r="H25" s="149"/>
    </row>
    <row r="26" spans="1:8" ht="15" customHeight="1" x14ac:dyDescent="0.25">
      <c r="A26" s="196" t="s">
        <v>195</v>
      </c>
      <c r="B26" s="125">
        <v>0</v>
      </c>
      <c r="C26" s="125">
        <v>0</v>
      </c>
      <c r="D26" s="125">
        <v>0</v>
      </c>
      <c r="E26" s="121">
        <f t="shared" si="0"/>
        <v>0</v>
      </c>
      <c r="F26" s="122">
        <f t="shared" si="1"/>
        <v>0</v>
      </c>
      <c r="H26" s="149"/>
    </row>
    <row r="27" spans="1:8" ht="15" customHeight="1" x14ac:dyDescent="0.25">
      <c r="A27" s="196" t="s">
        <v>196</v>
      </c>
      <c r="B27" s="125">
        <v>0</v>
      </c>
      <c r="C27" s="125">
        <v>0</v>
      </c>
      <c r="D27" s="125">
        <v>0</v>
      </c>
      <c r="E27" s="121">
        <f t="shared" si="0"/>
        <v>0</v>
      </c>
      <c r="F27" s="122">
        <f t="shared" si="1"/>
        <v>0</v>
      </c>
      <c r="H27" s="149"/>
    </row>
    <row r="28" spans="1:8" ht="15" customHeight="1" x14ac:dyDescent="0.25">
      <c r="A28" s="196" t="s">
        <v>185</v>
      </c>
      <c r="B28" s="125">
        <v>0</v>
      </c>
      <c r="C28" s="125">
        <v>0</v>
      </c>
      <c r="D28" s="125">
        <v>0</v>
      </c>
      <c r="E28" s="121">
        <f t="shared" si="0"/>
        <v>0</v>
      </c>
      <c r="F28" s="122">
        <f t="shared" si="1"/>
        <v>0</v>
      </c>
      <c r="H28" s="149"/>
    </row>
    <row r="29" spans="1:8" ht="15" customHeight="1" x14ac:dyDescent="0.25">
      <c r="A29" s="196" t="s">
        <v>197</v>
      </c>
      <c r="B29" s="125">
        <v>0</v>
      </c>
      <c r="C29" s="125">
        <v>0</v>
      </c>
      <c r="D29" s="125">
        <v>0</v>
      </c>
      <c r="E29" s="121">
        <f t="shared" si="0"/>
        <v>0</v>
      </c>
      <c r="F29" s="122">
        <f t="shared" si="1"/>
        <v>0</v>
      </c>
      <c r="H29" s="149"/>
    </row>
    <row r="30" spans="1:8" ht="15" customHeight="1" x14ac:dyDescent="0.25">
      <c r="A30" s="197" t="s">
        <v>198</v>
      </c>
      <c r="B30" s="125">
        <v>0</v>
      </c>
      <c r="C30" s="125">
        <v>0</v>
      </c>
      <c r="D30" s="125">
        <v>0</v>
      </c>
      <c r="E30" s="121">
        <f t="shared" si="0"/>
        <v>0</v>
      </c>
      <c r="F30" s="122">
        <f t="shared" si="1"/>
        <v>0</v>
      </c>
      <c r="H30" s="149"/>
    </row>
    <row r="31" spans="1:8" s="209" customFormat="1" ht="15" customHeight="1" x14ac:dyDescent="0.25">
      <c r="A31" s="222" t="s">
        <v>205</v>
      </c>
      <c r="B31" s="217">
        <v>0</v>
      </c>
      <c r="C31" s="217">
        <v>0</v>
      </c>
      <c r="D31" s="217">
        <v>0</v>
      </c>
      <c r="E31" s="218">
        <v>0</v>
      </c>
      <c r="F31" s="219">
        <f t="shared" si="1"/>
        <v>0</v>
      </c>
      <c r="H31" s="220"/>
    </row>
    <row r="32" spans="1:8" s="209" customFormat="1" ht="15" customHeight="1" x14ac:dyDescent="0.25">
      <c r="A32" s="221" t="s">
        <v>206</v>
      </c>
      <c r="B32" s="217">
        <v>0</v>
      </c>
      <c r="C32" s="217">
        <v>0</v>
      </c>
      <c r="D32" s="217">
        <v>0</v>
      </c>
      <c r="E32" s="218">
        <v>0</v>
      </c>
      <c r="F32" s="219">
        <f t="shared" si="1"/>
        <v>0</v>
      </c>
      <c r="H32" s="220"/>
    </row>
    <row r="33" spans="1:8" ht="15" customHeight="1" x14ac:dyDescent="0.25">
      <c r="A33" s="196" t="s">
        <v>201</v>
      </c>
      <c r="B33" s="125">
        <v>0</v>
      </c>
      <c r="C33" s="125">
        <v>0</v>
      </c>
      <c r="D33" s="125">
        <v>0</v>
      </c>
      <c r="E33" s="121">
        <f t="shared" si="0"/>
        <v>0</v>
      </c>
      <c r="F33" s="122">
        <f t="shared" si="1"/>
        <v>0</v>
      </c>
      <c r="H33" s="149"/>
    </row>
    <row r="34" spans="1:8" ht="15" customHeight="1" x14ac:dyDescent="0.25">
      <c r="A34" s="205" t="s">
        <v>204</v>
      </c>
      <c r="B34" s="125">
        <v>500000</v>
      </c>
      <c r="C34" s="125">
        <v>500000</v>
      </c>
      <c r="D34" s="125">
        <v>0</v>
      </c>
      <c r="E34" s="121">
        <f t="shared" ref="E34" si="2">D34-C34</f>
        <v>-500000</v>
      </c>
      <c r="F34" s="122">
        <f t="shared" ref="F34" si="3">IF(ISBLANK(E34),"  ",IF(C34&gt;0,E34/C34,IF(E34&gt;0,1,0)))</f>
        <v>-1</v>
      </c>
      <c r="H34" s="149"/>
    </row>
    <row r="35" spans="1:8" ht="15" customHeight="1" x14ac:dyDescent="0.25">
      <c r="A35" s="198" t="s">
        <v>202</v>
      </c>
      <c r="B35" s="125">
        <v>0</v>
      </c>
      <c r="C35" s="125">
        <v>0</v>
      </c>
      <c r="D35" s="125">
        <v>0</v>
      </c>
      <c r="E35" s="121">
        <f t="shared" si="0"/>
        <v>0</v>
      </c>
      <c r="F35" s="122">
        <f t="shared" si="1"/>
        <v>0</v>
      </c>
      <c r="H35" s="149"/>
    </row>
    <row r="36" spans="1:8" ht="15" customHeight="1" x14ac:dyDescent="0.25">
      <c r="A36" s="198" t="s">
        <v>203</v>
      </c>
      <c r="B36" s="125">
        <v>0</v>
      </c>
      <c r="C36" s="125">
        <v>0</v>
      </c>
      <c r="D36" s="125">
        <v>0</v>
      </c>
      <c r="E36" s="121">
        <f t="shared" si="0"/>
        <v>0</v>
      </c>
      <c r="F36" s="122">
        <f t="shared" si="1"/>
        <v>0</v>
      </c>
      <c r="H36" s="149"/>
    </row>
    <row r="37" spans="1:8" ht="15" customHeight="1" x14ac:dyDescent="0.25">
      <c r="A37" s="127" t="s">
        <v>25</v>
      </c>
      <c r="B37" s="125"/>
      <c r="C37" s="125"/>
      <c r="D37" s="125"/>
      <c r="E37" s="125"/>
      <c r="F37" s="118"/>
      <c r="H37" s="149"/>
    </row>
    <row r="38" spans="1:8" ht="15" customHeight="1" x14ac:dyDescent="0.25">
      <c r="A38" s="124" t="s">
        <v>26</v>
      </c>
      <c r="B38" s="121">
        <v>0</v>
      </c>
      <c r="C38" s="121">
        <v>0</v>
      </c>
      <c r="D38" s="121">
        <v>0</v>
      </c>
      <c r="E38" s="121">
        <f>D38-C38</f>
        <v>0</v>
      </c>
      <c r="F38" s="122">
        <f>IF(ISBLANK(E38),"  ",IF(C38&gt;0,E38/C38,IF(E38&gt;0,1,0)))</f>
        <v>0</v>
      </c>
      <c r="H38" s="149"/>
    </row>
    <row r="39" spans="1:8" ht="15" customHeight="1" x14ac:dyDescent="0.25">
      <c r="A39" s="128" t="s">
        <v>27</v>
      </c>
      <c r="B39" s="125"/>
      <c r="C39" s="125"/>
      <c r="D39" s="125"/>
      <c r="E39" s="125"/>
      <c r="F39" s="118"/>
      <c r="H39" s="149"/>
    </row>
    <row r="40" spans="1:8" ht="15" customHeight="1" x14ac:dyDescent="0.25">
      <c r="A40" s="124" t="s">
        <v>26</v>
      </c>
      <c r="B40" s="117">
        <v>0</v>
      </c>
      <c r="C40" s="117">
        <v>0</v>
      </c>
      <c r="D40" s="117">
        <v>0</v>
      </c>
      <c r="E40" s="121">
        <f>D40-C40</f>
        <v>0</v>
      </c>
      <c r="F40" s="122">
        <f>IF(ISBLANK(E40),"  ",IF(C40&gt;0,E40/C40,IF(E40&gt;0,1,0)))</f>
        <v>0</v>
      </c>
      <c r="H40" s="149"/>
    </row>
    <row r="41" spans="1:8" ht="15" customHeight="1" x14ac:dyDescent="0.25">
      <c r="A41" s="126" t="s">
        <v>28</v>
      </c>
      <c r="B41" s="125"/>
      <c r="C41" s="125"/>
      <c r="D41" s="125"/>
      <c r="E41" s="123"/>
      <c r="F41" s="122" t="str">
        <f>IF(ISBLANK(E41),"  ",IF(C41&gt;0,E41/C41,IF(E41&gt;0,1,0)))</f>
        <v xml:space="preserve">  </v>
      </c>
      <c r="H41" s="149"/>
    </row>
    <row r="42" spans="1:8" s="103" customFormat="1" ht="15" customHeight="1" x14ac:dyDescent="0.25">
      <c r="A42" s="129" t="s">
        <v>30</v>
      </c>
      <c r="B42" s="130">
        <v>40563687</v>
      </c>
      <c r="C42" s="130">
        <v>40563687</v>
      </c>
      <c r="D42" s="130">
        <v>37176079</v>
      </c>
      <c r="E42" s="130">
        <f>D42-C42</f>
        <v>-3387608</v>
      </c>
      <c r="F42" s="131">
        <f>IF(ISBLANK(E42),"  ",IF(C42&gt;0,E42/C42,IF(E42&gt;0,1,0)))</f>
        <v>-8.3513315739764976E-2</v>
      </c>
      <c r="H42" s="174"/>
    </row>
    <row r="43" spans="1:8" ht="15" customHeight="1" x14ac:dyDescent="0.25">
      <c r="A43" s="127" t="s">
        <v>31</v>
      </c>
      <c r="B43" s="125"/>
      <c r="C43" s="125"/>
      <c r="D43" s="125"/>
      <c r="E43" s="125"/>
      <c r="F43" s="118"/>
      <c r="H43" s="149"/>
    </row>
    <row r="44" spans="1:8" ht="15" customHeight="1" x14ac:dyDescent="0.25">
      <c r="A44" s="132" t="s">
        <v>32</v>
      </c>
      <c r="B44" s="121">
        <v>0</v>
      </c>
      <c r="C44" s="121">
        <v>0</v>
      </c>
      <c r="D44" s="121">
        <v>0</v>
      </c>
      <c r="E44" s="121">
        <f t="shared" ref="E44:E49" si="4">D44-C44</f>
        <v>0</v>
      </c>
      <c r="F44" s="122">
        <f t="shared" ref="F44:F49" si="5">IF(ISBLANK(E44),"  ",IF(C44&gt;0,E44/C44,IF(E44&gt;0,1,0)))</f>
        <v>0</v>
      </c>
      <c r="H44" s="149"/>
    </row>
    <row r="45" spans="1:8" ht="15" customHeight="1" x14ac:dyDescent="0.25">
      <c r="A45" s="133" t="s">
        <v>33</v>
      </c>
      <c r="B45" s="121">
        <v>0</v>
      </c>
      <c r="C45" s="121">
        <v>0</v>
      </c>
      <c r="D45" s="121">
        <v>0</v>
      </c>
      <c r="E45" s="121">
        <f t="shared" si="4"/>
        <v>0</v>
      </c>
      <c r="F45" s="122">
        <f t="shared" si="5"/>
        <v>0</v>
      </c>
      <c r="H45" s="149"/>
    </row>
    <row r="46" spans="1:8" ht="15" customHeight="1" x14ac:dyDescent="0.25">
      <c r="A46" s="133" t="s">
        <v>34</v>
      </c>
      <c r="B46" s="121">
        <v>0</v>
      </c>
      <c r="C46" s="121">
        <v>0</v>
      </c>
      <c r="D46" s="121">
        <v>0</v>
      </c>
      <c r="E46" s="121">
        <f t="shared" si="4"/>
        <v>0</v>
      </c>
      <c r="F46" s="122">
        <f t="shared" si="5"/>
        <v>0</v>
      </c>
      <c r="H46" s="149"/>
    </row>
    <row r="47" spans="1:8" ht="15" customHeight="1" x14ac:dyDescent="0.25">
      <c r="A47" s="133" t="s">
        <v>35</v>
      </c>
      <c r="B47" s="121">
        <v>0</v>
      </c>
      <c r="C47" s="121">
        <v>0</v>
      </c>
      <c r="D47" s="121">
        <v>0</v>
      </c>
      <c r="E47" s="121">
        <f t="shared" si="4"/>
        <v>0</v>
      </c>
      <c r="F47" s="122">
        <f t="shared" si="5"/>
        <v>0</v>
      </c>
      <c r="H47" s="149"/>
    </row>
    <row r="48" spans="1:8" ht="15" customHeight="1" x14ac:dyDescent="0.25">
      <c r="A48" s="134" t="s">
        <v>36</v>
      </c>
      <c r="B48" s="121">
        <v>0</v>
      </c>
      <c r="C48" s="121">
        <v>0</v>
      </c>
      <c r="D48" s="121">
        <v>0</v>
      </c>
      <c r="E48" s="121">
        <f t="shared" si="4"/>
        <v>0</v>
      </c>
      <c r="F48" s="122">
        <f t="shared" si="5"/>
        <v>0</v>
      </c>
      <c r="H48" s="149"/>
    </row>
    <row r="49" spans="1:13" s="103" customFormat="1" ht="15" customHeight="1" x14ac:dyDescent="0.25">
      <c r="A49" s="127" t="s">
        <v>37</v>
      </c>
      <c r="B49" s="135">
        <v>0</v>
      </c>
      <c r="C49" s="135">
        <v>0</v>
      </c>
      <c r="D49" s="135">
        <v>0</v>
      </c>
      <c r="E49" s="137">
        <f t="shared" si="4"/>
        <v>0</v>
      </c>
      <c r="F49" s="131">
        <f t="shared" si="5"/>
        <v>0</v>
      </c>
      <c r="H49" s="174"/>
      <c r="M49" s="103" t="s">
        <v>38</v>
      </c>
    </row>
    <row r="50" spans="1:13" ht="15" customHeight="1" x14ac:dyDescent="0.25">
      <c r="A50" s="126" t="s">
        <v>38</v>
      </c>
      <c r="B50" s="125"/>
      <c r="C50" s="125"/>
      <c r="D50" s="125"/>
      <c r="E50" s="125"/>
      <c r="F50" s="118"/>
      <c r="H50" s="149"/>
    </row>
    <row r="51" spans="1:13" s="103" customFormat="1" ht="15" customHeight="1" x14ac:dyDescent="0.25">
      <c r="A51" s="136" t="s">
        <v>39</v>
      </c>
      <c r="B51" s="137">
        <v>0</v>
      </c>
      <c r="C51" s="137">
        <v>0</v>
      </c>
      <c r="D51" s="137">
        <v>0</v>
      </c>
      <c r="E51" s="137">
        <f>D51-C51</f>
        <v>0</v>
      </c>
      <c r="F51" s="131">
        <f>IF(ISBLANK(E51),"  ",IF(C51&gt;0,E51/C51,IF(E51&gt;0,1,0)))</f>
        <v>0</v>
      </c>
      <c r="H51" s="174"/>
    </row>
    <row r="52" spans="1:13" ht="15" customHeight="1" x14ac:dyDescent="0.25">
      <c r="A52" s="124"/>
      <c r="B52" s="117"/>
      <c r="C52" s="117"/>
      <c r="D52" s="117"/>
      <c r="E52" s="117"/>
      <c r="F52" s="119"/>
      <c r="H52" s="149"/>
    </row>
    <row r="53" spans="1:13" s="103" customFormat="1" ht="15" customHeight="1" x14ac:dyDescent="0.25">
      <c r="A53" s="136" t="s">
        <v>40</v>
      </c>
      <c r="B53" s="137">
        <v>0</v>
      </c>
      <c r="C53" s="137">
        <v>0</v>
      </c>
      <c r="D53" s="137">
        <v>0</v>
      </c>
      <c r="E53" s="137">
        <f>D53-C53</f>
        <v>0</v>
      </c>
      <c r="F53" s="131">
        <f>IF(ISBLANK(E53),"  ",IF(C53&gt;0,E53/C53,IF(E53&gt;0,1,0)))</f>
        <v>0</v>
      </c>
      <c r="H53" s="174"/>
    </row>
    <row r="54" spans="1:13" ht="15" customHeight="1" x14ac:dyDescent="0.25">
      <c r="A54" s="126" t="s">
        <v>38</v>
      </c>
      <c r="B54" s="125"/>
      <c r="C54" s="125"/>
      <c r="D54" s="125"/>
      <c r="E54" s="125"/>
      <c r="F54" s="118"/>
      <c r="H54" s="149"/>
    </row>
    <row r="55" spans="1:13" s="103" customFormat="1" ht="15" customHeight="1" x14ac:dyDescent="0.25">
      <c r="A55" s="127" t="s">
        <v>41</v>
      </c>
      <c r="B55" s="135">
        <v>93652626</v>
      </c>
      <c r="C55" s="135">
        <v>103355648</v>
      </c>
      <c r="D55" s="135">
        <v>103355648</v>
      </c>
      <c r="E55" s="135">
        <f>D55-C55</f>
        <v>0</v>
      </c>
      <c r="F55" s="131">
        <f>IF(ISBLANK(E55),"  ",IF(C55&gt;0,E55/C55,IF(E55&gt;0,1,0)))</f>
        <v>0</v>
      </c>
      <c r="H55" s="174"/>
    </row>
    <row r="56" spans="1:13" ht="15" customHeight="1" x14ac:dyDescent="0.25">
      <c r="A56" s="126" t="s">
        <v>38</v>
      </c>
      <c r="B56" s="125"/>
      <c r="C56" s="125"/>
      <c r="D56" s="125"/>
      <c r="E56" s="125"/>
      <c r="F56" s="118"/>
      <c r="H56" s="149"/>
    </row>
    <row r="57" spans="1:13" s="103" customFormat="1" ht="15" customHeight="1" x14ac:dyDescent="0.25">
      <c r="A57" s="138" t="s">
        <v>42</v>
      </c>
      <c r="B57" s="139">
        <v>0</v>
      </c>
      <c r="C57" s="139">
        <v>0</v>
      </c>
      <c r="D57" s="139">
        <v>0</v>
      </c>
      <c r="E57" s="139">
        <f>D57-C57</f>
        <v>0</v>
      </c>
      <c r="F57" s="131">
        <f>IF(ISBLANK(E57),"  ",IF(C57&gt;0,E57/C57,IF(E57&gt;0,1,0)))</f>
        <v>0</v>
      </c>
      <c r="H57" s="174"/>
    </row>
    <row r="58" spans="1:13" ht="15" customHeight="1" x14ac:dyDescent="0.25">
      <c r="A58" s="127"/>
      <c r="B58" s="117"/>
      <c r="C58" s="117"/>
      <c r="D58" s="117"/>
      <c r="E58" s="117"/>
      <c r="F58" s="140"/>
      <c r="H58" s="149"/>
    </row>
    <row r="59" spans="1:13" s="103" customFormat="1" ht="15" customHeight="1" x14ac:dyDescent="0.25">
      <c r="A59" s="127" t="s">
        <v>43</v>
      </c>
      <c r="B59" s="135">
        <v>0</v>
      </c>
      <c r="C59" s="135">
        <v>0</v>
      </c>
      <c r="D59" s="135">
        <v>0</v>
      </c>
      <c r="E59" s="139">
        <f>D59-C59</f>
        <v>0</v>
      </c>
      <c r="F59" s="131">
        <f>IF(ISBLANK(E59),"  ",IF(C59&gt;0,E59/C59,IF(E59&gt;0,1,0)))</f>
        <v>0</v>
      </c>
      <c r="H59" s="174"/>
    </row>
    <row r="60" spans="1:13" ht="15" customHeight="1" x14ac:dyDescent="0.25">
      <c r="A60" s="126"/>
      <c r="B60" s="125"/>
      <c r="C60" s="125"/>
      <c r="D60" s="125"/>
      <c r="E60" s="125"/>
      <c r="F60" s="118"/>
      <c r="H60" s="149"/>
    </row>
    <row r="61" spans="1:13" s="103" customFormat="1" ht="15" customHeight="1" x14ac:dyDescent="0.25">
      <c r="A61" s="141" t="s">
        <v>44</v>
      </c>
      <c r="B61" s="135">
        <v>134216313</v>
      </c>
      <c r="C61" s="135">
        <v>143919335</v>
      </c>
      <c r="D61" s="135">
        <v>140531727</v>
      </c>
      <c r="E61" s="135">
        <f>D61-C61</f>
        <v>-3387608</v>
      </c>
      <c r="F61" s="131">
        <f>IF(ISBLANK(E61),"  ",IF(C61&gt;0,E61/C61,IF(E61&gt;0,1,0)))</f>
        <v>-2.3538241057047687E-2</v>
      </c>
      <c r="H61" s="174"/>
    </row>
    <row r="62" spans="1:13" ht="15" customHeight="1" x14ac:dyDescent="0.25">
      <c r="A62" s="142"/>
      <c r="B62" s="125"/>
      <c r="C62" s="125"/>
      <c r="D62" s="125"/>
      <c r="E62" s="125"/>
      <c r="F62" s="118" t="s">
        <v>38</v>
      </c>
      <c r="H62" s="149"/>
    </row>
    <row r="63" spans="1:13" ht="15" customHeight="1" x14ac:dyDescent="0.25">
      <c r="A63" s="143"/>
      <c r="B63" s="117"/>
      <c r="C63" s="117"/>
      <c r="D63" s="117"/>
      <c r="E63" s="117"/>
      <c r="F63" s="119" t="s">
        <v>38</v>
      </c>
      <c r="H63" s="149"/>
    </row>
    <row r="64" spans="1:13" ht="15" customHeight="1" x14ac:dyDescent="0.25">
      <c r="A64" s="141" t="s">
        <v>45</v>
      </c>
      <c r="B64" s="117"/>
      <c r="C64" s="117"/>
      <c r="D64" s="117"/>
      <c r="E64" s="117"/>
      <c r="F64" s="119"/>
      <c r="H64" s="149"/>
    </row>
    <row r="65" spans="1:11" ht="15" customHeight="1" x14ac:dyDescent="0.25">
      <c r="A65" s="124" t="s">
        <v>46</v>
      </c>
      <c r="B65" s="117">
        <v>46614650</v>
      </c>
      <c r="C65" s="117">
        <v>49461013</v>
      </c>
      <c r="D65" s="117">
        <v>49594865</v>
      </c>
      <c r="E65" s="117">
        <f t="shared" ref="E65:E78" si="6">D65-C65</f>
        <v>133852</v>
      </c>
      <c r="F65" s="122">
        <f t="shared" ref="F65:F78" si="7">IF(ISBLANK(E65),"  ",IF(C65&gt;0,E65/C65,IF(E65&gt;0,1,0)))</f>
        <v>2.7062122645971688E-3</v>
      </c>
      <c r="H65" s="149"/>
      <c r="K65" t="s">
        <v>38</v>
      </c>
    </row>
    <row r="66" spans="1:11" ht="15" customHeight="1" x14ac:dyDescent="0.25">
      <c r="A66" s="126" t="s">
        <v>47</v>
      </c>
      <c r="B66" s="125">
        <v>11141258.43</v>
      </c>
      <c r="C66" s="125">
        <v>12235010</v>
      </c>
      <c r="D66" s="125">
        <v>10600878</v>
      </c>
      <c r="E66" s="125">
        <f t="shared" si="6"/>
        <v>-1634132</v>
      </c>
      <c r="F66" s="122">
        <f t="shared" si="7"/>
        <v>-0.13356196684759555</v>
      </c>
      <c r="H66" s="149"/>
    </row>
    <row r="67" spans="1:11" ht="15" customHeight="1" x14ac:dyDescent="0.25">
      <c r="A67" s="126" t="s">
        <v>48</v>
      </c>
      <c r="B67" s="125">
        <v>110059</v>
      </c>
      <c r="C67" s="125">
        <v>128504</v>
      </c>
      <c r="D67" s="125">
        <v>113341</v>
      </c>
      <c r="E67" s="125">
        <f t="shared" si="6"/>
        <v>-15163</v>
      </c>
      <c r="F67" s="122">
        <f t="shared" si="7"/>
        <v>-0.11799632696258482</v>
      </c>
      <c r="H67" s="149"/>
    </row>
    <row r="68" spans="1:11" ht="15" customHeight="1" x14ac:dyDescent="0.25">
      <c r="A68" s="126" t="s">
        <v>49</v>
      </c>
      <c r="B68" s="125">
        <v>11387674</v>
      </c>
      <c r="C68" s="125">
        <v>14701909</v>
      </c>
      <c r="D68" s="125">
        <v>13836367</v>
      </c>
      <c r="E68" s="125">
        <f t="shared" si="6"/>
        <v>-865542</v>
      </c>
      <c r="F68" s="122">
        <f t="shared" si="7"/>
        <v>-5.8872762714012171E-2</v>
      </c>
      <c r="H68" s="149"/>
    </row>
    <row r="69" spans="1:11" ht="15" customHeight="1" x14ac:dyDescent="0.25">
      <c r="A69" s="126" t="s">
        <v>50</v>
      </c>
      <c r="B69" s="125">
        <v>5833136</v>
      </c>
      <c r="C69" s="125">
        <v>6267714</v>
      </c>
      <c r="D69" s="125">
        <v>6548860</v>
      </c>
      <c r="E69" s="125">
        <f t="shared" si="6"/>
        <v>281146</v>
      </c>
      <c r="F69" s="122">
        <f t="shared" si="7"/>
        <v>4.4856226688071599E-2</v>
      </c>
      <c r="H69" s="149"/>
    </row>
    <row r="70" spans="1:11" ht="15" customHeight="1" x14ac:dyDescent="0.25">
      <c r="A70" s="126" t="s">
        <v>51</v>
      </c>
      <c r="B70" s="125">
        <v>14197401</v>
      </c>
      <c r="C70" s="125">
        <v>14796186</v>
      </c>
      <c r="D70" s="125">
        <v>14571144</v>
      </c>
      <c r="E70" s="125">
        <f t="shared" si="6"/>
        <v>-225042</v>
      </c>
      <c r="F70" s="122">
        <f t="shared" si="7"/>
        <v>-1.5209460059504524E-2</v>
      </c>
      <c r="H70" s="149"/>
    </row>
    <row r="71" spans="1:11" ht="15" customHeight="1" x14ac:dyDescent="0.25">
      <c r="A71" s="126" t="s">
        <v>52</v>
      </c>
      <c r="B71" s="125">
        <v>26801943</v>
      </c>
      <c r="C71" s="125">
        <v>27336380</v>
      </c>
      <c r="D71" s="125">
        <v>28263136</v>
      </c>
      <c r="E71" s="125">
        <f t="shared" si="6"/>
        <v>926756</v>
      </c>
      <c r="F71" s="122">
        <f t="shared" si="7"/>
        <v>3.3901928492360726E-2</v>
      </c>
      <c r="H71" s="149"/>
    </row>
    <row r="72" spans="1:11" ht="15" customHeight="1" x14ac:dyDescent="0.25">
      <c r="A72" s="126" t="s">
        <v>53</v>
      </c>
      <c r="B72" s="125">
        <v>14987552</v>
      </c>
      <c r="C72" s="125">
        <v>15849979</v>
      </c>
      <c r="D72" s="125">
        <v>13860496</v>
      </c>
      <c r="E72" s="125">
        <f t="shared" si="6"/>
        <v>-1989483</v>
      </c>
      <c r="F72" s="122">
        <f t="shared" si="7"/>
        <v>-0.12551959848022512</v>
      </c>
      <c r="H72" s="149"/>
    </row>
    <row r="73" spans="1:11" s="103" customFormat="1" ht="15" customHeight="1" x14ac:dyDescent="0.25">
      <c r="A73" s="144" t="s">
        <v>54</v>
      </c>
      <c r="B73" s="130">
        <v>131073673.43000001</v>
      </c>
      <c r="C73" s="130">
        <v>140776695</v>
      </c>
      <c r="D73" s="130">
        <v>137389087</v>
      </c>
      <c r="E73" s="125">
        <f t="shared" si="6"/>
        <v>-3387608</v>
      </c>
      <c r="F73" s="131">
        <f t="shared" si="7"/>
        <v>-2.4063698895616211E-2</v>
      </c>
      <c r="H73" s="174"/>
    </row>
    <row r="74" spans="1:11" ht="15" customHeight="1" x14ac:dyDescent="0.25">
      <c r="A74" s="126" t="s">
        <v>55</v>
      </c>
      <c r="B74" s="125">
        <v>0</v>
      </c>
      <c r="C74" s="125">
        <v>0</v>
      </c>
      <c r="D74" s="125">
        <v>0</v>
      </c>
      <c r="E74" s="125">
        <f t="shared" si="6"/>
        <v>0</v>
      </c>
      <c r="F74" s="122">
        <f t="shared" si="7"/>
        <v>0</v>
      </c>
      <c r="H74" s="149"/>
    </row>
    <row r="75" spans="1:11" ht="15" customHeight="1" x14ac:dyDescent="0.25">
      <c r="A75" s="126" t="s">
        <v>56</v>
      </c>
      <c r="B75" s="125">
        <v>0</v>
      </c>
      <c r="C75" s="125">
        <v>0</v>
      </c>
      <c r="D75" s="125">
        <v>0</v>
      </c>
      <c r="E75" s="125">
        <f t="shared" si="6"/>
        <v>0</v>
      </c>
      <c r="F75" s="122">
        <f t="shared" si="7"/>
        <v>0</v>
      </c>
      <c r="H75" s="149"/>
    </row>
    <row r="76" spans="1:11" ht="15" customHeight="1" x14ac:dyDescent="0.25">
      <c r="A76" s="126" t="s">
        <v>57</v>
      </c>
      <c r="B76" s="125">
        <v>3142640</v>
      </c>
      <c r="C76" s="125">
        <v>3142640</v>
      </c>
      <c r="D76" s="125">
        <v>3142640</v>
      </c>
      <c r="E76" s="125">
        <f t="shared" si="6"/>
        <v>0</v>
      </c>
      <c r="F76" s="122">
        <f t="shared" si="7"/>
        <v>0</v>
      </c>
      <c r="H76" s="149"/>
    </row>
    <row r="77" spans="1:11" ht="15" customHeight="1" x14ac:dyDescent="0.25">
      <c r="A77" s="126" t="s">
        <v>58</v>
      </c>
      <c r="B77" s="125">
        <v>0</v>
      </c>
      <c r="C77" s="125">
        <v>0</v>
      </c>
      <c r="D77" s="125">
        <v>0</v>
      </c>
      <c r="E77" s="125">
        <f t="shared" si="6"/>
        <v>0</v>
      </c>
      <c r="F77" s="122">
        <f t="shared" si="7"/>
        <v>0</v>
      </c>
      <c r="H77" s="149"/>
    </row>
    <row r="78" spans="1:11" s="103" customFormat="1" ht="15" customHeight="1" x14ac:dyDescent="0.25">
      <c r="A78" s="145" t="s">
        <v>59</v>
      </c>
      <c r="B78" s="146">
        <v>134216313.43000001</v>
      </c>
      <c r="C78" s="146">
        <v>143919335</v>
      </c>
      <c r="D78" s="146">
        <v>140531727</v>
      </c>
      <c r="E78" s="185">
        <f t="shared" si="6"/>
        <v>-3387608</v>
      </c>
      <c r="F78" s="131">
        <f t="shared" si="7"/>
        <v>-2.3538241057047687E-2</v>
      </c>
      <c r="H78" s="174"/>
    </row>
    <row r="79" spans="1:11" ht="15" customHeight="1" x14ac:dyDescent="0.25">
      <c r="A79" s="143"/>
      <c r="B79" s="117"/>
      <c r="C79" s="117"/>
      <c r="D79" s="117"/>
      <c r="E79" s="117"/>
      <c r="F79" s="119"/>
      <c r="H79" s="149"/>
    </row>
    <row r="80" spans="1:11" ht="15" customHeight="1" x14ac:dyDescent="0.25">
      <c r="A80" s="141" t="s">
        <v>60</v>
      </c>
      <c r="B80" s="117"/>
      <c r="C80" s="117"/>
      <c r="D80" s="117"/>
      <c r="E80" s="117"/>
      <c r="F80" s="119"/>
      <c r="H80" s="149"/>
    </row>
    <row r="81" spans="1:8" ht="15" customHeight="1" x14ac:dyDescent="0.25">
      <c r="A81" s="124" t="s">
        <v>61</v>
      </c>
      <c r="B81" s="121">
        <v>60024348</v>
      </c>
      <c r="C81" s="121">
        <v>61369409</v>
      </c>
      <c r="D81" s="121">
        <v>62213722</v>
      </c>
      <c r="E81" s="117">
        <f t="shared" ref="E81:E99" si="8">D81-C81</f>
        <v>844313</v>
      </c>
      <c r="F81" s="122">
        <f t="shared" ref="F81:F99" si="9">IF(ISBLANK(E81),"  ",IF(C81&gt;0,E81/C81,IF(E81&gt;0,1,0)))</f>
        <v>1.3757880575320515E-2</v>
      </c>
      <c r="H81" s="149"/>
    </row>
    <row r="82" spans="1:8" ht="15" customHeight="1" x14ac:dyDescent="0.25">
      <c r="A82" s="126" t="s">
        <v>62</v>
      </c>
      <c r="B82" s="123">
        <v>4198214</v>
      </c>
      <c r="C82" s="123">
        <v>5577683</v>
      </c>
      <c r="D82" s="123">
        <v>5419550</v>
      </c>
      <c r="E82" s="125">
        <f t="shared" si="8"/>
        <v>-158133</v>
      </c>
      <c r="F82" s="122">
        <f t="shared" si="9"/>
        <v>-2.8351019590034068E-2</v>
      </c>
      <c r="H82" s="149"/>
    </row>
    <row r="83" spans="1:8" ht="15" customHeight="1" x14ac:dyDescent="0.25">
      <c r="A83" s="126" t="s">
        <v>63</v>
      </c>
      <c r="B83" s="117">
        <v>24386592</v>
      </c>
      <c r="C83" s="117">
        <v>25723249</v>
      </c>
      <c r="D83" s="117">
        <v>25491408</v>
      </c>
      <c r="E83" s="125">
        <f t="shared" si="8"/>
        <v>-231841</v>
      </c>
      <c r="F83" s="122">
        <f t="shared" si="9"/>
        <v>-9.0128972432681424E-3</v>
      </c>
      <c r="H83" s="149"/>
    </row>
    <row r="84" spans="1:8" s="103" customFormat="1" ht="15" customHeight="1" x14ac:dyDescent="0.25">
      <c r="A84" s="144" t="s">
        <v>64</v>
      </c>
      <c r="B84" s="146">
        <v>88609154</v>
      </c>
      <c r="C84" s="146">
        <v>92670341</v>
      </c>
      <c r="D84" s="146">
        <v>93124680</v>
      </c>
      <c r="E84" s="130">
        <f t="shared" si="8"/>
        <v>454339</v>
      </c>
      <c r="F84" s="131">
        <f t="shared" si="9"/>
        <v>4.9027444498126972E-3</v>
      </c>
      <c r="H84" s="174"/>
    </row>
    <row r="85" spans="1:8" ht="15" customHeight="1" x14ac:dyDescent="0.25">
      <c r="A85" s="126" t="s">
        <v>65</v>
      </c>
      <c r="B85" s="123">
        <v>419644</v>
      </c>
      <c r="C85" s="123">
        <v>703857</v>
      </c>
      <c r="D85" s="123">
        <v>547057</v>
      </c>
      <c r="E85" s="125">
        <f t="shared" si="8"/>
        <v>-156800</v>
      </c>
      <c r="F85" s="122">
        <f t="shared" si="9"/>
        <v>-0.22277252339608755</v>
      </c>
      <c r="H85" s="149"/>
    </row>
    <row r="86" spans="1:8" ht="15" customHeight="1" x14ac:dyDescent="0.25">
      <c r="A86" s="126" t="s">
        <v>66</v>
      </c>
      <c r="B86" s="121">
        <v>7065632</v>
      </c>
      <c r="C86" s="121">
        <v>10189828</v>
      </c>
      <c r="D86" s="121">
        <v>7560405</v>
      </c>
      <c r="E86" s="125">
        <f t="shared" si="8"/>
        <v>-2629423</v>
      </c>
      <c r="F86" s="122">
        <f t="shared" si="9"/>
        <v>-0.25804390417581141</v>
      </c>
      <c r="H86" s="149"/>
    </row>
    <row r="87" spans="1:8" ht="15" customHeight="1" x14ac:dyDescent="0.25">
      <c r="A87" s="126" t="s">
        <v>67</v>
      </c>
      <c r="B87" s="117">
        <v>1859496</v>
      </c>
      <c r="C87" s="117">
        <v>2313927</v>
      </c>
      <c r="D87" s="117">
        <v>2121027</v>
      </c>
      <c r="E87" s="125">
        <f t="shared" si="8"/>
        <v>-192900</v>
      </c>
      <c r="F87" s="122">
        <f t="shared" si="9"/>
        <v>-8.336477339172757E-2</v>
      </c>
      <c r="H87" s="149"/>
    </row>
    <row r="88" spans="1:8" s="103" customFormat="1" ht="15" customHeight="1" x14ac:dyDescent="0.25">
      <c r="A88" s="128" t="s">
        <v>68</v>
      </c>
      <c r="B88" s="146">
        <v>9344772</v>
      </c>
      <c r="C88" s="146">
        <v>13207612</v>
      </c>
      <c r="D88" s="146">
        <v>10228489</v>
      </c>
      <c r="E88" s="130">
        <f t="shared" si="8"/>
        <v>-2979123</v>
      </c>
      <c r="F88" s="131">
        <f t="shared" si="9"/>
        <v>-0.22556106281741164</v>
      </c>
      <c r="H88" s="174"/>
    </row>
    <row r="89" spans="1:8" ht="15" customHeight="1" x14ac:dyDescent="0.25">
      <c r="A89" s="126" t="s">
        <v>69</v>
      </c>
      <c r="B89" s="117">
        <v>131703</v>
      </c>
      <c r="C89" s="117">
        <v>246200</v>
      </c>
      <c r="D89" s="117">
        <v>150200</v>
      </c>
      <c r="E89" s="125">
        <f t="shared" si="8"/>
        <v>-96000</v>
      </c>
      <c r="F89" s="122">
        <f t="shared" si="9"/>
        <v>-0.38992688870836717</v>
      </c>
      <c r="H89" s="149"/>
    </row>
    <row r="90" spans="1:8" ht="15" customHeight="1" x14ac:dyDescent="0.25">
      <c r="A90" s="126" t="s">
        <v>70</v>
      </c>
      <c r="B90" s="125">
        <v>30171121</v>
      </c>
      <c r="C90" s="125">
        <v>30817419</v>
      </c>
      <c r="D90" s="125">
        <v>31748602</v>
      </c>
      <c r="E90" s="125">
        <f t="shared" si="8"/>
        <v>931183</v>
      </c>
      <c r="F90" s="122">
        <f t="shared" si="9"/>
        <v>3.0216125497076831E-2</v>
      </c>
      <c r="H90" s="149"/>
    </row>
    <row r="91" spans="1:8" ht="15" customHeight="1" x14ac:dyDescent="0.25">
      <c r="A91" s="126" t="s">
        <v>71</v>
      </c>
      <c r="B91" s="125">
        <v>0</v>
      </c>
      <c r="C91" s="125">
        <v>0</v>
      </c>
      <c r="D91" s="125">
        <v>0</v>
      </c>
      <c r="E91" s="125">
        <f t="shared" si="8"/>
        <v>0</v>
      </c>
      <c r="F91" s="122">
        <f t="shared" si="9"/>
        <v>0</v>
      </c>
      <c r="H91" s="149"/>
    </row>
    <row r="92" spans="1:8" ht="15" customHeight="1" x14ac:dyDescent="0.25">
      <c r="A92" s="126" t="s">
        <v>72</v>
      </c>
      <c r="B92" s="125">
        <v>4047420</v>
      </c>
      <c r="C92" s="125">
        <v>3988071</v>
      </c>
      <c r="D92" s="125">
        <v>3459064</v>
      </c>
      <c r="E92" s="125">
        <f t="shared" si="8"/>
        <v>-529007</v>
      </c>
      <c r="F92" s="122">
        <f t="shared" si="9"/>
        <v>-0.13264733752232596</v>
      </c>
      <c r="H92" s="149"/>
    </row>
    <row r="93" spans="1:8" s="103" customFormat="1" ht="15" customHeight="1" x14ac:dyDescent="0.25">
      <c r="A93" s="128" t="s">
        <v>73</v>
      </c>
      <c r="B93" s="130">
        <v>34350244</v>
      </c>
      <c r="C93" s="130">
        <v>35051690</v>
      </c>
      <c r="D93" s="130">
        <v>35357866</v>
      </c>
      <c r="E93" s="130">
        <f t="shared" si="8"/>
        <v>306176</v>
      </c>
      <c r="F93" s="131">
        <f t="shared" si="9"/>
        <v>8.7349853887216285E-3</v>
      </c>
      <c r="H93" s="174"/>
    </row>
    <row r="94" spans="1:8" ht="15" customHeight="1" x14ac:dyDescent="0.25">
      <c r="A94" s="126" t="s">
        <v>74</v>
      </c>
      <c r="B94" s="125">
        <v>422859.43</v>
      </c>
      <c r="C94" s="125">
        <v>889370</v>
      </c>
      <c r="D94" s="125">
        <v>190370</v>
      </c>
      <c r="E94" s="125">
        <f t="shared" si="8"/>
        <v>-699000</v>
      </c>
      <c r="F94" s="122">
        <f t="shared" si="9"/>
        <v>-0.78594960477641473</v>
      </c>
      <c r="H94" s="149"/>
    </row>
    <row r="95" spans="1:8" ht="15" customHeight="1" x14ac:dyDescent="0.25">
      <c r="A95" s="126" t="s">
        <v>75</v>
      </c>
      <c r="B95" s="125">
        <v>1419534</v>
      </c>
      <c r="C95" s="125">
        <v>2030322</v>
      </c>
      <c r="D95" s="125">
        <v>1630322</v>
      </c>
      <c r="E95" s="125">
        <f t="shared" si="8"/>
        <v>-400000</v>
      </c>
      <c r="F95" s="122">
        <f t="shared" si="9"/>
        <v>-0.19701308462401532</v>
      </c>
      <c r="H95" s="149"/>
    </row>
    <row r="96" spans="1:8" ht="15" customHeight="1" x14ac:dyDescent="0.25">
      <c r="A96" s="133" t="s">
        <v>76</v>
      </c>
      <c r="B96" s="125">
        <v>69750</v>
      </c>
      <c r="C96" s="125">
        <v>70000</v>
      </c>
      <c r="D96" s="125">
        <v>0</v>
      </c>
      <c r="E96" s="125">
        <f t="shared" si="8"/>
        <v>-70000</v>
      </c>
      <c r="F96" s="122">
        <f t="shared" si="9"/>
        <v>-1</v>
      </c>
      <c r="H96" s="149"/>
    </row>
    <row r="97" spans="1:8" s="103" customFormat="1" ht="15" customHeight="1" x14ac:dyDescent="0.25">
      <c r="A97" s="147" t="s">
        <v>77</v>
      </c>
      <c r="B97" s="146">
        <v>1912143.43</v>
      </c>
      <c r="C97" s="146">
        <v>2989692</v>
      </c>
      <c r="D97" s="146">
        <v>1820692</v>
      </c>
      <c r="E97" s="125">
        <f t="shared" si="8"/>
        <v>-1169000</v>
      </c>
      <c r="F97" s="131">
        <f t="shared" si="9"/>
        <v>-0.3910101776370275</v>
      </c>
      <c r="H97" s="174"/>
    </row>
    <row r="98" spans="1:8" ht="15" customHeight="1" x14ac:dyDescent="0.25">
      <c r="A98" s="133" t="s">
        <v>78</v>
      </c>
      <c r="B98" s="125">
        <v>0</v>
      </c>
      <c r="C98" s="125">
        <v>0</v>
      </c>
      <c r="D98" s="125">
        <v>0</v>
      </c>
      <c r="E98" s="125">
        <f t="shared" si="8"/>
        <v>0</v>
      </c>
      <c r="F98" s="122">
        <f t="shared" si="9"/>
        <v>0</v>
      </c>
      <c r="H98" s="149"/>
    </row>
    <row r="99" spans="1:8" s="103" customFormat="1" ht="15" customHeight="1" thickBot="1" x14ac:dyDescent="0.3">
      <c r="A99" s="165" t="s">
        <v>59</v>
      </c>
      <c r="B99" s="166">
        <v>134216313.43000001</v>
      </c>
      <c r="C99" s="166">
        <v>143919335</v>
      </c>
      <c r="D99" s="166">
        <v>140531727</v>
      </c>
      <c r="E99" s="166">
        <f t="shared" si="8"/>
        <v>-3387608</v>
      </c>
      <c r="F99" s="167">
        <f t="shared" si="9"/>
        <v>-2.3538241057047687E-2</v>
      </c>
      <c r="H99" s="174"/>
    </row>
    <row r="100" spans="1:8" ht="15" customHeight="1" thickTop="1" x14ac:dyDescent="0.25">
      <c r="A100" s="148"/>
      <c r="B100" s="149"/>
      <c r="C100" s="149"/>
      <c r="D100" s="149"/>
      <c r="E100" s="149"/>
      <c r="F100" s="150" t="s">
        <v>38</v>
      </c>
    </row>
    <row r="101" spans="1:8" x14ac:dyDescent="0.25">
      <c r="A101" t="s">
        <v>210</v>
      </c>
    </row>
    <row r="102" spans="1:8" x14ac:dyDescent="0.25">
      <c r="A102" t="s">
        <v>181</v>
      </c>
    </row>
    <row r="103" spans="1:8" x14ac:dyDescent="0.25">
      <c r="A103" t="s">
        <v>211</v>
      </c>
    </row>
  </sheetData>
  <hyperlinks>
    <hyperlink ref="I2" location="Home!A1" tooltip="Home" display="Home" xr:uid="{00000000-0004-0000-0E00-000000000000}"/>
  </hyperlinks>
  <printOptions horizontalCentered="1" verticalCentered="1"/>
  <pageMargins left="0.25" right="0.25" top="0.75" bottom="0.75" header="0.3" footer="0.3"/>
  <pageSetup scale="4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M103"/>
  <sheetViews>
    <sheetView zoomScaleNormal="100" zoomScaleSheetLayoutView="118" workbookViewId="0">
      <pane ySplit="5" topLeftCell="A57" activePane="bottomLeft" state="frozen"/>
      <selection activeCell="G16" sqref="G16"/>
      <selection pane="bottomLeft" activeCell="C65" sqref="C65:C72"/>
    </sheetView>
  </sheetViews>
  <sheetFormatPr defaultColWidth="9.140625" defaultRowHeight="15" x14ac:dyDescent="0.25"/>
  <cols>
    <col min="1" max="1" width="66.5703125" customWidth="1"/>
    <col min="2" max="5" width="23.7109375" style="151" customWidth="1"/>
    <col min="6" max="6" width="23.7109375" style="152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89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109" t="s">
        <v>4</v>
      </c>
      <c r="B4" s="110" t="s">
        <v>5</v>
      </c>
      <c r="C4" s="111" t="s">
        <v>6</v>
      </c>
      <c r="D4" s="111" t="s">
        <v>6</v>
      </c>
      <c r="E4" s="111" t="s">
        <v>7</v>
      </c>
      <c r="F4" s="112" t="s">
        <v>8</v>
      </c>
      <c r="H4" s="180"/>
    </row>
    <row r="5" spans="1:9" s="107" customFormat="1" ht="15" customHeight="1" x14ac:dyDescent="0.25">
      <c r="A5" s="113"/>
      <c r="B5" s="114" t="s">
        <v>207</v>
      </c>
      <c r="C5" s="114" t="s">
        <v>208</v>
      </c>
      <c r="D5" s="203" t="s">
        <v>209</v>
      </c>
      <c r="E5" s="114" t="s">
        <v>207</v>
      </c>
      <c r="F5" s="115" t="s">
        <v>9</v>
      </c>
      <c r="H5" s="181"/>
    </row>
    <row r="6" spans="1:9" ht="15" customHeight="1" x14ac:dyDescent="0.25">
      <c r="A6" s="116" t="s">
        <v>10</v>
      </c>
      <c r="B6" s="117"/>
      <c r="C6" s="117"/>
      <c r="D6" s="117"/>
      <c r="E6" s="117"/>
      <c r="F6" s="118"/>
      <c r="H6" s="149"/>
    </row>
    <row r="7" spans="1:9" ht="15" customHeight="1" x14ac:dyDescent="0.25">
      <c r="A7" s="116" t="s">
        <v>11</v>
      </c>
      <c r="B7" s="117"/>
      <c r="C7" s="117"/>
      <c r="D7" s="117"/>
      <c r="E7" s="117"/>
      <c r="F7" s="119"/>
      <c r="H7" s="149"/>
    </row>
    <row r="8" spans="1:9" ht="15" customHeight="1" x14ac:dyDescent="0.25">
      <c r="A8" s="120" t="s">
        <v>12</v>
      </c>
      <c r="B8" s="121">
        <v>20455131</v>
      </c>
      <c r="C8" s="121">
        <v>20455131</v>
      </c>
      <c r="D8" s="121">
        <v>20872958</v>
      </c>
      <c r="E8" s="121">
        <f t="shared" ref="E8:E36" si="0">D8-C8</f>
        <v>417827</v>
      </c>
      <c r="F8" s="122">
        <f t="shared" ref="F8:F36" si="1">IF(ISBLANK(E8),"  ",IF(C8&gt;0,E8/C8,IF(E8&gt;0,1,0)))</f>
        <v>2.0426513034797967E-2</v>
      </c>
      <c r="H8" s="149"/>
    </row>
    <row r="9" spans="1:9" ht="15" customHeight="1" x14ac:dyDescent="0.25">
      <c r="A9" s="120" t="s">
        <v>13</v>
      </c>
      <c r="B9" s="121">
        <v>0</v>
      </c>
      <c r="C9" s="121">
        <v>0</v>
      </c>
      <c r="D9" s="121">
        <v>0</v>
      </c>
      <c r="E9" s="121">
        <f t="shared" si="0"/>
        <v>0</v>
      </c>
      <c r="F9" s="122">
        <f t="shared" si="1"/>
        <v>0</v>
      </c>
      <c r="H9" s="149"/>
    </row>
    <row r="10" spans="1:9" ht="15" customHeight="1" x14ac:dyDescent="0.25">
      <c r="A10" s="188" t="s">
        <v>14</v>
      </c>
      <c r="B10" s="123">
        <v>3867103</v>
      </c>
      <c r="C10" s="123">
        <v>3867103</v>
      </c>
      <c r="D10" s="123">
        <v>3114668</v>
      </c>
      <c r="E10" s="121">
        <f t="shared" si="0"/>
        <v>-752435</v>
      </c>
      <c r="F10" s="122">
        <f t="shared" si="1"/>
        <v>-0.1945733020299692</v>
      </c>
      <c r="H10" s="149"/>
    </row>
    <row r="11" spans="1:9" ht="15" customHeight="1" x14ac:dyDescent="0.25">
      <c r="A11" s="194" t="s">
        <v>15</v>
      </c>
      <c r="B11" s="125">
        <v>0</v>
      </c>
      <c r="C11" s="125">
        <v>0</v>
      </c>
      <c r="D11" s="125">
        <v>0</v>
      </c>
      <c r="E11" s="121">
        <f t="shared" si="0"/>
        <v>0</v>
      </c>
      <c r="F11" s="122">
        <f t="shared" si="1"/>
        <v>0</v>
      </c>
      <c r="H11" s="149"/>
    </row>
    <row r="12" spans="1:9" ht="15" customHeight="1" x14ac:dyDescent="0.25">
      <c r="A12" s="195" t="s">
        <v>16</v>
      </c>
      <c r="B12" s="125">
        <v>1233255</v>
      </c>
      <c r="C12" s="125">
        <v>1233255</v>
      </c>
      <c r="D12" s="125">
        <v>1256050</v>
      </c>
      <c r="E12" s="121">
        <f t="shared" si="0"/>
        <v>22795</v>
      </c>
      <c r="F12" s="122">
        <f t="shared" si="1"/>
        <v>1.8483606391216739E-2</v>
      </c>
      <c r="H12" s="149"/>
    </row>
    <row r="13" spans="1:9" ht="15" customHeight="1" x14ac:dyDescent="0.25">
      <c r="A13" s="195" t="s">
        <v>17</v>
      </c>
      <c r="B13" s="125">
        <v>0</v>
      </c>
      <c r="C13" s="125">
        <v>0</v>
      </c>
      <c r="D13" s="125">
        <v>0</v>
      </c>
      <c r="E13" s="121">
        <f t="shared" si="0"/>
        <v>0</v>
      </c>
      <c r="F13" s="122">
        <f t="shared" si="1"/>
        <v>0</v>
      </c>
      <c r="H13" s="149"/>
    </row>
    <row r="14" spans="1:9" ht="15" customHeight="1" x14ac:dyDescent="0.25">
      <c r="A14" s="195" t="s">
        <v>18</v>
      </c>
      <c r="B14" s="125">
        <v>681775</v>
      </c>
      <c r="C14" s="125">
        <v>681775</v>
      </c>
      <c r="D14" s="125">
        <v>406545</v>
      </c>
      <c r="E14" s="121">
        <f t="shared" si="0"/>
        <v>-275230</v>
      </c>
      <c r="F14" s="122">
        <f t="shared" si="1"/>
        <v>-0.40369623409482602</v>
      </c>
      <c r="H14" s="149"/>
    </row>
    <row r="15" spans="1:9" ht="15" customHeight="1" x14ac:dyDescent="0.25">
      <c r="A15" s="195" t="s">
        <v>19</v>
      </c>
      <c r="B15" s="125">
        <v>1452073</v>
      </c>
      <c r="C15" s="125">
        <v>1452073</v>
      </c>
      <c r="D15" s="125">
        <v>1452073</v>
      </c>
      <c r="E15" s="121">
        <f t="shared" si="0"/>
        <v>0</v>
      </c>
      <c r="F15" s="122">
        <f t="shared" si="1"/>
        <v>0</v>
      </c>
      <c r="H15" s="149"/>
    </row>
    <row r="16" spans="1:9" ht="15" customHeight="1" x14ac:dyDescent="0.25">
      <c r="A16" s="195" t="s">
        <v>200</v>
      </c>
      <c r="B16" s="125">
        <v>0</v>
      </c>
      <c r="C16" s="125">
        <v>0</v>
      </c>
      <c r="D16" s="125">
        <v>0</v>
      </c>
      <c r="E16" s="121">
        <f t="shared" si="0"/>
        <v>0</v>
      </c>
      <c r="F16" s="122">
        <f t="shared" si="1"/>
        <v>0</v>
      </c>
      <c r="H16" s="149"/>
    </row>
    <row r="17" spans="1:8" ht="15" customHeight="1" x14ac:dyDescent="0.25">
      <c r="A17" s="195" t="s">
        <v>20</v>
      </c>
      <c r="B17" s="125">
        <v>0</v>
      </c>
      <c r="C17" s="125">
        <v>0</v>
      </c>
      <c r="D17" s="125">
        <v>0</v>
      </c>
      <c r="E17" s="121">
        <f t="shared" si="0"/>
        <v>0</v>
      </c>
      <c r="F17" s="122">
        <f t="shared" si="1"/>
        <v>0</v>
      </c>
      <c r="H17" s="149"/>
    </row>
    <row r="18" spans="1:8" ht="15" customHeight="1" x14ac:dyDescent="0.25">
      <c r="A18" s="195" t="s">
        <v>192</v>
      </c>
      <c r="B18" s="125">
        <v>0</v>
      </c>
      <c r="C18" s="125">
        <v>0</v>
      </c>
      <c r="D18" s="125">
        <v>0</v>
      </c>
      <c r="E18" s="121">
        <f t="shared" si="0"/>
        <v>0</v>
      </c>
      <c r="F18" s="122">
        <f t="shared" si="1"/>
        <v>0</v>
      </c>
      <c r="H18" s="149"/>
    </row>
    <row r="19" spans="1:8" ht="15" customHeight="1" x14ac:dyDescent="0.25">
      <c r="A19" s="195" t="s">
        <v>21</v>
      </c>
      <c r="B19" s="125">
        <v>0</v>
      </c>
      <c r="C19" s="125">
        <v>0</v>
      </c>
      <c r="D19" s="125">
        <v>0</v>
      </c>
      <c r="E19" s="121">
        <f t="shared" si="0"/>
        <v>0</v>
      </c>
      <c r="F19" s="122">
        <f t="shared" si="1"/>
        <v>0</v>
      </c>
      <c r="H19" s="149"/>
    </row>
    <row r="20" spans="1:8" ht="15" customHeight="1" x14ac:dyDescent="0.25">
      <c r="A20" s="195" t="s">
        <v>22</v>
      </c>
      <c r="B20" s="125">
        <v>0</v>
      </c>
      <c r="C20" s="125">
        <v>0</v>
      </c>
      <c r="D20" s="125">
        <v>0</v>
      </c>
      <c r="E20" s="121">
        <f t="shared" si="0"/>
        <v>0</v>
      </c>
      <c r="F20" s="122">
        <f t="shared" si="1"/>
        <v>0</v>
      </c>
      <c r="H20" s="149"/>
    </row>
    <row r="21" spans="1:8" ht="15" customHeight="1" x14ac:dyDescent="0.25">
      <c r="A21" s="195" t="s">
        <v>193</v>
      </c>
      <c r="B21" s="125">
        <v>0</v>
      </c>
      <c r="C21" s="125">
        <v>0</v>
      </c>
      <c r="D21" s="125">
        <v>0</v>
      </c>
      <c r="E21" s="121">
        <f t="shared" si="0"/>
        <v>0</v>
      </c>
      <c r="F21" s="122">
        <f t="shared" si="1"/>
        <v>0</v>
      </c>
      <c r="H21" s="149"/>
    </row>
    <row r="22" spans="1:8" ht="15" customHeight="1" x14ac:dyDescent="0.25">
      <c r="A22" s="195" t="s">
        <v>23</v>
      </c>
      <c r="B22" s="125">
        <v>0</v>
      </c>
      <c r="C22" s="125">
        <v>0</v>
      </c>
      <c r="D22" s="125">
        <v>0</v>
      </c>
      <c r="E22" s="121">
        <f t="shared" si="0"/>
        <v>0</v>
      </c>
      <c r="F22" s="122">
        <f t="shared" si="1"/>
        <v>0</v>
      </c>
      <c r="H22" s="149"/>
    </row>
    <row r="23" spans="1:8" ht="15" customHeight="1" x14ac:dyDescent="0.25">
      <c r="A23" s="196" t="s">
        <v>194</v>
      </c>
      <c r="B23" s="125">
        <v>0</v>
      </c>
      <c r="C23" s="125">
        <v>0</v>
      </c>
      <c r="D23" s="125">
        <v>0</v>
      </c>
      <c r="E23" s="121">
        <f t="shared" si="0"/>
        <v>0</v>
      </c>
      <c r="F23" s="122">
        <f t="shared" si="1"/>
        <v>0</v>
      </c>
      <c r="H23" s="149"/>
    </row>
    <row r="24" spans="1:8" ht="15" customHeight="1" x14ac:dyDescent="0.25">
      <c r="A24" s="196" t="s">
        <v>24</v>
      </c>
      <c r="B24" s="125">
        <v>0</v>
      </c>
      <c r="C24" s="125">
        <v>0</v>
      </c>
      <c r="D24" s="125">
        <v>0</v>
      </c>
      <c r="E24" s="121">
        <f t="shared" si="0"/>
        <v>0</v>
      </c>
      <c r="F24" s="122">
        <f t="shared" si="1"/>
        <v>0</v>
      </c>
      <c r="H24" s="149"/>
    </row>
    <row r="25" spans="1:8" ht="15" customHeight="1" x14ac:dyDescent="0.25">
      <c r="A25" s="196" t="s">
        <v>79</v>
      </c>
      <c r="B25" s="125">
        <v>0</v>
      </c>
      <c r="C25" s="125">
        <v>0</v>
      </c>
      <c r="D25" s="125">
        <v>0</v>
      </c>
      <c r="E25" s="121">
        <f t="shared" si="0"/>
        <v>0</v>
      </c>
      <c r="F25" s="122">
        <f t="shared" si="1"/>
        <v>0</v>
      </c>
      <c r="H25" s="149"/>
    </row>
    <row r="26" spans="1:8" ht="15" customHeight="1" x14ac:dyDescent="0.25">
      <c r="A26" s="196" t="s">
        <v>195</v>
      </c>
      <c r="B26" s="125">
        <v>0</v>
      </c>
      <c r="C26" s="125">
        <v>0</v>
      </c>
      <c r="D26" s="125">
        <v>0</v>
      </c>
      <c r="E26" s="121">
        <f t="shared" si="0"/>
        <v>0</v>
      </c>
      <c r="F26" s="122">
        <f t="shared" si="1"/>
        <v>0</v>
      </c>
      <c r="H26" s="149"/>
    </row>
    <row r="27" spans="1:8" ht="15" customHeight="1" x14ac:dyDescent="0.25">
      <c r="A27" s="196" t="s">
        <v>196</v>
      </c>
      <c r="B27" s="125">
        <v>0</v>
      </c>
      <c r="C27" s="125">
        <v>0</v>
      </c>
      <c r="D27" s="125">
        <v>0</v>
      </c>
      <c r="E27" s="121">
        <f t="shared" si="0"/>
        <v>0</v>
      </c>
      <c r="F27" s="122">
        <f t="shared" si="1"/>
        <v>0</v>
      </c>
      <c r="H27" s="149"/>
    </row>
    <row r="28" spans="1:8" ht="15" customHeight="1" x14ac:dyDescent="0.25">
      <c r="A28" s="196" t="s">
        <v>185</v>
      </c>
      <c r="B28" s="125">
        <v>0</v>
      </c>
      <c r="C28" s="125">
        <v>0</v>
      </c>
      <c r="D28" s="125">
        <v>0</v>
      </c>
      <c r="E28" s="121">
        <f t="shared" si="0"/>
        <v>0</v>
      </c>
      <c r="F28" s="122">
        <f t="shared" si="1"/>
        <v>0</v>
      </c>
      <c r="H28" s="149"/>
    </row>
    <row r="29" spans="1:8" ht="15" customHeight="1" x14ac:dyDescent="0.25">
      <c r="A29" s="196" t="s">
        <v>197</v>
      </c>
      <c r="B29" s="125">
        <v>0</v>
      </c>
      <c r="C29" s="125">
        <v>0</v>
      </c>
      <c r="D29" s="125">
        <v>0</v>
      </c>
      <c r="E29" s="121">
        <f t="shared" si="0"/>
        <v>0</v>
      </c>
      <c r="F29" s="122">
        <f t="shared" si="1"/>
        <v>0</v>
      </c>
      <c r="H29" s="149"/>
    </row>
    <row r="30" spans="1:8" ht="15" customHeight="1" x14ac:dyDescent="0.25">
      <c r="A30" s="197" t="s">
        <v>198</v>
      </c>
      <c r="B30" s="125">
        <v>0</v>
      </c>
      <c r="C30" s="125">
        <v>0</v>
      </c>
      <c r="D30" s="125">
        <v>0</v>
      </c>
      <c r="E30" s="121">
        <f t="shared" si="0"/>
        <v>0</v>
      </c>
      <c r="F30" s="122">
        <f t="shared" si="1"/>
        <v>0</v>
      </c>
      <c r="H30" s="149"/>
    </row>
    <row r="31" spans="1:8" s="209" customFormat="1" ht="15" customHeight="1" x14ac:dyDescent="0.25">
      <c r="A31" s="222" t="s">
        <v>205</v>
      </c>
      <c r="B31" s="217">
        <v>0</v>
      </c>
      <c r="C31" s="217">
        <v>0</v>
      </c>
      <c r="D31" s="217">
        <v>0</v>
      </c>
      <c r="E31" s="218">
        <v>0</v>
      </c>
      <c r="F31" s="219">
        <f t="shared" si="1"/>
        <v>0</v>
      </c>
      <c r="H31" s="220"/>
    </row>
    <row r="32" spans="1:8" s="209" customFormat="1" ht="15" customHeight="1" x14ac:dyDescent="0.25">
      <c r="A32" s="221" t="s">
        <v>206</v>
      </c>
      <c r="B32" s="217">
        <v>0</v>
      </c>
      <c r="C32" s="217">
        <v>0</v>
      </c>
      <c r="D32" s="217">
        <v>0</v>
      </c>
      <c r="E32" s="218">
        <v>0</v>
      </c>
      <c r="F32" s="219">
        <f t="shared" si="1"/>
        <v>0</v>
      </c>
      <c r="H32" s="220"/>
    </row>
    <row r="33" spans="1:8" ht="15" customHeight="1" x14ac:dyDescent="0.25">
      <c r="A33" s="196" t="s">
        <v>201</v>
      </c>
      <c r="B33" s="125">
        <v>0</v>
      </c>
      <c r="C33" s="125">
        <v>0</v>
      </c>
      <c r="D33" s="125">
        <v>0</v>
      </c>
      <c r="E33" s="121">
        <f t="shared" si="0"/>
        <v>0</v>
      </c>
      <c r="F33" s="122">
        <f t="shared" si="1"/>
        <v>0</v>
      </c>
      <c r="H33" s="149"/>
    </row>
    <row r="34" spans="1:8" ht="15" customHeight="1" x14ac:dyDescent="0.25">
      <c r="A34" s="205" t="s">
        <v>204</v>
      </c>
      <c r="B34" s="125">
        <v>500000</v>
      </c>
      <c r="C34" s="125">
        <v>500000</v>
      </c>
      <c r="D34" s="125">
        <v>0</v>
      </c>
      <c r="E34" s="121">
        <f t="shared" ref="E34" si="2">D34-C34</f>
        <v>-500000</v>
      </c>
      <c r="F34" s="122">
        <f t="shared" ref="F34" si="3">IF(ISBLANK(E34),"  ",IF(C34&gt;0,E34/C34,IF(E34&gt;0,1,0)))</f>
        <v>-1</v>
      </c>
      <c r="H34" s="149"/>
    </row>
    <row r="35" spans="1:8" ht="15" customHeight="1" x14ac:dyDescent="0.25">
      <c r="A35" s="198" t="s">
        <v>202</v>
      </c>
      <c r="B35" s="125">
        <v>0</v>
      </c>
      <c r="C35" s="125">
        <v>0</v>
      </c>
      <c r="D35" s="125">
        <v>0</v>
      </c>
      <c r="E35" s="121">
        <f t="shared" si="0"/>
        <v>0</v>
      </c>
      <c r="F35" s="122">
        <f t="shared" si="1"/>
        <v>0</v>
      </c>
      <c r="H35" s="149"/>
    </row>
    <row r="36" spans="1:8" ht="15" customHeight="1" x14ac:dyDescent="0.25">
      <c r="A36" s="198" t="s">
        <v>203</v>
      </c>
      <c r="B36" s="125">
        <v>0</v>
      </c>
      <c r="C36" s="125">
        <v>0</v>
      </c>
      <c r="D36" s="125">
        <v>0</v>
      </c>
      <c r="E36" s="121">
        <f t="shared" si="0"/>
        <v>0</v>
      </c>
      <c r="F36" s="122">
        <f t="shared" si="1"/>
        <v>0</v>
      </c>
      <c r="H36" s="149"/>
    </row>
    <row r="37" spans="1:8" ht="15" customHeight="1" x14ac:dyDescent="0.25">
      <c r="A37" s="127" t="s">
        <v>25</v>
      </c>
      <c r="B37" s="125"/>
      <c r="C37" s="125"/>
      <c r="D37" s="125"/>
      <c r="E37" s="125"/>
      <c r="F37" s="118"/>
      <c r="H37" s="149"/>
    </row>
    <row r="38" spans="1:8" ht="15" customHeight="1" x14ac:dyDescent="0.25">
      <c r="A38" s="124" t="s">
        <v>26</v>
      </c>
      <c r="B38" s="121">
        <v>0</v>
      </c>
      <c r="C38" s="121">
        <v>0</v>
      </c>
      <c r="D38" s="121">
        <v>0</v>
      </c>
      <c r="E38" s="121">
        <f>D38-C38</f>
        <v>0</v>
      </c>
      <c r="F38" s="122">
        <f>IF(ISBLANK(E38),"  ",IF(C38&gt;0,E38/C38,IF(E38&gt;0,1,0)))</f>
        <v>0</v>
      </c>
      <c r="H38" s="149"/>
    </row>
    <row r="39" spans="1:8" ht="15" customHeight="1" x14ac:dyDescent="0.25">
      <c r="A39" s="128" t="s">
        <v>27</v>
      </c>
      <c r="B39" s="125"/>
      <c r="C39" s="125"/>
      <c r="D39" s="125"/>
      <c r="E39" s="125"/>
      <c r="F39" s="118"/>
      <c r="H39" s="149"/>
    </row>
    <row r="40" spans="1:8" ht="15" customHeight="1" x14ac:dyDescent="0.25">
      <c r="A40" s="124" t="s">
        <v>26</v>
      </c>
      <c r="B40" s="117">
        <v>0</v>
      </c>
      <c r="C40" s="117">
        <v>0</v>
      </c>
      <c r="D40" s="117">
        <v>0</v>
      </c>
      <c r="E40" s="121">
        <f>D40-C40</f>
        <v>0</v>
      </c>
      <c r="F40" s="122">
        <f>IF(ISBLANK(E40),"  ",IF(C40&gt;0,E40/C40,IF(E40&gt;0,1,0)))</f>
        <v>0</v>
      </c>
      <c r="H40" s="149"/>
    </row>
    <row r="41" spans="1:8" ht="15" customHeight="1" x14ac:dyDescent="0.25">
      <c r="A41" s="126" t="s">
        <v>28</v>
      </c>
      <c r="B41" s="125"/>
      <c r="C41" s="125"/>
      <c r="D41" s="125"/>
      <c r="E41" s="123"/>
      <c r="F41" s="122" t="str">
        <f>IF(ISBLANK(E41),"  ",IF(C41&gt;0,E41/C41,IF(E41&gt;0,1,0)))</f>
        <v xml:space="preserve">  </v>
      </c>
      <c r="H41" s="149"/>
    </row>
    <row r="42" spans="1:8" s="103" customFormat="1" ht="15" customHeight="1" x14ac:dyDescent="0.25">
      <c r="A42" s="129" t="s">
        <v>30</v>
      </c>
      <c r="B42" s="130">
        <v>24322234</v>
      </c>
      <c r="C42" s="130">
        <v>24322234</v>
      </c>
      <c r="D42" s="130">
        <v>23987626</v>
      </c>
      <c r="E42" s="130">
        <f>D42-C42</f>
        <v>-334608</v>
      </c>
      <c r="F42" s="131">
        <f>IF(ISBLANK(E42),"  ",IF(C42&gt;0,E42/C42,IF(E42&gt;0,1,0)))</f>
        <v>-1.3757288906931823E-2</v>
      </c>
      <c r="H42" s="174"/>
    </row>
    <row r="43" spans="1:8" ht="15" customHeight="1" x14ac:dyDescent="0.25">
      <c r="A43" s="127" t="s">
        <v>31</v>
      </c>
      <c r="B43" s="125"/>
      <c r="C43" s="125"/>
      <c r="D43" s="125"/>
      <c r="E43" s="125"/>
      <c r="F43" s="118"/>
      <c r="H43" s="149"/>
    </row>
    <row r="44" spans="1:8" ht="15" customHeight="1" x14ac:dyDescent="0.25">
      <c r="A44" s="132" t="s">
        <v>32</v>
      </c>
      <c r="B44" s="121">
        <v>0</v>
      </c>
      <c r="C44" s="121">
        <v>0</v>
      </c>
      <c r="D44" s="121">
        <v>0</v>
      </c>
      <c r="E44" s="121">
        <f t="shared" ref="E44:E49" si="4">D44-C44</f>
        <v>0</v>
      </c>
      <c r="F44" s="122">
        <f t="shared" ref="F44:F49" si="5">IF(ISBLANK(E44),"  ",IF(C44&gt;0,E44/C44,IF(E44&gt;0,1,0)))</f>
        <v>0</v>
      </c>
      <c r="H44" s="149"/>
    </row>
    <row r="45" spans="1:8" ht="15" customHeight="1" x14ac:dyDescent="0.25">
      <c r="A45" s="133" t="s">
        <v>33</v>
      </c>
      <c r="B45" s="121">
        <v>0</v>
      </c>
      <c r="C45" s="121">
        <v>0</v>
      </c>
      <c r="D45" s="121">
        <v>0</v>
      </c>
      <c r="E45" s="121">
        <f t="shared" si="4"/>
        <v>0</v>
      </c>
      <c r="F45" s="122">
        <f t="shared" si="5"/>
        <v>0</v>
      </c>
      <c r="H45" s="149"/>
    </row>
    <row r="46" spans="1:8" ht="15" customHeight="1" x14ac:dyDescent="0.25">
      <c r="A46" s="133" t="s">
        <v>34</v>
      </c>
      <c r="B46" s="121">
        <v>0</v>
      </c>
      <c r="C46" s="121">
        <v>0</v>
      </c>
      <c r="D46" s="121">
        <v>0</v>
      </c>
      <c r="E46" s="121">
        <f t="shared" si="4"/>
        <v>0</v>
      </c>
      <c r="F46" s="122">
        <f t="shared" si="5"/>
        <v>0</v>
      </c>
      <c r="H46" s="149"/>
    </row>
    <row r="47" spans="1:8" ht="15" customHeight="1" x14ac:dyDescent="0.25">
      <c r="A47" s="133" t="s">
        <v>35</v>
      </c>
      <c r="B47" s="121">
        <v>0</v>
      </c>
      <c r="C47" s="121">
        <v>0</v>
      </c>
      <c r="D47" s="121">
        <v>0</v>
      </c>
      <c r="E47" s="121">
        <f t="shared" si="4"/>
        <v>0</v>
      </c>
      <c r="F47" s="122">
        <f t="shared" si="5"/>
        <v>0</v>
      </c>
      <c r="H47" s="149"/>
    </row>
    <row r="48" spans="1:8" ht="15" customHeight="1" x14ac:dyDescent="0.25">
      <c r="A48" s="134" t="s">
        <v>36</v>
      </c>
      <c r="B48" s="121">
        <v>0</v>
      </c>
      <c r="C48" s="121">
        <v>0</v>
      </c>
      <c r="D48" s="121">
        <v>0</v>
      </c>
      <c r="E48" s="121">
        <f t="shared" si="4"/>
        <v>0</v>
      </c>
      <c r="F48" s="122">
        <f t="shared" si="5"/>
        <v>0</v>
      </c>
      <c r="H48" s="149"/>
    </row>
    <row r="49" spans="1:13" s="103" customFormat="1" ht="15" customHeight="1" x14ac:dyDescent="0.25">
      <c r="A49" s="127" t="s">
        <v>37</v>
      </c>
      <c r="B49" s="135">
        <v>0</v>
      </c>
      <c r="C49" s="135">
        <v>0</v>
      </c>
      <c r="D49" s="135">
        <v>0</v>
      </c>
      <c r="E49" s="137">
        <f t="shared" si="4"/>
        <v>0</v>
      </c>
      <c r="F49" s="131">
        <f t="shared" si="5"/>
        <v>0</v>
      </c>
      <c r="H49" s="174"/>
      <c r="M49" s="103" t="s">
        <v>38</v>
      </c>
    </row>
    <row r="50" spans="1:13" ht="15" customHeight="1" x14ac:dyDescent="0.25">
      <c r="A50" s="126" t="s">
        <v>38</v>
      </c>
      <c r="B50" s="125"/>
      <c r="C50" s="125"/>
      <c r="D50" s="125"/>
      <c r="E50" s="125"/>
      <c r="F50" s="118"/>
      <c r="H50" s="149"/>
    </row>
    <row r="51" spans="1:13" s="103" customFormat="1" ht="15" customHeight="1" x14ac:dyDescent="0.25">
      <c r="A51" s="136" t="s">
        <v>39</v>
      </c>
      <c r="B51" s="137">
        <v>50000</v>
      </c>
      <c r="C51" s="137">
        <v>50000</v>
      </c>
      <c r="D51" s="137">
        <v>0</v>
      </c>
      <c r="E51" s="137">
        <f>D51-C51</f>
        <v>-50000</v>
      </c>
      <c r="F51" s="131">
        <f>IF(ISBLANK(E51),"  ",IF(C51&gt;0,E51/C51,IF(E51&gt;0,1,0)))</f>
        <v>-1</v>
      </c>
      <c r="H51" s="174"/>
    </row>
    <row r="52" spans="1:13" ht="15" customHeight="1" x14ac:dyDescent="0.25">
      <c r="A52" s="124"/>
      <c r="B52" s="117"/>
      <c r="C52" s="117"/>
      <c r="D52" s="117"/>
      <c r="E52" s="117"/>
      <c r="F52" s="119"/>
      <c r="H52" s="149"/>
    </row>
    <row r="53" spans="1:13" s="103" customFormat="1" ht="15" customHeight="1" x14ac:dyDescent="0.25">
      <c r="A53" s="136" t="s">
        <v>40</v>
      </c>
      <c r="B53" s="137">
        <v>0</v>
      </c>
      <c r="C53" s="137">
        <v>0</v>
      </c>
      <c r="D53" s="137">
        <v>0</v>
      </c>
      <c r="E53" s="137">
        <f>D53-C53</f>
        <v>0</v>
      </c>
      <c r="F53" s="131">
        <f>IF(ISBLANK(E53),"  ",IF(C53&gt;0,E53/C53,IF(E53&gt;0,1,0)))</f>
        <v>0</v>
      </c>
      <c r="H53" s="174"/>
    </row>
    <row r="54" spans="1:13" ht="15" customHeight="1" x14ac:dyDescent="0.25">
      <c r="A54" s="126" t="s">
        <v>38</v>
      </c>
      <c r="B54" s="125"/>
      <c r="C54" s="125"/>
      <c r="D54" s="125"/>
      <c r="E54" s="125"/>
      <c r="F54" s="118"/>
      <c r="H54" s="149"/>
    </row>
    <row r="55" spans="1:13" s="103" customFormat="1" ht="15" customHeight="1" x14ac:dyDescent="0.25">
      <c r="A55" s="127" t="s">
        <v>41</v>
      </c>
      <c r="B55" s="135">
        <v>42970749</v>
      </c>
      <c r="C55" s="135">
        <v>49389120</v>
      </c>
      <c r="D55" s="135">
        <v>54430949</v>
      </c>
      <c r="E55" s="135">
        <f>D55-C55</f>
        <v>5041829</v>
      </c>
      <c r="F55" s="131">
        <f>IF(ISBLANK(E55),"  ",IF(C55&gt;0,E55/C55,IF(E55&gt;0,1,0)))</f>
        <v>0.10208379902294271</v>
      </c>
      <c r="H55" s="174"/>
    </row>
    <row r="56" spans="1:13" ht="15" customHeight="1" x14ac:dyDescent="0.25">
      <c r="A56" s="126" t="s">
        <v>38</v>
      </c>
      <c r="B56" s="125"/>
      <c r="C56" s="125"/>
      <c r="D56" s="125"/>
      <c r="E56" s="125"/>
      <c r="F56" s="118"/>
      <c r="H56" s="149"/>
    </row>
    <row r="57" spans="1:13" s="103" customFormat="1" ht="15" customHeight="1" x14ac:dyDescent="0.25">
      <c r="A57" s="138" t="s">
        <v>42</v>
      </c>
      <c r="B57" s="139">
        <v>0</v>
      </c>
      <c r="C57" s="139">
        <v>0</v>
      </c>
      <c r="D57" s="139">
        <v>0</v>
      </c>
      <c r="E57" s="139">
        <f>D57-C57</f>
        <v>0</v>
      </c>
      <c r="F57" s="131">
        <f>IF(ISBLANK(E57),"  ",IF(C57&gt;0,E57/C57,IF(E57&gt;0,1,0)))</f>
        <v>0</v>
      </c>
      <c r="H57" s="174"/>
    </row>
    <row r="58" spans="1:13" ht="15" customHeight="1" x14ac:dyDescent="0.25">
      <c r="A58" s="127"/>
      <c r="B58" s="117"/>
      <c r="C58" s="117"/>
      <c r="D58" s="117"/>
      <c r="E58" s="117"/>
      <c r="F58" s="140"/>
      <c r="H58" s="149"/>
    </row>
    <row r="59" spans="1:13" s="103" customFormat="1" ht="15" customHeight="1" x14ac:dyDescent="0.25">
      <c r="A59" s="127" t="s">
        <v>43</v>
      </c>
      <c r="B59" s="135">
        <v>0</v>
      </c>
      <c r="C59" s="135">
        <v>0</v>
      </c>
      <c r="D59" s="135">
        <v>0</v>
      </c>
      <c r="E59" s="139">
        <f>D59-C59</f>
        <v>0</v>
      </c>
      <c r="F59" s="131">
        <f>IF(ISBLANK(E59),"  ",IF(C59&gt;0,E59/C59,IF(E59&gt;0,1,0)))</f>
        <v>0</v>
      </c>
      <c r="H59" s="174"/>
    </row>
    <row r="60" spans="1:13" ht="15" customHeight="1" x14ac:dyDescent="0.25">
      <c r="A60" s="126"/>
      <c r="B60" s="125"/>
      <c r="C60" s="125"/>
      <c r="D60" s="125"/>
      <c r="E60" s="125"/>
      <c r="F60" s="118"/>
      <c r="H60" s="149"/>
    </row>
    <row r="61" spans="1:13" s="103" customFormat="1" ht="15" customHeight="1" x14ac:dyDescent="0.25">
      <c r="A61" s="141" t="s">
        <v>44</v>
      </c>
      <c r="B61" s="135">
        <v>67342983</v>
      </c>
      <c r="C61" s="135">
        <v>73761354</v>
      </c>
      <c r="D61" s="135">
        <v>78418575</v>
      </c>
      <c r="E61" s="135">
        <f>D61-C61</f>
        <v>4657221</v>
      </c>
      <c r="F61" s="131">
        <f>IF(ISBLANK(E61),"  ",IF(C61&gt;0,E61/C61,IF(E61&gt;0,1,0)))</f>
        <v>6.3139038906471268E-2</v>
      </c>
      <c r="H61" s="174"/>
    </row>
    <row r="62" spans="1:13" ht="15" customHeight="1" x14ac:dyDescent="0.25">
      <c r="A62" s="142"/>
      <c r="B62" s="125"/>
      <c r="C62" s="125"/>
      <c r="D62" s="125"/>
      <c r="E62" s="125"/>
      <c r="F62" s="118" t="s">
        <v>38</v>
      </c>
      <c r="H62" s="149"/>
    </row>
    <row r="63" spans="1:13" ht="15" customHeight="1" x14ac:dyDescent="0.25">
      <c r="A63" s="143"/>
      <c r="B63" s="117"/>
      <c r="C63" s="117"/>
      <c r="D63" s="117"/>
      <c r="E63" s="117"/>
      <c r="F63" s="119" t="s">
        <v>38</v>
      </c>
      <c r="H63" s="149"/>
    </row>
    <row r="64" spans="1:13" ht="15" customHeight="1" x14ac:dyDescent="0.25">
      <c r="A64" s="141" t="s">
        <v>45</v>
      </c>
      <c r="B64" s="117"/>
      <c r="C64" s="117"/>
      <c r="D64" s="117"/>
      <c r="E64" s="117"/>
      <c r="F64" s="119"/>
      <c r="H64" s="149"/>
    </row>
    <row r="65" spans="1:8" ht="15" customHeight="1" x14ac:dyDescent="0.25">
      <c r="A65" s="124" t="s">
        <v>46</v>
      </c>
      <c r="B65" s="117">
        <v>28096775</v>
      </c>
      <c r="C65" s="117">
        <v>31082153</v>
      </c>
      <c r="D65" s="117">
        <v>32214604</v>
      </c>
      <c r="E65" s="117">
        <f t="shared" ref="E65:E78" si="6">D65-C65</f>
        <v>1132451</v>
      </c>
      <c r="F65" s="122">
        <f t="shared" ref="F65:F78" si="7">IF(ISBLANK(E65),"  ",IF(C65&gt;0,E65/C65,IF(E65&gt;0,1,0)))</f>
        <v>3.6434123466286265E-2</v>
      </c>
      <c r="H65" s="149"/>
    </row>
    <row r="66" spans="1:8" ht="15" customHeight="1" x14ac:dyDescent="0.25">
      <c r="A66" s="126" t="s">
        <v>47</v>
      </c>
      <c r="B66" s="125">
        <v>743009</v>
      </c>
      <c r="C66" s="125">
        <v>604717</v>
      </c>
      <c r="D66" s="125">
        <v>640517</v>
      </c>
      <c r="E66" s="125">
        <f t="shared" si="6"/>
        <v>35800</v>
      </c>
      <c r="F66" s="122">
        <f t="shared" si="7"/>
        <v>5.9201246202769231E-2</v>
      </c>
      <c r="H66" s="149"/>
    </row>
    <row r="67" spans="1:8" ht="15" customHeight="1" x14ac:dyDescent="0.25">
      <c r="A67" s="126" t="s">
        <v>48</v>
      </c>
      <c r="B67" s="125">
        <v>0</v>
      </c>
      <c r="C67" s="125">
        <v>0</v>
      </c>
      <c r="D67" s="125">
        <v>0</v>
      </c>
      <c r="E67" s="125">
        <f t="shared" si="6"/>
        <v>0</v>
      </c>
      <c r="F67" s="122">
        <f t="shared" si="7"/>
        <v>0</v>
      </c>
      <c r="H67" s="149"/>
    </row>
    <row r="68" spans="1:8" ht="15" customHeight="1" x14ac:dyDescent="0.25">
      <c r="A68" s="126" t="s">
        <v>49</v>
      </c>
      <c r="B68" s="125">
        <v>5489034</v>
      </c>
      <c r="C68" s="125">
        <v>5872744</v>
      </c>
      <c r="D68" s="125">
        <v>5902978</v>
      </c>
      <c r="E68" s="125">
        <f t="shared" si="6"/>
        <v>30234</v>
      </c>
      <c r="F68" s="122">
        <f t="shared" si="7"/>
        <v>5.1481896707910304E-3</v>
      </c>
      <c r="H68" s="149"/>
    </row>
    <row r="69" spans="1:8" ht="15" customHeight="1" x14ac:dyDescent="0.25">
      <c r="A69" s="126" t="s">
        <v>50</v>
      </c>
      <c r="B69" s="125">
        <v>3668343</v>
      </c>
      <c r="C69" s="125">
        <v>4137079</v>
      </c>
      <c r="D69" s="125">
        <v>4945757</v>
      </c>
      <c r="E69" s="125">
        <f t="shared" si="6"/>
        <v>808678</v>
      </c>
      <c r="F69" s="122">
        <f t="shared" si="7"/>
        <v>0.19547076572625274</v>
      </c>
      <c r="H69" s="149"/>
    </row>
    <row r="70" spans="1:8" ht="15" customHeight="1" x14ac:dyDescent="0.25">
      <c r="A70" s="126" t="s">
        <v>51</v>
      </c>
      <c r="B70" s="125">
        <v>8093553</v>
      </c>
      <c r="C70" s="125">
        <v>8156500</v>
      </c>
      <c r="D70" s="125">
        <v>8747823</v>
      </c>
      <c r="E70" s="125">
        <f t="shared" si="6"/>
        <v>591323</v>
      </c>
      <c r="F70" s="122">
        <f t="shared" si="7"/>
        <v>7.2497149512658621E-2</v>
      </c>
      <c r="H70" s="149"/>
    </row>
    <row r="71" spans="1:8" ht="15" customHeight="1" x14ac:dyDescent="0.25">
      <c r="A71" s="126" t="s">
        <v>52</v>
      </c>
      <c r="B71" s="125">
        <v>5437000</v>
      </c>
      <c r="C71" s="125">
        <v>6020577</v>
      </c>
      <c r="D71" s="125">
        <v>6020577</v>
      </c>
      <c r="E71" s="125">
        <f t="shared" si="6"/>
        <v>0</v>
      </c>
      <c r="F71" s="122">
        <f t="shared" si="7"/>
        <v>0</v>
      </c>
      <c r="H71" s="149"/>
    </row>
    <row r="72" spans="1:8" ht="15" customHeight="1" x14ac:dyDescent="0.25">
      <c r="A72" s="126" t="s">
        <v>53</v>
      </c>
      <c r="B72" s="125">
        <v>5425307</v>
      </c>
      <c r="C72" s="125">
        <v>7171534</v>
      </c>
      <c r="D72" s="125">
        <v>9307989</v>
      </c>
      <c r="E72" s="125">
        <f t="shared" si="6"/>
        <v>2136455</v>
      </c>
      <c r="F72" s="122">
        <f t="shared" si="7"/>
        <v>0.29790767219398251</v>
      </c>
      <c r="H72" s="149"/>
    </row>
    <row r="73" spans="1:8" s="103" customFormat="1" ht="15" customHeight="1" x14ac:dyDescent="0.25">
      <c r="A73" s="144" t="s">
        <v>54</v>
      </c>
      <c r="B73" s="130">
        <v>56953021</v>
      </c>
      <c r="C73" s="130">
        <v>63045304</v>
      </c>
      <c r="D73" s="130">
        <v>67780245</v>
      </c>
      <c r="E73" s="125">
        <f t="shared" si="6"/>
        <v>4734941</v>
      </c>
      <c r="F73" s="131">
        <f t="shared" si="7"/>
        <v>7.5103785684021762E-2</v>
      </c>
      <c r="H73" s="174"/>
    </row>
    <row r="74" spans="1:8" ht="15" customHeight="1" x14ac:dyDescent="0.25">
      <c r="A74" s="126" t="s">
        <v>55</v>
      </c>
      <c r="B74" s="125">
        <v>0</v>
      </c>
      <c r="C74" s="125">
        <v>0</v>
      </c>
      <c r="D74" s="125">
        <v>0</v>
      </c>
      <c r="E74" s="125">
        <f t="shared" si="6"/>
        <v>0</v>
      </c>
      <c r="F74" s="122">
        <f t="shared" si="7"/>
        <v>0</v>
      </c>
      <c r="H74" s="149"/>
    </row>
    <row r="75" spans="1:8" ht="15" customHeight="1" x14ac:dyDescent="0.25">
      <c r="A75" s="126" t="s">
        <v>56</v>
      </c>
      <c r="B75" s="125">
        <v>2832749</v>
      </c>
      <c r="C75" s="125">
        <v>3176880</v>
      </c>
      <c r="D75" s="125">
        <v>4061932</v>
      </c>
      <c r="E75" s="125">
        <f t="shared" si="6"/>
        <v>885052</v>
      </c>
      <c r="F75" s="122">
        <f t="shared" si="7"/>
        <v>0.27859157412303898</v>
      </c>
      <c r="H75" s="149"/>
    </row>
    <row r="76" spans="1:8" ht="15" customHeight="1" x14ac:dyDescent="0.25">
      <c r="A76" s="126" t="s">
        <v>57</v>
      </c>
      <c r="B76" s="125">
        <v>4229583</v>
      </c>
      <c r="C76" s="125">
        <v>4229583</v>
      </c>
      <c r="D76" s="125">
        <v>4159041</v>
      </c>
      <c r="E76" s="125">
        <f t="shared" si="6"/>
        <v>-70542</v>
      </c>
      <c r="F76" s="122">
        <f t="shared" si="7"/>
        <v>-1.6678239911594121E-2</v>
      </c>
      <c r="H76" s="149"/>
    </row>
    <row r="77" spans="1:8" ht="15" customHeight="1" x14ac:dyDescent="0.25">
      <c r="A77" s="126" t="s">
        <v>58</v>
      </c>
      <c r="B77" s="125">
        <v>3327630</v>
      </c>
      <c r="C77" s="125">
        <v>3309587</v>
      </c>
      <c r="D77" s="125">
        <v>2417357</v>
      </c>
      <c r="E77" s="125">
        <f t="shared" si="6"/>
        <v>-892230</v>
      </c>
      <c r="F77" s="122">
        <f t="shared" si="7"/>
        <v>-0.26958952884453558</v>
      </c>
      <c r="H77" s="149"/>
    </row>
    <row r="78" spans="1:8" s="103" customFormat="1" ht="15" customHeight="1" x14ac:dyDescent="0.25">
      <c r="A78" s="145" t="s">
        <v>59</v>
      </c>
      <c r="B78" s="146">
        <v>67342983</v>
      </c>
      <c r="C78" s="146">
        <v>73761354</v>
      </c>
      <c r="D78" s="146">
        <v>78418575</v>
      </c>
      <c r="E78" s="125">
        <f t="shared" si="6"/>
        <v>4657221</v>
      </c>
      <c r="F78" s="131">
        <f t="shared" si="7"/>
        <v>6.3139038906471268E-2</v>
      </c>
      <c r="H78" s="174"/>
    </row>
    <row r="79" spans="1:8" ht="15" customHeight="1" x14ac:dyDescent="0.25">
      <c r="A79" s="143"/>
      <c r="B79" s="117"/>
      <c r="C79" s="117"/>
      <c r="D79" s="117"/>
      <c r="E79" s="117"/>
      <c r="F79" s="119"/>
      <c r="H79" s="149"/>
    </row>
    <row r="80" spans="1:8" ht="15" customHeight="1" x14ac:dyDescent="0.25">
      <c r="A80" s="141" t="s">
        <v>60</v>
      </c>
      <c r="B80" s="117"/>
      <c r="C80" s="117"/>
      <c r="D80" s="117"/>
      <c r="E80" s="117"/>
      <c r="F80" s="119"/>
      <c r="H80" s="149"/>
    </row>
    <row r="81" spans="1:8" ht="15" customHeight="1" x14ac:dyDescent="0.25">
      <c r="A81" s="124" t="s">
        <v>61</v>
      </c>
      <c r="B81" s="121">
        <v>30816366</v>
      </c>
      <c r="C81" s="121">
        <v>31884834</v>
      </c>
      <c r="D81" s="121">
        <v>33332100</v>
      </c>
      <c r="E81" s="117">
        <f t="shared" ref="E81:E99" si="8">D81-C81</f>
        <v>1447266</v>
      </c>
      <c r="F81" s="122">
        <f t="shared" ref="F81:F99" si="9">IF(ISBLANK(E81),"  ",IF(C81&gt;0,E81/C81,IF(E81&gt;0,1,0)))</f>
        <v>4.5390419783901022E-2</v>
      </c>
      <c r="H81" s="149"/>
    </row>
    <row r="82" spans="1:8" ht="15" customHeight="1" x14ac:dyDescent="0.25">
      <c r="A82" s="126" t="s">
        <v>62</v>
      </c>
      <c r="B82" s="123">
        <v>552403</v>
      </c>
      <c r="C82" s="123">
        <v>391230</v>
      </c>
      <c r="D82" s="123">
        <v>528773</v>
      </c>
      <c r="E82" s="125">
        <f t="shared" si="8"/>
        <v>137543</v>
      </c>
      <c r="F82" s="122">
        <f t="shared" si="9"/>
        <v>0.35156557523707282</v>
      </c>
      <c r="H82" s="149"/>
    </row>
    <row r="83" spans="1:8" ht="15" customHeight="1" x14ac:dyDescent="0.25">
      <c r="A83" s="126" t="s">
        <v>63</v>
      </c>
      <c r="B83" s="117">
        <v>13652362</v>
      </c>
      <c r="C83" s="117">
        <v>14291271</v>
      </c>
      <c r="D83" s="117">
        <v>14919423</v>
      </c>
      <c r="E83" s="125">
        <f t="shared" si="8"/>
        <v>628152</v>
      </c>
      <c r="F83" s="122">
        <f t="shared" si="9"/>
        <v>4.3953543390227501E-2</v>
      </c>
      <c r="H83" s="149"/>
    </row>
    <row r="84" spans="1:8" s="103" customFormat="1" ht="15" customHeight="1" x14ac:dyDescent="0.25">
      <c r="A84" s="144" t="s">
        <v>64</v>
      </c>
      <c r="B84" s="146">
        <v>45021131</v>
      </c>
      <c r="C84" s="146">
        <v>46567335</v>
      </c>
      <c r="D84" s="146">
        <v>48780296</v>
      </c>
      <c r="E84" s="130">
        <f t="shared" si="8"/>
        <v>2212961</v>
      </c>
      <c r="F84" s="131">
        <f t="shared" si="9"/>
        <v>4.7521744587702947E-2</v>
      </c>
      <c r="H84" s="174"/>
    </row>
    <row r="85" spans="1:8" ht="15" customHeight="1" x14ac:dyDescent="0.25">
      <c r="A85" s="126" t="s">
        <v>65</v>
      </c>
      <c r="B85" s="123">
        <v>45841</v>
      </c>
      <c r="C85" s="123">
        <v>43350</v>
      </c>
      <c r="D85" s="123">
        <v>51850</v>
      </c>
      <c r="E85" s="125">
        <f t="shared" si="8"/>
        <v>8500</v>
      </c>
      <c r="F85" s="122">
        <f t="shared" si="9"/>
        <v>0.19607843137254902</v>
      </c>
      <c r="H85" s="149"/>
    </row>
    <row r="86" spans="1:8" ht="15" customHeight="1" x14ac:dyDescent="0.25">
      <c r="A86" s="126" t="s">
        <v>66</v>
      </c>
      <c r="B86" s="121">
        <v>4964078</v>
      </c>
      <c r="C86" s="121">
        <v>4763153</v>
      </c>
      <c r="D86" s="121">
        <v>5948479</v>
      </c>
      <c r="E86" s="125">
        <f t="shared" si="8"/>
        <v>1185326</v>
      </c>
      <c r="F86" s="122">
        <f t="shared" si="9"/>
        <v>0.24885322810331728</v>
      </c>
      <c r="H86" s="149"/>
    </row>
    <row r="87" spans="1:8" ht="15" customHeight="1" x14ac:dyDescent="0.25">
      <c r="A87" s="126" t="s">
        <v>67</v>
      </c>
      <c r="B87" s="117">
        <v>455114</v>
      </c>
      <c r="C87" s="117">
        <v>735620</v>
      </c>
      <c r="D87" s="117">
        <v>761281</v>
      </c>
      <c r="E87" s="125">
        <f t="shared" si="8"/>
        <v>25661</v>
      </c>
      <c r="F87" s="122">
        <f t="shared" si="9"/>
        <v>3.4883499632962674E-2</v>
      </c>
      <c r="H87" s="149"/>
    </row>
    <row r="88" spans="1:8" s="103" customFormat="1" ht="15" customHeight="1" x14ac:dyDescent="0.25">
      <c r="A88" s="128" t="s">
        <v>68</v>
      </c>
      <c r="B88" s="146">
        <v>5465033</v>
      </c>
      <c r="C88" s="146">
        <v>5542123</v>
      </c>
      <c r="D88" s="146">
        <v>6761610</v>
      </c>
      <c r="E88" s="130">
        <f t="shared" si="8"/>
        <v>1219487</v>
      </c>
      <c r="F88" s="131">
        <f t="shared" si="9"/>
        <v>0.22003968515314437</v>
      </c>
      <c r="H88" s="174"/>
    </row>
    <row r="89" spans="1:8" ht="15" customHeight="1" x14ac:dyDescent="0.25">
      <c r="A89" s="126" t="s">
        <v>69</v>
      </c>
      <c r="B89" s="117">
        <v>246228</v>
      </c>
      <c r="C89" s="117">
        <v>409900</v>
      </c>
      <c r="D89" s="117">
        <v>389300</v>
      </c>
      <c r="E89" s="125">
        <f t="shared" si="8"/>
        <v>-20600</v>
      </c>
      <c r="F89" s="122">
        <f t="shared" si="9"/>
        <v>-5.0256160039033909E-2</v>
      </c>
      <c r="H89" s="149"/>
    </row>
    <row r="90" spans="1:8" ht="15" customHeight="1" x14ac:dyDescent="0.25">
      <c r="A90" s="126" t="s">
        <v>70</v>
      </c>
      <c r="B90" s="125">
        <v>13325510</v>
      </c>
      <c r="C90" s="125">
        <v>13639747</v>
      </c>
      <c r="D90" s="125">
        <v>12676975</v>
      </c>
      <c r="E90" s="125">
        <f t="shared" si="8"/>
        <v>-962772</v>
      </c>
      <c r="F90" s="122">
        <f t="shared" si="9"/>
        <v>-7.05857667301307E-2</v>
      </c>
      <c r="H90" s="149"/>
    </row>
    <row r="91" spans="1:8" ht="15" customHeight="1" x14ac:dyDescent="0.25">
      <c r="A91" s="126" t="s">
        <v>71</v>
      </c>
      <c r="B91" s="125">
        <v>0</v>
      </c>
      <c r="C91" s="125">
        <v>0</v>
      </c>
      <c r="D91" s="125">
        <v>0</v>
      </c>
      <c r="E91" s="125">
        <f t="shared" si="8"/>
        <v>0</v>
      </c>
      <c r="F91" s="122">
        <f t="shared" si="9"/>
        <v>0</v>
      </c>
      <c r="H91" s="149"/>
    </row>
    <row r="92" spans="1:8" ht="15" customHeight="1" x14ac:dyDescent="0.25">
      <c r="A92" s="126" t="s">
        <v>72</v>
      </c>
      <c r="B92" s="125">
        <v>2832749</v>
      </c>
      <c r="C92" s="125">
        <v>3176880</v>
      </c>
      <c r="D92" s="125">
        <v>4061932</v>
      </c>
      <c r="E92" s="125">
        <f t="shared" si="8"/>
        <v>885052</v>
      </c>
      <c r="F92" s="122">
        <f t="shared" si="9"/>
        <v>0.27859157412303898</v>
      </c>
      <c r="H92" s="149"/>
    </row>
    <row r="93" spans="1:8" s="103" customFormat="1" ht="15" customHeight="1" x14ac:dyDescent="0.25">
      <c r="A93" s="128" t="s">
        <v>73</v>
      </c>
      <c r="B93" s="130">
        <v>16404487</v>
      </c>
      <c r="C93" s="130">
        <v>17226527</v>
      </c>
      <c r="D93" s="130">
        <v>17128207</v>
      </c>
      <c r="E93" s="130">
        <f t="shared" si="8"/>
        <v>-98320</v>
      </c>
      <c r="F93" s="131">
        <f t="shared" si="9"/>
        <v>-5.7074766144098576E-3</v>
      </c>
      <c r="H93" s="174"/>
    </row>
    <row r="94" spans="1:8" ht="15" customHeight="1" x14ac:dyDescent="0.25">
      <c r="A94" s="126" t="s">
        <v>74</v>
      </c>
      <c r="B94" s="125">
        <v>94233</v>
      </c>
      <c r="C94" s="125">
        <v>3535869</v>
      </c>
      <c r="D94" s="125">
        <v>4866262</v>
      </c>
      <c r="E94" s="125">
        <f t="shared" si="8"/>
        <v>1330393</v>
      </c>
      <c r="F94" s="122">
        <f t="shared" si="9"/>
        <v>0.37625630361305806</v>
      </c>
      <c r="H94" s="149"/>
    </row>
    <row r="95" spans="1:8" ht="15" customHeight="1" x14ac:dyDescent="0.25">
      <c r="A95" s="126" t="s">
        <v>75</v>
      </c>
      <c r="B95" s="125">
        <v>122860</v>
      </c>
      <c r="C95" s="125">
        <v>139500</v>
      </c>
      <c r="D95" s="125">
        <v>132200</v>
      </c>
      <c r="E95" s="125">
        <f t="shared" si="8"/>
        <v>-7300</v>
      </c>
      <c r="F95" s="122">
        <f t="shared" si="9"/>
        <v>-5.2329749103942655E-2</v>
      </c>
      <c r="H95" s="149"/>
    </row>
    <row r="96" spans="1:8" ht="15" customHeight="1" x14ac:dyDescent="0.25">
      <c r="A96" s="133" t="s">
        <v>76</v>
      </c>
      <c r="B96" s="125">
        <v>235239</v>
      </c>
      <c r="C96" s="125">
        <v>750000</v>
      </c>
      <c r="D96" s="125">
        <v>750000</v>
      </c>
      <c r="E96" s="125">
        <f t="shared" si="8"/>
        <v>0</v>
      </c>
      <c r="F96" s="122">
        <f t="shared" si="9"/>
        <v>0</v>
      </c>
      <c r="H96" s="149"/>
    </row>
    <row r="97" spans="1:8" s="103" customFormat="1" ht="15" customHeight="1" x14ac:dyDescent="0.25">
      <c r="A97" s="147" t="s">
        <v>77</v>
      </c>
      <c r="B97" s="146">
        <v>452332</v>
      </c>
      <c r="C97" s="146">
        <v>4425369</v>
      </c>
      <c r="D97" s="146">
        <v>5748462</v>
      </c>
      <c r="E97" s="125">
        <f t="shared" si="8"/>
        <v>1323093</v>
      </c>
      <c r="F97" s="131">
        <f t="shared" si="9"/>
        <v>0.29897913597713549</v>
      </c>
      <c r="H97" s="174"/>
    </row>
    <row r="98" spans="1:8" ht="15" customHeight="1" x14ac:dyDescent="0.25">
      <c r="A98" s="133" t="s">
        <v>78</v>
      </c>
      <c r="B98" s="125">
        <v>0</v>
      </c>
      <c r="C98" s="125">
        <v>0</v>
      </c>
      <c r="D98" s="125">
        <v>0</v>
      </c>
      <c r="E98" s="125">
        <f t="shared" si="8"/>
        <v>0</v>
      </c>
      <c r="F98" s="122">
        <f t="shared" si="9"/>
        <v>0</v>
      </c>
      <c r="H98" s="149"/>
    </row>
    <row r="99" spans="1:8" s="103" customFormat="1" ht="15" customHeight="1" thickBot="1" x14ac:dyDescent="0.3">
      <c r="A99" s="165" t="s">
        <v>59</v>
      </c>
      <c r="B99" s="166">
        <v>67342983</v>
      </c>
      <c r="C99" s="166">
        <v>73761354</v>
      </c>
      <c r="D99" s="166">
        <v>78418575</v>
      </c>
      <c r="E99" s="166">
        <f t="shared" si="8"/>
        <v>4657221</v>
      </c>
      <c r="F99" s="167">
        <f t="shared" si="9"/>
        <v>6.3139038906471268E-2</v>
      </c>
      <c r="H99" s="174"/>
    </row>
    <row r="100" spans="1:8" ht="15" customHeight="1" thickTop="1" x14ac:dyDescent="0.25">
      <c r="A100" s="148"/>
      <c r="B100" s="149"/>
      <c r="C100" s="149"/>
      <c r="D100" s="149"/>
      <c r="E100" s="149"/>
      <c r="F100" s="150" t="s">
        <v>38</v>
      </c>
    </row>
    <row r="101" spans="1:8" x14ac:dyDescent="0.25">
      <c r="A101" t="s">
        <v>210</v>
      </c>
    </row>
    <row r="102" spans="1:8" x14ac:dyDescent="0.25">
      <c r="A102" t="s">
        <v>181</v>
      </c>
    </row>
    <row r="103" spans="1:8" x14ac:dyDescent="0.25">
      <c r="A103" t="s">
        <v>211</v>
      </c>
    </row>
  </sheetData>
  <hyperlinks>
    <hyperlink ref="I2" location="Home!A1" tooltip="Home" display="Home" xr:uid="{00000000-0004-0000-0F00-000000000000}"/>
  </hyperlinks>
  <printOptions horizontalCentered="1" verticalCentered="1"/>
  <pageMargins left="0.25" right="0.25" top="0.75" bottom="0.75" header="0.3" footer="0.3"/>
  <pageSetup scale="4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A1:M103"/>
  <sheetViews>
    <sheetView zoomScaleNormal="100" workbookViewId="0">
      <pane ySplit="5" topLeftCell="A54" activePane="bottomLeft" state="frozen"/>
      <selection activeCell="G16" sqref="G16"/>
      <selection pane="bottomLeft" activeCell="C65" sqref="C65:C72"/>
    </sheetView>
  </sheetViews>
  <sheetFormatPr defaultColWidth="9.140625" defaultRowHeight="15" x14ac:dyDescent="0.25"/>
  <cols>
    <col min="1" max="1" width="66.5703125" customWidth="1"/>
    <col min="2" max="5" width="23.7109375" style="151" customWidth="1"/>
    <col min="6" max="6" width="23.7109375" style="152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90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207</v>
      </c>
      <c r="C5" s="54" t="s">
        <v>208</v>
      </c>
      <c r="D5" s="202" t="s">
        <v>209</v>
      </c>
      <c r="E5" s="54" t="s">
        <v>207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28863996</v>
      </c>
      <c r="C8" s="61">
        <v>28863996</v>
      </c>
      <c r="D8" s="61">
        <v>20442177</v>
      </c>
      <c r="E8" s="61">
        <f t="shared" ref="E8:E36" si="0">D8-C8</f>
        <v>-8421819</v>
      </c>
      <c r="F8" s="62">
        <f t="shared" ref="F8:F36" si="1">IF(ISBLANK(E8),"  ",IF(C8&gt;0,E8/C8,IF(E8&gt;0,1,0)))</f>
        <v>-0.29177592042349232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1582831</v>
      </c>
      <c r="C10" s="63">
        <v>1582831</v>
      </c>
      <c r="D10" s="63">
        <v>1102846</v>
      </c>
      <c r="E10" s="61">
        <f t="shared" si="0"/>
        <v>-479985</v>
      </c>
      <c r="F10" s="62">
        <f t="shared" si="1"/>
        <v>-0.30324462940137009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1082831</v>
      </c>
      <c r="C12" s="65">
        <v>1082831</v>
      </c>
      <c r="D12" s="65">
        <v>1102846</v>
      </c>
      <c r="E12" s="61">
        <f t="shared" si="0"/>
        <v>20015</v>
      </c>
      <c r="F12" s="62">
        <f t="shared" si="1"/>
        <v>1.8483955483357975E-2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s="209" customFormat="1" ht="15" customHeight="1" x14ac:dyDescent="0.25">
      <c r="A31" s="213" t="s">
        <v>205</v>
      </c>
      <c r="B31" s="215">
        <v>0</v>
      </c>
      <c r="C31" s="215">
        <v>0</v>
      </c>
      <c r="D31" s="215">
        <v>0</v>
      </c>
      <c r="E31" s="207">
        <v>0</v>
      </c>
      <c r="F31" s="208">
        <f t="shared" si="1"/>
        <v>0</v>
      </c>
      <c r="H31" s="210"/>
    </row>
    <row r="32" spans="1:8" s="209" customFormat="1" ht="15" customHeight="1" x14ac:dyDescent="0.25">
      <c r="A32" s="214" t="s">
        <v>206</v>
      </c>
      <c r="B32" s="215">
        <v>0</v>
      </c>
      <c r="C32" s="215">
        <v>0</v>
      </c>
      <c r="D32" s="215">
        <v>0</v>
      </c>
      <c r="E32" s="207">
        <v>0</v>
      </c>
      <c r="F32" s="208">
        <f t="shared" si="1"/>
        <v>0</v>
      </c>
      <c r="H32" s="210"/>
    </row>
    <row r="33" spans="1:8" ht="15" customHeight="1" x14ac:dyDescent="0.25">
      <c r="A33" s="191" t="s">
        <v>201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204</v>
      </c>
      <c r="B34" s="65">
        <v>500000</v>
      </c>
      <c r="C34" s="65">
        <v>500000</v>
      </c>
      <c r="D34" s="65">
        <v>0</v>
      </c>
      <c r="E34" s="61">
        <f t="shared" ref="E34" si="2">D34-C34</f>
        <v>-500000</v>
      </c>
      <c r="F34" s="62">
        <f t="shared" ref="F34" si="3">IF(ISBLANK(E34),"  ",IF(C34&gt;0,E34/C34,IF(E34&gt;0,1,0)))</f>
        <v>-1</v>
      </c>
      <c r="H34" s="178"/>
    </row>
    <row r="35" spans="1:8" ht="15" customHeight="1" x14ac:dyDescent="0.25">
      <c r="A35" s="193" t="s">
        <v>202</v>
      </c>
      <c r="B35" s="65">
        <v>0</v>
      </c>
      <c r="C35" s="65">
        <v>0</v>
      </c>
      <c r="D35" s="65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203</v>
      </c>
      <c r="B36" s="65">
        <v>0</v>
      </c>
      <c r="C36" s="65">
        <v>0</v>
      </c>
      <c r="D36" s="65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s="103" customFormat="1" ht="15" customHeight="1" x14ac:dyDescent="0.25">
      <c r="A42" s="69" t="s">
        <v>30</v>
      </c>
      <c r="B42" s="70">
        <v>30446827</v>
      </c>
      <c r="C42" s="70">
        <v>30446827</v>
      </c>
      <c r="D42" s="70">
        <v>21545023</v>
      </c>
      <c r="E42" s="70">
        <f>D42-C42</f>
        <v>-8901804</v>
      </c>
      <c r="F42" s="71">
        <f>IF(ISBLANK(E42),"  ",IF(C42&gt;0,E42/C42,IF(E42&gt;0,1,0)))</f>
        <v>-0.29237214111013932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4">D44-C44</f>
        <v>0</v>
      </c>
      <c r="F44" s="62">
        <f t="shared" ref="F44:F49" si="5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1">
        <f t="shared" si="4"/>
        <v>0</v>
      </c>
      <c r="F45" s="62">
        <f t="shared" si="5"/>
        <v>0</v>
      </c>
      <c r="H45" s="178"/>
    </row>
    <row r="46" spans="1:8" ht="15" customHeight="1" x14ac:dyDescent="0.25">
      <c r="A46" s="73" t="s">
        <v>34</v>
      </c>
      <c r="B46" s="61">
        <v>0</v>
      </c>
      <c r="C46" s="61">
        <v>0</v>
      </c>
      <c r="D46" s="61">
        <v>0</v>
      </c>
      <c r="E46" s="61">
        <f t="shared" si="4"/>
        <v>0</v>
      </c>
      <c r="F46" s="62">
        <f t="shared" si="5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1">
        <f t="shared" si="4"/>
        <v>0</v>
      </c>
      <c r="F47" s="62">
        <f t="shared" si="5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1">
        <f t="shared" si="4"/>
        <v>0</v>
      </c>
      <c r="F48" s="62">
        <f t="shared" si="5"/>
        <v>0</v>
      </c>
      <c r="H48" s="178"/>
    </row>
    <row r="49" spans="1:13" s="103" customFormat="1" ht="15" customHeight="1" x14ac:dyDescent="0.25">
      <c r="A49" s="67" t="s">
        <v>37</v>
      </c>
      <c r="B49" s="75">
        <v>0</v>
      </c>
      <c r="C49" s="75">
        <v>0</v>
      </c>
      <c r="D49" s="75">
        <v>0</v>
      </c>
      <c r="E49" s="77">
        <f t="shared" si="4"/>
        <v>0</v>
      </c>
      <c r="F49" s="71">
        <f t="shared" si="5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v>0</v>
      </c>
      <c r="C51" s="77">
        <v>0</v>
      </c>
      <c r="D51" s="77">
        <v>0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5">
        <v>37963909</v>
      </c>
      <c r="C55" s="75">
        <v>45067731</v>
      </c>
      <c r="D55" s="75">
        <v>45067731</v>
      </c>
      <c r="E55" s="75">
        <f>D55-C55</f>
        <v>0</v>
      </c>
      <c r="F55" s="71">
        <f>IF(ISBLANK(E55),"  ",IF(C55&gt;0,E55/C55,IF(E55&gt;0,1,0)))</f>
        <v>0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9">
        <v>0</v>
      </c>
      <c r="C57" s="79">
        <v>0</v>
      </c>
      <c r="D57" s="79">
        <v>0</v>
      </c>
      <c r="E57" s="79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5">
        <v>68410736</v>
      </c>
      <c r="C61" s="75">
        <v>75514558</v>
      </c>
      <c r="D61" s="75">
        <v>66612754</v>
      </c>
      <c r="E61" s="75">
        <f>D61-C61</f>
        <v>-8901804</v>
      </c>
      <c r="F61" s="71">
        <f>IF(ISBLANK(E61),"  ",IF(C61&gt;0,E61/C61,IF(E61&gt;0,1,0)))</f>
        <v>-0.11788195860194269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57">
        <v>30075389</v>
      </c>
      <c r="C65" s="57">
        <v>34016261</v>
      </c>
      <c r="D65" s="57">
        <v>32174530</v>
      </c>
      <c r="E65" s="57">
        <f t="shared" ref="E65:E78" si="6">D65-C65</f>
        <v>-1841731</v>
      </c>
      <c r="F65" s="62">
        <f t="shared" ref="F65:F78" si="7">IF(ISBLANK(E65),"  ",IF(C65&gt;0,E65/C65,IF(E65&gt;0,1,0)))</f>
        <v>-5.4142664298113187E-2</v>
      </c>
      <c r="H65" s="178"/>
    </row>
    <row r="66" spans="1:8" ht="15" customHeight="1" x14ac:dyDescent="0.25">
      <c r="A66" s="66" t="s">
        <v>47</v>
      </c>
      <c r="B66" s="65">
        <v>354285</v>
      </c>
      <c r="C66" s="65">
        <v>367080</v>
      </c>
      <c r="D66" s="65">
        <v>327940</v>
      </c>
      <c r="E66" s="65">
        <f t="shared" si="6"/>
        <v>-39140</v>
      </c>
      <c r="F66" s="62">
        <f t="shared" si="7"/>
        <v>-0.10662525879917184</v>
      </c>
      <c r="H66" s="178"/>
    </row>
    <row r="67" spans="1:8" ht="15" customHeight="1" x14ac:dyDescent="0.25">
      <c r="A67" s="66" t="s">
        <v>48</v>
      </c>
      <c r="B67" s="65">
        <v>711535</v>
      </c>
      <c r="C67" s="65">
        <v>786885</v>
      </c>
      <c r="D67" s="65">
        <v>0</v>
      </c>
      <c r="E67" s="65">
        <f t="shared" si="6"/>
        <v>-786885</v>
      </c>
      <c r="F67" s="62">
        <f t="shared" si="7"/>
        <v>-1</v>
      </c>
      <c r="H67" s="178"/>
    </row>
    <row r="68" spans="1:8" ht="15" customHeight="1" x14ac:dyDescent="0.25">
      <c r="A68" s="66" t="s">
        <v>49</v>
      </c>
      <c r="B68" s="65">
        <v>6108971</v>
      </c>
      <c r="C68" s="65">
        <v>7492668</v>
      </c>
      <c r="D68" s="65">
        <v>6525520</v>
      </c>
      <c r="E68" s="65">
        <f t="shared" si="6"/>
        <v>-967148</v>
      </c>
      <c r="F68" s="62">
        <f t="shared" si="7"/>
        <v>-0.12907925454591074</v>
      </c>
      <c r="H68" s="178"/>
    </row>
    <row r="69" spans="1:8" ht="15" customHeight="1" x14ac:dyDescent="0.25">
      <c r="A69" s="66" t="s">
        <v>50</v>
      </c>
      <c r="B69" s="65">
        <v>4044534</v>
      </c>
      <c r="C69" s="65">
        <v>4710547</v>
      </c>
      <c r="D69" s="65">
        <v>3756945</v>
      </c>
      <c r="E69" s="65">
        <f t="shared" si="6"/>
        <v>-953602</v>
      </c>
      <c r="F69" s="62">
        <f t="shared" si="7"/>
        <v>-0.20243975911927001</v>
      </c>
      <c r="H69" s="178"/>
    </row>
    <row r="70" spans="1:8" ht="15" customHeight="1" x14ac:dyDescent="0.25">
      <c r="A70" s="66" t="s">
        <v>51</v>
      </c>
      <c r="B70" s="65">
        <v>8627494</v>
      </c>
      <c r="C70" s="65">
        <v>8627291</v>
      </c>
      <c r="D70" s="65">
        <v>8632318</v>
      </c>
      <c r="E70" s="65">
        <f t="shared" si="6"/>
        <v>5027</v>
      </c>
      <c r="F70" s="62">
        <f t="shared" si="7"/>
        <v>5.8268580484882213E-4</v>
      </c>
      <c r="H70" s="178"/>
    </row>
    <row r="71" spans="1:8" ht="15" customHeight="1" x14ac:dyDescent="0.25">
      <c r="A71" s="66" t="s">
        <v>52</v>
      </c>
      <c r="B71" s="65">
        <v>6129066</v>
      </c>
      <c r="C71" s="65">
        <v>7834836</v>
      </c>
      <c r="D71" s="65">
        <v>7967599</v>
      </c>
      <c r="E71" s="65">
        <f t="shared" si="6"/>
        <v>132763</v>
      </c>
      <c r="F71" s="62">
        <f t="shared" si="7"/>
        <v>1.6945217487641093E-2</v>
      </c>
      <c r="H71" s="178"/>
    </row>
    <row r="72" spans="1:8" ht="15" customHeight="1" x14ac:dyDescent="0.25">
      <c r="A72" s="66" t="s">
        <v>53</v>
      </c>
      <c r="B72" s="65">
        <v>8912611</v>
      </c>
      <c r="C72" s="65">
        <v>8935872</v>
      </c>
      <c r="D72" s="65">
        <v>7197902</v>
      </c>
      <c r="E72" s="65">
        <f t="shared" si="6"/>
        <v>-1737970</v>
      </c>
      <c r="F72" s="62">
        <f t="shared" si="7"/>
        <v>-0.19449360957721865</v>
      </c>
      <c r="H72" s="178"/>
    </row>
    <row r="73" spans="1:8" s="103" customFormat="1" ht="15" customHeight="1" x14ac:dyDescent="0.25">
      <c r="A73" s="84" t="s">
        <v>54</v>
      </c>
      <c r="B73" s="70">
        <v>64963885</v>
      </c>
      <c r="C73" s="70">
        <v>72771440</v>
      </c>
      <c r="D73" s="70">
        <v>66582754</v>
      </c>
      <c r="E73" s="65">
        <f t="shared" si="6"/>
        <v>-6188686</v>
      </c>
      <c r="F73" s="71">
        <f t="shared" si="7"/>
        <v>-8.5042786016052446E-2</v>
      </c>
      <c r="H73" s="179"/>
    </row>
    <row r="74" spans="1:8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65">
        <f t="shared" si="6"/>
        <v>0</v>
      </c>
      <c r="F74" s="62">
        <f t="shared" si="7"/>
        <v>0</v>
      </c>
      <c r="H74" s="178"/>
    </row>
    <row r="75" spans="1:8" ht="15" customHeight="1" x14ac:dyDescent="0.25">
      <c r="A75" s="66" t="s">
        <v>56</v>
      </c>
      <c r="B75" s="65">
        <v>0</v>
      </c>
      <c r="C75" s="65">
        <v>0</v>
      </c>
      <c r="D75" s="65">
        <v>0</v>
      </c>
      <c r="E75" s="65">
        <f t="shared" si="6"/>
        <v>0</v>
      </c>
      <c r="F75" s="62">
        <f t="shared" si="7"/>
        <v>0</v>
      </c>
      <c r="H75" s="178"/>
    </row>
    <row r="76" spans="1:8" ht="15" customHeight="1" x14ac:dyDescent="0.25">
      <c r="A76" s="66" t="s">
        <v>57</v>
      </c>
      <c r="B76" s="65">
        <v>3224114</v>
      </c>
      <c r="C76" s="65">
        <v>2713118</v>
      </c>
      <c r="D76" s="65">
        <v>0</v>
      </c>
      <c r="E76" s="65">
        <f t="shared" si="6"/>
        <v>-2713118</v>
      </c>
      <c r="F76" s="62">
        <f t="shared" si="7"/>
        <v>-1</v>
      </c>
      <c r="H76" s="178"/>
    </row>
    <row r="77" spans="1:8" ht="15" customHeight="1" x14ac:dyDescent="0.25">
      <c r="A77" s="66" t="s">
        <v>58</v>
      </c>
      <c r="B77" s="65">
        <v>222737</v>
      </c>
      <c r="C77" s="65">
        <v>30000</v>
      </c>
      <c r="D77" s="65">
        <v>30000</v>
      </c>
      <c r="E77" s="65">
        <f t="shared" si="6"/>
        <v>0</v>
      </c>
      <c r="F77" s="62">
        <f t="shared" si="7"/>
        <v>0</v>
      </c>
      <c r="H77" s="178"/>
    </row>
    <row r="78" spans="1:8" s="103" customFormat="1" ht="15" customHeight="1" x14ac:dyDescent="0.25">
      <c r="A78" s="85" t="s">
        <v>59</v>
      </c>
      <c r="B78" s="86">
        <v>68410736</v>
      </c>
      <c r="C78" s="86">
        <v>75514558</v>
      </c>
      <c r="D78" s="86">
        <v>66612754</v>
      </c>
      <c r="E78" s="182">
        <f t="shared" si="6"/>
        <v>-8901804</v>
      </c>
      <c r="F78" s="71">
        <f t="shared" si="7"/>
        <v>-0.11788195860194269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v>31830439</v>
      </c>
      <c r="C81" s="61">
        <v>32004500</v>
      </c>
      <c r="D81" s="61">
        <v>33046163</v>
      </c>
      <c r="E81" s="57">
        <f t="shared" ref="E81:E99" si="8">D81-C81</f>
        <v>1041663</v>
      </c>
      <c r="F81" s="62">
        <f t="shared" ref="F81:F99" si="9">IF(ISBLANK(E81),"  ",IF(C81&gt;0,E81/C81,IF(E81&gt;0,1,0)))</f>
        <v>3.2547391773031918E-2</v>
      </c>
      <c r="H81" s="178"/>
    </row>
    <row r="82" spans="1:8" ht="15" customHeight="1" x14ac:dyDescent="0.25">
      <c r="A82" s="66" t="s">
        <v>62</v>
      </c>
      <c r="B82" s="63">
        <v>307143</v>
      </c>
      <c r="C82" s="63">
        <v>383705</v>
      </c>
      <c r="D82" s="63">
        <v>383705</v>
      </c>
      <c r="E82" s="65">
        <f t="shared" si="8"/>
        <v>0</v>
      </c>
      <c r="F82" s="62">
        <f t="shared" si="9"/>
        <v>0</v>
      </c>
      <c r="H82" s="178"/>
    </row>
    <row r="83" spans="1:8" ht="15" customHeight="1" x14ac:dyDescent="0.25">
      <c r="A83" s="66" t="s">
        <v>63</v>
      </c>
      <c r="B83" s="57">
        <v>14847937</v>
      </c>
      <c r="C83" s="57">
        <v>14832227</v>
      </c>
      <c r="D83" s="57">
        <v>15211512</v>
      </c>
      <c r="E83" s="65">
        <f t="shared" si="8"/>
        <v>379285</v>
      </c>
      <c r="F83" s="62">
        <f t="shared" si="9"/>
        <v>2.5571682526164142E-2</v>
      </c>
      <c r="H83" s="178"/>
    </row>
    <row r="84" spans="1:8" s="103" customFormat="1" ht="15" customHeight="1" x14ac:dyDescent="0.25">
      <c r="A84" s="84" t="s">
        <v>64</v>
      </c>
      <c r="B84" s="86">
        <v>46985519</v>
      </c>
      <c r="C84" s="86">
        <v>47220432</v>
      </c>
      <c r="D84" s="86">
        <v>48641380</v>
      </c>
      <c r="E84" s="70">
        <f t="shared" si="8"/>
        <v>1420948</v>
      </c>
      <c r="F84" s="71">
        <f t="shared" si="9"/>
        <v>3.009180432741488E-2</v>
      </c>
      <c r="H84" s="179"/>
    </row>
    <row r="85" spans="1:8" ht="15" customHeight="1" x14ac:dyDescent="0.25">
      <c r="A85" s="66" t="s">
        <v>65</v>
      </c>
      <c r="B85" s="63">
        <v>172416</v>
      </c>
      <c r="C85" s="63">
        <v>318380</v>
      </c>
      <c r="D85" s="63">
        <v>325668</v>
      </c>
      <c r="E85" s="65">
        <f t="shared" si="8"/>
        <v>7288</v>
      </c>
      <c r="F85" s="62">
        <f t="shared" si="9"/>
        <v>2.2890885105848358E-2</v>
      </c>
      <c r="H85" s="178"/>
    </row>
    <row r="86" spans="1:8" ht="15" customHeight="1" x14ac:dyDescent="0.25">
      <c r="A86" s="66" t="s">
        <v>66</v>
      </c>
      <c r="B86" s="61">
        <v>5092585</v>
      </c>
      <c r="C86" s="61">
        <v>5620870</v>
      </c>
      <c r="D86" s="61">
        <v>4188819</v>
      </c>
      <c r="E86" s="65">
        <f t="shared" si="8"/>
        <v>-1432051</v>
      </c>
      <c r="F86" s="62">
        <f t="shared" si="9"/>
        <v>-0.25477390510721648</v>
      </c>
      <c r="H86" s="178"/>
    </row>
    <row r="87" spans="1:8" ht="15" customHeight="1" x14ac:dyDescent="0.25">
      <c r="A87" s="66" t="s">
        <v>67</v>
      </c>
      <c r="B87" s="57">
        <v>991689</v>
      </c>
      <c r="C87" s="57">
        <v>975573</v>
      </c>
      <c r="D87" s="57">
        <v>760956</v>
      </c>
      <c r="E87" s="65">
        <f t="shared" si="8"/>
        <v>-214617</v>
      </c>
      <c r="F87" s="62">
        <f t="shared" si="9"/>
        <v>-0.21999071315011792</v>
      </c>
      <c r="H87" s="178"/>
    </row>
    <row r="88" spans="1:8" s="103" customFormat="1" ht="15" customHeight="1" x14ac:dyDescent="0.25">
      <c r="A88" s="68" t="s">
        <v>68</v>
      </c>
      <c r="B88" s="86">
        <v>6256690</v>
      </c>
      <c r="C88" s="86">
        <v>6914823</v>
      </c>
      <c r="D88" s="86">
        <v>5275443</v>
      </c>
      <c r="E88" s="70">
        <f t="shared" si="8"/>
        <v>-1639380</v>
      </c>
      <c r="F88" s="71">
        <f t="shared" si="9"/>
        <v>-0.23708199038500335</v>
      </c>
      <c r="H88" s="179"/>
    </row>
    <row r="89" spans="1:8" ht="15" customHeight="1" x14ac:dyDescent="0.25">
      <c r="A89" s="66" t="s">
        <v>69</v>
      </c>
      <c r="B89" s="57">
        <v>386583</v>
      </c>
      <c r="C89" s="57">
        <v>350213</v>
      </c>
      <c r="D89" s="57">
        <v>374113</v>
      </c>
      <c r="E89" s="65">
        <f t="shared" si="8"/>
        <v>23900</v>
      </c>
      <c r="F89" s="62">
        <f t="shared" si="9"/>
        <v>6.8244182825880254E-2</v>
      </c>
      <c r="H89" s="178"/>
    </row>
    <row r="90" spans="1:8" ht="15" customHeight="1" x14ac:dyDescent="0.25">
      <c r="A90" s="66" t="s">
        <v>70</v>
      </c>
      <c r="B90" s="65">
        <v>11128479</v>
      </c>
      <c r="C90" s="65">
        <v>17950257</v>
      </c>
      <c r="D90" s="65">
        <v>9892263</v>
      </c>
      <c r="E90" s="65">
        <f t="shared" si="8"/>
        <v>-8057994</v>
      </c>
      <c r="F90" s="62">
        <f t="shared" si="9"/>
        <v>-0.44890688751698654</v>
      </c>
      <c r="H90" s="178"/>
    </row>
    <row r="91" spans="1:8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8"/>
        <v>0</v>
      </c>
      <c r="F91" s="62">
        <f t="shared" si="9"/>
        <v>0</v>
      </c>
      <c r="H91" s="178"/>
    </row>
    <row r="92" spans="1:8" ht="15" customHeight="1" x14ac:dyDescent="0.25">
      <c r="A92" s="66" t="s">
        <v>72</v>
      </c>
      <c r="B92" s="65">
        <v>3098826</v>
      </c>
      <c r="C92" s="65">
        <v>2698536</v>
      </c>
      <c r="D92" s="65">
        <v>2078323</v>
      </c>
      <c r="E92" s="65">
        <f t="shared" si="8"/>
        <v>-620213</v>
      </c>
      <c r="F92" s="62">
        <f t="shared" si="9"/>
        <v>-0.22983313915397088</v>
      </c>
      <c r="H92" s="178"/>
    </row>
    <row r="93" spans="1:8" s="103" customFormat="1" ht="15" customHeight="1" x14ac:dyDescent="0.25">
      <c r="A93" s="68" t="s">
        <v>73</v>
      </c>
      <c r="B93" s="70">
        <v>14613888</v>
      </c>
      <c r="C93" s="70">
        <v>20999006</v>
      </c>
      <c r="D93" s="70">
        <v>12344699</v>
      </c>
      <c r="E93" s="70">
        <f t="shared" si="8"/>
        <v>-8654307</v>
      </c>
      <c r="F93" s="71">
        <f t="shared" si="9"/>
        <v>-0.41212936459944816</v>
      </c>
      <c r="H93" s="179"/>
    </row>
    <row r="94" spans="1:8" ht="15" customHeight="1" x14ac:dyDescent="0.25">
      <c r="A94" s="66" t="s">
        <v>74</v>
      </c>
      <c r="B94" s="65">
        <v>210045</v>
      </c>
      <c r="C94" s="65">
        <v>29065</v>
      </c>
      <c r="D94" s="65">
        <v>0</v>
      </c>
      <c r="E94" s="65">
        <f t="shared" si="8"/>
        <v>-29065</v>
      </c>
      <c r="F94" s="62">
        <f t="shared" si="9"/>
        <v>-1</v>
      </c>
      <c r="H94" s="178"/>
    </row>
    <row r="95" spans="1:8" ht="15" customHeight="1" x14ac:dyDescent="0.25">
      <c r="A95" s="66" t="s">
        <v>75</v>
      </c>
      <c r="B95" s="65">
        <v>344594</v>
      </c>
      <c r="C95" s="65">
        <v>351232</v>
      </c>
      <c r="D95" s="65">
        <v>351232</v>
      </c>
      <c r="E95" s="65">
        <f t="shared" si="8"/>
        <v>0</v>
      </c>
      <c r="F95" s="62">
        <f t="shared" si="9"/>
        <v>0</v>
      </c>
      <c r="H95" s="178"/>
    </row>
    <row r="96" spans="1:8" ht="15" customHeight="1" x14ac:dyDescent="0.25">
      <c r="A96" s="73" t="s">
        <v>76</v>
      </c>
      <c r="B96" s="65">
        <v>0</v>
      </c>
      <c r="C96" s="65">
        <v>0</v>
      </c>
      <c r="D96" s="65">
        <v>0</v>
      </c>
      <c r="E96" s="65">
        <f t="shared" si="8"/>
        <v>0</v>
      </c>
      <c r="F96" s="62">
        <f t="shared" si="9"/>
        <v>0</v>
      </c>
      <c r="H96" s="178"/>
    </row>
    <row r="97" spans="1:8" s="103" customFormat="1" ht="15" customHeight="1" x14ac:dyDescent="0.25">
      <c r="A97" s="87" t="s">
        <v>77</v>
      </c>
      <c r="B97" s="86">
        <v>554639</v>
      </c>
      <c r="C97" s="86">
        <v>380297</v>
      </c>
      <c r="D97" s="86">
        <v>351232</v>
      </c>
      <c r="E97" s="65">
        <f t="shared" si="8"/>
        <v>-29065</v>
      </c>
      <c r="F97" s="71">
        <f t="shared" si="9"/>
        <v>-7.6427108286418244E-2</v>
      </c>
      <c r="H97" s="179"/>
    </row>
    <row r="98" spans="1:8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8"/>
        <v>0</v>
      </c>
      <c r="F98" s="62">
        <f t="shared" si="9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v>68410736</v>
      </c>
      <c r="C99" s="160">
        <v>75514558</v>
      </c>
      <c r="D99" s="160">
        <v>66612754</v>
      </c>
      <c r="E99" s="160">
        <f t="shared" si="8"/>
        <v>-8901804</v>
      </c>
      <c r="F99" s="162">
        <f t="shared" si="9"/>
        <v>-0.11788195860194269</v>
      </c>
      <c r="H99" s="179"/>
    </row>
    <row r="100" spans="1:8" ht="15" customHeight="1" thickTop="1" x14ac:dyDescent="0.25">
      <c r="A100" s="148"/>
      <c r="B100" s="149"/>
      <c r="C100" s="149"/>
      <c r="D100" s="149"/>
      <c r="E100" s="149"/>
      <c r="F100" s="150" t="s">
        <v>38</v>
      </c>
    </row>
    <row r="101" spans="1:8" ht="15" customHeight="1" x14ac:dyDescent="0.25">
      <c r="A101" t="s">
        <v>210</v>
      </c>
      <c r="F101" s="154"/>
      <c r="H101" s="154"/>
    </row>
    <row r="102" spans="1:8" ht="15" customHeight="1" x14ac:dyDescent="0.25">
      <c r="A102" t="s">
        <v>181</v>
      </c>
      <c r="F102" s="151"/>
      <c r="H102" s="151"/>
    </row>
    <row r="103" spans="1:8" x14ac:dyDescent="0.25">
      <c r="A103" t="s">
        <v>211</v>
      </c>
    </row>
  </sheetData>
  <hyperlinks>
    <hyperlink ref="I2" location="Home!A1" tooltip="Home" display="Home" xr:uid="{00000000-0004-0000-1000-000000000000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pageSetUpPr fitToPage="1"/>
  </sheetPr>
  <dimension ref="A1:M103"/>
  <sheetViews>
    <sheetView zoomScaleNormal="100" workbookViewId="0">
      <pane ySplit="5" topLeftCell="A55" activePane="bottomLeft" state="frozen"/>
      <selection activeCell="G16" sqref="G16"/>
      <selection pane="bottomLeft" activeCell="I2" sqref="I2"/>
    </sheetView>
  </sheetViews>
  <sheetFormatPr defaultColWidth="9.140625" defaultRowHeight="15" x14ac:dyDescent="0.25"/>
  <cols>
    <col min="1" max="1" width="66.5703125" customWidth="1"/>
    <col min="2" max="5" width="23.7109375" style="151" customWidth="1"/>
    <col min="6" max="6" width="23.7109375" style="152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91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207</v>
      </c>
      <c r="C5" s="54" t="s">
        <v>208</v>
      </c>
      <c r="D5" s="202" t="s">
        <v>209</v>
      </c>
      <c r="E5" s="54" t="s">
        <v>207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27273823</v>
      </c>
      <c r="C8" s="61">
        <v>27273823</v>
      </c>
      <c r="D8" s="61">
        <v>29532446</v>
      </c>
      <c r="E8" s="61">
        <f t="shared" ref="E8:E36" si="0">D8-C8</f>
        <v>2258623</v>
      </c>
      <c r="F8" s="62">
        <f t="shared" ref="F8:F36" si="1">IF(ISBLANK(E8),"  ",IF(C8&gt;0,E8/C8,IF(E8&gt;0,1,0)))</f>
        <v>8.2812849522415688E-2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1763234</v>
      </c>
      <c r="C10" s="63">
        <v>1763234</v>
      </c>
      <c r="D10" s="63">
        <v>1286583</v>
      </c>
      <c r="E10" s="61">
        <f t="shared" si="0"/>
        <v>-476651</v>
      </c>
      <c r="F10" s="62">
        <f t="shared" si="1"/>
        <v>-0.27032770466086747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1263234</v>
      </c>
      <c r="C12" s="65">
        <v>1263234</v>
      </c>
      <c r="D12" s="65">
        <v>1286583</v>
      </c>
      <c r="E12" s="61">
        <f t="shared" si="0"/>
        <v>23349</v>
      </c>
      <c r="F12" s="62">
        <f t="shared" si="1"/>
        <v>1.848351136844005E-2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s="209" customFormat="1" ht="15" customHeight="1" x14ac:dyDescent="0.25">
      <c r="A31" s="206" t="s">
        <v>205</v>
      </c>
      <c r="B31" s="215">
        <v>0</v>
      </c>
      <c r="C31" s="215">
        <v>0</v>
      </c>
      <c r="D31" s="215">
        <v>0</v>
      </c>
      <c r="E31" s="207">
        <v>0</v>
      </c>
      <c r="F31" s="208">
        <f t="shared" si="1"/>
        <v>0</v>
      </c>
      <c r="H31" s="210"/>
    </row>
    <row r="32" spans="1:8" s="209" customFormat="1" ht="15" customHeight="1" x14ac:dyDescent="0.25">
      <c r="A32" s="214" t="s">
        <v>206</v>
      </c>
      <c r="B32" s="215">
        <v>0</v>
      </c>
      <c r="C32" s="215">
        <v>0</v>
      </c>
      <c r="D32" s="215">
        <v>0</v>
      </c>
      <c r="E32" s="207">
        <v>0</v>
      </c>
      <c r="F32" s="208">
        <f t="shared" si="1"/>
        <v>0</v>
      </c>
      <c r="H32" s="210"/>
    </row>
    <row r="33" spans="1:8" ht="15" customHeight="1" x14ac:dyDescent="0.25">
      <c r="A33" s="191" t="s">
        <v>201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204</v>
      </c>
      <c r="B34" s="65">
        <v>500000</v>
      </c>
      <c r="C34" s="65">
        <v>500000</v>
      </c>
      <c r="D34" s="65">
        <v>0</v>
      </c>
      <c r="E34" s="61">
        <f t="shared" ref="E34" si="2">D34-C34</f>
        <v>-500000</v>
      </c>
      <c r="F34" s="62">
        <f t="shared" ref="F34" si="3">IF(ISBLANK(E34),"  ",IF(C34&gt;0,E34/C34,IF(E34&gt;0,1,0)))</f>
        <v>-1</v>
      </c>
      <c r="H34" s="178"/>
    </row>
    <row r="35" spans="1:8" ht="15" customHeight="1" x14ac:dyDescent="0.25">
      <c r="A35" s="193" t="s">
        <v>202</v>
      </c>
      <c r="B35" s="65">
        <v>0</v>
      </c>
      <c r="C35" s="65">
        <v>0</v>
      </c>
      <c r="D35" s="65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203</v>
      </c>
      <c r="B36" s="65">
        <v>0</v>
      </c>
      <c r="C36" s="65">
        <v>0</v>
      </c>
      <c r="D36" s="65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s="103" customFormat="1" ht="15" customHeight="1" x14ac:dyDescent="0.25">
      <c r="A42" s="69" t="s">
        <v>30</v>
      </c>
      <c r="B42" s="70">
        <v>29037057</v>
      </c>
      <c r="C42" s="70">
        <v>29037057</v>
      </c>
      <c r="D42" s="70">
        <v>30819029</v>
      </c>
      <c r="E42" s="70">
        <f>D42-C42</f>
        <v>1781972</v>
      </c>
      <c r="F42" s="71">
        <f>IF(ISBLANK(E42),"  ",IF(C42&gt;0,E42/C42,IF(E42&gt;0,1,0)))</f>
        <v>6.1368891482356497E-2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4">D44-C44</f>
        <v>0</v>
      </c>
      <c r="F44" s="62">
        <f t="shared" ref="F44:F49" si="5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1">
        <f t="shared" si="4"/>
        <v>0</v>
      </c>
      <c r="F45" s="62">
        <f t="shared" si="5"/>
        <v>0</v>
      </c>
      <c r="H45" s="178"/>
    </row>
    <row r="46" spans="1:8" ht="15" customHeight="1" x14ac:dyDescent="0.25">
      <c r="A46" s="73" t="s">
        <v>34</v>
      </c>
      <c r="B46" s="61">
        <v>0</v>
      </c>
      <c r="C46" s="61">
        <v>0</v>
      </c>
      <c r="D46" s="61">
        <v>0</v>
      </c>
      <c r="E46" s="61">
        <f t="shared" si="4"/>
        <v>0</v>
      </c>
      <c r="F46" s="62">
        <f t="shared" si="5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1">
        <f t="shared" si="4"/>
        <v>0</v>
      </c>
      <c r="F47" s="62">
        <f t="shared" si="5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1">
        <f t="shared" si="4"/>
        <v>0</v>
      </c>
      <c r="F48" s="62">
        <f t="shared" si="5"/>
        <v>0</v>
      </c>
      <c r="H48" s="178"/>
    </row>
    <row r="49" spans="1:13" s="103" customFormat="1" ht="15" customHeight="1" x14ac:dyDescent="0.25">
      <c r="A49" s="67" t="s">
        <v>37</v>
      </c>
      <c r="B49" s="75">
        <v>0</v>
      </c>
      <c r="C49" s="75">
        <v>0</v>
      </c>
      <c r="D49" s="75">
        <v>0</v>
      </c>
      <c r="E49" s="77">
        <f t="shared" si="4"/>
        <v>0</v>
      </c>
      <c r="F49" s="71">
        <f t="shared" si="5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v>39000</v>
      </c>
      <c r="C51" s="77">
        <v>74923</v>
      </c>
      <c r="D51" s="77">
        <v>74923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5">
        <v>50928324</v>
      </c>
      <c r="C55" s="75">
        <v>60551127</v>
      </c>
      <c r="D55" s="75">
        <v>60551127</v>
      </c>
      <c r="E55" s="75">
        <f>D55-C55</f>
        <v>0</v>
      </c>
      <c r="F55" s="71">
        <f>IF(ISBLANK(E55),"  ",IF(C55&gt;0,E55/C55,IF(E55&gt;0,1,0)))</f>
        <v>0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9">
        <v>0</v>
      </c>
      <c r="C57" s="79">
        <v>0</v>
      </c>
      <c r="D57" s="79">
        <v>0</v>
      </c>
      <c r="E57" s="79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5">
        <v>80004381</v>
      </c>
      <c r="C61" s="75">
        <v>89663107</v>
      </c>
      <c r="D61" s="75">
        <v>91445079</v>
      </c>
      <c r="E61" s="75">
        <f>D61-C61</f>
        <v>1781972</v>
      </c>
      <c r="F61" s="71">
        <f>IF(ISBLANK(E61),"  ",IF(C61&gt;0,E61/C61,IF(E61&gt;0,1,0)))</f>
        <v>1.9874082659214563E-2</v>
      </c>
      <c r="H61" s="179"/>
      <c r="I61" s="153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57">
        <v>37236468</v>
      </c>
      <c r="C65" s="57">
        <v>41391468</v>
      </c>
      <c r="D65" s="57">
        <v>42214674</v>
      </c>
      <c r="E65" s="57">
        <f t="shared" ref="E65:E78" si="6">D65-C65</f>
        <v>823206</v>
      </c>
      <c r="F65" s="62">
        <f t="shared" ref="F65:F78" si="7">IF(ISBLANK(E65),"  ",IF(C65&gt;0,E65/C65,IF(E65&gt;0,1,0)))</f>
        <v>1.9888301618101584E-2</v>
      </c>
      <c r="H65" s="178"/>
    </row>
    <row r="66" spans="1:8" ht="15" customHeight="1" x14ac:dyDescent="0.25">
      <c r="A66" s="66" t="s">
        <v>47</v>
      </c>
      <c r="B66" s="65">
        <v>388980</v>
      </c>
      <c r="C66" s="65">
        <v>388980</v>
      </c>
      <c r="D66" s="65">
        <v>409000</v>
      </c>
      <c r="E66" s="65">
        <f t="shared" si="6"/>
        <v>20020</v>
      </c>
      <c r="F66" s="62">
        <f t="shared" si="7"/>
        <v>5.1467941796493395E-2</v>
      </c>
      <c r="H66" s="178"/>
    </row>
    <row r="67" spans="1:8" ht="15" customHeight="1" x14ac:dyDescent="0.25">
      <c r="A67" s="66" t="s">
        <v>48</v>
      </c>
      <c r="B67" s="65">
        <v>66490</v>
      </c>
      <c r="C67" s="65">
        <v>66490</v>
      </c>
      <c r="D67" s="65">
        <v>69074</v>
      </c>
      <c r="E67" s="65">
        <f t="shared" si="6"/>
        <v>2584</v>
      </c>
      <c r="F67" s="62">
        <f t="shared" si="7"/>
        <v>3.8862986915325616E-2</v>
      </c>
      <c r="H67" s="178"/>
    </row>
    <row r="68" spans="1:8" ht="15" customHeight="1" x14ac:dyDescent="0.25">
      <c r="A68" s="66" t="s">
        <v>49</v>
      </c>
      <c r="B68" s="65">
        <v>6084259</v>
      </c>
      <c r="C68" s="65">
        <v>6084259</v>
      </c>
      <c r="D68" s="65">
        <v>6727005</v>
      </c>
      <c r="E68" s="65">
        <f t="shared" si="6"/>
        <v>642746</v>
      </c>
      <c r="F68" s="62">
        <f t="shared" si="7"/>
        <v>0.10564080194482188</v>
      </c>
      <c r="H68" s="178"/>
    </row>
    <row r="69" spans="1:8" ht="15" customHeight="1" x14ac:dyDescent="0.25">
      <c r="A69" s="66" t="s">
        <v>50</v>
      </c>
      <c r="B69" s="65">
        <v>5715539</v>
      </c>
      <c r="C69" s="65">
        <v>5715539</v>
      </c>
      <c r="D69" s="65">
        <v>6024116</v>
      </c>
      <c r="E69" s="65">
        <f t="shared" si="6"/>
        <v>308577</v>
      </c>
      <c r="F69" s="62">
        <f t="shared" si="7"/>
        <v>5.3989133833222028E-2</v>
      </c>
      <c r="H69" s="178"/>
    </row>
    <row r="70" spans="1:8" ht="15" customHeight="1" x14ac:dyDescent="0.25">
      <c r="A70" s="66" t="s">
        <v>51</v>
      </c>
      <c r="B70" s="65">
        <v>11159345</v>
      </c>
      <c r="C70" s="65">
        <v>15778345</v>
      </c>
      <c r="D70" s="65">
        <v>15556632</v>
      </c>
      <c r="E70" s="65">
        <f t="shared" si="6"/>
        <v>-221713</v>
      </c>
      <c r="F70" s="62">
        <f t="shared" si="7"/>
        <v>-1.4051727224876881E-2</v>
      </c>
      <c r="H70" s="178"/>
    </row>
    <row r="71" spans="1:8" ht="15" customHeight="1" x14ac:dyDescent="0.25">
      <c r="A71" s="66" t="s">
        <v>52</v>
      </c>
      <c r="B71" s="65">
        <v>9973133</v>
      </c>
      <c r="C71" s="65">
        <v>10500133</v>
      </c>
      <c r="D71" s="65">
        <v>10494306</v>
      </c>
      <c r="E71" s="65">
        <f t="shared" si="6"/>
        <v>-5827</v>
      </c>
      <c r="F71" s="62">
        <f t="shared" si="7"/>
        <v>-5.5494535164459348E-4</v>
      </c>
      <c r="H71" s="178"/>
    </row>
    <row r="72" spans="1:8" ht="15" customHeight="1" x14ac:dyDescent="0.25">
      <c r="A72" s="66" t="s">
        <v>53</v>
      </c>
      <c r="B72" s="65">
        <v>5175818</v>
      </c>
      <c r="C72" s="65">
        <v>5533544</v>
      </c>
      <c r="D72" s="65">
        <v>5692528</v>
      </c>
      <c r="E72" s="65">
        <f t="shared" si="6"/>
        <v>158984</v>
      </c>
      <c r="F72" s="62">
        <f t="shared" si="7"/>
        <v>2.8730954339569723E-2</v>
      </c>
      <c r="H72" s="178"/>
    </row>
    <row r="73" spans="1:8" s="103" customFormat="1" ht="15" customHeight="1" x14ac:dyDescent="0.25">
      <c r="A73" s="84" t="s">
        <v>54</v>
      </c>
      <c r="B73" s="70">
        <v>75800032</v>
      </c>
      <c r="C73" s="70">
        <v>85458758</v>
      </c>
      <c r="D73" s="70">
        <v>87187335</v>
      </c>
      <c r="E73" s="65">
        <f t="shared" si="6"/>
        <v>1728577</v>
      </c>
      <c r="F73" s="71">
        <f t="shared" si="7"/>
        <v>2.022703161681802E-2</v>
      </c>
      <c r="H73" s="179"/>
    </row>
    <row r="74" spans="1:8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65">
        <f t="shared" si="6"/>
        <v>0</v>
      </c>
      <c r="F74" s="62">
        <f t="shared" si="7"/>
        <v>0</v>
      </c>
      <c r="H74" s="178"/>
    </row>
    <row r="75" spans="1:8" ht="15" customHeight="1" x14ac:dyDescent="0.25">
      <c r="A75" s="66" t="s">
        <v>56</v>
      </c>
      <c r="B75" s="65">
        <v>245969</v>
      </c>
      <c r="C75" s="65">
        <v>245969</v>
      </c>
      <c r="D75" s="65">
        <v>226933</v>
      </c>
      <c r="E75" s="65">
        <f t="shared" si="6"/>
        <v>-19036</v>
      </c>
      <c r="F75" s="62">
        <f t="shared" si="7"/>
        <v>-7.7391866454715838E-2</v>
      </c>
      <c r="H75" s="178"/>
    </row>
    <row r="76" spans="1:8" ht="15" customHeight="1" x14ac:dyDescent="0.25">
      <c r="A76" s="66" t="s">
        <v>57</v>
      </c>
      <c r="B76" s="65">
        <v>3958380</v>
      </c>
      <c r="C76" s="65">
        <v>3958380</v>
      </c>
      <c r="D76" s="65">
        <v>4030811</v>
      </c>
      <c r="E76" s="65">
        <f t="shared" si="6"/>
        <v>72431</v>
      </c>
      <c r="F76" s="62">
        <f t="shared" si="7"/>
        <v>1.8298142169271267E-2</v>
      </c>
      <c r="H76" s="178"/>
    </row>
    <row r="77" spans="1:8" ht="15" customHeight="1" x14ac:dyDescent="0.25">
      <c r="A77" s="66" t="s">
        <v>58</v>
      </c>
      <c r="B77" s="65">
        <v>0</v>
      </c>
      <c r="C77" s="65">
        <v>0</v>
      </c>
      <c r="D77" s="65">
        <v>0</v>
      </c>
      <c r="E77" s="65">
        <f t="shared" si="6"/>
        <v>0</v>
      </c>
      <c r="F77" s="62">
        <f t="shared" si="7"/>
        <v>0</v>
      </c>
      <c r="H77" s="178"/>
    </row>
    <row r="78" spans="1:8" s="103" customFormat="1" ht="15" customHeight="1" x14ac:dyDescent="0.25">
      <c r="A78" s="85" t="s">
        <v>59</v>
      </c>
      <c r="B78" s="86">
        <v>80004381</v>
      </c>
      <c r="C78" s="86">
        <v>89663107</v>
      </c>
      <c r="D78" s="86">
        <v>91445079</v>
      </c>
      <c r="E78" s="182">
        <f t="shared" si="6"/>
        <v>1781972</v>
      </c>
      <c r="F78" s="71">
        <f t="shared" si="7"/>
        <v>1.9874082659214563E-2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v>39934337</v>
      </c>
      <c r="C81" s="61">
        <v>39934337</v>
      </c>
      <c r="D81" s="61">
        <v>41828575</v>
      </c>
      <c r="E81" s="57">
        <f t="shared" ref="E81:E99" si="8">D81-C81</f>
        <v>1894238</v>
      </c>
      <c r="F81" s="62">
        <f t="shared" ref="F81:F99" si="9">IF(ISBLANK(E81),"  ",IF(C81&gt;0,E81/C81,IF(E81&gt;0,1,0)))</f>
        <v>4.7433816166773973E-2</v>
      </c>
      <c r="H81" s="178"/>
    </row>
    <row r="82" spans="1:8" ht="15" customHeight="1" x14ac:dyDescent="0.25">
      <c r="A82" s="66" t="s">
        <v>62</v>
      </c>
      <c r="B82" s="63">
        <v>644666</v>
      </c>
      <c r="C82" s="63">
        <v>644666</v>
      </c>
      <c r="D82" s="63">
        <v>738059</v>
      </c>
      <c r="E82" s="65">
        <f t="shared" si="8"/>
        <v>93393</v>
      </c>
      <c r="F82" s="62">
        <f t="shared" si="9"/>
        <v>0.14487036698073111</v>
      </c>
      <c r="H82" s="178"/>
    </row>
    <row r="83" spans="1:8" ht="15" customHeight="1" x14ac:dyDescent="0.25">
      <c r="A83" s="66" t="s">
        <v>63</v>
      </c>
      <c r="B83" s="57">
        <v>16442078</v>
      </c>
      <c r="C83" s="57">
        <v>16442078</v>
      </c>
      <c r="D83" s="57">
        <v>17354231</v>
      </c>
      <c r="E83" s="65">
        <f t="shared" si="8"/>
        <v>912153</v>
      </c>
      <c r="F83" s="62">
        <f t="shared" si="9"/>
        <v>5.5476746917269219E-2</v>
      </c>
      <c r="H83" s="178"/>
    </row>
    <row r="84" spans="1:8" s="103" customFormat="1" ht="15" customHeight="1" x14ac:dyDescent="0.25">
      <c r="A84" s="84" t="s">
        <v>64</v>
      </c>
      <c r="B84" s="86">
        <v>57021081</v>
      </c>
      <c r="C84" s="86">
        <v>57021081</v>
      </c>
      <c r="D84" s="86">
        <v>59920865</v>
      </c>
      <c r="E84" s="70">
        <f t="shared" si="8"/>
        <v>2899784</v>
      </c>
      <c r="F84" s="71">
        <f t="shared" si="9"/>
        <v>5.0854595338169759E-2</v>
      </c>
      <c r="H84" s="179"/>
    </row>
    <row r="85" spans="1:8" ht="15" customHeight="1" x14ac:dyDescent="0.25">
      <c r="A85" s="66" t="s">
        <v>65</v>
      </c>
      <c r="B85" s="63">
        <v>194415</v>
      </c>
      <c r="C85" s="63">
        <v>194415</v>
      </c>
      <c r="D85" s="63">
        <v>178701</v>
      </c>
      <c r="E85" s="65">
        <f t="shared" si="8"/>
        <v>-15714</v>
      </c>
      <c r="F85" s="62">
        <f t="shared" si="9"/>
        <v>-8.0827096674639304E-2</v>
      </c>
      <c r="H85" s="178"/>
    </row>
    <row r="86" spans="1:8" ht="15" customHeight="1" x14ac:dyDescent="0.25">
      <c r="A86" s="66" t="s">
        <v>66</v>
      </c>
      <c r="B86" s="61">
        <v>6484808</v>
      </c>
      <c r="C86" s="61">
        <v>11461534</v>
      </c>
      <c r="D86" s="61">
        <v>10798795</v>
      </c>
      <c r="E86" s="65">
        <f t="shared" si="8"/>
        <v>-662739</v>
      </c>
      <c r="F86" s="62">
        <f t="shared" si="9"/>
        <v>-5.7822888280050472E-2</v>
      </c>
      <c r="H86" s="178"/>
    </row>
    <row r="87" spans="1:8" ht="15" customHeight="1" x14ac:dyDescent="0.25">
      <c r="A87" s="66" t="s">
        <v>67</v>
      </c>
      <c r="B87" s="57">
        <v>407425</v>
      </c>
      <c r="C87" s="57">
        <v>4562425</v>
      </c>
      <c r="D87" s="57">
        <v>4373469</v>
      </c>
      <c r="E87" s="65">
        <f t="shared" si="8"/>
        <v>-188956</v>
      </c>
      <c r="F87" s="62">
        <f t="shared" si="9"/>
        <v>-4.1415694504567196E-2</v>
      </c>
      <c r="H87" s="178"/>
    </row>
    <row r="88" spans="1:8" s="103" customFormat="1" ht="15" customHeight="1" x14ac:dyDescent="0.25">
      <c r="A88" s="68" t="s">
        <v>68</v>
      </c>
      <c r="B88" s="86">
        <v>7086648</v>
      </c>
      <c r="C88" s="86">
        <v>16218374</v>
      </c>
      <c r="D88" s="86">
        <v>15350965</v>
      </c>
      <c r="E88" s="70">
        <f t="shared" si="8"/>
        <v>-867409</v>
      </c>
      <c r="F88" s="71">
        <f t="shared" si="9"/>
        <v>-5.348310502643483E-2</v>
      </c>
      <c r="H88" s="179"/>
    </row>
    <row r="89" spans="1:8" ht="15" customHeight="1" x14ac:dyDescent="0.25">
      <c r="A89" s="66" t="s">
        <v>69</v>
      </c>
      <c r="B89" s="57">
        <v>830742</v>
      </c>
      <c r="C89" s="57">
        <v>830742</v>
      </c>
      <c r="D89" s="57">
        <v>695272</v>
      </c>
      <c r="E89" s="65">
        <f t="shared" si="8"/>
        <v>-135470</v>
      </c>
      <c r="F89" s="62">
        <f t="shared" si="9"/>
        <v>-0.16307108584855468</v>
      </c>
      <c r="H89" s="178"/>
    </row>
    <row r="90" spans="1:8" ht="15" customHeight="1" x14ac:dyDescent="0.25">
      <c r="A90" s="66" t="s">
        <v>70</v>
      </c>
      <c r="B90" s="65">
        <v>14523139</v>
      </c>
      <c r="C90" s="65">
        <v>15050139</v>
      </c>
      <c r="D90" s="65">
        <v>15096976</v>
      </c>
      <c r="E90" s="65">
        <f t="shared" si="8"/>
        <v>46837</v>
      </c>
      <c r="F90" s="62">
        <f t="shared" si="9"/>
        <v>3.1120642806023251E-3</v>
      </c>
      <c r="H90" s="178"/>
    </row>
    <row r="91" spans="1:8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8"/>
        <v>0</v>
      </c>
      <c r="F91" s="62">
        <f t="shared" si="9"/>
        <v>0</v>
      </c>
      <c r="H91" s="178"/>
    </row>
    <row r="92" spans="1:8" ht="15" customHeight="1" x14ac:dyDescent="0.25">
      <c r="A92" s="66" t="s">
        <v>72</v>
      </c>
      <c r="B92" s="65">
        <v>0</v>
      </c>
      <c r="C92" s="65">
        <v>0</v>
      </c>
      <c r="D92" s="65">
        <v>0</v>
      </c>
      <c r="E92" s="65">
        <f t="shared" si="8"/>
        <v>0</v>
      </c>
      <c r="F92" s="62">
        <f t="shared" si="9"/>
        <v>0</v>
      </c>
      <c r="H92" s="178"/>
    </row>
    <row r="93" spans="1:8" s="103" customFormat="1" ht="15" customHeight="1" x14ac:dyDescent="0.25">
      <c r="A93" s="68" t="s">
        <v>73</v>
      </c>
      <c r="B93" s="70">
        <v>15353881</v>
      </c>
      <c r="C93" s="70">
        <v>15880881</v>
      </c>
      <c r="D93" s="70">
        <v>15792248</v>
      </c>
      <c r="E93" s="70">
        <f t="shared" si="8"/>
        <v>-88633</v>
      </c>
      <c r="F93" s="71">
        <f t="shared" si="9"/>
        <v>-5.5811135414968478E-3</v>
      </c>
      <c r="H93" s="179"/>
    </row>
    <row r="94" spans="1:8" ht="15" customHeight="1" x14ac:dyDescent="0.25">
      <c r="A94" s="66" t="s">
        <v>74</v>
      </c>
      <c r="B94" s="65">
        <v>260444</v>
      </c>
      <c r="C94" s="65">
        <v>260444</v>
      </c>
      <c r="D94" s="65">
        <v>34108</v>
      </c>
      <c r="E94" s="65">
        <f t="shared" si="8"/>
        <v>-226336</v>
      </c>
      <c r="F94" s="62">
        <f t="shared" si="9"/>
        <v>-0.86903902566386637</v>
      </c>
      <c r="H94" s="178"/>
    </row>
    <row r="95" spans="1:8" ht="15" customHeight="1" x14ac:dyDescent="0.25">
      <c r="A95" s="66" t="s">
        <v>75</v>
      </c>
      <c r="B95" s="65">
        <v>282327</v>
      </c>
      <c r="C95" s="65">
        <v>282327</v>
      </c>
      <c r="D95" s="65">
        <v>346893</v>
      </c>
      <c r="E95" s="65">
        <f t="shared" si="8"/>
        <v>64566</v>
      </c>
      <c r="F95" s="62">
        <f t="shared" si="9"/>
        <v>0.22869226110148869</v>
      </c>
      <c r="H95" s="178"/>
    </row>
    <row r="96" spans="1:8" ht="15" customHeight="1" x14ac:dyDescent="0.25">
      <c r="A96" s="73" t="s">
        <v>76</v>
      </c>
      <c r="B96" s="65">
        <v>0</v>
      </c>
      <c r="C96" s="65">
        <v>0</v>
      </c>
      <c r="D96" s="65">
        <v>0</v>
      </c>
      <c r="E96" s="65">
        <f t="shared" si="8"/>
        <v>0</v>
      </c>
      <c r="F96" s="62">
        <f t="shared" si="9"/>
        <v>0</v>
      </c>
      <c r="H96" s="178"/>
    </row>
    <row r="97" spans="1:8" s="103" customFormat="1" ht="15" customHeight="1" x14ac:dyDescent="0.25">
      <c r="A97" s="87" t="s">
        <v>77</v>
      </c>
      <c r="B97" s="86">
        <v>542771</v>
      </c>
      <c r="C97" s="86">
        <v>542771</v>
      </c>
      <c r="D97" s="86">
        <v>381001</v>
      </c>
      <c r="E97" s="65">
        <f t="shared" si="8"/>
        <v>-161770</v>
      </c>
      <c r="F97" s="71">
        <f t="shared" si="9"/>
        <v>-0.29804466340316632</v>
      </c>
      <c r="H97" s="179"/>
    </row>
    <row r="98" spans="1:8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8"/>
        <v>0</v>
      </c>
      <c r="F98" s="62">
        <f t="shared" si="9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v>80004381</v>
      </c>
      <c r="C99" s="160">
        <v>89663107</v>
      </c>
      <c r="D99" s="160">
        <v>91445079</v>
      </c>
      <c r="E99" s="160">
        <f t="shared" si="8"/>
        <v>1781972</v>
      </c>
      <c r="F99" s="162">
        <f t="shared" si="9"/>
        <v>1.9874082659214563E-2</v>
      </c>
      <c r="H99" s="179"/>
    </row>
    <row r="100" spans="1:8" ht="15" customHeight="1" thickTop="1" x14ac:dyDescent="0.25">
      <c r="A100" s="148"/>
      <c r="B100" s="149"/>
      <c r="C100" s="149"/>
      <c r="D100" s="149"/>
      <c r="E100" s="149"/>
      <c r="F100" s="150" t="s">
        <v>38</v>
      </c>
    </row>
    <row r="101" spans="1:8" x14ac:dyDescent="0.25">
      <c r="A101" t="s">
        <v>210</v>
      </c>
    </row>
    <row r="102" spans="1:8" x14ac:dyDescent="0.25">
      <c r="A102" t="s">
        <v>181</v>
      </c>
    </row>
    <row r="103" spans="1:8" x14ac:dyDescent="0.25">
      <c r="A103" t="s">
        <v>211</v>
      </c>
    </row>
  </sheetData>
  <hyperlinks>
    <hyperlink ref="I2" location="Home!A1" tooltip="Home" display="Home" xr:uid="{00000000-0004-0000-1100-000000000000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M103"/>
  <sheetViews>
    <sheetView zoomScaleNormal="100" workbookViewId="0">
      <pane ySplit="5" topLeftCell="A57" activePane="bottomLeft" state="frozen"/>
      <selection activeCell="G16" sqref="G16"/>
      <selection pane="bottomLeft" activeCell="C65" sqref="C65:C72"/>
    </sheetView>
  </sheetViews>
  <sheetFormatPr defaultColWidth="9.140625" defaultRowHeight="15" x14ac:dyDescent="0.25"/>
  <cols>
    <col min="1" max="1" width="66.5703125" customWidth="1"/>
    <col min="2" max="5" width="23.7109375" style="151" customWidth="1"/>
    <col min="6" max="6" width="23.7109375" style="152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92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109" t="s">
        <v>4</v>
      </c>
      <c r="B4" s="110" t="s">
        <v>5</v>
      </c>
      <c r="C4" s="111" t="s">
        <v>6</v>
      </c>
      <c r="D4" s="111" t="s">
        <v>6</v>
      </c>
      <c r="E4" s="111" t="s">
        <v>7</v>
      </c>
      <c r="F4" s="112" t="s">
        <v>8</v>
      </c>
      <c r="H4" s="180"/>
    </row>
    <row r="5" spans="1:9" s="107" customFormat="1" ht="15" customHeight="1" x14ac:dyDescent="0.25">
      <c r="A5" s="113"/>
      <c r="B5" s="114" t="s">
        <v>207</v>
      </c>
      <c r="C5" s="114" t="s">
        <v>208</v>
      </c>
      <c r="D5" s="203" t="s">
        <v>209</v>
      </c>
      <c r="E5" s="114" t="s">
        <v>207</v>
      </c>
      <c r="F5" s="115" t="s">
        <v>9</v>
      </c>
      <c r="H5" s="181"/>
    </row>
    <row r="6" spans="1:9" ht="15" customHeight="1" x14ac:dyDescent="0.25">
      <c r="A6" s="116" t="s">
        <v>10</v>
      </c>
      <c r="B6" s="117"/>
      <c r="C6" s="117"/>
      <c r="D6" s="117"/>
      <c r="E6" s="117"/>
      <c r="F6" s="118"/>
      <c r="H6" s="149"/>
    </row>
    <row r="7" spans="1:9" ht="15" customHeight="1" x14ac:dyDescent="0.25">
      <c r="A7" s="116" t="s">
        <v>11</v>
      </c>
      <c r="B7" s="117"/>
      <c r="C7" s="117"/>
      <c r="D7" s="117"/>
      <c r="E7" s="117"/>
      <c r="F7" s="119"/>
      <c r="H7" s="149"/>
    </row>
    <row r="8" spans="1:9" ht="15" customHeight="1" x14ac:dyDescent="0.25">
      <c r="A8" s="120" t="s">
        <v>12</v>
      </c>
      <c r="B8" s="121">
        <v>36902421</v>
      </c>
      <c r="C8" s="121">
        <v>36902421</v>
      </c>
      <c r="D8" s="121">
        <v>35657527</v>
      </c>
      <c r="E8" s="121">
        <f t="shared" ref="E8:E36" si="0">D8-C8</f>
        <v>-1244894</v>
      </c>
      <c r="F8" s="122">
        <f t="shared" ref="F8:F36" si="1">IF(ISBLANK(E8),"  ",IF(C8&gt;0,E8/C8,IF(E8&gt;0,1,0)))</f>
        <v>-3.3734751440833655E-2</v>
      </c>
      <c r="H8" s="149"/>
    </row>
    <row r="9" spans="1:9" ht="15" customHeight="1" x14ac:dyDescent="0.25">
      <c r="A9" s="120" t="s">
        <v>13</v>
      </c>
      <c r="B9" s="121">
        <v>0</v>
      </c>
      <c r="C9" s="121">
        <v>0</v>
      </c>
      <c r="D9" s="121">
        <v>0</v>
      </c>
      <c r="E9" s="121">
        <f t="shared" si="0"/>
        <v>0</v>
      </c>
      <c r="F9" s="122">
        <f t="shared" si="1"/>
        <v>0</v>
      </c>
      <c r="H9" s="149"/>
    </row>
    <row r="10" spans="1:9" ht="15" customHeight="1" x14ac:dyDescent="0.25">
      <c r="A10" s="188" t="s">
        <v>14</v>
      </c>
      <c r="B10" s="123">
        <v>2346736</v>
      </c>
      <c r="C10" s="123">
        <v>2501752</v>
      </c>
      <c r="D10" s="123">
        <v>3288751</v>
      </c>
      <c r="E10" s="121">
        <f t="shared" si="0"/>
        <v>786999</v>
      </c>
      <c r="F10" s="122">
        <f t="shared" si="1"/>
        <v>0.31457914293663003</v>
      </c>
      <c r="H10" s="149"/>
    </row>
    <row r="11" spans="1:9" ht="15" customHeight="1" x14ac:dyDescent="0.25">
      <c r="A11" s="194" t="s">
        <v>15</v>
      </c>
      <c r="B11" s="125">
        <v>0</v>
      </c>
      <c r="C11" s="125">
        <v>0</v>
      </c>
      <c r="D11" s="125">
        <v>0</v>
      </c>
      <c r="E11" s="121">
        <f t="shared" si="0"/>
        <v>0</v>
      </c>
      <c r="F11" s="122">
        <f t="shared" si="1"/>
        <v>0</v>
      </c>
      <c r="H11" s="149"/>
    </row>
    <row r="12" spans="1:9" ht="15" customHeight="1" x14ac:dyDescent="0.25">
      <c r="A12" s="195" t="s">
        <v>16</v>
      </c>
      <c r="B12" s="125">
        <v>1846736</v>
      </c>
      <c r="C12" s="125">
        <v>2001752</v>
      </c>
      <c r="D12" s="125">
        <v>2038751</v>
      </c>
      <c r="E12" s="121">
        <f t="shared" si="0"/>
        <v>36999</v>
      </c>
      <c r="F12" s="122">
        <f t="shared" si="1"/>
        <v>1.8483308621647435E-2</v>
      </c>
      <c r="H12" s="149"/>
    </row>
    <row r="13" spans="1:9" ht="15" customHeight="1" x14ac:dyDescent="0.25">
      <c r="A13" s="195" t="s">
        <v>17</v>
      </c>
      <c r="B13" s="125">
        <v>0</v>
      </c>
      <c r="C13" s="125">
        <v>0</v>
      </c>
      <c r="D13" s="125">
        <v>0</v>
      </c>
      <c r="E13" s="121">
        <f t="shared" si="0"/>
        <v>0</v>
      </c>
      <c r="F13" s="122">
        <f t="shared" si="1"/>
        <v>0</v>
      </c>
      <c r="H13" s="149"/>
    </row>
    <row r="14" spans="1:9" ht="15" customHeight="1" x14ac:dyDescent="0.25">
      <c r="A14" s="195" t="s">
        <v>18</v>
      </c>
      <c r="B14" s="125">
        <v>0</v>
      </c>
      <c r="C14" s="125">
        <v>0</v>
      </c>
      <c r="D14" s="125">
        <v>0</v>
      </c>
      <c r="E14" s="121">
        <f t="shared" si="0"/>
        <v>0</v>
      </c>
      <c r="F14" s="122">
        <f t="shared" si="1"/>
        <v>0</v>
      </c>
      <c r="H14" s="149"/>
    </row>
    <row r="15" spans="1:9" ht="15" customHeight="1" x14ac:dyDescent="0.25">
      <c r="A15" s="195" t="s">
        <v>19</v>
      </c>
      <c r="B15" s="125">
        <v>0</v>
      </c>
      <c r="C15" s="125">
        <v>0</v>
      </c>
      <c r="D15" s="125">
        <v>0</v>
      </c>
      <c r="E15" s="121">
        <f t="shared" si="0"/>
        <v>0</v>
      </c>
      <c r="F15" s="122">
        <f t="shared" si="1"/>
        <v>0</v>
      </c>
      <c r="H15" s="149"/>
    </row>
    <row r="16" spans="1:9" ht="15" customHeight="1" x14ac:dyDescent="0.25">
      <c r="A16" s="195" t="s">
        <v>200</v>
      </c>
      <c r="B16" s="125">
        <v>0</v>
      </c>
      <c r="C16" s="125">
        <v>0</v>
      </c>
      <c r="D16" s="125">
        <v>0</v>
      </c>
      <c r="E16" s="121">
        <f t="shared" si="0"/>
        <v>0</v>
      </c>
      <c r="F16" s="122">
        <f t="shared" si="1"/>
        <v>0</v>
      </c>
      <c r="H16" s="149"/>
    </row>
    <row r="17" spans="1:8" ht="15" customHeight="1" x14ac:dyDescent="0.25">
      <c r="A17" s="195" t="s">
        <v>20</v>
      </c>
      <c r="B17" s="125">
        <v>0</v>
      </c>
      <c r="C17" s="125">
        <v>0</v>
      </c>
      <c r="D17" s="125">
        <v>0</v>
      </c>
      <c r="E17" s="121">
        <f t="shared" si="0"/>
        <v>0</v>
      </c>
      <c r="F17" s="122">
        <f t="shared" si="1"/>
        <v>0</v>
      </c>
      <c r="H17" s="149"/>
    </row>
    <row r="18" spans="1:8" ht="15" customHeight="1" x14ac:dyDescent="0.25">
      <c r="A18" s="195" t="s">
        <v>192</v>
      </c>
      <c r="B18" s="125">
        <v>0</v>
      </c>
      <c r="C18" s="125">
        <v>0</v>
      </c>
      <c r="D18" s="125">
        <v>0</v>
      </c>
      <c r="E18" s="121">
        <f t="shared" si="0"/>
        <v>0</v>
      </c>
      <c r="F18" s="122">
        <f t="shared" si="1"/>
        <v>0</v>
      </c>
      <c r="H18" s="149"/>
    </row>
    <row r="19" spans="1:8" ht="15" customHeight="1" x14ac:dyDescent="0.25">
      <c r="A19" s="195" t="s">
        <v>21</v>
      </c>
      <c r="B19" s="125">
        <v>0</v>
      </c>
      <c r="C19" s="125">
        <v>0</v>
      </c>
      <c r="D19" s="125">
        <v>0</v>
      </c>
      <c r="E19" s="121">
        <f t="shared" si="0"/>
        <v>0</v>
      </c>
      <c r="F19" s="122">
        <f t="shared" si="1"/>
        <v>0</v>
      </c>
      <c r="H19" s="149"/>
    </row>
    <row r="20" spans="1:8" ht="15" customHeight="1" x14ac:dyDescent="0.25">
      <c r="A20" s="195" t="s">
        <v>22</v>
      </c>
      <c r="B20" s="125">
        <v>0</v>
      </c>
      <c r="C20" s="125">
        <v>0</v>
      </c>
      <c r="D20" s="125">
        <v>0</v>
      </c>
      <c r="E20" s="121">
        <f t="shared" si="0"/>
        <v>0</v>
      </c>
      <c r="F20" s="122">
        <f t="shared" si="1"/>
        <v>0</v>
      </c>
      <c r="H20" s="149"/>
    </row>
    <row r="21" spans="1:8" ht="15" customHeight="1" x14ac:dyDescent="0.25">
      <c r="A21" s="195" t="s">
        <v>193</v>
      </c>
      <c r="B21" s="125">
        <v>0</v>
      </c>
      <c r="C21" s="125">
        <v>0</v>
      </c>
      <c r="D21" s="125">
        <v>0</v>
      </c>
      <c r="E21" s="121">
        <f t="shared" si="0"/>
        <v>0</v>
      </c>
      <c r="F21" s="122">
        <f t="shared" si="1"/>
        <v>0</v>
      </c>
      <c r="H21" s="149"/>
    </row>
    <row r="22" spans="1:8" ht="15" customHeight="1" x14ac:dyDescent="0.25">
      <c r="A22" s="195" t="s">
        <v>23</v>
      </c>
      <c r="B22" s="125">
        <v>0</v>
      </c>
      <c r="C22" s="125">
        <v>0</v>
      </c>
      <c r="D22" s="125">
        <v>0</v>
      </c>
      <c r="E22" s="121">
        <f t="shared" si="0"/>
        <v>0</v>
      </c>
      <c r="F22" s="122">
        <f t="shared" si="1"/>
        <v>0</v>
      </c>
      <c r="H22" s="149"/>
    </row>
    <row r="23" spans="1:8" ht="15" customHeight="1" x14ac:dyDescent="0.25">
      <c r="A23" s="196" t="s">
        <v>194</v>
      </c>
      <c r="B23" s="125">
        <v>0</v>
      </c>
      <c r="C23" s="125">
        <v>0</v>
      </c>
      <c r="D23" s="125">
        <v>0</v>
      </c>
      <c r="E23" s="121">
        <f t="shared" si="0"/>
        <v>0</v>
      </c>
      <c r="F23" s="122">
        <f t="shared" si="1"/>
        <v>0</v>
      </c>
      <c r="H23" s="149"/>
    </row>
    <row r="24" spans="1:8" ht="15" customHeight="1" x14ac:dyDescent="0.25">
      <c r="A24" s="196" t="s">
        <v>24</v>
      </c>
      <c r="B24" s="125">
        <v>0</v>
      </c>
      <c r="C24" s="125">
        <v>0</v>
      </c>
      <c r="D24" s="125">
        <v>0</v>
      </c>
      <c r="E24" s="121">
        <f t="shared" si="0"/>
        <v>0</v>
      </c>
      <c r="F24" s="122">
        <f t="shared" si="1"/>
        <v>0</v>
      </c>
      <c r="H24" s="149"/>
    </row>
    <row r="25" spans="1:8" ht="15" customHeight="1" x14ac:dyDescent="0.25">
      <c r="A25" s="196" t="s">
        <v>79</v>
      </c>
      <c r="B25" s="125">
        <v>0</v>
      </c>
      <c r="C25" s="125">
        <v>0</v>
      </c>
      <c r="D25" s="125">
        <v>0</v>
      </c>
      <c r="E25" s="121">
        <f t="shared" si="0"/>
        <v>0</v>
      </c>
      <c r="F25" s="122">
        <f t="shared" si="1"/>
        <v>0</v>
      </c>
      <c r="H25" s="149"/>
    </row>
    <row r="26" spans="1:8" ht="15" customHeight="1" x14ac:dyDescent="0.25">
      <c r="A26" s="196" t="s">
        <v>195</v>
      </c>
      <c r="B26" s="125">
        <v>0</v>
      </c>
      <c r="C26" s="125">
        <v>0</v>
      </c>
      <c r="D26" s="125">
        <v>0</v>
      </c>
      <c r="E26" s="121">
        <f t="shared" si="0"/>
        <v>0</v>
      </c>
      <c r="F26" s="122">
        <f t="shared" si="1"/>
        <v>0</v>
      </c>
      <c r="H26" s="149"/>
    </row>
    <row r="27" spans="1:8" ht="15" customHeight="1" x14ac:dyDescent="0.25">
      <c r="A27" s="196" t="s">
        <v>196</v>
      </c>
      <c r="B27" s="125">
        <v>0</v>
      </c>
      <c r="C27" s="125">
        <v>0</v>
      </c>
      <c r="D27" s="125">
        <v>0</v>
      </c>
      <c r="E27" s="121">
        <f t="shared" si="0"/>
        <v>0</v>
      </c>
      <c r="F27" s="122">
        <f t="shared" si="1"/>
        <v>0</v>
      </c>
      <c r="H27" s="149"/>
    </row>
    <row r="28" spans="1:8" ht="15" customHeight="1" x14ac:dyDescent="0.25">
      <c r="A28" s="196" t="s">
        <v>185</v>
      </c>
      <c r="B28" s="125">
        <v>0</v>
      </c>
      <c r="C28" s="125">
        <v>0</v>
      </c>
      <c r="D28" s="125">
        <v>0</v>
      </c>
      <c r="E28" s="121">
        <f t="shared" si="0"/>
        <v>0</v>
      </c>
      <c r="F28" s="122">
        <f t="shared" si="1"/>
        <v>0</v>
      </c>
      <c r="H28" s="149"/>
    </row>
    <row r="29" spans="1:8" ht="15" customHeight="1" x14ac:dyDescent="0.25">
      <c r="A29" s="196" t="s">
        <v>197</v>
      </c>
      <c r="B29" s="125">
        <v>0</v>
      </c>
      <c r="C29" s="125">
        <v>0</v>
      </c>
      <c r="D29" s="125">
        <v>0</v>
      </c>
      <c r="E29" s="121">
        <f t="shared" si="0"/>
        <v>0</v>
      </c>
      <c r="F29" s="122">
        <f t="shared" si="1"/>
        <v>0</v>
      </c>
      <c r="H29" s="149"/>
    </row>
    <row r="30" spans="1:8" ht="15" customHeight="1" x14ac:dyDescent="0.25">
      <c r="A30" s="197" t="s">
        <v>198</v>
      </c>
      <c r="B30" s="125">
        <v>0</v>
      </c>
      <c r="C30" s="125">
        <v>0</v>
      </c>
      <c r="D30" s="125">
        <v>0</v>
      </c>
      <c r="E30" s="121">
        <f t="shared" si="0"/>
        <v>0</v>
      </c>
      <c r="F30" s="122">
        <f t="shared" si="1"/>
        <v>0</v>
      </c>
      <c r="H30" s="149"/>
    </row>
    <row r="31" spans="1:8" s="209" customFormat="1" ht="15" customHeight="1" x14ac:dyDescent="0.25">
      <c r="A31" s="222" t="s">
        <v>205</v>
      </c>
      <c r="B31" s="217">
        <v>0</v>
      </c>
      <c r="C31" s="217">
        <v>0</v>
      </c>
      <c r="D31" s="217">
        <v>1250000</v>
      </c>
      <c r="E31" s="121">
        <f t="shared" ref="E31:E32" si="2">D31-C31</f>
        <v>1250000</v>
      </c>
      <c r="F31" s="122">
        <f t="shared" ref="F31:F32" si="3">IF(ISBLANK(E31),"  ",IF(C31&gt;0,E31/C31,IF(E31&gt;0,1,0)))</f>
        <v>1</v>
      </c>
      <c r="H31" s="220"/>
    </row>
    <row r="32" spans="1:8" s="209" customFormat="1" ht="15" customHeight="1" x14ac:dyDescent="0.25">
      <c r="A32" s="221" t="s">
        <v>206</v>
      </c>
      <c r="B32" s="217">
        <v>0</v>
      </c>
      <c r="C32" s="217">
        <v>0</v>
      </c>
      <c r="D32" s="217">
        <v>0</v>
      </c>
      <c r="E32" s="121">
        <f t="shared" si="2"/>
        <v>0</v>
      </c>
      <c r="F32" s="122">
        <f t="shared" si="3"/>
        <v>0</v>
      </c>
      <c r="H32" s="220"/>
    </row>
    <row r="33" spans="1:8" ht="15" customHeight="1" x14ac:dyDescent="0.25">
      <c r="A33" s="196" t="s">
        <v>201</v>
      </c>
      <c r="B33" s="125">
        <v>0</v>
      </c>
      <c r="C33" s="125">
        <v>0</v>
      </c>
      <c r="D33" s="125">
        <v>0</v>
      </c>
      <c r="E33" s="121">
        <f t="shared" si="0"/>
        <v>0</v>
      </c>
      <c r="F33" s="122">
        <f t="shared" si="1"/>
        <v>0</v>
      </c>
      <c r="H33" s="149"/>
    </row>
    <row r="34" spans="1:8" ht="15" customHeight="1" x14ac:dyDescent="0.25">
      <c r="A34" s="205" t="s">
        <v>204</v>
      </c>
      <c r="B34" s="125">
        <v>500000</v>
      </c>
      <c r="C34" s="125">
        <v>500000</v>
      </c>
      <c r="D34" s="125">
        <v>0</v>
      </c>
      <c r="E34" s="121">
        <f t="shared" ref="E34" si="4">D34-C34</f>
        <v>-500000</v>
      </c>
      <c r="F34" s="122">
        <f t="shared" ref="F34" si="5">IF(ISBLANK(E34),"  ",IF(C34&gt;0,E34/C34,IF(E34&gt;0,1,0)))</f>
        <v>-1</v>
      </c>
      <c r="H34" s="149"/>
    </row>
    <row r="35" spans="1:8" ht="15" customHeight="1" x14ac:dyDescent="0.25">
      <c r="A35" s="198" t="s">
        <v>202</v>
      </c>
      <c r="B35" s="125">
        <v>0</v>
      </c>
      <c r="C35" s="125">
        <v>0</v>
      </c>
      <c r="D35" s="125">
        <v>0</v>
      </c>
      <c r="E35" s="121">
        <f t="shared" si="0"/>
        <v>0</v>
      </c>
      <c r="F35" s="122">
        <f t="shared" si="1"/>
        <v>0</v>
      </c>
      <c r="H35" s="149"/>
    </row>
    <row r="36" spans="1:8" ht="15" customHeight="1" x14ac:dyDescent="0.25">
      <c r="A36" s="198" t="s">
        <v>203</v>
      </c>
      <c r="B36" s="125">
        <v>0</v>
      </c>
      <c r="C36" s="125">
        <v>0</v>
      </c>
      <c r="D36" s="125">
        <v>0</v>
      </c>
      <c r="E36" s="121">
        <f t="shared" si="0"/>
        <v>0</v>
      </c>
      <c r="F36" s="122">
        <f t="shared" si="1"/>
        <v>0</v>
      </c>
      <c r="H36" s="149"/>
    </row>
    <row r="37" spans="1:8" ht="15" customHeight="1" x14ac:dyDescent="0.25">
      <c r="A37" s="127" t="s">
        <v>25</v>
      </c>
      <c r="B37" s="125"/>
      <c r="C37" s="125"/>
      <c r="D37" s="125"/>
      <c r="E37" s="125"/>
      <c r="F37" s="118"/>
      <c r="H37" s="149"/>
    </row>
    <row r="38" spans="1:8" ht="15" customHeight="1" x14ac:dyDescent="0.25">
      <c r="A38" s="124" t="s">
        <v>26</v>
      </c>
      <c r="B38" s="121">
        <v>0</v>
      </c>
      <c r="C38" s="121">
        <v>0</v>
      </c>
      <c r="D38" s="121">
        <v>0</v>
      </c>
      <c r="E38" s="121">
        <f>D38-C38</f>
        <v>0</v>
      </c>
      <c r="F38" s="122">
        <f>IF(ISBLANK(E38),"  ",IF(C38&gt;0,E38/C38,IF(E38&gt;0,1,0)))</f>
        <v>0</v>
      </c>
      <c r="H38" s="149"/>
    </row>
    <row r="39" spans="1:8" ht="15" customHeight="1" x14ac:dyDescent="0.25">
      <c r="A39" s="128" t="s">
        <v>27</v>
      </c>
      <c r="B39" s="125"/>
      <c r="C39" s="125"/>
      <c r="D39" s="125"/>
      <c r="E39" s="125"/>
      <c r="F39" s="118"/>
      <c r="H39" s="149"/>
    </row>
    <row r="40" spans="1:8" ht="15" customHeight="1" x14ac:dyDescent="0.25">
      <c r="A40" s="124" t="s">
        <v>26</v>
      </c>
      <c r="B40" s="117">
        <v>0</v>
      </c>
      <c r="C40" s="117">
        <v>0</v>
      </c>
      <c r="D40" s="117">
        <v>0</v>
      </c>
      <c r="E40" s="121">
        <f>D40-C40</f>
        <v>0</v>
      </c>
      <c r="F40" s="122">
        <f>IF(ISBLANK(E40),"  ",IF(C40&gt;0,E40/C40,IF(E40&gt;0,1,0)))</f>
        <v>0</v>
      </c>
      <c r="H40" s="149"/>
    </row>
    <row r="41" spans="1:8" ht="15" customHeight="1" x14ac:dyDescent="0.25">
      <c r="A41" s="126" t="s">
        <v>28</v>
      </c>
      <c r="B41" s="125"/>
      <c r="C41" s="125"/>
      <c r="D41" s="125"/>
      <c r="E41" s="123"/>
      <c r="F41" s="122" t="str">
        <f>IF(ISBLANK(E41),"  ",IF(C41&gt;0,E41/C41,IF(E41&gt;0,1,0)))</f>
        <v xml:space="preserve">  </v>
      </c>
      <c r="H41" s="149"/>
    </row>
    <row r="42" spans="1:8" s="103" customFormat="1" ht="15" customHeight="1" x14ac:dyDescent="0.25">
      <c r="A42" s="129" t="s">
        <v>30</v>
      </c>
      <c r="B42" s="130">
        <v>39249157</v>
      </c>
      <c r="C42" s="130">
        <v>39404173</v>
      </c>
      <c r="D42" s="130">
        <v>38946278</v>
      </c>
      <c r="E42" s="130">
        <f>D42-C42</f>
        <v>-457895</v>
      </c>
      <c r="F42" s="131">
        <f>IF(ISBLANK(E42),"  ",IF(C42&gt;0,E42/C42,IF(E42&gt;0,1,0)))</f>
        <v>-1.1620469740603361E-2</v>
      </c>
      <c r="H42" s="174"/>
    </row>
    <row r="43" spans="1:8" ht="15" customHeight="1" x14ac:dyDescent="0.25">
      <c r="A43" s="127" t="s">
        <v>31</v>
      </c>
      <c r="B43" s="125"/>
      <c r="C43" s="125"/>
      <c r="D43" s="125"/>
      <c r="E43" s="125"/>
      <c r="F43" s="118"/>
      <c r="H43" s="149"/>
    </row>
    <row r="44" spans="1:8" ht="15" customHeight="1" x14ac:dyDescent="0.25">
      <c r="A44" s="132" t="s">
        <v>32</v>
      </c>
      <c r="B44" s="121">
        <v>0</v>
      </c>
      <c r="C44" s="121">
        <v>0</v>
      </c>
      <c r="D44" s="121">
        <v>0</v>
      </c>
      <c r="E44" s="121">
        <f t="shared" ref="E44:E49" si="6">D44-C44</f>
        <v>0</v>
      </c>
      <c r="F44" s="122">
        <f t="shared" ref="F44:F49" si="7">IF(ISBLANK(E44),"  ",IF(C44&gt;0,E44/C44,IF(E44&gt;0,1,0)))</f>
        <v>0</v>
      </c>
      <c r="H44" s="149"/>
    </row>
    <row r="45" spans="1:8" ht="15" customHeight="1" x14ac:dyDescent="0.25">
      <c r="A45" s="133" t="s">
        <v>33</v>
      </c>
      <c r="B45" s="121">
        <v>0</v>
      </c>
      <c r="C45" s="121">
        <v>0</v>
      </c>
      <c r="D45" s="121">
        <v>0</v>
      </c>
      <c r="E45" s="121">
        <f t="shared" si="6"/>
        <v>0</v>
      </c>
      <c r="F45" s="122">
        <f t="shared" si="7"/>
        <v>0</v>
      </c>
      <c r="H45" s="149"/>
    </row>
    <row r="46" spans="1:8" ht="15" customHeight="1" x14ac:dyDescent="0.25">
      <c r="A46" s="133" t="s">
        <v>34</v>
      </c>
      <c r="B46" s="121">
        <v>0</v>
      </c>
      <c r="C46" s="121">
        <v>0</v>
      </c>
      <c r="D46" s="121">
        <v>0</v>
      </c>
      <c r="E46" s="121">
        <f t="shared" si="6"/>
        <v>0</v>
      </c>
      <c r="F46" s="122">
        <f t="shared" si="7"/>
        <v>0</v>
      </c>
      <c r="H46" s="149"/>
    </row>
    <row r="47" spans="1:8" ht="15" customHeight="1" x14ac:dyDescent="0.25">
      <c r="A47" s="133" t="s">
        <v>35</v>
      </c>
      <c r="B47" s="121">
        <v>0</v>
      </c>
      <c r="C47" s="121">
        <v>0</v>
      </c>
      <c r="D47" s="121">
        <v>0</v>
      </c>
      <c r="E47" s="121">
        <f t="shared" si="6"/>
        <v>0</v>
      </c>
      <c r="F47" s="122">
        <f t="shared" si="7"/>
        <v>0</v>
      </c>
      <c r="H47" s="149"/>
    </row>
    <row r="48" spans="1:8" ht="15" customHeight="1" x14ac:dyDescent="0.25">
      <c r="A48" s="134" t="s">
        <v>36</v>
      </c>
      <c r="B48" s="121">
        <v>0</v>
      </c>
      <c r="C48" s="121">
        <v>0</v>
      </c>
      <c r="D48" s="121">
        <v>0</v>
      </c>
      <c r="E48" s="121">
        <f t="shared" si="6"/>
        <v>0</v>
      </c>
      <c r="F48" s="122">
        <f t="shared" si="7"/>
        <v>0</v>
      </c>
      <c r="H48" s="149"/>
    </row>
    <row r="49" spans="1:13" s="103" customFormat="1" ht="15" customHeight="1" x14ac:dyDescent="0.25">
      <c r="A49" s="127" t="s">
        <v>37</v>
      </c>
      <c r="B49" s="135">
        <v>0</v>
      </c>
      <c r="C49" s="135">
        <v>0</v>
      </c>
      <c r="D49" s="135">
        <v>0</v>
      </c>
      <c r="E49" s="137">
        <f t="shared" si="6"/>
        <v>0</v>
      </c>
      <c r="F49" s="131">
        <f t="shared" si="7"/>
        <v>0</v>
      </c>
      <c r="H49" s="174"/>
      <c r="M49" s="103" t="s">
        <v>38</v>
      </c>
    </row>
    <row r="50" spans="1:13" ht="15" customHeight="1" x14ac:dyDescent="0.25">
      <c r="A50" s="126" t="s">
        <v>38</v>
      </c>
      <c r="B50" s="125"/>
      <c r="C50" s="125"/>
      <c r="D50" s="125"/>
      <c r="E50" s="125"/>
      <c r="F50" s="118"/>
      <c r="H50" s="149"/>
    </row>
    <row r="51" spans="1:13" s="103" customFormat="1" ht="15" customHeight="1" x14ac:dyDescent="0.25">
      <c r="A51" s="136" t="s">
        <v>39</v>
      </c>
      <c r="B51" s="137">
        <v>0</v>
      </c>
      <c r="C51" s="137">
        <v>0</v>
      </c>
      <c r="D51" s="137">
        <v>0</v>
      </c>
      <c r="E51" s="137">
        <f>D51-C51</f>
        <v>0</v>
      </c>
      <c r="F51" s="131">
        <f>IF(ISBLANK(E51),"  ",IF(C51&gt;0,E51/C51,IF(E51&gt;0,1,0)))</f>
        <v>0</v>
      </c>
      <c r="H51" s="174"/>
    </row>
    <row r="52" spans="1:13" ht="15" customHeight="1" x14ac:dyDescent="0.25">
      <c r="A52" s="124"/>
      <c r="B52" s="117"/>
      <c r="C52" s="117"/>
      <c r="D52" s="117"/>
      <c r="E52" s="117"/>
      <c r="F52" s="119"/>
      <c r="H52" s="149"/>
    </row>
    <row r="53" spans="1:13" s="103" customFormat="1" ht="15" customHeight="1" x14ac:dyDescent="0.25">
      <c r="A53" s="136" t="s">
        <v>40</v>
      </c>
      <c r="B53" s="137">
        <v>0</v>
      </c>
      <c r="C53" s="137">
        <v>0</v>
      </c>
      <c r="D53" s="137">
        <v>0</v>
      </c>
      <c r="E53" s="137">
        <f>D53-C53</f>
        <v>0</v>
      </c>
      <c r="F53" s="131">
        <f>IF(ISBLANK(E53),"  ",IF(C53&gt;0,E53/C53,IF(E53&gt;0,1,0)))</f>
        <v>0</v>
      </c>
      <c r="H53" s="174"/>
    </row>
    <row r="54" spans="1:13" ht="15" customHeight="1" x14ac:dyDescent="0.25">
      <c r="A54" s="126" t="s">
        <v>38</v>
      </c>
      <c r="B54" s="125"/>
      <c r="C54" s="125"/>
      <c r="D54" s="125"/>
      <c r="E54" s="125"/>
      <c r="F54" s="118"/>
      <c r="H54" s="149"/>
    </row>
    <row r="55" spans="1:13" s="103" customFormat="1" ht="15" customHeight="1" x14ac:dyDescent="0.25">
      <c r="A55" s="127" t="s">
        <v>41</v>
      </c>
      <c r="B55" s="135">
        <v>93449157.430000007</v>
      </c>
      <c r="C55" s="135">
        <v>96872099</v>
      </c>
      <c r="D55" s="135">
        <v>105434127</v>
      </c>
      <c r="E55" s="135">
        <f>D55-C55</f>
        <v>8562028</v>
      </c>
      <c r="F55" s="131">
        <f>IF(ISBLANK(E55),"  ",IF(C55&gt;0,E55/C55,IF(E55&gt;0,1,0)))</f>
        <v>8.8384871272377402E-2</v>
      </c>
      <c r="H55" s="174"/>
    </row>
    <row r="56" spans="1:13" ht="15" customHeight="1" x14ac:dyDescent="0.25">
      <c r="A56" s="126" t="s">
        <v>38</v>
      </c>
      <c r="B56" s="125"/>
      <c r="C56" s="125"/>
      <c r="D56" s="125"/>
      <c r="E56" s="125"/>
      <c r="F56" s="118"/>
      <c r="H56" s="149"/>
    </row>
    <row r="57" spans="1:13" s="103" customFormat="1" ht="15" customHeight="1" x14ac:dyDescent="0.25">
      <c r="A57" s="138" t="s">
        <v>42</v>
      </c>
      <c r="B57" s="139">
        <v>0</v>
      </c>
      <c r="C57" s="139">
        <v>0</v>
      </c>
      <c r="D57" s="139">
        <v>0</v>
      </c>
      <c r="E57" s="139">
        <f>D57-C57</f>
        <v>0</v>
      </c>
      <c r="F57" s="131">
        <f>IF(ISBLANK(E57),"  ",IF(C57&gt;0,E57/C57,IF(E57&gt;0,1,0)))</f>
        <v>0</v>
      </c>
      <c r="H57" s="174"/>
    </row>
    <row r="58" spans="1:13" ht="15" customHeight="1" x14ac:dyDescent="0.25">
      <c r="A58" s="127"/>
      <c r="B58" s="117"/>
      <c r="C58" s="117"/>
      <c r="D58" s="117"/>
      <c r="E58" s="117"/>
      <c r="F58" s="140"/>
      <c r="H58" s="149"/>
    </row>
    <row r="59" spans="1:13" s="103" customFormat="1" ht="15" customHeight="1" x14ac:dyDescent="0.25">
      <c r="A59" s="127" t="s">
        <v>43</v>
      </c>
      <c r="B59" s="135">
        <v>0</v>
      </c>
      <c r="C59" s="135">
        <v>0</v>
      </c>
      <c r="D59" s="135">
        <v>0</v>
      </c>
      <c r="E59" s="139">
        <f>D59-C59</f>
        <v>0</v>
      </c>
      <c r="F59" s="131">
        <f>IF(ISBLANK(E59),"  ",IF(C59&gt;0,E59/C59,IF(E59&gt;0,1,0)))</f>
        <v>0</v>
      </c>
      <c r="H59" s="174"/>
    </row>
    <row r="60" spans="1:13" ht="15" customHeight="1" x14ac:dyDescent="0.25">
      <c r="A60" s="126"/>
      <c r="B60" s="125"/>
      <c r="C60" s="125"/>
      <c r="D60" s="125"/>
      <c r="E60" s="125"/>
      <c r="F60" s="118"/>
      <c r="H60" s="149"/>
    </row>
    <row r="61" spans="1:13" s="103" customFormat="1" ht="15" customHeight="1" x14ac:dyDescent="0.25">
      <c r="A61" s="141" t="s">
        <v>44</v>
      </c>
      <c r="B61" s="135">
        <v>132698314.43000001</v>
      </c>
      <c r="C61" s="135">
        <v>136276272</v>
      </c>
      <c r="D61" s="135">
        <v>144380405</v>
      </c>
      <c r="E61" s="135">
        <f>D61-C61</f>
        <v>8104133</v>
      </c>
      <c r="F61" s="131">
        <f>IF(ISBLANK(E61),"  ",IF(C61&gt;0,E61/C61,IF(E61&gt;0,1,0)))</f>
        <v>5.9468408410820045E-2</v>
      </c>
      <c r="H61" s="174"/>
    </row>
    <row r="62" spans="1:13" ht="15" customHeight="1" x14ac:dyDescent="0.25">
      <c r="A62" s="142"/>
      <c r="B62" s="125"/>
      <c r="C62" s="125"/>
      <c r="D62" s="125"/>
      <c r="E62" s="125"/>
      <c r="F62" s="118" t="s">
        <v>38</v>
      </c>
      <c r="H62" s="149"/>
    </row>
    <row r="63" spans="1:13" ht="15" customHeight="1" x14ac:dyDescent="0.25">
      <c r="A63" s="143"/>
      <c r="B63" s="117"/>
      <c r="C63" s="117"/>
      <c r="D63" s="117"/>
      <c r="E63" s="117"/>
      <c r="F63" s="119" t="s">
        <v>38</v>
      </c>
      <c r="H63" s="149"/>
    </row>
    <row r="64" spans="1:13" ht="15" customHeight="1" x14ac:dyDescent="0.25">
      <c r="A64" s="141" t="s">
        <v>45</v>
      </c>
      <c r="B64" s="117"/>
      <c r="C64" s="117"/>
      <c r="D64" s="117"/>
      <c r="E64" s="117"/>
      <c r="F64" s="119"/>
      <c r="H64" s="149"/>
    </row>
    <row r="65" spans="1:8" ht="15" customHeight="1" x14ac:dyDescent="0.25">
      <c r="A65" s="124" t="s">
        <v>46</v>
      </c>
      <c r="B65" s="117">
        <v>60295959.330000013</v>
      </c>
      <c r="C65" s="117">
        <v>60542330.439999998</v>
      </c>
      <c r="D65" s="117">
        <v>61913671</v>
      </c>
      <c r="E65" s="117">
        <f t="shared" ref="E65:E78" si="8">D65-C65</f>
        <v>1371340.5600000024</v>
      </c>
      <c r="F65" s="122">
        <f t="shared" ref="F65:F78" si="9">IF(ISBLANK(E65),"  ",IF(C65&gt;0,E65/C65,IF(E65&gt;0,1,0)))</f>
        <v>2.2650937782434041E-2</v>
      </c>
      <c r="H65" s="149"/>
    </row>
    <row r="66" spans="1:8" ht="15" customHeight="1" x14ac:dyDescent="0.25">
      <c r="A66" s="126" t="s">
        <v>47</v>
      </c>
      <c r="B66" s="125">
        <v>269383.21999999991</v>
      </c>
      <c r="C66" s="125">
        <v>269383</v>
      </c>
      <c r="D66" s="125">
        <v>255768</v>
      </c>
      <c r="E66" s="125">
        <f t="shared" si="8"/>
        <v>-13615</v>
      </c>
      <c r="F66" s="122">
        <f t="shared" si="9"/>
        <v>-5.0541422435714203E-2</v>
      </c>
      <c r="H66" s="149"/>
    </row>
    <row r="67" spans="1:8" ht="15" customHeight="1" x14ac:dyDescent="0.25">
      <c r="A67" s="126" t="s">
        <v>48</v>
      </c>
      <c r="B67" s="125">
        <v>1637221.4000000001</v>
      </c>
      <c r="C67" s="125">
        <v>1637214</v>
      </c>
      <c r="D67" s="125">
        <v>1698817</v>
      </c>
      <c r="E67" s="125">
        <f t="shared" si="8"/>
        <v>61603</v>
      </c>
      <c r="F67" s="122">
        <f t="shared" si="9"/>
        <v>3.7626724423319123E-2</v>
      </c>
      <c r="H67" s="149"/>
    </row>
    <row r="68" spans="1:8" ht="15" customHeight="1" x14ac:dyDescent="0.25">
      <c r="A68" s="126" t="s">
        <v>49</v>
      </c>
      <c r="B68" s="125">
        <v>14809107.600000007</v>
      </c>
      <c r="C68" s="125">
        <v>14824783.959999999</v>
      </c>
      <c r="D68" s="125">
        <v>15489704</v>
      </c>
      <c r="E68" s="125">
        <f t="shared" si="8"/>
        <v>664920.04000000097</v>
      </c>
      <c r="F68" s="122">
        <f t="shared" si="9"/>
        <v>4.4851921066376269E-2</v>
      </c>
      <c r="H68" s="149"/>
    </row>
    <row r="69" spans="1:8" ht="15" customHeight="1" x14ac:dyDescent="0.25">
      <c r="A69" s="126" t="s">
        <v>50</v>
      </c>
      <c r="B69" s="125">
        <v>7825228.8100000005</v>
      </c>
      <c r="C69" s="125">
        <v>7888122.1599999992</v>
      </c>
      <c r="D69" s="125">
        <v>7632154</v>
      </c>
      <c r="E69" s="125">
        <f t="shared" si="8"/>
        <v>-255968.15999999922</v>
      </c>
      <c r="F69" s="122">
        <f t="shared" si="9"/>
        <v>-3.2449821999206874E-2</v>
      </c>
      <c r="H69" s="149"/>
    </row>
    <row r="70" spans="1:8" ht="15" customHeight="1" x14ac:dyDescent="0.25">
      <c r="A70" s="126" t="s">
        <v>51</v>
      </c>
      <c r="B70" s="125">
        <v>17910732.330000002</v>
      </c>
      <c r="C70" s="125">
        <v>18255377.439999998</v>
      </c>
      <c r="D70" s="125">
        <v>19586549</v>
      </c>
      <c r="E70" s="125">
        <f t="shared" si="8"/>
        <v>1331171.5600000024</v>
      </c>
      <c r="F70" s="122">
        <f t="shared" si="9"/>
        <v>7.2919421380092955E-2</v>
      </c>
      <c r="H70" s="149"/>
    </row>
    <row r="71" spans="1:8" ht="15" customHeight="1" x14ac:dyDescent="0.25">
      <c r="A71" s="126" t="s">
        <v>52</v>
      </c>
      <c r="B71" s="125">
        <v>11166724.369999997</v>
      </c>
      <c r="C71" s="125">
        <v>14075098</v>
      </c>
      <c r="D71" s="125">
        <v>16567646</v>
      </c>
      <c r="E71" s="125">
        <f t="shared" si="8"/>
        <v>2492548</v>
      </c>
      <c r="F71" s="122">
        <f t="shared" si="9"/>
        <v>0.17708921103071537</v>
      </c>
      <c r="H71" s="149"/>
    </row>
    <row r="72" spans="1:8" ht="15" customHeight="1" x14ac:dyDescent="0.25">
      <c r="A72" s="126" t="s">
        <v>53</v>
      </c>
      <c r="B72" s="125">
        <v>16004152.91</v>
      </c>
      <c r="C72" s="125">
        <v>16004159</v>
      </c>
      <c r="D72" s="125">
        <v>18456292</v>
      </c>
      <c r="E72" s="125">
        <f t="shared" si="8"/>
        <v>2452133</v>
      </c>
      <c r="F72" s="122">
        <f t="shared" si="9"/>
        <v>0.15321848526998513</v>
      </c>
      <c r="H72" s="149"/>
    </row>
    <row r="73" spans="1:8" s="103" customFormat="1" ht="15" customHeight="1" x14ac:dyDescent="0.25">
      <c r="A73" s="144" t="s">
        <v>54</v>
      </c>
      <c r="B73" s="130">
        <v>129918509.97</v>
      </c>
      <c r="C73" s="130">
        <v>133496467.99999999</v>
      </c>
      <c r="D73" s="130">
        <v>141600601</v>
      </c>
      <c r="E73" s="125">
        <f t="shared" si="8"/>
        <v>8104133.0000000149</v>
      </c>
      <c r="F73" s="131">
        <f t="shared" si="9"/>
        <v>6.0706722218298807E-2</v>
      </c>
      <c r="H73" s="174"/>
    </row>
    <row r="74" spans="1:8" ht="15" customHeight="1" x14ac:dyDescent="0.25">
      <c r="A74" s="126" t="s">
        <v>55</v>
      </c>
      <c r="B74" s="125">
        <v>0</v>
      </c>
      <c r="C74" s="125">
        <v>0</v>
      </c>
      <c r="D74" s="125">
        <v>0</v>
      </c>
      <c r="E74" s="125">
        <f t="shared" si="8"/>
        <v>0</v>
      </c>
      <c r="F74" s="122">
        <f t="shared" si="9"/>
        <v>0</v>
      </c>
      <c r="H74" s="149"/>
    </row>
    <row r="75" spans="1:8" ht="15" customHeight="1" x14ac:dyDescent="0.25">
      <c r="A75" s="126" t="s">
        <v>56</v>
      </c>
      <c r="B75" s="125">
        <v>0</v>
      </c>
      <c r="C75" s="125">
        <v>0</v>
      </c>
      <c r="D75" s="125">
        <v>0</v>
      </c>
      <c r="E75" s="125">
        <f t="shared" si="8"/>
        <v>0</v>
      </c>
      <c r="F75" s="122">
        <f t="shared" si="9"/>
        <v>0</v>
      </c>
      <c r="H75" s="149"/>
    </row>
    <row r="76" spans="1:8" ht="15" customHeight="1" x14ac:dyDescent="0.25">
      <c r="A76" s="126" t="s">
        <v>57</v>
      </c>
      <c r="B76" s="125">
        <v>2779804</v>
      </c>
      <c r="C76" s="125">
        <v>2779804</v>
      </c>
      <c r="D76" s="125">
        <v>2779804</v>
      </c>
      <c r="E76" s="125">
        <f t="shared" si="8"/>
        <v>0</v>
      </c>
      <c r="F76" s="122">
        <f t="shared" si="9"/>
        <v>0</v>
      </c>
      <c r="H76" s="149"/>
    </row>
    <row r="77" spans="1:8" ht="15" customHeight="1" x14ac:dyDescent="0.25">
      <c r="A77" s="126" t="s">
        <v>58</v>
      </c>
      <c r="B77" s="125">
        <v>0</v>
      </c>
      <c r="C77" s="125">
        <v>0</v>
      </c>
      <c r="D77" s="125">
        <v>0</v>
      </c>
      <c r="E77" s="125">
        <f t="shared" si="8"/>
        <v>0</v>
      </c>
      <c r="F77" s="122">
        <f t="shared" si="9"/>
        <v>0</v>
      </c>
      <c r="H77" s="149"/>
    </row>
    <row r="78" spans="1:8" s="103" customFormat="1" ht="15" customHeight="1" x14ac:dyDescent="0.25">
      <c r="A78" s="145" t="s">
        <v>59</v>
      </c>
      <c r="B78" s="146">
        <v>132698313.97</v>
      </c>
      <c r="C78" s="146">
        <v>136276272</v>
      </c>
      <c r="D78" s="146">
        <v>144380405</v>
      </c>
      <c r="E78" s="185">
        <f t="shared" si="8"/>
        <v>8104133</v>
      </c>
      <c r="F78" s="131">
        <f t="shared" si="9"/>
        <v>5.9468408410820045E-2</v>
      </c>
      <c r="H78" s="174"/>
    </row>
    <row r="79" spans="1:8" ht="15" customHeight="1" x14ac:dyDescent="0.25">
      <c r="A79" s="143"/>
      <c r="B79" s="117"/>
      <c r="C79" s="117"/>
      <c r="D79" s="117"/>
      <c r="E79" s="117"/>
      <c r="F79" s="119"/>
      <c r="H79" s="149"/>
    </row>
    <row r="80" spans="1:8" ht="15" customHeight="1" x14ac:dyDescent="0.25">
      <c r="A80" s="141" t="s">
        <v>60</v>
      </c>
      <c r="B80" s="117"/>
      <c r="C80" s="117"/>
      <c r="D80" s="117"/>
      <c r="E80" s="117"/>
      <c r="F80" s="119"/>
      <c r="H80" s="149"/>
    </row>
    <row r="81" spans="1:8" ht="15" customHeight="1" x14ac:dyDescent="0.25">
      <c r="A81" s="124" t="s">
        <v>61</v>
      </c>
      <c r="B81" s="121">
        <v>65259506.410000026</v>
      </c>
      <c r="C81" s="121">
        <v>65259511</v>
      </c>
      <c r="D81" s="121">
        <v>66812602</v>
      </c>
      <c r="E81" s="117">
        <f t="shared" ref="E81:E99" si="10">D81-C81</f>
        <v>1553091</v>
      </c>
      <c r="F81" s="122">
        <f t="shared" ref="F81:F99" si="11">IF(ISBLANK(E81),"  ",IF(C81&gt;0,E81/C81,IF(E81&gt;0,1,0)))</f>
        <v>2.3798691963842634E-2</v>
      </c>
      <c r="H81" s="149"/>
    </row>
    <row r="82" spans="1:8" ht="15" customHeight="1" x14ac:dyDescent="0.25">
      <c r="A82" s="126" t="s">
        <v>62</v>
      </c>
      <c r="B82" s="123">
        <v>5319826.7</v>
      </c>
      <c r="C82" s="123">
        <v>5319827.37</v>
      </c>
      <c r="D82" s="123">
        <v>6223740</v>
      </c>
      <c r="E82" s="125">
        <f t="shared" si="10"/>
        <v>903912.62999999989</v>
      </c>
      <c r="F82" s="122">
        <f t="shared" si="11"/>
        <v>0.16991390267613135</v>
      </c>
      <c r="H82" s="149"/>
    </row>
    <row r="83" spans="1:8" ht="15" customHeight="1" x14ac:dyDescent="0.25">
      <c r="A83" s="126" t="s">
        <v>63</v>
      </c>
      <c r="B83" s="117">
        <v>28893293.100000001</v>
      </c>
      <c r="C83" s="117">
        <v>28893284</v>
      </c>
      <c r="D83" s="117">
        <v>28185893</v>
      </c>
      <c r="E83" s="125">
        <f t="shared" si="10"/>
        <v>-707391</v>
      </c>
      <c r="F83" s="122">
        <f t="shared" si="11"/>
        <v>-2.4482886749737413E-2</v>
      </c>
      <c r="H83" s="149"/>
    </row>
    <row r="84" spans="1:8" s="103" customFormat="1" ht="15" customHeight="1" x14ac:dyDescent="0.25">
      <c r="A84" s="144" t="s">
        <v>64</v>
      </c>
      <c r="B84" s="146">
        <v>99472626.210000038</v>
      </c>
      <c r="C84" s="146">
        <v>99472622.370000005</v>
      </c>
      <c r="D84" s="146">
        <v>101222235</v>
      </c>
      <c r="E84" s="130">
        <f t="shared" si="10"/>
        <v>1749612.6299999952</v>
      </c>
      <c r="F84" s="131">
        <f t="shared" si="11"/>
        <v>1.7588886150926103E-2</v>
      </c>
      <c r="H84" s="174"/>
    </row>
    <row r="85" spans="1:8" ht="15" customHeight="1" x14ac:dyDescent="0.25">
      <c r="A85" s="126" t="s">
        <v>65</v>
      </c>
      <c r="B85" s="123">
        <v>655546.81000000006</v>
      </c>
      <c r="C85" s="123">
        <v>655545.73</v>
      </c>
      <c r="D85" s="123">
        <v>593389</v>
      </c>
      <c r="E85" s="125">
        <f t="shared" si="10"/>
        <v>-62156.729999999981</v>
      </c>
      <c r="F85" s="122">
        <f t="shared" si="11"/>
        <v>-9.4816771974092467E-2</v>
      </c>
      <c r="H85" s="149"/>
    </row>
    <row r="86" spans="1:8" ht="15" customHeight="1" x14ac:dyDescent="0.25">
      <c r="A86" s="126" t="s">
        <v>66</v>
      </c>
      <c r="B86" s="121">
        <v>11928787.670000002</v>
      </c>
      <c r="C86" s="121">
        <v>11928785.16</v>
      </c>
      <c r="D86" s="121">
        <v>15869797</v>
      </c>
      <c r="E86" s="125">
        <f t="shared" si="10"/>
        <v>3941011.84</v>
      </c>
      <c r="F86" s="122">
        <f t="shared" si="11"/>
        <v>0.33037830651985689</v>
      </c>
      <c r="H86" s="149"/>
    </row>
    <row r="87" spans="1:8" ht="15" customHeight="1" x14ac:dyDescent="0.25">
      <c r="A87" s="126" t="s">
        <v>67</v>
      </c>
      <c r="B87" s="117">
        <v>1883786.7799999998</v>
      </c>
      <c r="C87" s="117">
        <v>1883792.75</v>
      </c>
      <c r="D87" s="117">
        <v>1813188</v>
      </c>
      <c r="E87" s="125">
        <f t="shared" si="10"/>
        <v>-70604.75</v>
      </c>
      <c r="F87" s="122">
        <f t="shared" si="11"/>
        <v>-3.7480104963775872E-2</v>
      </c>
      <c r="H87" s="149"/>
    </row>
    <row r="88" spans="1:8" s="103" customFormat="1" ht="15" customHeight="1" x14ac:dyDescent="0.25">
      <c r="A88" s="128" t="s">
        <v>68</v>
      </c>
      <c r="B88" s="146">
        <v>14468121.260000002</v>
      </c>
      <c r="C88" s="146">
        <v>14468123.640000001</v>
      </c>
      <c r="D88" s="146">
        <v>18276374</v>
      </c>
      <c r="E88" s="130">
        <f t="shared" si="10"/>
        <v>3808250.3599999994</v>
      </c>
      <c r="F88" s="131">
        <f t="shared" si="11"/>
        <v>0.26321660325540314</v>
      </c>
      <c r="H88" s="174"/>
    </row>
    <row r="89" spans="1:8" ht="15" customHeight="1" x14ac:dyDescent="0.25">
      <c r="A89" s="126" t="s">
        <v>69</v>
      </c>
      <c r="B89" s="117">
        <v>1223731.55</v>
      </c>
      <c r="C89" s="117">
        <v>1223734.5</v>
      </c>
      <c r="D89" s="117">
        <v>1285406</v>
      </c>
      <c r="E89" s="125">
        <f t="shared" si="10"/>
        <v>61671.5</v>
      </c>
      <c r="F89" s="122">
        <f t="shared" si="11"/>
        <v>5.0396143934815923E-2</v>
      </c>
      <c r="H89" s="149"/>
    </row>
    <row r="90" spans="1:8" ht="15" customHeight="1" x14ac:dyDescent="0.25">
      <c r="A90" s="126" t="s">
        <v>70</v>
      </c>
      <c r="B90" s="125">
        <v>15616244.699999996</v>
      </c>
      <c r="C90" s="125">
        <v>19194197.710000001</v>
      </c>
      <c r="D90" s="125">
        <v>21273118</v>
      </c>
      <c r="E90" s="125">
        <f t="shared" si="10"/>
        <v>2078920.2899999991</v>
      </c>
      <c r="F90" s="122">
        <f t="shared" si="11"/>
        <v>0.10830982995016773</v>
      </c>
      <c r="H90" s="149"/>
    </row>
    <row r="91" spans="1:8" ht="15" customHeight="1" x14ac:dyDescent="0.25">
      <c r="A91" s="126" t="s">
        <v>71</v>
      </c>
      <c r="B91" s="125">
        <v>0</v>
      </c>
      <c r="C91" s="125">
        <v>0</v>
      </c>
      <c r="D91" s="125">
        <v>0</v>
      </c>
      <c r="E91" s="125">
        <f t="shared" si="10"/>
        <v>0</v>
      </c>
      <c r="F91" s="122">
        <f t="shared" si="11"/>
        <v>0</v>
      </c>
      <c r="H91" s="149"/>
    </row>
    <row r="92" spans="1:8" ht="15" customHeight="1" x14ac:dyDescent="0.25">
      <c r="A92" s="126" t="s">
        <v>72</v>
      </c>
      <c r="B92" s="125">
        <v>576047.82000000007</v>
      </c>
      <c r="C92" s="125">
        <v>576048</v>
      </c>
      <c r="D92" s="125">
        <v>105364</v>
      </c>
      <c r="E92" s="125">
        <f t="shared" si="10"/>
        <v>-470684</v>
      </c>
      <c r="F92" s="122">
        <f t="shared" si="11"/>
        <v>-0.81709163125295114</v>
      </c>
      <c r="H92" s="149"/>
    </row>
    <row r="93" spans="1:8" s="103" customFormat="1" ht="15" customHeight="1" x14ac:dyDescent="0.25">
      <c r="A93" s="128" t="s">
        <v>73</v>
      </c>
      <c r="B93" s="130">
        <v>17416024.069999997</v>
      </c>
      <c r="C93" s="130">
        <v>20993980.210000001</v>
      </c>
      <c r="D93" s="130">
        <v>22663888</v>
      </c>
      <c r="E93" s="130">
        <f t="shared" si="10"/>
        <v>1669907.7899999991</v>
      </c>
      <c r="F93" s="131">
        <f t="shared" si="11"/>
        <v>7.9542219879038312E-2</v>
      </c>
      <c r="H93" s="174"/>
    </row>
    <row r="94" spans="1:8" ht="15" customHeight="1" x14ac:dyDescent="0.25">
      <c r="A94" s="126" t="s">
        <v>74</v>
      </c>
      <c r="B94" s="125">
        <v>814929.05</v>
      </c>
      <c r="C94" s="125">
        <v>814930.78</v>
      </c>
      <c r="D94" s="125">
        <v>564338</v>
      </c>
      <c r="E94" s="125">
        <f t="shared" si="10"/>
        <v>-250592.78000000003</v>
      </c>
      <c r="F94" s="122">
        <f t="shared" si="11"/>
        <v>-0.30750192059256864</v>
      </c>
      <c r="H94" s="149"/>
    </row>
    <row r="95" spans="1:8" ht="15" customHeight="1" x14ac:dyDescent="0.25">
      <c r="A95" s="126" t="s">
        <v>75</v>
      </c>
      <c r="B95" s="125">
        <v>234819.44</v>
      </c>
      <c r="C95" s="125">
        <v>234820</v>
      </c>
      <c r="D95" s="125">
        <v>227515</v>
      </c>
      <c r="E95" s="125">
        <f t="shared" si="10"/>
        <v>-7305</v>
      </c>
      <c r="F95" s="122">
        <f t="shared" si="11"/>
        <v>-3.1108934503023593E-2</v>
      </c>
      <c r="H95" s="149"/>
    </row>
    <row r="96" spans="1:8" ht="15" customHeight="1" x14ac:dyDescent="0.25">
      <c r="A96" s="133" t="s">
        <v>76</v>
      </c>
      <c r="B96" s="125">
        <v>291793.94</v>
      </c>
      <c r="C96" s="125">
        <v>291795</v>
      </c>
      <c r="D96" s="125">
        <v>1426055</v>
      </c>
      <c r="E96" s="125">
        <f t="shared" si="10"/>
        <v>1134260</v>
      </c>
      <c r="F96" s="122">
        <f t="shared" si="11"/>
        <v>3.8871810689011119</v>
      </c>
      <c r="H96" s="149"/>
    </row>
    <row r="97" spans="1:8" s="103" customFormat="1" ht="15" customHeight="1" x14ac:dyDescent="0.25">
      <c r="A97" s="147" t="s">
        <v>77</v>
      </c>
      <c r="B97" s="146">
        <v>1341542.43</v>
      </c>
      <c r="C97" s="146">
        <v>1341545.78</v>
      </c>
      <c r="D97" s="146">
        <v>2217908</v>
      </c>
      <c r="E97" s="125">
        <f t="shared" si="10"/>
        <v>876362.22</v>
      </c>
      <c r="F97" s="131">
        <f t="shared" si="11"/>
        <v>0.65324809116838334</v>
      </c>
      <c r="H97" s="174"/>
    </row>
    <row r="98" spans="1:8" ht="15" customHeight="1" x14ac:dyDescent="0.25">
      <c r="A98" s="133" t="s">
        <v>78</v>
      </c>
      <c r="B98" s="125">
        <v>0</v>
      </c>
      <c r="C98" s="125">
        <v>0</v>
      </c>
      <c r="D98" s="125">
        <v>0</v>
      </c>
      <c r="E98" s="125">
        <f t="shared" si="10"/>
        <v>0</v>
      </c>
      <c r="F98" s="122">
        <f t="shared" si="11"/>
        <v>0</v>
      </c>
      <c r="H98" s="149"/>
    </row>
    <row r="99" spans="1:8" s="103" customFormat="1" ht="15" customHeight="1" thickBot="1" x14ac:dyDescent="0.3">
      <c r="A99" s="165" t="s">
        <v>59</v>
      </c>
      <c r="B99" s="166">
        <v>132698313.97000003</v>
      </c>
      <c r="C99" s="166">
        <v>136276272</v>
      </c>
      <c r="D99" s="166">
        <v>144380405</v>
      </c>
      <c r="E99" s="166">
        <f t="shared" si="10"/>
        <v>8104133</v>
      </c>
      <c r="F99" s="167">
        <f t="shared" si="11"/>
        <v>5.9468408410820045E-2</v>
      </c>
      <c r="H99" s="174"/>
    </row>
    <row r="100" spans="1:8" ht="15" customHeight="1" thickTop="1" x14ac:dyDescent="0.25">
      <c r="A100" s="148"/>
      <c r="B100" s="149"/>
      <c r="C100" s="149"/>
      <c r="D100" s="149"/>
      <c r="E100" s="149"/>
      <c r="F100" s="150" t="s">
        <v>38</v>
      </c>
    </row>
    <row r="101" spans="1:8" x14ac:dyDescent="0.25">
      <c r="A101" t="s">
        <v>210</v>
      </c>
    </row>
    <row r="102" spans="1:8" x14ac:dyDescent="0.25">
      <c r="A102" t="s">
        <v>181</v>
      </c>
    </row>
    <row r="103" spans="1:8" x14ac:dyDescent="0.25">
      <c r="A103" t="s">
        <v>211</v>
      </c>
    </row>
  </sheetData>
  <hyperlinks>
    <hyperlink ref="I2" location="Home!A1" tooltip="Home" display="Home" xr:uid="{00000000-0004-0000-1200-000000000000}"/>
  </hyperlinks>
  <printOptions horizontalCentered="1" verticalCentered="1"/>
  <pageMargins left="0.25" right="0.25" top="0.75" bottom="0.75" header="0.3" footer="0.3"/>
  <pageSetup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103"/>
  <sheetViews>
    <sheetView workbookViewId="0">
      <pane ySplit="5" topLeftCell="A6" activePane="bottomLeft" state="frozen"/>
      <selection pane="bottomLeft" activeCell="J17" sqref="J17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11.5703125" customWidth="1"/>
    <col min="9" max="9" width="15.42578125" customWidth="1"/>
  </cols>
  <sheetData>
    <row r="1" spans="1:8" ht="19.5" customHeight="1" thickBot="1" x14ac:dyDescent="0.35">
      <c r="A1" s="27" t="s">
        <v>0</v>
      </c>
      <c r="B1" s="31"/>
      <c r="D1" s="176" t="s">
        <v>1</v>
      </c>
      <c r="E1" s="26" t="s">
        <v>84</v>
      </c>
      <c r="F1" s="36"/>
    </row>
    <row r="2" spans="1:8" ht="19.5" customHeight="1" thickBot="1" x14ac:dyDescent="0.35">
      <c r="A2" s="27" t="s">
        <v>2</v>
      </c>
      <c r="B2" s="28"/>
      <c r="C2" s="32"/>
      <c r="D2" s="28"/>
      <c r="E2" s="31"/>
      <c r="F2" s="31"/>
      <c r="H2" s="170" t="s">
        <v>178</v>
      </c>
    </row>
    <row r="3" spans="1:8" ht="19.5" customHeight="1" thickBot="1" x14ac:dyDescent="0.35">
      <c r="A3" s="33" t="s">
        <v>3</v>
      </c>
      <c r="B3" s="34"/>
      <c r="C3" s="35"/>
      <c r="D3" s="28"/>
      <c r="E3" s="31"/>
      <c r="F3" s="31"/>
    </row>
    <row r="4" spans="1:8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</row>
    <row r="5" spans="1:8" s="107" customFormat="1" ht="15" customHeight="1" x14ac:dyDescent="0.25">
      <c r="A5" s="53"/>
      <c r="B5" s="54" t="s">
        <v>207</v>
      </c>
      <c r="C5" s="54" t="s">
        <v>208</v>
      </c>
      <c r="D5" s="202" t="s">
        <v>209</v>
      </c>
      <c r="E5" s="54" t="s">
        <v>207</v>
      </c>
      <c r="F5" s="55" t="s">
        <v>9</v>
      </c>
    </row>
    <row r="6" spans="1:8" ht="15" customHeight="1" x14ac:dyDescent="0.25">
      <c r="A6" s="56" t="s">
        <v>10</v>
      </c>
      <c r="B6" s="57"/>
      <c r="C6" s="57"/>
      <c r="D6" s="57"/>
      <c r="E6" s="57"/>
      <c r="F6" s="58"/>
    </row>
    <row r="7" spans="1:8" ht="15" customHeight="1" x14ac:dyDescent="0.25">
      <c r="A7" s="56" t="s">
        <v>11</v>
      </c>
      <c r="B7" s="57"/>
      <c r="C7" s="57"/>
      <c r="D7" s="57"/>
      <c r="E7" s="57"/>
      <c r="F7" s="59"/>
    </row>
    <row r="8" spans="1:8" ht="15" customHeight="1" x14ac:dyDescent="0.25">
      <c r="A8" s="60" t="s">
        <v>12</v>
      </c>
      <c r="B8" s="61">
        <f>BOR!B8+LUMCON!B8+LOSFA!B8+ULSummary!B8+'LSU Summary'!B8+'SU Summary'!B8+'LCTCS Summary'!B8</f>
        <v>1337011172</v>
      </c>
      <c r="C8" s="61">
        <f>BOR!C8+LUMCON!C8+LOSFA!C8+ULSummary!C8+'LSU Summary'!C8+'SU Summary'!C8+'LCTCS Summary'!C8</f>
        <v>1336615263</v>
      </c>
      <c r="D8" s="61">
        <f>BOR!D8+LUMCON!D8+LOSFA!D8+ULSummary!D8+'LSU Summary'!D8+'SU Summary'!D8+'LCTCS Summary'!D8</f>
        <v>1321988254</v>
      </c>
      <c r="E8" s="61">
        <f t="shared" ref="E8:E36" si="0">D8-C8</f>
        <v>-14627009</v>
      </c>
      <c r="F8" s="62">
        <f t="shared" ref="F8:F36" si="1">IF(ISBLANK(E8),"  ",IF(C8&gt;0,E8/C8,IF(E8&gt;0,1,0)))</f>
        <v>-1.0943320344232819E-2</v>
      </c>
    </row>
    <row r="9" spans="1:8" ht="15" customHeight="1" x14ac:dyDescent="0.25">
      <c r="A9" s="60" t="s">
        <v>13</v>
      </c>
      <c r="B9" s="61">
        <f>BOR!B9+LUMCON!B9+LOSFA!B9+ULSummary!B9+'LSU Summary'!B9+'SU Summary'!B9+'LCTCS Summary'!B9</f>
        <v>0</v>
      </c>
      <c r="C9" s="61">
        <f>BOR!C9+LUMCON!C9+LOSFA!C9+ULSummary!C9+'LSU Summary'!C9+'SU Summary'!C9+'LCTCS Summary'!C9</f>
        <v>0</v>
      </c>
      <c r="D9" s="61">
        <f>BOR!D9+LUMCON!D9+LOSFA!D9+ULSummary!D9+'LSU Summary'!D9+'SU Summary'!D9+'LCTCS Summary'!D9</f>
        <v>0</v>
      </c>
      <c r="E9" s="61">
        <f t="shared" si="0"/>
        <v>0</v>
      </c>
      <c r="F9" s="62">
        <f t="shared" si="1"/>
        <v>0</v>
      </c>
    </row>
    <row r="10" spans="1:8" ht="15" customHeight="1" x14ac:dyDescent="0.25">
      <c r="A10" s="187" t="s">
        <v>14</v>
      </c>
      <c r="B10" s="61">
        <f>BOR!B10+LUMCON!B10+LOSFA!B10+ULSummary!B10+'LSU Summary'!B10+'SU Summary'!B10+'LCTCS Summary'!B10</f>
        <v>246833138.53999999</v>
      </c>
      <c r="C10" s="61">
        <f>BOR!C10+LUMCON!C10+LOSFA!C10+ULSummary!C10+'LSU Summary'!C10+'SU Summary'!C10+'LCTCS Summary'!C10</f>
        <v>257211213</v>
      </c>
      <c r="D10" s="61">
        <f>BOR!D10+LUMCON!D10+LOSFA!D10+ULSummary!D10+'LSU Summary'!D10+'SU Summary'!D10+'LCTCS Summary'!D10</f>
        <v>238605038</v>
      </c>
      <c r="E10" s="61">
        <f t="shared" si="0"/>
        <v>-18606175</v>
      </c>
      <c r="F10" s="62">
        <f t="shared" si="1"/>
        <v>-7.23381177009573E-2</v>
      </c>
    </row>
    <row r="11" spans="1:8" ht="15" customHeight="1" x14ac:dyDescent="0.25">
      <c r="A11" s="189" t="s">
        <v>15</v>
      </c>
      <c r="B11" s="61">
        <f>BOR!B11+LUMCON!B11+LOSFA!B11+ULSummary!B11+'LSU Summary'!B11+'SU Summary'!B11+'LCTCS Summary'!B11</f>
        <v>5189749.87</v>
      </c>
      <c r="C11" s="61">
        <f>BOR!C11+LUMCON!C11+LOSFA!C11+ULSummary!C11+'LSU Summary'!C11+'SU Summary'!C11+'LCTCS Summary'!C11</f>
        <v>5196051</v>
      </c>
      <c r="D11" s="61">
        <f>BOR!D11+LUMCON!D11+LOSFA!D11+ULSummary!D11+'LSU Summary'!D11+'SU Summary'!D11+'LCTCS Summary'!D11</f>
        <v>5199674</v>
      </c>
      <c r="E11" s="61">
        <f t="shared" si="0"/>
        <v>3623</v>
      </c>
      <c r="F11" s="62">
        <f t="shared" si="1"/>
        <v>6.9726028478165442E-4</v>
      </c>
    </row>
    <row r="12" spans="1:8" ht="15" customHeight="1" x14ac:dyDescent="0.25">
      <c r="A12" s="190" t="s">
        <v>16</v>
      </c>
      <c r="B12" s="61">
        <f>BOR!B12+LUMCON!B12+LOSFA!B12+ULSummary!B12+'LSU Summary'!B12+'SU Summary'!B12+'LCTCS Summary'!B12</f>
        <v>40557522.68</v>
      </c>
      <c r="C12" s="61">
        <f>BOR!C12+LUMCON!C12+LOSFA!C12+ULSummary!C12+'LSU Summary'!C12+'SU Summary'!C12+'LCTCS Summary'!C12</f>
        <v>42954454</v>
      </c>
      <c r="D12" s="61">
        <f>BOR!D12+LUMCON!D12+LOSFA!D12+ULSummary!D12+'LSU Summary'!D12+'SU Summary'!D12+'LCTCS Summary'!D12</f>
        <v>42729753</v>
      </c>
      <c r="E12" s="61">
        <f t="shared" si="0"/>
        <v>-224701</v>
      </c>
      <c r="F12" s="62">
        <f t="shared" si="1"/>
        <v>-5.2311455291691056E-3</v>
      </c>
    </row>
    <row r="13" spans="1:8" ht="15" customHeight="1" x14ac:dyDescent="0.25">
      <c r="A13" s="190" t="s">
        <v>17</v>
      </c>
      <c r="B13" s="61">
        <f>BOR!B13+LUMCON!B13+LOSFA!B13+ULSummary!B13+'LSU Summary'!B13+'SU Summary'!B13+'LCTCS Summary'!B13</f>
        <v>4584239</v>
      </c>
      <c r="C13" s="61">
        <f>BOR!C13+LUMCON!C13+LOSFA!C13+ULSummary!C13+'LSU Summary'!C13+'SU Summary'!C13+'LCTCS Summary'!C13</f>
        <v>4584239</v>
      </c>
      <c r="D13" s="61">
        <f>BOR!D13+LUMCON!D13+LOSFA!D13+ULSummary!D13+'LSU Summary'!D13+'SU Summary'!D13+'LCTCS Summary'!D13</f>
        <v>4634771</v>
      </c>
      <c r="E13" s="61">
        <f t="shared" si="0"/>
        <v>50532</v>
      </c>
      <c r="F13" s="62">
        <f t="shared" si="1"/>
        <v>1.1022985494429937E-2</v>
      </c>
    </row>
    <row r="14" spans="1:8" ht="15" customHeight="1" x14ac:dyDescent="0.25">
      <c r="A14" s="190" t="s">
        <v>18</v>
      </c>
      <c r="B14" s="61">
        <f>BOR!B14+LUMCON!B14+LOSFA!B14+ULSummary!B14+'LSU Summary'!B14+'SU Summary'!B14+'LCTCS Summary'!B14</f>
        <v>909034</v>
      </c>
      <c r="C14" s="61">
        <f>BOR!C14+LUMCON!C14+LOSFA!C14+ULSummary!C14+'LSU Summary'!C14+'SU Summary'!C14+'LCTCS Summary'!C14</f>
        <v>909034</v>
      </c>
      <c r="D14" s="61">
        <f>BOR!D14+LUMCON!D14+LOSFA!D14+ULSummary!D14+'LSU Summary'!D14+'SU Summary'!D14+'LCTCS Summary'!D14</f>
        <v>542060</v>
      </c>
      <c r="E14" s="61">
        <f t="shared" si="0"/>
        <v>-366974</v>
      </c>
      <c r="F14" s="62">
        <f t="shared" si="1"/>
        <v>-0.40369667141163035</v>
      </c>
    </row>
    <row r="15" spans="1:8" ht="15" customHeight="1" x14ac:dyDescent="0.25">
      <c r="A15" s="190" t="s">
        <v>19</v>
      </c>
      <c r="B15" s="61">
        <f>BOR!B15+LUMCON!B15+LOSFA!B15+ULSummary!B15+'LSU Summary'!B15+'SU Summary'!B15+'LCTCS Summary'!B15</f>
        <v>1934886.99</v>
      </c>
      <c r="C15" s="61">
        <f>BOR!C15+LUMCON!C15+LOSFA!C15+ULSummary!C15+'LSU Summary'!C15+'SU Summary'!C15+'LCTCS Summary'!C15</f>
        <v>1936098</v>
      </c>
      <c r="D15" s="61">
        <f>BOR!D15+LUMCON!D15+LOSFA!D15+ULSummary!D15+'LSU Summary'!D15+'SU Summary'!D15+'LCTCS Summary'!D15</f>
        <v>1936098</v>
      </c>
      <c r="E15" s="61">
        <f t="shared" si="0"/>
        <v>0</v>
      </c>
      <c r="F15" s="62">
        <f t="shared" si="1"/>
        <v>0</v>
      </c>
    </row>
    <row r="16" spans="1:8" ht="15" customHeight="1" x14ac:dyDescent="0.25">
      <c r="A16" s="190" t="s">
        <v>200</v>
      </c>
      <c r="B16" s="61">
        <f>BOR!B16+LUMCON!B16+LOSFA!B16+ULSummary!B16+'LSU Summary'!B16+'SU Summary'!B16+'LCTCS Summary'!B16</f>
        <v>50000</v>
      </c>
      <c r="C16" s="61">
        <f>BOR!C16+LUMCON!C16+LOSFA!C16+ULSummary!C16+'LSU Summary'!C16+'SU Summary'!C16+'LCTCS Summary'!C16</f>
        <v>50000</v>
      </c>
      <c r="D16" s="61">
        <f>BOR!D16+LUMCON!D16+LOSFA!D16+ULSummary!D16+'LSU Summary'!D16+'SU Summary'!D16+'LCTCS Summary'!D16</f>
        <v>50000</v>
      </c>
      <c r="E16" s="61">
        <f t="shared" si="0"/>
        <v>0</v>
      </c>
      <c r="F16" s="62">
        <f t="shared" si="1"/>
        <v>0</v>
      </c>
    </row>
    <row r="17" spans="1:8" ht="15" customHeight="1" x14ac:dyDescent="0.25">
      <c r="A17" s="190" t="s">
        <v>20</v>
      </c>
      <c r="B17" s="61">
        <f>BOR!B17+LUMCON!B17+LOSFA!B17+ULSummary!B17+'LSU Summary'!B17+'SU Summary'!B17+'LCTCS Summary'!B17</f>
        <v>750000</v>
      </c>
      <c r="C17" s="61">
        <f>BOR!C17+LUMCON!C17+LOSFA!C17+ULSummary!C17+'LSU Summary'!C17+'SU Summary'!C17+'LCTCS Summary'!C17</f>
        <v>750000</v>
      </c>
      <c r="D17" s="61">
        <f>BOR!D17+LUMCON!D17+LOSFA!D17+ULSummary!D17+'LSU Summary'!D17+'SU Summary'!D17+'LCTCS Summary'!D17</f>
        <v>750000</v>
      </c>
      <c r="E17" s="61">
        <f t="shared" si="0"/>
        <v>0</v>
      </c>
      <c r="F17" s="62">
        <f t="shared" si="1"/>
        <v>0</v>
      </c>
    </row>
    <row r="18" spans="1:8" ht="15" customHeight="1" x14ac:dyDescent="0.25">
      <c r="A18" s="190" t="s">
        <v>192</v>
      </c>
      <c r="B18" s="61">
        <f>BOR!B18+LUMCON!B18+LOSFA!B18+ULSummary!B18+'LSU Summary'!B18+'SU Summary'!B18+'LCTCS Summary'!B18</f>
        <v>750000</v>
      </c>
      <c r="C18" s="61">
        <f>BOR!C18+LUMCON!C18+LOSFA!C18+ULSummary!C18+'LSU Summary'!C18+'SU Summary'!C18+'LCTCS Summary'!C18</f>
        <v>750000</v>
      </c>
      <c r="D18" s="61">
        <f>BOR!D18+LUMCON!D18+LOSFA!D18+ULSummary!D18+'LSU Summary'!D18+'SU Summary'!D18+'LCTCS Summary'!D18</f>
        <v>750000</v>
      </c>
      <c r="E18" s="61">
        <f t="shared" si="0"/>
        <v>0</v>
      </c>
      <c r="F18" s="62">
        <f t="shared" si="1"/>
        <v>0</v>
      </c>
    </row>
    <row r="19" spans="1:8" ht="15" customHeight="1" x14ac:dyDescent="0.25">
      <c r="A19" s="190" t="s">
        <v>21</v>
      </c>
      <c r="B19" s="61">
        <f>BOR!B19+LUMCON!B19+LOSFA!B19+ULSummary!B19+'LSU Summary'!B19+'SU Summary'!B19+'LCTCS Summary'!B19</f>
        <v>0</v>
      </c>
      <c r="C19" s="61">
        <f>BOR!C19+LUMCON!C19+LOSFA!C19+ULSummary!C19+'LSU Summary'!C19+'SU Summary'!C19+'LCTCS Summary'!C19</f>
        <v>0</v>
      </c>
      <c r="D19" s="61">
        <f>BOR!D19+LUMCON!D19+LOSFA!D19+ULSummary!D19+'LSU Summary'!D19+'SU Summary'!D19+'LCTCS Summary'!D19</f>
        <v>0</v>
      </c>
      <c r="E19" s="61">
        <f t="shared" si="0"/>
        <v>0</v>
      </c>
      <c r="F19" s="62">
        <f t="shared" si="1"/>
        <v>0</v>
      </c>
    </row>
    <row r="20" spans="1:8" ht="15" customHeight="1" x14ac:dyDescent="0.25">
      <c r="A20" s="190" t="s">
        <v>22</v>
      </c>
      <c r="B20" s="61">
        <f>BOR!B20+LUMCON!B20+LOSFA!B20+ULSummary!B20+'LSU Summary'!B20+'SU Summary'!B20+'LCTCS Summary'!B20</f>
        <v>18100747</v>
      </c>
      <c r="C20" s="61">
        <f>BOR!C20+LUMCON!C20+LOSFA!C20+ULSummary!C20+'LSU Summary'!C20+'SU Summary'!C20+'LCTCS Summary'!C20</f>
        <v>20080000</v>
      </c>
      <c r="D20" s="61">
        <f>BOR!D20+LUMCON!D20+LOSFA!D20+ULSummary!D20+'LSU Summary'!D20+'SU Summary'!D20+'LCTCS Summary'!D20</f>
        <v>18930000</v>
      </c>
      <c r="E20" s="61">
        <f t="shared" si="0"/>
        <v>-1150000</v>
      </c>
      <c r="F20" s="62">
        <f t="shared" si="1"/>
        <v>-5.7270916334661352E-2</v>
      </c>
    </row>
    <row r="21" spans="1:8" ht="15" customHeight="1" x14ac:dyDescent="0.25">
      <c r="A21" s="190" t="s">
        <v>193</v>
      </c>
      <c r="B21" s="61">
        <f>BOR!B21+LUMCON!B21+LOSFA!B21+ULSummary!B21+'LSU Summary'!B21+'SU Summary'!B21+'LCTCS Summary'!B21</f>
        <v>10000000</v>
      </c>
      <c r="C21" s="61">
        <f>BOR!C21+LUMCON!C21+LOSFA!C21+ULSummary!C21+'LSU Summary'!C21+'SU Summary'!C21+'LCTCS Summary'!C21</f>
        <v>10000000</v>
      </c>
      <c r="D21" s="61">
        <f>BOR!D21+LUMCON!D21+LOSFA!D21+ULSummary!D21+'LSU Summary'!D21+'SU Summary'!D21+'LCTCS Summary'!D21</f>
        <v>10000000</v>
      </c>
      <c r="E21" s="61">
        <f t="shared" si="0"/>
        <v>0</v>
      </c>
      <c r="F21" s="62">
        <f t="shared" si="1"/>
        <v>0</v>
      </c>
    </row>
    <row r="22" spans="1:8" ht="15" customHeight="1" x14ac:dyDescent="0.25">
      <c r="A22" s="190" t="s">
        <v>23</v>
      </c>
      <c r="B22" s="61">
        <f>BOR!B22+LUMCON!B22+LOSFA!B22+ULSummary!B22+'LSU Summary'!B22+'SU Summary'!B22+'LCTCS Summary'!B22</f>
        <v>35334</v>
      </c>
      <c r="C22" s="61">
        <f>BOR!C22+LUMCON!C22+LOSFA!C22+ULSummary!C22+'LSU Summary'!C22+'SU Summary'!C22+'LCTCS Summary'!C22</f>
        <v>60000</v>
      </c>
      <c r="D22" s="61">
        <f>BOR!D22+LUMCON!D22+LOSFA!D22+ULSummary!D22+'LSU Summary'!D22+'SU Summary'!D22+'LCTCS Summary'!D22</f>
        <v>60000</v>
      </c>
      <c r="E22" s="61">
        <f t="shared" si="0"/>
        <v>0</v>
      </c>
      <c r="F22" s="62">
        <f t="shared" si="1"/>
        <v>0</v>
      </c>
    </row>
    <row r="23" spans="1:8" ht="15" customHeight="1" x14ac:dyDescent="0.25">
      <c r="A23" s="191" t="s">
        <v>194</v>
      </c>
      <c r="B23" s="61">
        <f>BOR!B23+LUMCON!B23+LOSFA!B23+ULSummary!B23+'LSU Summary'!B23+'SU Summary'!B23+'LCTCS Summary'!B23</f>
        <v>332771</v>
      </c>
      <c r="C23" s="61">
        <f>BOR!C23+LUMCON!C23+LOSFA!C23+ULSummary!C23+'LSU Summary'!C23+'SU Summary'!C23+'LCTCS Summary'!C23</f>
        <v>332771</v>
      </c>
      <c r="D23" s="61">
        <f>BOR!D23+LUMCON!D23+LOSFA!D23+ULSummary!D23+'LSU Summary'!D23+'SU Summary'!D23+'LCTCS Summary'!D23</f>
        <v>354527</v>
      </c>
      <c r="E23" s="61">
        <f t="shared" si="0"/>
        <v>21756</v>
      </c>
      <c r="F23" s="62">
        <f t="shared" si="1"/>
        <v>6.5378293180595667E-2</v>
      </c>
    </row>
    <row r="24" spans="1:8" ht="15" customHeight="1" x14ac:dyDescent="0.25">
      <c r="A24" s="191" t="s">
        <v>24</v>
      </c>
      <c r="B24" s="61">
        <f>BOR!B24+LUMCON!B24+LOSFA!B24+ULSummary!B24+'LSU Summary'!B24+'SU Summary'!B24+'LCTCS Summary'!B24</f>
        <v>126669158</v>
      </c>
      <c r="C24" s="61">
        <f>BOR!C24+LUMCON!C24+LOSFA!C24+ULSummary!C24+'LSU Summary'!C24+'SU Summary'!C24+'LCTCS Summary'!C24</f>
        <v>129970281</v>
      </c>
      <c r="D24" s="61">
        <f>BOR!D24+LUMCON!D24+LOSFA!D24+ULSummary!D24+'LSU Summary'!D24+'SU Summary'!D24+'LCTCS Summary'!D24</f>
        <v>117656613</v>
      </c>
      <c r="E24" s="61">
        <f t="shared" si="0"/>
        <v>-12313668</v>
      </c>
      <c r="F24" s="62">
        <f t="shared" si="1"/>
        <v>-9.4742181868484224E-2</v>
      </c>
    </row>
    <row r="25" spans="1:8" ht="15" customHeight="1" x14ac:dyDescent="0.25">
      <c r="A25" s="191" t="s">
        <v>79</v>
      </c>
      <c r="B25" s="61">
        <f>BOR!B25+LUMCON!B25+LOSFA!B25+ULSummary!B25+'LSU Summary'!B25+'SU Summary'!B25+'LCTCS Summary'!B25</f>
        <v>200000</v>
      </c>
      <c r="C25" s="61">
        <f>BOR!C25+LUMCON!C25+LOSFA!C25+ULSummary!C25+'LSU Summary'!C25+'SU Summary'!C25+'LCTCS Summary'!C25</f>
        <v>200000</v>
      </c>
      <c r="D25" s="61">
        <f>BOR!D25+LUMCON!D25+LOSFA!D25+ULSummary!D25+'LSU Summary'!D25+'SU Summary'!D25+'LCTCS Summary'!D25</f>
        <v>200000</v>
      </c>
      <c r="E25" s="61">
        <f t="shared" si="0"/>
        <v>0</v>
      </c>
      <c r="F25" s="62">
        <f t="shared" si="1"/>
        <v>0</v>
      </c>
    </row>
    <row r="26" spans="1:8" ht="15" customHeight="1" x14ac:dyDescent="0.25">
      <c r="A26" s="191" t="s">
        <v>195</v>
      </c>
      <c r="B26" s="61">
        <f>BOR!B26+LUMCON!B26+LOSFA!B26+ULSummary!B26+'LSU Summary'!B26+'SU Summary'!B26+'LCTCS Summary'!B26</f>
        <v>4000000</v>
      </c>
      <c r="C26" s="61">
        <f>BOR!C26+LUMCON!C26+LOSFA!C26+ULSummary!C26+'LSU Summary'!C26+'SU Summary'!C26+'LCTCS Summary'!C26</f>
        <v>4000000</v>
      </c>
      <c r="D26" s="61">
        <f>BOR!D26+LUMCON!D26+LOSFA!D26+ULSummary!D26+'LSU Summary'!D26+'SU Summary'!D26+'LCTCS Summary'!D26</f>
        <v>1000000</v>
      </c>
      <c r="E26" s="61">
        <f t="shared" si="0"/>
        <v>-3000000</v>
      </c>
      <c r="F26" s="62">
        <f t="shared" si="1"/>
        <v>-0.75</v>
      </c>
    </row>
    <row r="27" spans="1:8" ht="15" customHeight="1" x14ac:dyDescent="0.25">
      <c r="A27" s="191" t="s">
        <v>196</v>
      </c>
      <c r="B27" s="61">
        <f>BOR!B27+LUMCON!B27+LOSFA!B27+ULSummary!B27+'LSU Summary'!B27+'SU Summary'!B27+'LCTCS Summary'!B27</f>
        <v>1314374</v>
      </c>
      <c r="C27" s="61">
        <f>BOR!C27+LUMCON!C27+LOSFA!C27+ULSummary!C27+'LSU Summary'!C27+'SU Summary'!C27+'LCTCS Summary'!C27</f>
        <v>1844847</v>
      </c>
      <c r="D27" s="61">
        <f>BOR!D27+LUMCON!D27+LOSFA!D27+ULSummary!D27+'LSU Summary'!D27+'SU Summary'!D27+'LCTCS Summary'!D27</f>
        <v>1306929</v>
      </c>
      <c r="E27" s="61">
        <f t="shared" si="0"/>
        <v>-537918</v>
      </c>
      <c r="F27" s="62">
        <f t="shared" si="1"/>
        <v>-0.2915786512377449</v>
      </c>
    </row>
    <row r="28" spans="1:8" ht="15" customHeight="1" x14ac:dyDescent="0.25">
      <c r="A28" s="191" t="s">
        <v>185</v>
      </c>
      <c r="B28" s="61">
        <f>BOR!B28+LUMCON!B28+LOSFA!B28+ULSummary!B28+'LSU Summary'!B28+'SU Summary'!B28+'LCTCS Summary'!B28</f>
        <v>286847</v>
      </c>
      <c r="C28" s="61">
        <f>BOR!C28+LUMCON!C28+LOSFA!C28+ULSummary!C28+'LSU Summary'!C28+'SU Summary'!C28+'LCTCS Summary'!C28</f>
        <v>33737</v>
      </c>
      <c r="D28" s="61">
        <f>BOR!D28+LUMCON!D28+LOSFA!D28+ULSummary!D28+'LSU Summary'!D28+'SU Summary'!D28+'LCTCS Summary'!D28</f>
        <v>54613</v>
      </c>
      <c r="E28" s="61">
        <f t="shared" si="0"/>
        <v>20876</v>
      </c>
      <c r="F28" s="62">
        <f t="shared" si="1"/>
        <v>0.61878649553902243</v>
      </c>
    </row>
    <row r="29" spans="1:8" ht="15" customHeight="1" x14ac:dyDescent="0.25">
      <c r="A29" s="191" t="s">
        <v>197</v>
      </c>
      <c r="B29" s="61">
        <f>BOR!B29+LUMCON!B29+LOSFA!B29+ULSummary!B29+'LSU Summary'!B29+'SU Summary'!B29+'LCTCS Summary'!B29</f>
        <v>400000</v>
      </c>
      <c r="C29" s="61">
        <f>BOR!C29+LUMCON!C29+LOSFA!C29+ULSummary!C29+'LSU Summary'!C29+'SU Summary'!C29+'LCTCS Summary'!C29</f>
        <v>400000</v>
      </c>
      <c r="D29" s="61">
        <f>BOR!D29+LUMCON!D29+LOSFA!D29+ULSummary!D29+'LSU Summary'!D29+'SU Summary'!D29+'LCTCS Summary'!D29</f>
        <v>200000</v>
      </c>
      <c r="E29" s="61">
        <f t="shared" si="0"/>
        <v>-200000</v>
      </c>
      <c r="F29" s="62">
        <f t="shared" si="1"/>
        <v>-0.5</v>
      </c>
    </row>
    <row r="30" spans="1:8" ht="15" customHeight="1" x14ac:dyDescent="0.25">
      <c r="A30" s="192" t="s">
        <v>198</v>
      </c>
      <c r="B30" s="61">
        <f>BOR!B30+LUMCON!B30+LOSFA!B30+ULSummary!B30+'LSU Summary'!B30+'SU Summary'!B30+'LCTCS Summary'!B30</f>
        <v>17285731</v>
      </c>
      <c r="C30" s="61">
        <f>BOR!C30+LUMCON!C30+LOSFA!C30+ULSummary!C30+'LSU Summary'!C30+'SU Summary'!C30+'LCTCS Summary'!C30</f>
        <v>17959701</v>
      </c>
      <c r="D30" s="61">
        <f>BOR!D30+LUMCON!D30+LOSFA!D30+ULSummary!D30+'LSU Summary'!D30+'SU Summary'!D30+'LCTCS Summary'!D30</f>
        <v>10500000</v>
      </c>
      <c r="E30" s="61">
        <f t="shared" si="0"/>
        <v>-7459701</v>
      </c>
      <c r="F30" s="62">
        <f t="shared" si="1"/>
        <v>-0.41535775010953691</v>
      </c>
    </row>
    <row r="31" spans="1:8" s="209" customFormat="1" ht="15" customHeight="1" x14ac:dyDescent="0.25">
      <c r="A31" s="206" t="s">
        <v>205</v>
      </c>
      <c r="B31" s="207">
        <f>BOR!B31+LUMCON!B31+LOSFA!B31+ULSummary!B31+'LSU Summary'!B31+'SU Summary'!B31+'LCTCS Summary'!B31</f>
        <v>3700000</v>
      </c>
      <c r="C31" s="207">
        <f>BOR!C31+LUMCON!C31+LOSFA!C31+ULSummary!C31+'LSU Summary'!C31+'SU Summary'!C31+'LCTCS Summary'!C31</f>
        <v>3700000</v>
      </c>
      <c r="D31" s="207">
        <f>BOR!D31+LUMCON!D31+LOSFA!D31+ULSummary!D31+'LSU Summary'!D31+'SU Summary'!D31+'LCTCS Summary'!D31</f>
        <v>17250000</v>
      </c>
      <c r="E31" s="207">
        <f>D31-C31</f>
        <v>13550000</v>
      </c>
      <c r="F31" s="208">
        <f t="shared" ref="F31:F32" si="2">IF(ISBLANK(E31),"  ",IF(C31&gt;0,E31/C31,IF(E31&gt;0,1,0)))</f>
        <v>3.6621621621621623</v>
      </c>
      <c r="H31" s="210"/>
    </row>
    <row r="32" spans="1:8" s="209" customFormat="1" ht="15" customHeight="1" x14ac:dyDescent="0.25">
      <c r="A32" s="206" t="s">
        <v>206</v>
      </c>
      <c r="B32" s="207">
        <f>BOR!B32+LUMCON!B32+LOSFA!B32+ULSummary!B32+'LSU Summary'!B32+'SU Summary'!B32+'LCTCS Summary'!B32</f>
        <v>1000000</v>
      </c>
      <c r="C32" s="207">
        <f>BOR!C32+LUMCON!C32+LOSFA!C32+ULSummary!C32+'LSU Summary'!C32+'SU Summary'!C32+'LCTCS Summary'!C32</f>
        <v>1000000</v>
      </c>
      <c r="D32" s="207">
        <f>BOR!D32+LUMCON!D32+LOSFA!D32+ULSummary!D32+'LSU Summary'!D32+'SU Summary'!D32+'LCTCS Summary'!D32</f>
        <v>2000000</v>
      </c>
      <c r="E32" s="207">
        <f t="shared" ref="E32" si="3">D32-C32</f>
        <v>1000000</v>
      </c>
      <c r="F32" s="208">
        <f t="shared" si="2"/>
        <v>1</v>
      </c>
      <c r="H32" s="210"/>
    </row>
    <row r="33" spans="1:9" ht="15" customHeight="1" x14ac:dyDescent="0.25">
      <c r="A33" s="191" t="s">
        <v>201</v>
      </c>
      <c r="B33" s="61">
        <f>BOR!B33+LUMCON!B33+LOSFA!B33+ULSummary!B33+'LSU Summary'!B33+'SU Summary'!B33+'LCTCS Summary'!B33</f>
        <v>1272744</v>
      </c>
      <c r="C33" s="61">
        <f>BOR!C33+LUMCON!C33+LOSFA!C33+ULSummary!C33+'LSU Summary'!C33+'SU Summary'!C33+'LCTCS Summary'!C33</f>
        <v>2500000</v>
      </c>
      <c r="D33" s="61">
        <f>BOR!D33+LUMCON!D33+LOSFA!D33+ULSummary!D33+'LSU Summary'!D33+'SU Summary'!D33+'LCTCS Summary'!D33</f>
        <v>2500000</v>
      </c>
      <c r="E33" s="61">
        <f t="shared" si="0"/>
        <v>0</v>
      </c>
      <c r="F33" s="62">
        <f t="shared" si="1"/>
        <v>0</v>
      </c>
    </row>
    <row r="34" spans="1:9" ht="15" customHeight="1" x14ac:dyDescent="0.25">
      <c r="A34" s="204" t="s">
        <v>204</v>
      </c>
      <c r="B34" s="61">
        <f>BOR!B34+LUMCON!B34+LOSFA!B34+ULSummary!B34+'LSU Summary'!B34+'SU Summary'!B34+'LCTCS Summary'!B34</f>
        <v>7000000</v>
      </c>
      <c r="C34" s="61">
        <f>BOR!C34+LUMCON!C34+LOSFA!C34+ULSummary!C34+'LSU Summary'!C34+'SU Summary'!C34+'LCTCS Summary'!C34</f>
        <v>7000000</v>
      </c>
      <c r="D34" s="61">
        <f>BOR!D34+LUMCON!D34+LOSFA!D34+ULSummary!D34+'LSU Summary'!D34+'SU Summary'!D34+'LCTCS Summary'!D34</f>
        <v>0</v>
      </c>
      <c r="E34" s="61">
        <f t="shared" ref="E34" si="4">D34-C34</f>
        <v>-7000000</v>
      </c>
      <c r="F34" s="62">
        <f t="shared" ref="F34" si="5">IF(ISBLANK(E34),"  ",IF(C34&gt;0,E34/C34,IF(E34&gt;0,1,0)))</f>
        <v>-1</v>
      </c>
    </row>
    <row r="35" spans="1:9" ht="15" customHeight="1" x14ac:dyDescent="0.25">
      <c r="A35" s="193" t="s">
        <v>202</v>
      </c>
      <c r="B35" s="61">
        <f>BOR!B35+LUMCON!B35+LOSFA!B35+ULSummary!B35+'LSU Summary'!B35+'SU Summary'!B35+'LCTCS Summary'!B35</f>
        <v>0</v>
      </c>
      <c r="C35" s="61">
        <f>BOR!C35+LUMCON!C35+LOSFA!C35+ULSummary!C35+'LSU Summary'!C35+'SU Summary'!C35+'LCTCS Summary'!C35</f>
        <v>0</v>
      </c>
      <c r="D35" s="61">
        <f>BOR!D35+LUMCON!D35+LOSFA!D35+ULSummary!D35+'LSU Summary'!D35+'SU Summary'!D35+'LCTCS Summary'!D35</f>
        <v>0</v>
      </c>
      <c r="E35" s="61">
        <f t="shared" si="0"/>
        <v>0</v>
      </c>
      <c r="F35" s="62">
        <f t="shared" si="1"/>
        <v>0</v>
      </c>
    </row>
    <row r="36" spans="1:9" ht="15" customHeight="1" x14ac:dyDescent="0.25">
      <c r="A36" s="193" t="s">
        <v>203</v>
      </c>
      <c r="B36" s="61">
        <f>BOR!B36+LUMCON!B36+LOSFA!B36+ULSummary!B36+'LSU Summary'!B36+'SU Summary'!B36+'LCTCS Summary'!B36</f>
        <v>510000</v>
      </c>
      <c r="C36" s="61">
        <f>BOR!C36+LUMCON!C36+LOSFA!C36+ULSummary!C36+'LSU Summary'!C36+'SU Summary'!C36+'LCTCS Summary'!C36</f>
        <v>1000000</v>
      </c>
      <c r="D36" s="61">
        <f>BOR!D36+LUMCON!D36+LOSFA!D36+ULSummary!D36+'LSU Summary'!D36+'SU Summary'!D36+'LCTCS Summary'!D36</f>
        <v>0</v>
      </c>
      <c r="E36" s="61">
        <f t="shared" si="0"/>
        <v>-1000000</v>
      </c>
      <c r="F36" s="62">
        <f t="shared" si="1"/>
        <v>-1</v>
      </c>
    </row>
    <row r="37" spans="1:9" ht="15" customHeight="1" x14ac:dyDescent="0.25">
      <c r="A37" s="67" t="s">
        <v>25</v>
      </c>
      <c r="B37" s="65"/>
      <c r="C37" s="65"/>
      <c r="D37" s="65"/>
      <c r="E37" s="65"/>
      <c r="F37" s="58"/>
    </row>
    <row r="38" spans="1:9" ht="15" customHeight="1" x14ac:dyDescent="0.25">
      <c r="A38" s="64" t="s">
        <v>26</v>
      </c>
      <c r="B38" s="61">
        <f>BOR!B38+LUMCON!B38+LOSFA!B38+ULSummary!B38+'LSU Summary'!B38+'SU Summary'!B38+'LCTCS Summary'!B38</f>
        <v>0</v>
      </c>
      <c r="C38" s="61">
        <f>BOR!C38+LUMCON!C38+LOSFA!C38+ULSummary!C38+'LSU Summary'!C38+'SU Summary'!C38+'LCTCS Summary'!C38</f>
        <v>0</v>
      </c>
      <c r="D38" s="61">
        <f>BOR!D38+LUMCON!D38+LOSFA!D38+ULSummary!D38+'LSU Summary'!D38+'SU Summary'!D38+'LCTCS Summary'!D38</f>
        <v>0</v>
      </c>
      <c r="E38" s="61">
        <f>D38-C38</f>
        <v>0</v>
      </c>
      <c r="F38" s="62">
        <f>IF(ISBLANK(E38),"  ",IF(C38&gt;0,E38/C38,IF(E38&gt;0,1,0)))</f>
        <v>0</v>
      </c>
    </row>
    <row r="39" spans="1:9" ht="15" customHeight="1" x14ac:dyDescent="0.25">
      <c r="A39" s="68" t="s">
        <v>27</v>
      </c>
      <c r="B39" s="65"/>
      <c r="C39" s="65"/>
      <c r="D39" s="65"/>
      <c r="E39" s="65"/>
      <c r="F39" s="58"/>
    </row>
    <row r="40" spans="1:9" ht="15" customHeight="1" x14ac:dyDescent="0.25">
      <c r="A40" s="64" t="s">
        <v>26</v>
      </c>
      <c r="B40" s="61">
        <f>BOR!B40+LUMCON!B40+LOSFA!B40+ULSummary!B40+'LSU Summary'!B40+'SU Summary'!B40+'LCTCS Summary'!B40</f>
        <v>0</v>
      </c>
      <c r="C40" s="61">
        <f>BOR!C40+LUMCON!C40+LOSFA!C40+ULSummary!C40+'LSU Summary'!C40+'SU Summary'!C40+'LCTCS Summary'!C40</f>
        <v>0</v>
      </c>
      <c r="D40" s="61">
        <f>BOR!D40+LUMCON!D40+LOSFA!D40+ULSummary!D40+'LSU Summary'!D40+'SU Summary'!D40+'LCTCS Summary'!D40</f>
        <v>0</v>
      </c>
      <c r="E40" s="61">
        <f>D40-C40</f>
        <v>0</v>
      </c>
      <c r="F40" s="62">
        <f>IF(ISBLANK(E40),"  ",IF(C40&gt;0,E40/C40,IF(E40&gt;0,1,0)))</f>
        <v>0</v>
      </c>
    </row>
    <row r="41" spans="1:9" ht="15" customHeight="1" x14ac:dyDescent="0.25">
      <c r="A41" s="66" t="s">
        <v>28</v>
      </c>
      <c r="B41" s="101"/>
      <c r="C41" s="101"/>
      <c r="D41" s="101"/>
      <c r="E41" s="63"/>
      <c r="F41" s="62" t="s">
        <v>29</v>
      </c>
    </row>
    <row r="42" spans="1:9" s="103" customFormat="1" ht="15" customHeight="1" x14ac:dyDescent="0.25">
      <c r="A42" s="69" t="s">
        <v>30</v>
      </c>
      <c r="B42" s="102">
        <f>B40+B38+B10+B9+B8</f>
        <v>1583844310.54</v>
      </c>
      <c r="C42" s="102">
        <f>C40+C38+C10+C9+C8</f>
        <v>1593826476</v>
      </c>
      <c r="D42" s="102">
        <f>D40+D38+D10+D9+D8</f>
        <v>1560593292</v>
      </c>
      <c r="E42" s="77">
        <f>D42-C42</f>
        <v>-33233184</v>
      </c>
      <c r="F42" s="71">
        <f>IF(ISBLANK(E42),"  ",IF(C42&gt;0,E42/C42,IF(E42&gt;0,1,0)))</f>
        <v>-2.0851193339067108E-2</v>
      </c>
      <c r="I42" s="153"/>
    </row>
    <row r="43" spans="1:9" ht="15" customHeight="1" x14ac:dyDescent="0.25">
      <c r="A43" s="67" t="s">
        <v>31</v>
      </c>
      <c r="B43" s="65"/>
      <c r="C43" s="65"/>
      <c r="D43" s="65"/>
      <c r="E43" s="65"/>
      <c r="F43" s="58"/>
    </row>
    <row r="44" spans="1:9" ht="15" customHeight="1" x14ac:dyDescent="0.25">
      <c r="A44" s="72" t="s">
        <v>32</v>
      </c>
      <c r="B44" s="61">
        <f>BOR!B44+LUMCON!B44+LOSFA!B44+ULSummary!B44+'LSU Summary'!B44+'SU Summary'!B44+'LCTCS Summary'!B44</f>
        <v>0</v>
      </c>
      <c r="C44" s="61">
        <f>BOR!C44+LUMCON!C44+LOSFA!C44+ULSummary!C44+'LSU Summary'!C44+'SU Summary'!C44+'LCTCS Summary'!C44</f>
        <v>0</v>
      </c>
      <c r="D44" s="61">
        <f>BOR!D44+LUMCON!D44+LOSFA!D44+ULSummary!D44+'LSU Summary'!D44+'SU Summary'!D44+'LCTCS Summary'!D44</f>
        <v>0</v>
      </c>
      <c r="E44" s="61">
        <f t="shared" ref="E44:E49" si="6">D44-C44</f>
        <v>0</v>
      </c>
      <c r="F44" s="62">
        <f t="shared" ref="F44:F49" si="7">IF(ISBLANK(E44),"  ",IF(C44&gt;0,E44/C44,IF(E44&gt;0,1,0)))</f>
        <v>0</v>
      </c>
    </row>
    <row r="45" spans="1:9" ht="15" customHeight="1" x14ac:dyDescent="0.25">
      <c r="A45" s="73" t="s">
        <v>33</v>
      </c>
      <c r="B45" s="61">
        <f>BOR!B45+LUMCON!B45+LOSFA!B45+ULSummary!B45+'LSU Summary'!B45+'SU Summary'!B45+'LCTCS Summary'!B45</f>
        <v>0</v>
      </c>
      <c r="C45" s="61">
        <f>BOR!C45+LUMCON!C45+LOSFA!C45+ULSummary!C45+'LSU Summary'!C45+'SU Summary'!C45+'LCTCS Summary'!C45</f>
        <v>0</v>
      </c>
      <c r="D45" s="61">
        <f>BOR!D45+LUMCON!D45+LOSFA!D45+ULSummary!D45+'LSU Summary'!D45+'SU Summary'!D45+'LCTCS Summary'!D45</f>
        <v>0</v>
      </c>
      <c r="E45" s="61">
        <f t="shared" si="6"/>
        <v>0</v>
      </c>
      <c r="F45" s="62">
        <f t="shared" si="7"/>
        <v>0</v>
      </c>
    </row>
    <row r="46" spans="1:9" ht="15" customHeight="1" x14ac:dyDescent="0.25">
      <c r="A46" s="73" t="s">
        <v>34</v>
      </c>
      <c r="B46" s="61">
        <f>BOR!B46+LUMCON!B46+LOSFA!B46+ULSummary!B46+'LSU Summary'!B46+'SU Summary'!B46+'LCTCS Summary'!B46</f>
        <v>1237823</v>
      </c>
      <c r="C46" s="61">
        <f>BOR!C46+LUMCON!C46+LOSFA!C46+ULSummary!C46+'LSU Summary'!C46+'SU Summary'!C46+'LCTCS Summary'!C46</f>
        <v>0</v>
      </c>
      <c r="D46" s="61">
        <f>BOR!D46+LUMCON!D46+LOSFA!D46+ULSummary!D46+'LSU Summary'!D46+'SU Summary'!D46+'LCTCS Summary'!D46</f>
        <v>0</v>
      </c>
      <c r="E46" s="61">
        <f t="shared" si="6"/>
        <v>0</v>
      </c>
      <c r="F46" s="62">
        <f t="shared" si="7"/>
        <v>0</v>
      </c>
    </row>
    <row r="47" spans="1:9" ht="15" customHeight="1" x14ac:dyDescent="0.25">
      <c r="A47" s="73" t="s">
        <v>35</v>
      </c>
      <c r="B47" s="61">
        <f>BOR!B47+LUMCON!B47+LOSFA!B47+ULSummary!B47+'LSU Summary'!B47+'SU Summary'!B47+'LCTCS Summary'!B47</f>
        <v>0</v>
      </c>
      <c r="C47" s="61">
        <f>BOR!C47+LUMCON!C47+LOSFA!C47+ULSummary!C47+'LSU Summary'!C47+'SU Summary'!C47+'LCTCS Summary'!C47</f>
        <v>0</v>
      </c>
      <c r="D47" s="61">
        <f>BOR!D47+LUMCON!D47+LOSFA!D47+ULSummary!D47+'LSU Summary'!D47+'SU Summary'!D47+'LCTCS Summary'!D47</f>
        <v>0</v>
      </c>
      <c r="E47" s="61">
        <f t="shared" si="6"/>
        <v>0</v>
      </c>
      <c r="F47" s="62">
        <f t="shared" si="7"/>
        <v>0</v>
      </c>
    </row>
    <row r="48" spans="1:9" ht="15" customHeight="1" x14ac:dyDescent="0.25">
      <c r="A48" s="74" t="s">
        <v>36</v>
      </c>
      <c r="B48" s="61">
        <f>BOR!B48+LUMCON!B48+LOSFA!B48+ULSummary!B48+'LSU Summary'!B48+'SU Summary'!B48+'LCTCS Summary'!B48</f>
        <v>0</v>
      </c>
      <c r="C48" s="61">
        <f>BOR!C48+LUMCON!C48+LOSFA!C48+ULSummary!C48+'LSU Summary'!C48+'SU Summary'!C48+'LCTCS Summary'!C48</f>
        <v>0</v>
      </c>
      <c r="D48" s="61">
        <f>BOR!D48+LUMCON!D48+LOSFA!D48+ULSummary!D48+'LSU Summary'!D48+'SU Summary'!D48+'LCTCS Summary'!D48</f>
        <v>0</v>
      </c>
      <c r="E48" s="61">
        <f t="shared" si="6"/>
        <v>0</v>
      </c>
      <c r="F48" s="62">
        <f t="shared" si="7"/>
        <v>0</v>
      </c>
    </row>
    <row r="49" spans="1:12" s="103" customFormat="1" ht="15" customHeight="1" x14ac:dyDescent="0.25">
      <c r="A49" s="67" t="s">
        <v>37</v>
      </c>
      <c r="B49" s="77">
        <f>SUM(B44:B48)</f>
        <v>1237823</v>
      </c>
      <c r="C49" s="77">
        <f>SUM(C44:C48)</f>
        <v>0</v>
      </c>
      <c r="D49" s="77">
        <f>SUM(D44:D48)</f>
        <v>0</v>
      </c>
      <c r="E49" s="77">
        <f t="shared" si="6"/>
        <v>0</v>
      </c>
      <c r="F49" s="71">
        <f t="shared" si="7"/>
        <v>0</v>
      </c>
      <c r="L49" s="103" t="s">
        <v>38</v>
      </c>
    </row>
    <row r="50" spans="1:12" ht="15" customHeight="1" x14ac:dyDescent="0.25">
      <c r="A50" s="66" t="s">
        <v>38</v>
      </c>
      <c r="B50" s="65"/>
      <c r="C50" s="65"/>
      <c r="D50" s="65"/>
      <c r="E50" s="65"/>
      <c r="F50" s="58"/>
    </row>
    <row r="51" spans="1:12" s="103" customFormat="1" ht="15" customHeight="1" x14ac:dyDescent="0.25">
      <c r="A51" s="76" t="s">
        <v>39</v>
      </c>
      <c r="B51" s="77">
        <f>BOR!B51+LUMCON!B51+LOSFA!B51+ULSummary!B51+'LSU Summary'!B51+'SU Summary'!B51+'LCTCS Summary'!B51</f>
        <v>45347535.079999998</v>
      </c>
      <c r="C51" s="77">
        <f>BOR!C51+LUMCON!C51+LOSFA!C51+ULSummary!C51+'LSU Summary'!C51+'SU Summary'!C51+'LCTCS Summary'!C51</f>
        <v>28439941</v>
      </c>
      <c r="D51" s="77">
        <f>BOR!D51+LUMCON!D51+LOSFA!D51+ULSummary!D51+'LSU Summary'!D51+'SU Summary'!D51+'LCTCS Summary'!D51</f>
        <v>27478007</v>
      </c>
      <c r="E51" s="77">
        <f>D51-C51</f>
        <v>-961934</v>
      </c>
      <c r="F51" s="71">
        <f>IF(ISBLANK(E51),"  ",IF(C51&gt;0,E51/C51,IF(E51&gt;0,1,0)))</f>
        <v>-3.3823347242527682E-2</v>
      </c>
    </row>
    <row r="52" spans="1:12" ht="15" customHeight="1" x14ac:dyDescent="0.25">
      <c r="A52" s="64"/>
      <c r="B52" s="57"/>
      <c r="C52" s="57"/>
      <c r="D52" s="57"/>
      <c r="E52" s="57"/>
      <c r="F52" s="59"/>
    </row>
    <row r="53" spans="1:12" s="103" customFormat="1" ht="15" customHeight="1" x14ac:dyDescent="0.25">
      <c r="A53" s="76" t="s">
        <v>40</v>
      </c>
      <c r="B53" s="77">
        <f>BOR!B53+LUMCON!B53+LOSFA!B53+ULSummary!B53+'LSU Summary'!B53+'SU Summary'!B53+'LCTCS Summary'!B53</f>
        <v>1646192.47</v>
      </c>
      <c r="C53" s="77">
        <f>BOR!C53+LUMCON!C53+LOSFA!C53+ULSummary!C53+'LSU Summary'!C53+'SU Summary'!C53+'LCTCS Summary'!C53</f>
        <v>0</v>
      </c>
      <c r="D53" s="77">
        <f>BOR!D53+LUMCON!D53+LOSFA!D53+ULSummary!D53+'LSU Summary'!D53+'SU Summary'!D53+'LCTCS Summary'!D53</f>
        <v>0</v>
      </c>
      <c r="E53" s="77">
        <f>D53-C53</f>
        <v>0</v>
      </c>
      <c r="F53" s="71">
        <f>IF(ISBLANK(E53),"  ",IF(C53&gt;0,E53/C53,IF(E53&gt;0,1,0)))</f>
        <v>0</v>
      </c>
    </row>
    <row r="54" spans="1:12" ht="15" customHeight="1" x14ac:dyDescent="0.25">
      <c r="A54" s="66" t="s">
        <v>38</v>
      </c>
      <c r="B54" s="65"/>
      <c r="C54" s="65"/>
      <c r="D54" s="65"/>
      <c r="E54" s="65"/>
      <c r="F54" s="58"/>
    </row>
    <row r="55" spans="1:12" s="103" customFormat="1" ht="15" customHeight="1" x14ac:dyDescent="0.25">
      <c r="A55" s="67" t="s">
        <v>41</v>
      </c>
      <c r="B55" s="77">
        <f>BOR!B55+LUMCON!B55+LOSFA!B55+ULSummary!B55+'LSU Summary'!B55+'SU Summary'!B55+'LCTCS Summary'!B55</f>
        <v>1645198959.97</v>
      </c>
      <c r="C55" s="77">
        <f>BOR!C55+LUMCON!C55+LOSFA!C55+ULSummary!C55+'LSU Summary'!C55+'SU Summary'!C55+'LCTCS Summary'!C55</f>
        <v>1780472246.8885174</v>
      </c>
      <c r="D55" s="77">
        <f>BOR!D55+LUMCON!D55+LOSFA!D55+ULSummary!D55+'LSU Summary'!D55+'SU Summary'!D55+'LCTCS Summary'!D55</f>
        <v>1837179447.6300001</v>
      </c>
      <c r="E55" s="77">
        <f>D55-C55</f>
        <v>56707200.741482735</v>
      </c>
      <c r="F55" s="71">
        <f>IF(ISBLANK(E55),"  ",IF(C55&gt;0,E55/C55,IF(E55&gt;0,1,0)))</f>
        <v>3.1849528034251583E-2</v>
      </c>
      <c r="I55" s="153"/>
    </row>
    <row r="56" spans="1:12" ht="15" customHeight="1" x14ac:dyDescent="0.25">
      <c r="A56" s="66" t="s">
        <v>38</v>
      </c>
      <c r="B56" s="65"/>
      <c r="C56" s="65"/>
      <c r="D56" s="65"/>
      <c r="E56" s="65"/>
      <c r="F56" s="58"/>
      <c r="I56" s="151"/>
    </row>
    <row r="57" spans="1:12" s="103" customFormat="1" ht="15" customHeight="1" x14ac:dyDescent="0.25">
      <c r="A57" s="78" t="s">
        <v>42</v>
      </c>
      <c r="B57" s="77">
        <f>BOR!B57+LUMCON!B57+LOSFA!B57+ULSummary!B57+'LSU Summary'!B57+'SU Summary'!B57+'LCTCS Summary'!B57</f>
        <v>27518074.960000001</v>
      </c>
      <c r="C57" s="77">
        <f>BOR!C57+LUMCON!C57+LOSFA!C57+ULSummary!C57+'LSU Summary'!C57+'SU Summary'!C57+'LCTCS Summary'!C57</f>
        <v>60904633</v>
      </c>
      <c r="D57" s="77">
        <f>BOR!D57+LUMCON!D57+LOSFA!D57+ULSummary!D57+'LSU Summary'!D57+'SU Summary'!D57+'LCTCS Summary'!D57</f>
        <v>51904633</v>
      </c>
      <c r="E57" s="77">
        <f>D57-C57</f>
        <v>-9000000</v>
      </c>
      <c r="F57" s="71">
        <f>IF(ISBLANK(E57),"  ",IF(C57&gt;0,E57/C57,IF(E57&gt;0,1,0)))</f>
        <v>-0.14777200939705196</v>
      </c>
    </row>
    <row r="58" spans="1:12" ht="15" customHeight="1" x14ac:dyDescent="0.25">
      <c r="A58" s="67"/>
      <c r="B58" s="57"/>
      <c r="C58" s="57"/>
      <c r="D58" s="57"/>
      <c r="E58" s="57"/>
      <c r="F58" s="80"/>
    </row>
    <row r="59" spans="1:12" s="103" customFormat="1" ht="15" customHeight="1" x14ac:dyDescent="0.25">
      <c r="A59" s="67" t="s">
        <v>43</v>
      </c>
      <c r="B59" s="77">
        <f>BOR!B59+LUMCON!B59+LOSFA!B59+ULSummary!B59+'LSU Summary'!B59+'SU Summary'!B59+'LCTCS Summary'!B59</f>
        <v>0</v>
      </c>
      <c r="C59" s="77">
        <f>BOR!C59+LUMCON!C59+LOSFA!C59+ULSummary!C59+'LSU Summary'!C59+'SU Summary'!C59+'LCTCS Summary'!C59</f>
        <v>0</v>
      </c>
      <c r="D59" s="77">
        <f>BOR!D59+LUMCON!D59+LOSFA!D59+ULSummary!D59+'LSU Summary'!D59+'SU Summary'!D59+'LCTCS Summary'!D59</f>
        <v>0</v>
      </c>
      <c r="E59" s="77">
        <f>D59-C59</f>
        <v>0</v>
      </c>
      <c r="F59" s="71">
        <f>IF(ISBLANK(E59),"  ",IF(C59&gt;0,E59/C59,IF(E59&gt;0,1,0)))</f>
        <v>0</v>
      </c>
    </row>
    <row r="60" spans="1:12" ht="15" customHeight="1" x14ac:dyDescent="0.25">
      <c r="A60" s="66"/>
      <c r="B60" s="65"/>
      <c r="C60" s="65"/>
      <c r="D60" s="65"/>
      <c r="E60" s="65"/>
      <c r="F60" s="58"/>
      <c r="I60" s="151"/>
    </row>
    <row r="61" spans="1:12" s="103" customFormat="1" ht="15" customHeight="1" x14ac:dyDescent="0.25">
      <c r="A61" s="81" t="s">
        <v>44</v>
      </c>
      <c r="B61" s="77">
        <f>BOR!B61+LUMCON!B61+LOSFA!B61+ULSummary!B61+'LSU Summary'!B61+'SU Summary'!B61+'LCTCS Summary'!B61</f>
        <v>3302317250.0199995</v>
      </c>
      <c r="C61" s="77">
        <f>BOR!C61+LUMCON!C61+LOSFA!C61+ULSummary!C61+'LSU Summary'!C61+'SU Summary'!C61+'LCTCS Summary'!C61</f>
        <v>3463643296.8885174</v>
      </c>
      <c r="D61" s="77">
        <f>BOR!D61+LUMCON!D61+LOSFA!D61+ULSummary!D61+'LSU Summary'!D61+'SU Summary'!D61+'LCTCS Summary'!D61</f>
        <v>3477155379.6300001</v>
      </c>
      <c r="E61" s="77">
        <f>D61-C61</f>
        <v>13512082.741482735</v>
      </c>
      <c r="F61" s="71">
        <f>IF(ISBLANK(E61),"  ",IF(C61&gt;0,E61/C61,IF(E61&gt;0,1,0)))</f>
        <v>3.9011184418502325E-3</v>
      </c>
      <c r="I61" s="153"/>
    </row>
    <row r="62" spans="1:12" ht="15" customHeight="1" x14ac:dyDescent="0.25">
      <c r="A62" s="82"/>
      <c r="B62" s="65"/>
      <c r="C62" s="65"/>
      <c r="D62" s="65"/>
      <c r="E62" s="65"/>
      <c r="F62" s="58" t="s">
        <v>38</v>
      </c>
      <c r="I62" s="151"/>
    </row>
    <row r="63" spans="1:12" ht="15" customHeight="1" x14ac:dyDescent="0.25">
      <c r="A63" s="83"/>
      <c r="B63" s="57"/>
      <c r="C63" s="57"/>
      <c r="D63" s="57"/>
      <c r="E63" s="57"/>
      <c r="F63" s="59" t="s">
        <v>38</v>
      </c>
    </row>
    <row r="64" spans="1:12" ht="15" customHeight="1" x14ac:dyDescent="0.25">
      <c r="A64" s="81" t="s">
        <v>45</v>
      </c>
      <c r="B64" s="57"/>
      <c r="C64" s="57"/>
      <c r="D64" s="57"/>
      <c r="E64" s="57"/>
      <c r="F64" s="59"/>
    </row>
    <row r="65" spans="1:9" ht="15" customHeight="1" x14ac:dyDescent="0.25">
      <c r="A65" s="64" t="s">
        <v>46</v>
      </c>
      <c r="B65" s="61">
        <f>BOR!B65+LUMCON!B65+LOSFA!B65+ULSummary!B65+'LSU Summary'!B65+'SU Summary'!B65+'LCTCS Summary'!B65</f>
        <v>966912274.0557797</v>
      </c>
      <c r="C65" s="61">
        <f>BOR!C65+LUMCON!C65+LOSFA!C65+ULSummary!C65+'LSU Summary'!C65+'SU Summary'!C65+'LCTCS Summary'!C65</f>
        <v>1026130945.8199999</v>
      </c>
      <c r="D65" s="61">
        <f>BOR!D65+LUMCON!D65+LOSFA!D65+ULSummary!D65+'LSU Summary'!D65+'SU Summary'!D65+'LCTCS Summary'!D65</f>
        <v>1031531740.77</v>
      </c>
      <c r="E65" s="61">
        <f t="shared" ref="E65:E78" si="8">D65-C65</f>
        <v>5400794.9500000477</v>
      </c>
      <c r="F65" s="62">
        <f t="shared" ref="F65:F78" si="9">IF(ISBLANK(E65),"  ",IF(C65&gt;0,E65/C65,IF(E65&gt;0,1,0)))</f>
        <v>5.2632609629409176E-3</v>
      </c>
    </row>
    <row r="66" spans="1:9" ht="15" customHeight="1" x14ac:dyDescent="0.25">
      <c r="A66" s="66" t="s">
        <v>47</v>
      </c>
      <c r="B66" s="61">
        <f>BOR!B66+LUMCON!B66+LOSFA!B66+ULSummary!B66+'LSU Summary'!B66+'SU Summary'!B66+'LCTCS Summary'!B66</f>
        <v>196078220.39000002</v>
      </c>
      <c r="C66" s="61">
        <f>BOR!C66+LUMCON!C66+LOSFA!C66+ULSummary!C66+'LSU Summary'!C66+'SU Summary'!C66+'LCTCS Summary'!C66</f>
        <v>206012710</v>
      </c>
      <c r="D66" s="61">
        <f>BOR!D66+LUMCON!D66+LOSFA!D66+ULSummary!D66+'LSU Summary'!D66+'SU Summary'!D66+'LCTCS Summary'!D66</f>
        <v>196532105</v>
      </c>
      <c r="E66" s="61">
        <f t="shared" si="8"/>
        <v>-9480605</v>
      </c>
      <c r="F66" s="62">
        <f t="shared" si="9"/>
        <v>-4.6019515009535092E-2</v>
      </c>
    </row>
    <row r="67" spans="1:9" ht="15" customHeight="1" x14ac:dyDescent="0.25">
      <c r="A67" s="66" t="s">
        <v>48</v>
      </c>
      <c r="B67" s="61">
        <f>BOR!B67+LUMCON!B67+LOSFA!B67+ULSummary!B67+'LSU Summary'!B67+'SU Summary'!B67+'LCTCS Summary'!B67</f>
        <v>46408096.539999999</v>
      </c>
      <c r="C67" s="61">
        <f>BOR!C67+LUMCON!C67+LOSFA!C67+ULSummary!C67+'LSU Summary'!C67+'SU Summary'!C67+'LCTCS Summary'!C67</f>
        <v>60110728.619999997</v>
      </c>
      <c r="D67" s="61">
        <f>BOR!D67+LUMCON!D67+LOSFA!D67+ULSummary!D67+'LSU Summary'!D67+'SU Summary'!D67+'LCTCS Summary'!D67</f>
        <v>60020020</v>
      </c>
      <c r="E67" s="61">
        <f t="shared" si="8"/>
        <v>-90708.619999997318</v>
      </c>
      <c r="F67" s="62">
        <f t="shared" si="9"/>
        <v>-1.5090254615515808E-3</v>
      </c>
    </row>
    <row r="68" spans="1:9" ht="15" customHeight="1" x14ac:dyDescent="0.25">
      <c r="A68" s="66" t="s">
        <v>49</v>
      </c>
      <c r="B68" s="61">
        <f>BOR!B68+LUMCON!B68+LOSFA!B68+ULSummary!B68+'LSU Summary'!B68+'SU Summary'!B68+'LCTCS Summary'!B68</f>
        <v>301596400.87593871</v>
      </c>
      <c r="C68" s="61">
        <f>BOR!C68+LUMCON!C68+LOSFA!C68+ULSummary!C68+'LSU Summary'!C68+'SU Summary'!C68+'LCTCS Summary'!C68</f>
        <v>310895671.47000003</v>
      </c>
      <c r="D68" s="61">
        <f>BOR!D68+LUMCON!D68+LOSFA!D68+ULSummary!D68+'LSU Summary'!D68+'SU Summary'!D68+'LCTCS Summary'!D68</f>
        <v>311472612.28680003</v>
      </c>
      <c r="E68" s="61">
        <f t="shared" si="8"/>
        <v>576940.81679999828</v>
      </c>
      <c r="F68" s="62">
        <f t="shared" si="9"/>
        <v>1.8557376951311795E-3</v>
      </c>
    </row>
    <row r="69" spans="1:9" ht="15" customHeight="1" x14ac:dyDescent="0.25">
      <c r="A69" s="66" t="s">
        <v>50</v>
      </c>
      <c r="B69" s="61">
        <f>BOR!B69+LUMCON!B69+LOSFA!B69+ULSummary!B69+'LSU Summary'!B69+'SU Summary'!B69+'LCTCS Summary'!B69</f>
        <v>138560036.09250119</v>
      </c>
      <c r="C69" s="61">
        <f>BOR!C69+LUMCON!C69+LOSFA!C69+ULSummary!C69+'LSU Summary'!C69+'SU Summary'!C69+'LCTCS Summary'!C69</f>
        <v>134229228.87</v>
      </c>
      <c r="D69" s="61">
        <f>BOR!D69+LUMCON!D69+LOSFA!D69+ULSummary!D69+'LSU Summary'!D69+'SU Summary'!D69+'LCTCS Summary'!D69</f>
        <v>137563282.09999999</v>
      </c>
      <c r="E69" s="61">
        <f t="shared" si="8"/>
        <v>3334053.2299999893</v>
      </c>
      <c r="F69" s="62">
        <f t="shared" si="9"/>
        <v>2.4838503938877536E-2</v>
      </c>
    </row>
    <row r="70" spans="1:9" ht="15" customHeight="1" x14ac:dyDescent="0.25">
      <c r="A70" s="66" t="s">
        <v>51</v>
      </c>
      <c r="B70" s="61">
        <f>BOR!B70+LUMCON!B70+LOSFA!B70+ULSummary!B70+'LSU Summary'!B70+'SU Summary'!B70+'LCTCS Summary'!B70</f>
        <v>950799400.01165199</v>
      </c>
      <c r="C70" s="61">
        <f>BOR!C70+LUMCON!C70+LOSFA!C70+ULSummary!C70+'LSU Summary'!C70+'SU Summary'!C70+'LCTCS Summary'!C70</f>
        <v>999026235.13000011</v>
      </c>
      <c r="D70" s="61">
        <f>BOR!D70+LUMCON!D70+LOSFA!D70+ULSummary!D70+'LSU Summary'!D70+'SU Summary'!D70+'LCTCS Summary'!D70</f>
        <v>1002504811.34</v>
      </c>
      <c r="E70" s="61">
        <f t="shared" si="8"/>
        <v>3478576.2099999189</v>
      </c>
      <c r="F70" s="62">
        <f t="shared" si="9"/>
        <v>3.4819668269745318E-3</v>
      </c>
    </row>
    <row r="71" spans="1:9" ht="15" customHeight="1" x14ac:dyDescent="0.25">
      <c r="A71" s="66" t="s">
        <v>52</v>
      </c>
      <c r="B71" s="61">
        <f>BOR!B71+LUMCON!B71+LOSFA!B71+ULSummary!B71+'LSU Summary'!B71+'SU Summary'!B71+'LCTCS Summary'!B71</f>
        <v>301030581.5</v>
      </c>
      <c r="C71" s="61">
        <f>BOR!C71+LUMCON!C71+LOSFA!C71+ULSummary!C71+'LSU Summary'!C71+'SU Summary'!C71+'LCTCS Summary'!C71</f>
        <v>312232489.59000003</v>
      </c>
      <c r="D71" s="61">
        <f>BOR!D71+LUMCON!D71+LOSFA!D71+ULSummary!D71+'LSU Summary'!D71+'SU Summary'!D71+'LCTCS Summary'!D71</f>
        <v>329206431</v>
      </c>
      <c r="E71" s="61">
        <f t="shared" si="8"/>
        <v>16973941.409999967</v>
      </c>
      <c r="F71" s="62">
        <f t="shared" si="9"/>
        <v>5.4363149178642031E-2</v>
      </c>
    </row>
    <row r="72" spans="1:9" ht="15" customHeight="1" x14ac:dyDescent="0.25">
      <c r="A72" s="66" t="s">
        <v>53</v>
      </c>
      <c r="B72" s="61">
        <f>BOR!B72+LUMCON!B72+LOSFA!B72+ULSummary!B72+'LSU Summary'!B72+'SU Summary'!B72+'LCTCS Summary'!B72</f>
        <v>337112440.7041285</v>
      </c>
      <c r="C72" s="61">
        <f>BOR!C72+LUMCON!C72+LOSFA!C72+ULSummary!C72+'LSU Summary'!C72+'SU Summary'!C72+'LCTCS Summary'!C72</f>
        <v>359287438.07999998</v>
      </c>
      <c r="D72" s="61">
        <f>BOR!D72+LUMCON!D72+LOSFA!D72+ULSummary!D72+'LSU Summary'!D72+'SU Summary'!D72+'LCTCS Summary'!D72</f>
        <v>357442502.35000002</v>
      </c>
      <c r="E72" s="61">
        <f t="shared" si="8"/>
        <v>-1844935.7299999595</v>
      </c>
      <c r="F72" s="62">
        <f t="shared" si="9"/>
        <v>-5.1349853472727339E-3</v>
      </c>
    </row>
    <row r="73" spans="1:9" s="103" customFormat="1" ht="15" customHeight="1" x14ac:dyDescent="0.25">
      <c r="A73" s="199" t="s">
        <v>54</v>
      </c>
      <c r="B73" s="200">
        <f>BOR!B73+LUMCON!B73+LOSFA!B73+ULSummary!B73+'LSU Summary'!B73+'SU Summary'!B73+'LCTCS Summary'!B73</f>
        <v>3238497451.1700006</v>
      </c>
      <c r="C73" s="200">
        <f>BOR!C73+LUMCON!C73+LOSFA!C73+ULSummary!C73+'LSU Summary'!C73+'SU Summary'!C73+'LCTCS Summary'!C73</f>
        <v>3407925447.5799999</v>
      </c>
      <c r="D73" s="200">
        <f>BOR!D73+LUMCON!D73+LOSFA!D73+ULSummary!D73+'LSU Summary'!D73+'SU Summary'!D73+'LCTCS Summary'!D73</f>
        <v>3426273504.8467999</v>
      </c>
      <c r="E73" s="200">
        <f t="shared" si="8"/>
        <v>18348057.266799927</v>
      </c>
      <c r="F73" s="201">
        <f t="shared" si="9"/>
        <v>5.383937397993567E-3</v>
      </c>
    </row>
    <row r="74" spans="1:9" ht="15" customHeight="1" x14ac:dyDescent="0.25">
      <c r="A74" s="66" t="s">
        <v>55</v>
      </c>
      <c r="B74" s="61">
        <f>BOR!B74+LUMCON!B74+LOSFA!B74+ULSummary!B74+'LSU Summary'!B74+'SU Summary'!B74+'LCTCS Summary'!B74</f>
        <v>3139140.5300000003</v>
      </c>
      <c r="C74" s="61">
        <f>BOR!C74+LUMCON!C74+LOSFA!C74+ULSummary!C74+'LSU Summary'!C74+'SU Summary'!C74+'LCTCS Summary'!C74</f>
        <v>3371186</v>
      </c>
      <c r="D74" s="61">
        <f>BOR!D74+LUMCON!D74+LOSFA!D74+ULSummary!D74+'LSU Summary'!D74+'SU Summary'!D74+'LCTCS Summary'!D74</f>
        <v>3219986</v>
      </c>
      <c r="E74" s="61">
        <f t="shared" si="8"/>
        <v>-151200</v>
      </c>
      <c r="F74" s="62">
        <f t="shared" si="9"/>
        <v>-4.4850684595866261E-2</v>
      </c>
    </row>
    <row r="75" spans="1:9" ht="15" customHeight="1" x14ac:dyDescent="0.25">
      <c r="A75" s="66" t="s">
        <v>56</v>
      </c>
      <c r="B75" s="61">
        <f>BOR!B75+LUMCON!B75+LOSFA!B75+ULSummary!B75+'LSU Summary'!B75+'SU Summary'!B75+'LCTCS Summary'!B75</f>
        <v>22833228.829999998</v>
      </c>
      <c r="C75" s="61">
        <f>BOR!C75+LUMCON!C75+LOSFA!C75+ULSummary!C75+'LSU Summary'!C75+'SU Summary'!C75+'LCTCS Summary'!C75</f>
        <v>16392889.379999999</v>
      </c>
      <c r="D75" s="61">
        <f>BOR!D75+LUMCON!D75+LOSFA!D75+ULSummary!D75+'LSU Summary'!D75+'SU Summary'!D75+'LCTCS Summary'!D75</f>
        <v>17157879.379999999</v>
      </c>
      <c r="E75" s="61">
        <f t="shared" si="8"/>
        <v>764990</v>
      </c>
      <c r="F75" s="62">
        <f t="shared" si="9"/>
        <v>4.6665964874582716E-2</v>
      </c>
    </row>
    <row r="76" spans="1:9" ht="15" customHeight="1" x14ac:dyDescent="0.25">
      <c r="A76" s="66" t="s">
        <v>57</v>
      </c>
      <c r="B76" s="61">
        <f>BOR!B76+LUMCON!B76+LOSFA!B76+ULSummary!B76+'LSU Summary'!B76+'SU Summary'!B76+'LCTCS Summary'!B76</f>
        <v>33924814.030000001</v>
      </c>
      <c r="C76" s="61">
        <f>BOR!C76+LUMCON!C76+LOSFA!C76+ULSummary!C76+'LSU Summary'!C76+'SU Summary'!C76+'LCTCS Summary'!C76</f>
        <v>32281415</v>
      </c>
      <c r="D76" s="61">
        <f>BOR!D76+LUMCON!D76+LOSFA!D76+ULSummary!D76+'LSU Summary'!D76+'SU Summary'!D76+'LCTCS Summary'!D76</f>
        <v>27647319</v>
      </c>
      <c r="E76" s="61">
        <f t="shared" si="8"/>
        <v>-4634096</v>
      </c>
      <c r="F76" s="62">
        <f t="shared" si="9"/>
        <v>-0.14355306296207895</v>
      </c>
    </row>
    <row r="77" spans="1:9" ht="15" customHeight="1" x14ac:dyDescent="0.25">
      <c r="A77" s="66" t="s">
        <v>58</v>
      </c>
      <c r="B77" s="61">
        <f>BOR!B77+LUMCON!B77+LOSFA!B77+ULSummary!B77+'LSU Summary'!B77+'SU Summary'!B77+'LCTCS Summary'!B77</f>
        <v>3883474.12</v>
      </c>
      <c r="C77" s="61">
        <f>BOR!C77+LUMCON!C77+LOSFA!C77+ULSummary!C77+'LSU Summary'!C77+'SU Summary'!C77+'LCTCS Summary'!C77</f>
        <v>3672358</v>
      </c>
      <c r="D77" s="61">
        <f>BOR!D77+LUMCON!D77+LOSFA!D77+ULSummary!D77+'LSU Summary'!D77+'SU Summary'!D77+'LCTCS Summary'!D77</f>
        <v>2856691</v>
      </c>
      <c r="E77" s="61">
        <f t="shared" si="8"/>
        <v>-815667</v>
      </c>
      <c r="F77" s="62">
        <f t="shared" si="9"/>
        <v>-0.22210988144402044</v>
      </c>
    </row>
    <row r="78" spans="1:9" s="103" customFormat="1" ht="15" customHeight="1" x14ac:dyDescent="0.25">
      <c r="A78" s="85" t="s">
        <v>59</v>
      </c>
      <c r="B78" s="77">
        <f>BOR!B78+LUMCON!B78+LOSFA!B78+ULSummary!B78+'LSU Summary'!B78+'SU Summary'!B78+'LCTCS Summary'!B78</f>
        <v>3302278108.6800003</v>
      </c>
      <c r="C78" s="77">
        <f>BOR!C78+LUMCON!C78+LOSFA!C78+ULSummary!C78+'LSU Summary'!C78+'SU Summary'!C78+'LCTCS Summary'!C78</f>
        <v>3463643295.96</v>
      </c>
      <c r="D78" s="77">
        <f>BOR!D78+LUMCON!D78+LOSFA!D78+ULSummary!D78+'LSU Summary'!D78+'SU Summary'!D78+'LCTCS Summary'!D78</f>
        <v>3477155380.2268</v>
      </c>
      <c r="E78" s="77">
        <f t="shared" si="8"/>
        <v>13512084.266799927</v>
      </c>
      <c r="F78" s="71">
        <f t="shared" si="9"/>
        <v>3.9011188832754362E-3</v>
      </c>
      <c r="I78" s="153"/>
    </row>
    <row r="79" spans="1:9" ht="15" customHeight="1" x14ac:dyDescent="0.25">
      <c r="A79" s="83"/>
      <c r="B79" s="57"/>
      <c r="C79" s="57"/>
      <c r="D79" s="57"/>
      <c r="E79" s="57"/>
      <c r="F79" s="59"/>
    </row>
    <row r="80" spans="1:9" ht="15" customHeight="1" x14ac:dyDescent="0.25">
      <c r="A80" s="81" t="s">
        <v>60</v>
      </c>
      <c r="B80" s="57"/>
      <c r="C80" s="57"/>
      <c r="D80" s="57"/>
      <c r="E80" s="57"/>
      <c r="F80" s="59"/>
    </row>
    <row r="81" spans="1:8" ht="15" customHeight="1" x14ac:dyDescent="0.25">
      <c r="A81" s="64" t="s">
        <v>61</v>
      </c>
      <c r="B81" s="61">
        <f>BOR!B81+LUMCON!B81+LOSFA!B81+ULSummary!B81+'LSU Summary'!B81+'SU Summary'!B81+'LCTCS Summary'!B81</f>
        <v>1328750633.1305814</v>
      </c>
      <c r="C81" s="61">
        <f>BOR!C81+LUMCON!C81+LOSFA!C81+ULSummary!C81+'LSU Summary'!C81+'SU Summary'!C81+'LCTCS Summary'!C81</f>
        <v>1383532042.3800428</v>
      </c>
      <c r="D81" s="61">
        <f>BOR!D81+LUMCON!D81+LOSFA!D81+ULSummary!D81+'LSU Summary'!D81+'SU Summary'!D81+'LCTCS Summary'!D81</f>
        <v>1405812865.2899942</v>
      </c>
      <c r="E81" s="61">
        <f t="shared" ref="E81:E99" si="10">D81-C81</f>
        <v>22280822.909951448</v>
      </c>
      <c r="F81" s="62">
        <f t="shared" ref="F81:F99" si="11">IF(ISBLANK(E81),"  ",IF(C81&gt;0,E81/C81,IF(E81&gt;0,1,0)))</f>
        <v>1.6104305666547854E-2</v>
      </c>
      <c r="H81" s="151"/>
    </row>
    <row r="82" spans="1:8" ht="15" customHeight="1" x14ac:dyDescent="0.25">
      <c r="A82" s="66" t="s">
        <v>62</v>
      </c>
      <c r="B82" s="61">
        <f>BOR!B82+LUMCON!B82+LOSFA!B82+ULSummary!B82+'LSU Summary'!B82+'SU Summary'!B82+'LCTCS Summary'!B82</f>
        <v>86071800.600000009</v>
      </c>
      <c r="C82" s="61">
        <f>BOR!C82+LUMCON!C82+LOSFA!C82+ULSummary!C82+'LSU Summary'!C82+'SU Summary'!C82+'LCTCS Summary'!C82</f>
        <v>66767330.42791529</v>
      </c>
      <c r="D82" s="61">
        <f>BOR!D82+LUMCON!D82+LOSFA!D82+ULSummary!D82+'LSU Summary'!D82+'SU Summary'!D82+'LCTCS Summary'!D82</f>
        <v>70309339.52479957</v>
      </c>
      <c r="E82" s="61">
        <f t="shared" si="10"/>
        <v>3542009.0968842804</v>
      </c>
      <c r="F82" s="62">
        <f t="shared" si="11"/>
        <v>5.3050033215097263E-2</v>
      </c>
      <c r="H82" s="151"/>
    </row>
    <row r="83" spans="1:8" ht="15" customHeight="1" x14ac:dyDescent="0.25">
      <c r="A83" s="66" t="s">
        <v>63</v>
      </c>
      <c r="B83" s="61">
        <f>BOR!B83+LUMCON!B83+LOSFA!B83+ULSummary!B83+'LSU Summary'!B83+'SU Summary'!B83+'LCTCS Summary'!B83</f>
        <v>524490929.98941851</v>
      </c>
      <c r="C83" s="61">
        <f>BOR!C83+LUMCON!C83+LOSFA!C83+ULSummary!C83+'LSU Summary'!C83+'SU Summary'!C83+'LCTCS Summary'!C83</f>
        <v>567920517.68828571</v>
      </c>
      <c r="D83" s="61">
        <f>BOR!D83+LUMCON!D83+LOSFA!D83+ULSummary!D83+'LSU Summary'!D83+'SU Summary'!D83+'LCTCS Summary'!D83</f>
        <v>567325144.94552338</v>
      </c>
      <c r="E83" s="61">
        <f t="shared" si="10"/>
        <v>-595372.74276232719</v>
      </c>
      <c r="F83" s="62">
        <f t="shared" si="11"/>
        <v>-1.0483381463057286E-3</v>
      </c>
      <c r="H83" s="151"/>
    </row>
    <row r="84" spans="1:8" s="103" customFormat="1" ht="15" customHeight="1" x14ac:dyDescent="0.25">
      <c r="A84" s="84" t="s">
        <v>64</v>
      </c>
      <c r="B84" s="77">
        <f>BOR!B84+LUMCON!B84+LOSFA!B84+ULSummary!B84+'LSU Summary'!B84+'SU Summary'!B84+'LCTCS Summary'!B84</f>
        <v>1939313363.72</v>
      </c>
      <c r="C84" s="77">
        <f>BOR!C84+LUMCON!C84+LOSFA!C84+ULSummary!C84+'LSU Summary'!C84+'SU Summary'!C84+'LCTCS Summary'!C84</f>
        <v>2018219890.496244</v>
      </c>
      <c r="D84" s="77">
        <f>BOR!D84+LUMCON!D84+LOSFA!D84+ULSummary!D84+'LSU Summary'!D84+'SU Summary'!D84+'LCTCS Summary'!D84</f>
        <v>2043447349.7603173</v>
      </c>
      <c r="E84" s="77">
        <f t="shared" si="10"/>
        <v>25227459.264073372</v>
      </c>
      <c r="F84" s="71">
        <f t="shared" si="11"/>
        <v>1.2499856622595467E-2</v>
      </c>
      <c r="H84" s="151"/>
    </row>
    <row r="85" spans="1:8" ht="15" customHeight="1" x14ac:dyDescent="0.25">
      <c r="A85" s="66" t="s">
        <v>65</v>
      </c>
      <c r="B85" s="61">
        <f>BOR!B85+LUMCON!B85+LOSFA!B85+ULSummary!B85+'LSU Summary'!B85+'SU Summary'!B85+'LCTCS Summary'!B85</f>
        <v>12928664.83</v>
      </c>
      <c r="C85" s="61">
        <f>BOR!C85+LUMCON!C85+LOSFA!C85+ULSummary!C85+'LSU Summary'!C85+'SU Summary'!C85+'LCTCS Summary'!C85</f>
        <v>12965737.65480772</v>
      </c>
      <c r="D85" s="61">
        <f>BOR!D85+LUMCON!D85+LOSFA!D85+ULSummary!D85+'LSU Summary'!D85+'SU Summary'!D85+'LCTCS Summary'!D85</f>
        <v>12425562.078779103</v>
      </c>
      <c r="E85" s="61">
        <f t="shared" si="10"/>
        <v>-540175.5760286171</v>
      </c>
      <c r="F85" s="62">
        <f t="shared" si="11"/>
        <v>-4.1661769689464521E-2</v>
      </c>
      <c r="H85" s="151"/>
    </row>
    <row r="86" spans="1:8" ht="15" customHeight="1" x14ac:dyDescent="0.25">
      <c r="A86" s="66" t="s">
        <v>66</v>
      </c>
      <c r="B86" s="61">
        <f>BOR!B86+LUMCON!B86+LOSFA!B86+ULSummary!B86+'LSU Summary'!B86+'SU Summary'!B86+'LCTCS Summary'!B86</f>
        <v>291188901.76000005</v>
      </c>
      <c r="C86" s="61">
        <f>BOR!C86+LUMCON!C86+LOSFA!C86+ULSummary!C86+'LSU Summary'!C86+'SU Summary'!C86+'LCTCS Summary'!C86</f>
        <v>306537320.06900603</v>
      </c>
      <c r="D86" s="61">
        <f>BOR!D86+LUMCON!D86+LOSFA!D86+ULSummary!D86+'LSU Summary'!D86+'SU Summary'!D86+'LCTCS Summary'!D86</f>
        <v>317612172.79578847</v>
      </c>
      <c r="E86" s="61">
        <f t="shared" si="10"/>
        <v>11074852.726782441</v>
      </c>
      <c r="F86" s="62">
        <f t="shared" si="11"/>
        <v>3.6128888724835627E-2</v>
      </c>
      <c r="H86" s="151"/>
    </row>
    <row r="87" spans="1:8" ht="15" customHeight="1" x14ac:dyDescent="0.25">
      <c r="A87" s="66" t="s">
        <v>67</v>
      </c>
      <c r="B87" s="61">
        <f>BOR!B87+LUMCON!B87+LOSFA!B87+ULSummary!B87+'LSU Summary'!B87+'SU Summary'!B87+'LCTCS Summary'!B87</f>
        <v>76011773.260000005</v>
      </c>
      <c r="C87" s="61">
        <f>BOR!C87+LUMCON!C87+LOSFA!C87+ULSummary!C87+'LSU Summary'!C87+'SU Summary'!C87+'LCTCS Summary'!C87</f>
        <v>74766074.591459066</v>
      </c>
      <c r="D87" s="61">
        <f>BOR!D87+LUMCON!D87+LOSFA!D87+ULSummary!D87+'LSU Summary'!D87+'SU Summary'!D87+'LCTCS Summary'!D87</f>
        <v>73776716.827153787</v>
      </c>
      <c r="E87" s="61">
        <f t="shared" si="10"/>
        <v>-989357.76430527866</v>
      </c>
      <c r="F87" s="62">
        <f t="shared" si="11"/>
        <v>-1.3232709751199086E-2</v>
      </c>
      <c r="H87" s="151"/>
    </row>
    <row r="88" spans="1:8" s="103" customFormat="1" ht="15" customHeight="1" x14ac:dyDescent="0.25">
      <c r="A88" s="68" t="s">
        <v>68</v>
      </c>
      <c r="B88" s="77">
        <f>BOR!B88+LUMCON!B88+LOSFA!B88+ULSummary!B88+'LSU Summary'!B88+'SU Summary'!B88+'LCTCS Summary'!B88</f>
        <v>380129339.85000002</v>
      </c>
      <c r="C88" s="77">
        <f>BOR!C88+LUMCON!C88+LOSFA!C88+ULSummary!C88+'LSU Summary'!C88+'SU Summary'!C88+'LCTCS Summary'!C88</f>
        <v>394269132.31527281</v>
      </c>
      <c r="D88" s="77">
        <f>BOR!D88+LUMCON!D88+LOSFA!D88+ULSummary!D88+'LSU Summary'!D88+'SU Summary'!D88+'LCTCS Summary'!D88</f>
        <v>403814451.70172131</v>
      </c>
      <c r="E88" s="77">
        <f t="shared" si="10"/>
        <v>9545319.3864485025</v>
      </c>
      <c r="F88" s="71">
        <f t="shared" si="11"/>
        <v>2.4210161547254215E-2</v>
      </c>
      <c r="H88" s="151"/>
    </row>
    <row r="89" spans="1:8" ht="15" customHeight="1" x14ac:dyDescent="0.25">
      <c r="A89" s="66" t="s">
        <v>69</v>
      </c>
      <c r="B89" s="61">
        <f>BOR!B89+LUMCON!B89+LOSFA!B89+ULSummary!B89+'LSU Summary'!B89+'SU Summary'!B89+'LCTCS Summary'!B89</f>
        <v>57789904.079999998</v>
      </c>
      <c r="C89" s="61">
        <f>BOR!C89+LUMCON!C89+LOSFA!C89+ULSummary!C89+'LSU Summary'!C89+'SU Summary'!C89+'LCTCS Summary'!C89</f>
        <v>49731952.156086318</v>
      </c>
      <c r="D89" s="61">
        <f>BOR!D89+LUMCON!D89+LOSFA!D89+ULSummary!D89+'LSU Summary'!D89+'SU Summary'!D89+'LCTCS Summary'!D89</f>
        <v>41029916.103457838</v>
      </c>
      <c r="E89" s="61">
        <f t="shared" si="10"/>
        <v>-8702036.0526284799</v>
      </c>
      <c r="F89" s="62">
        <f t="shared" si="11"/>
        <v>-0.17497877471844836</v>
      </c>
      <c r="H89" s="151"/>
    </row>
    <row r="90" spans="1:8" ht="15" customHeight="1" x14ac:dyDescent="0.25">
      <c r="A90" s="66" t="s">
        <v>70</v>
      </c>
      <c r="B90" s="61">
        <f>BOR!B90+LUMCON!B90+LOSFA!B90+ULSummary!B90+'LSU Summary'!B90+'SU Summary'!B90+'LCTCS Summary'!B90</f>
        <v>811412869.71999991</v>
      </c>
      <c r="C90" s="61">
        <f>BOR!C90+LUMCON!C90+LOSFA!C90+ULSummary!C90+'LSU Summary'!C90+'SU Summary'!C90+'LCTCS Summary'!C90</f>
        <v>878285129.36239719</v>
      </c>
      <c r="D90" s="61">
        <f>BOR!D90+LUMCON!D90+LOSFA!D90+ULSummary!D90+'LSU Summary'!D90+'SU Summary'!D90+'LCTCS Summary'!D90</f>
        <v>890631566.80444872</v>
      </c>
      <c r="E90" s="61">
        <f t="shared" si="10"/>
        <v>12346437.44205153</v>
      </c>
      <c r="F90" s="62">
        <f t="shared" si="11"/>
        <v>1.4057436508135564E-2</v>
      </c>
      <c r="H90" s="151"/>
    </row>
    <row r="91" spans="1:8" ht="15" customHeight="1" x14ac:dyDescent="0.25">
      <c r="A91" s="66" t="s">
        <v>71</v>
      </c>
      <c r="B91" s="61">
        <f>BOR!B91+LUMCON!B91+LOSFA!B91+ULSummary!B91+'LSU Summary'!B91+'SU Summary'!B91+'LCTCS Summary'!B91</f>
        <v>0</v>
      </c>
      <c r="C91" s="61">
        <f>BOR!C91+LUMCON!C91+LOSFA!C91+ULSummary!C91+'LSU Summary'!C91+'SU Summary'!C91+'LCTCS Summary'!C91</f>
        <v>0</v>
      </c>
      <c r="D91" s="61">
        <f>BOR!D91+LUMCON!D91+LOSFA!D91+ULSummary!D91+'LSU Summary'!D91+'SU Summary'!D91+'LCTCS Summary'!D91</f>
        <v>0</v>
      </c>
      <c r="E91" s="61">
        <f t="shared" si="10"/>
        <v>0</v>
      </c>
      <c r="F91" s="62">
        <f t="shared" si="11"/>
        <v>0</v>
      </c>
      <c r="H91" s="151"/>
    </row>
    <row r="92" spans="1:8" ht="15" customHeight="1" x14ac:dyDescent="0.25">
      <c r="A92" s="66" t="s">
        <v>72</v>
      </c>
      <c r="B92" s="61">
        <f>BOR!B92+LUMCON!B92+LOSFA!B92+ULSummary!B92+'LSU Summary'!B92+'SU Summary'!B92+'LCTCS Summary'!B92</f>
        <v>74080992.370000005</v>
      </c>
      <c r="C92" s="61">
        <f>BOR!C92+LUMCON!C92+LOSFA!C92+ULSummary!C92+'LSU Summary'!C92+'SU Summary'!C92+'LCTCS Summary'!C92</f>
        <v>74681423.379999995</v>
      </c>
      <c r="D92" s="61">
        <f>BOR!D92+LUMCON!D92+LOSFA!D92+ULSummary!D92+'LSU Summary'!D92+'SU Summary'!D92+'LCTCS Summary'!D92</f>
        <v>63272063.380000003</v>
      </c>
      <c r="E92" s="61">
        <f t="shared" si="10"/>
        <v>-11409359.999999993</v>
      </c>
      <c r="F92" s="62">
        <f t="shared" si="11"/>
        <v>-0.15277373520247431</v>
      </c>
      <c r="H92" s="151"/>
    </row>
    <row r="93" spans="1:8" s="103" customFormat="1" ht="15" customHeight="1" x14ac:dyDescent="0.25">
      <c r="A93" s="68" t="s">
        <v>73</v>
      </c>
      <c r="B93" s="77">
        <f>BOR!B93+LUMCON!B93+LOSFA!B93+ULSummary!B93+'LSU Summary'!B93+'SU Summary'!B93+'LCTCS Summary'!B93</f>
        <v>943283766.16999996</v>
      </c>
      <c r="C93" s="77">
        <f>BOR!C93+LUMCON!C93+LOSFA!C93+ULSummary!C93+'LSU Summary'!C93+'SU Summary'!C93+'LCTCS Summary'!C93</f>
        <v>1002698504.8984835</v>
      </c>
      <c r="D93" s="77">
        <f>BOR!D93+LUMCON!D93+LOSFA!D93+ULSummary!D93+'LSU Summary'!D93+'SU Summary'!D93+'LCTCS Summary'!D93</f>
        <v>994933546.28790665</v>
      </c>
      <c r="E93" s="77">
        <f t="shared" si="10"/>
        <v>-7764958.6105768681</v>
      </c>
      <c r="F93" s="71">
        <f t="shared" si="11"/>
        <v>-7.7440612234312822E-3</v>
      </c>
      <c r="H93" s="151"/>
    </row>
    <row r="94" spans="1:8" ht="15" customHeight="1" x14ac:dyDescent="0.25">
      <c r="A94" s="66" t="s">
        <v>74</v>
      </c>
      <c r="B94" s="61">
        <f>BOR!B94+LUMCON!B94+LOSFA!B94+ULSummary!B94+'LSU Summary'!B94+'SU Summary'!B94+'LCTCS Summary'!B94</f>
        <v>31731858.729999997</v>
      </c>
      <c r="C94" s="61">
        <f>BOR!C94+LUMCON!C94+LOSFA!C94+ULSummary!C94+'LSU Summary'!C94+'SU Summary'!C94+'LCTCS Summary'!C94</f>
        <v>29743145.25</v>
      </c>
      <c r="D94" s="61">
        <f>BOR!D94+LUMCON!D94+LOSFA!D94+ULSummary!D94+'LSU Summary'!D94+'SU Summary'!D94+'LCTCS Summary'!D94</f>
        <v>25654788.476854809</v>
      </c>
      <c r="E94" s="61">
        <f t="shared" si="10"/>
        <v>-4088356.7731451914</v>
      </c>
      <c r="F94" s="62">
        <f t="shared" si="11"/>
        <v>-0.13745542842834321</v>
      </c>
      <c r="H94" s="151"/>
    </row>
    <row r="95" spans="1:8" ht="15" customHeight="1" x14ac:dyDescent="0.25">
      <c r="A95" s="66" t="s">
        <v>75</v>
      </c>
      <c r="B95" s="61">
        <f>BOR!B95+LUMCON!B95+LOSFA!B95+ULSummary!B95+'LSU Summary'!B95+'SU Summary'!B95+'LCTCS Summary'!B95</f>
        <v>4860541.5999999987</v>
      </c>
      <c r="C95" s="61">
        <f>BOR!C95+LUMCON!C95+LOSFA!C95+ULSummary!C95+'LSU Summary'!C95+'SU Summary'!C95+'LCTCS Summary'!C95</f>
        <v>5672975</v>
      </c>
      <c r="D95" s="61">
        <f>BOR!D95+LUMCON!D95+LOSFA!D95+ULSummary!D95+'LSU Summary'!D95+'SU Summary'!D95+'LCTCS Summary'!D95</f>
        <v>5555189</v>
      </c>
      <c r="E95" s="61">
        <f t="shared" si="10"/>
        <v>-117786</v>
      </c>
      <c r="F95" s="62">
        <f t="shared" si="11"/>
        <v>-2.0762650990000839E-2</v>
      </c>
      <c r="H95" s="151"/>
    </row>
    <row r="96" spans="1:8" ht="15" customHeight="1" x14ac:dyDescent="0.25">
      <c r="A96" s="73" t="s">
        <v>76</v>
      </c>
      <c r="B96" s="61">
        <f>BOR!B96+LUMCON!B96+LOSFA!B96+ULSummary!B96+'LSU Summary'!B96+'SU Summary'!B96+'LCTCS Summary'!B96</f>
        <v>2959238.61</v>
      </c>
      <c r="C96" s="61">
        <f>BOR!C96+LUMCON!C96+LOSFA!C96+ULSummary!C96+'LSU Summary'!C96+'SU Summary'!C96+'LCTCS Summary'!C96</f>
        <v>13039648</v>
      </c>
      <c r="D96" s="61">
        <f>BOR!D96+LUMCON!D96+LOSFA!D96+ULSummary!D96+'LSU Summary'!D96+'SU Summary'!D96+'LCTCS Summary'!D96</f>
        <v>3750055</v>
      </c>
      <c r="E96" s="61">
        <f t="shared" si="10"/>
        <v>-9289593</v>
      </c>
      <c r="F96" s="62">
        <f t="shared" si="11"/>
        <v>-0.71241133196233519</v>
      </c>
      <c r="H96" s="151"/>
    </row>
    <row r="97" spans="1:11" s="103" customFormat="1" ht="15" customHeight="1" x14ac:dyDescent="0.25">
      <c r="A97" s="87" t="s">
        <v>77</v>
      </c>
      <c r="B97" s="77">
        <f>BOR!B97+LUMCON!B97+LOSFA!B97+ULSummary!B97+'LSU Summary'!B97+'SU Summary'!B97+'LCTCS Summary'!B97</f>
        <v>39551638.939999998</v>
      </c>
      <c r="C97" s="77">
        <f>BOR!C97+LUMCON!C97+LOSFA!C97+ULSummary!C97+'LSU Summary'!C97+'SU Summary'!C97+'LCTCS Summary'!C97</f>
        <v>48455768.25</v>
      </c>
      <c r="D97" s="77">
        <f>BOR!D97+LUMCON!D97+LOSFA!D97+ULSummary!D97+'LSU Summary'!D97+'SU Summary'!D97+'LCTCS Summary'!D97</f>
        <v>34960032.476854809</v>
      </c>
      <c r="E97" s="77">
        <f t="shared" si="10"/>
        <v>-13495735.773145191</v>
      </c>
      <c r="F97" s="71">
        <f t="shared" si="11"/>
        <v>-0.27851659896332759</v>
      </c>
      <c r="H97" s="151"/>
      <c r="K97" s="153"/>
    </row>
    <row r="98" spans="1:11" ht="15" customHeight="1" x14ac:dyDescent="0.25">
      <c r="A98" s="73" t="s">
        <v>78</v>
      </c>
      <c r="B98" s="61">
        <f>BOR!B98+LUMCON!B98+LOSFA!B98+ULSummary!B98+'LSU Summary'!B98+'SU Summary'!B98+'LCTCS Summary'!B98</f>
        <v>0</v>
      </c>
      <c r="C98" s="61">
        <f>BOR!C98+LUMCON!C98+LOSFA!C98+ULSummary!C98+'LSU Summary'!C98+'SU Summary'!C98+'LCTCS Summary'!C98</f>
        <v>0</v>
      </c>
      <c r="D98" s="61">
        <f>BOR!D98+LUMCON!D98+LOSFA!D98+ULSummary!D98+'LSU Summary'!D98+'SU Summary'!D98+'LCTCS Summary'!D98</f>
        <v>0</v>
      </c>
      <c r="E98" s="61">
        <f t="shared" si="10"/>
        <v>0</v>
      </c>
      <c r="F98" s="62">
        <f t="shared" si="11"/>
        <v>0</v>
      </c>
      <c r="H98" s="151"/>
    </row>
    <row r="99" spans="1:11" s="103" customFormat="1" ht="15" customHeight="1" thickBot="1" x14ac:dyDescent="0.3">
      <c r="A99" s="159" t="s">
        <v>59</v>
      </c>
      <c r="B99" s="160">
        <f>BOR!B99+LUMCON!B99+LOSFA!B99+ULSummary!B99+'LSU Summary'!B99+'SU Summary'!B99+'LCTCS Summary'!B99</f>
        <v>3302278108.6800003</v>
      </c>
      <c r="C99" s="160">
        <f>BOR!C99+LUMCON!C99+LOSFA!C99+ULSummary!C99+'LSU Summary'!C99+'SU Summary'!C99+'LCTCS Summary'!C99</f>
        <v>3463643295.96</v>
      </c>
      <c r="D99" s="160">
        <f>BOR!D99+LUMCON!D99+LOSFA!D99+ULSummary!D99+'LSU Summary'!D99+'SU Summary'!D99+'LCTCS Summary'!D99</f>
        <v>3477155380.2268</v>
      </c>
      <c r="E99" s="161">
        <f t="shared" si="10"/>
        <v>13512084.266799927</v>
      </c>
      <c r="F99" s="162">
        <f t="shared" si="11"/>
        <v>3.9011188832754362E-3</v>
      </c>
      <c r="H99" s="151"/>
    </row>
    <row r="100" spans="1:11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11" x14ac:dyDescent="0.25">
      <c r="A101" s="1" t="s">
        <v>210</v>
      </c>
    </row>
    <row r="102" spans="1:11" x14ac:dyDescent="0.25">
      <c r="A102" s="1" t="s">
        <v>181</v>
      </c>
    </row>
    <row r="103" spans="1:11" x14ac:dyDescent="0.25">
      <c r="A103" s="1" t="s">
        <v>211</v>
      </c>
    </row>
  </sheetData>
  <hyperlinks>
    <hyperlink ref="H2" location="Home!A1" tooltip="Home" display="Home" xr:uid="{00000000-0004-0000-0100-000000000000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pageSetUpPr fitToPage="1"/>
  </sheetPr>
  <dimension ref="A1:M103"/>
  <sheetViews>
    <sheetView zoomScaleNormal="100" workbookViewId="0">
      <pane ySplit="5" topLeftCell="A54" activePane="bottomLeft" state="frozen"/>
      <selection activeCell="G16" sqref="G16"/>
      <selection pane="bottomLeft" activeCell="C65" sqref="C65:C72"/>
    </sheetView>
  </sheetViews>
  <sheetFormatPr defaultColWidth="9.140625" defaultRowHeight="15" x14ac:dyDescent="0.25"/>
  <cols>
    <col min="1" max="1" width="66.5703125" customWidth="1"/>
    <col min="2" max="5" width="23.7109375" style="151" customWidth="1"/>
    <col min="6" max="6" width="23.7109375" style="152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155" t="s">
        <v>116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109" t="s">
        <v>4</v>
      </c>
      <c r="B4" s="110" t="s">
        <v>5</v>
      </c>
      <c r="C4" s="111" t="s">
        <v>6</v>
      </c>
      <c r="D4" s="111" t="s">
        <v>6</v>
      </c>
      <c r="E4" s="111" t="s">
        <v>7</v>
      </c>
      <c r="F4" s="112" t="s">
        <v>8</v>
      </c>
      <c r="H4" s="180"/>
    </row>
    <row r="5" spans="1:9" s="107" customFormat="1" ht="15" customHeight="1" x14ac:dyDescent="0.25">
      <c r="A5" s="113"/>
      <c r="B5" s="114" t="s">
        <v>207</v>
      </c>
      <c r="C5" s="114" t="s">
        <v>208</v>
      </c>
      <c r="D5" s="203" t="s">
        <v>209</v>
      </c>
      <c r="E5" s="114" t="s">
        <v>207</v>
      </c>
      <c r="F5" s="115" t="s">
        <v>9</v>
      </c>
      <c r="H5" s="181"/>
    </row>
    <row r="6" spans="1:9" ht="15" customHeight="1" x14ac:dyDescent="0.25">
      <c r="A6" s="116" t="s">
        <v>10</v>
      </c>
      <c r="B6" s="117"/>
      <c r="C6" s="117"/>
      <c r="D6" s="117"/>
      <c r="E6" s="117"/>
      <c r="F6" s="118"/>
      <c r="H6" s="149"/>
    </row>
    <row r="7" spans="1:9" ht="15" customHeight="1" x14ac:dyDescent="0.25">
      <c r="A7" s="116" t="s">
        <v>11</v>
      </c>
      <c r="B7" s="117"/>
      <c r="C7" s="117"/>
      <c r="D7" s="117"/>
      <c r="E7" s="117"/>
      <c r="F7" s="119"/>
      <c r="H7" s="149"/>
    </row>
    <row r="8" spans="1:9" ht="15" customHeight="1" x14ac:dyDescent="0.25">
      <c r="A8" s="120" t="s">
        <v>12</v>
      </c>
      <c r="B8" s="121">
        <v>76237160</v>
      </c>
      <c r="C8" s="121">
        <v>76237160</v>
      </c>
      <c r="D8" s="121">
        <v>75528393</v>
      </c>
      <c r="E8" s="121">
        <f t="shared" ref="E8:E36" si="0">D8-C8</f>
        <v>-708767</v>
      </c>
      <c r="F8" s="122">
        <f t="shared" ref="F8:F36" si="1">IF(ISBLANK(E8),"  ",IF(C8&gt;0,E8/C8,IF(E8&gt;0,1,0)))</f>
        <v>-9.2968704500534915E-3</v>
      </c>
      <c r="H8" s="149"/>
    </row>
    <row r="9" spans="1:9" ht="15" customHeight="1" x14ac:dyDescent="0.25">
      <c r="A9" s="120" t="s">
        <v>13</v>
      </c>
      <c r="B9" s="121">
        <v>0</v>
      </c>
      <c r="C9" s="121">
        <v>0</v>
      </c>
      <c r="D9" s="121">
        <v>0</v>
      </c>
      <c r="E9" s="121">
        <f t="shared" si="0"/>
        <v>0</v>
      </c>
      <c r="F9" s="122">
        <f t="shared" si="1"/>
        <v>0</v>
      </c>
      <c r="H9" s="149"/>
    </row>
    <row r="10" spans="1:9" ht="15" customHeight="1" x14ac:dyDescent="0.25">
      <c r="A10" s="188" t="s">
        <v>14</v>
      </c>
      <c r="B10" s="123">
        <v>2878863</v>
      </c>
      <c r="C10" s="123">
        <v>3078547</v>
      </c>
      <c r="D10" s="123">
        <v>2626208</v>
      </c>
      <c r="E10" s="121">
        <f t="shared" si="0"/>
        <v>-452339</v>
      </c>
      <c r="F10" s="122">
        <f t="shared" si="1"/>
        <v>-0.1469326276324513</v>
      </c>
      <c r="H10" s="149"/>
    </row>
    <row r="11" spans="1:9" ht="15" customHeight="1" x14ac:dyDescent="0.25">
      <c r="A11" s="194" t="s">
        <v>15</v>
      </c>
      <c r="B11" s="125">
        <v>0</v>
      </c>
      <c r="C11" s="125">
        <v>0</v>
      </c>
      <c r="D11" s="125">
        <v>0</v>
      </c>
      <c r="E11" s="121">
        <f t="shared" si="0"/>
        <v>0</v>
      </c>
      <c r="F11" s="122">
        <f t="shared" si="1"/>
        <v>0</v>
      </c>
      <c r="H11" s="149"/>
    </row>
    <row r="12" spans="1:9" ht="15" customHeight="1" x14ac:dyDescent="0.25">
      <c r="A12" s="195" t="s">
        <v>16</v>
      </c>
      <c r="B12" s="125">
        <v>2378863</v>
      </c>
      <c r="C12" s="125">
        <v>2578547</v>
      </c>
      <c r="D12" s="125">
        <v>2626208</v>
      </c>
      <c r="E12" s="121">
        <f t="shared" si="0"/>
        <v>47661</v>
      </c>
      <c r="F12" s="122">
        <f t="shared" si="1"/>
        <v>1.8483665413118317E-2</v>
      </c>
      <c r="H12" s="149"/>
    </row>
    <row r="13" spans="1:9" ht="15" customHeight="1" x14ac:dyDescent="0.25">
      <c r="A13" s="195" t="s">
        <v>17</v>
      </c>
      <c r="B13" s="125">
        <v>0</v>
      </c>
      <c r="C13" s="125">
        <v>0</v>
      </c>
      <c r="D13" s="125">
        <v>0</v>
      </c>
      <c r="E13" s="121">
        <f t="shared" si="0"/>
        <v>0</v>
      </c>
      <c r="F13" s="122">
        <f t="shared" si="1"/>
        <v>0</v>
      </c>
      <c r="H13" s="149"/>
    </row>
    <row r="14" spans="1:9" ht="15" customHeight="1" x14ac:dyDescent="0.25">
      <c r="A14" s="195" t="s">
        <v>18</v>
      </c>
      <c r="B14" s="125">
        <v>0</v>
      </c>
      <c r="C14" s="125">
        <v>0</v>
      </c>
      <c r="D14" s="125">
        <v>0</v>
      </c>
      <c r="E14" s="121">
        <f t="shared" si="0"/>
        <v>0</v>
      </c>
      <c r="F14" s="122">
        <f t="shared" si="1"/>
        <v>0</v>
      </c>
      <c r="H14" s="149"/>
    </row>
    <row r="15" spans="1:9" ht="15" customHeight="1" x14ac:dyDescent="0.25">
      <c r="A15" s="195" t="s">
        <v>19</v>
      </c>
      <c r="B15" s="125">
        <v>0</v>
      </c>
      <c r="C15" s="125">
        <v>0</v>
      </c>
      <c r="D15" s="125">
        <v>0</v>
      </c>
      <c r="E15" s="121">
        <f t="shared" si="0"/>
        <v>0</v>
      </c>
      <c r="F15" s="122">
        <f t="shared" si="1"/>
        <v>0</v>
      </c>
      <c r="H15" s="149"/>
    </row>
    <row r="16" spans="1:9" ht="15" customHeight="1" x14ac:dyDescent="0.25">
      <c r="A16" s="195" t="s">
        <v>200</v>
      </c>
      <c r="B16" s="125">
        <v>0</v>
      </c>
      <c r="C16" s="125">
        <v>0</v>
      </c>
      <c r="D16" s="125">
        <v>0</v>
      </c>
      <c r="E16" s="121">
        <f t="shared" si="0"/>
        <v>0</v>
      </c>
      <c r="F16" s="122">
        <f t="shared" si="1"/>
        <v>0</v>
      </c>
      <c r="H16" s="149"/>
    </row>
    <row r="17" spans="1:8" ht="15" customHeight="1" x14ac:dyDescent="0.25">
      <c r="A17" s="195" t="s">
        <v>20</v>
      </c>
      <c r="B17" s="125">
        <v>0</v>
      </c>
      <c r="C17" s="125">
        <v>0</v>
      </c>
      <c r="D17" s="125">
        <v>0</v>
      </c>
      <c r="E17" s="121">
        <f t="shared" si="0"/>
        <v>0</v>
      </c>
      <c r="F17" s="122">
        <f t="shared" si="1"/>
        <v>0</v>
      </c>
      <c r="H17" s="149"/>
    </row>
    <row r="18" spans="1:8" ht="15" customHeight="1" x14ac:dyDescent="0.25">
      <c r="A18" s="195" t="s">
        <v>192</v>
      </c>
      <c r="B18" s="125">
        <v>0</v>
      </c>
      <c r="C18" s="125">
        <v>0</v>
      </c>
      <c r="D18" s="125">
        <v>0</v>
      </c>
      <c r="E18" s="121">
        <f t="shared" si="0"/>
        <v>0</v>
      </c>
      <c r="F18" s="122">
        <f t="shared" si="1"/>
        <v>0</v>
      </c>
      <c r="H18" s="149"/>
    </row>
    <row r="19" spans="1:8" ht="15" customHeight="1" x14ac:dyDescent="0.25">
      <c r="A19" s="195" t="s">
        <v>21</v>
      </c>
      <c r="B19" s="125">
        <v>0</v>
      </c>
      <c r="C19" s="125">
        <v>0</v>
      </c>
      <c r="D19" s="125">
        <v>0</v>
      </c>
      <c r="E19" s="121">
        <f t="shared" si="0"/>
        <v>0</v>
      </c>
      <c r="F19" s="122">
        <f t="shared" si="1"/>
        <v>0</v>
      </c>
      <c r="H19" s="149"/>
    </row>
    <row r="20" spans="1:8" ht="15" customHeight="1" x14ac:dyDescent="0.25">
      <c r="A20" s="195" t="s">
        <v>22</v>
      </c>
      <c r="B20" s="125">
        <v>0</v>
      </c>
      <c r="C20" s="125">
        <v>0</v>
      </c>
      <c r="D20" s="125">
        <v>0</v>
      </c>
      <c r="E20" s="121">
        <f t="shared" si="0"/>
        <v>0</v>
      </c>
      <c r="F20" s="122">
        <f t="shared" si="1"/>
        <v>0</v>
      </c>
      <c r="H20" s="149"/>
    </row>
    <row r="21" spans="1:8" ht="15" customHeight="1" x14ac:dyDescent="0.25">
      <c r="A21" s="195" t="s">
        <v>193</v>
      </c>
      <c r="B21" s="125">
        <v>0</v>
      </c>
      <c r="C21" s="125">
        <v>0</v>
      </c>
      <c r="D21" s="125">
        <v>0</v>
      </c>
      <c r="E21" s="121">
        <f t="shared" si="0"/>
        <v>0</v>
      </c>
      <c r="F21" s="122">
        <f t="shared" si="1"/>
        <v>0</v>
      </c>
      <c r="H21" s="149"/>
    </row>
    <row r="22" spans="1:8" ht="15" customHeight="1" x14ac:dyDescent="0.25">
      <c r="A22" s="195" t="s">
        <v>23</v>
      </c>
      <c r="B22" s="125">
        <v>0</v>
      </c>
      <c r="C22" s="125">
        <v>0</v>
      </c>
      <c r="D22" s="125">
        <v>0</v>
      </c>
      <c r="E22" s="121">
        <f t="shared" si="0"/>
        <v>0</v>
      </c>
      <c r="F22" s="122">
        <f t="shared" si="1"/>
        <v>0</v>
      </c>
      <c r="H22" s="149"/>
    </row>
    <row r="23" spans="1:8" ht="15" customHeight="1" x14ac:dyDescent="0.25">
      <c r="A23" s="196" t="s">
        <v>194</v>
      </c>
      <c r="B23" s="125">
        <v>0</v>
      </c>
      <c r="C23" s="125">
        <v>0</v>
      </c>
      <c r="D23" s="125">
        <v>0</v>
      </c>
      <c r="E23" s="121">
        <f t="shared" si="0"/>
        <v>0</v>
      </c>
      <c r="F23" s="122">
        <f t="shared" si="1"/>
        <v>0</v>
      </c>
      <c r="H23" s="149"/>
    </row>
    <row r="24" spans="1:8" ht="15" customHeight="1" x14ac:dyDescent="0.25">
      <c r="A24" s="196" t="s">
        <v>24</v>
      </c>
      <c r="B24" s="125">
        <v>0</v>
      </c>
      <c r="C24" s="125">
        <v>0</v>
      </c>
      <c r="D24" s="125">
        <v>0</v>
      </c>
      <c r="E24" s="121">
        <f t="shared" si="0"/>
        <v>0</v>
      </c>
      <c r="F24" s="122">
        <f t="shared" si="1"/>
        <v>0</v>
      </c>
      <c r="H24" s="149"/>
    </row>
    <row r="25" spans="1:8" ht="15" customHeight="1" x14ac:dyDescent="0.25">
      <c r="A25" s="196" t="s">
        <v>79</v>
      </c>
      <c r="B25" s="125">
        <v>0</v>
      </c>
      <c r="C25" s="125">
        <v>0</v>
      </c>
      <c r="D25" s="125">
        <v>0</v>
      </c>
      <c r="E25" s="121">
        <f t="shared" si="0"/>
        <v>0</v>
      </c>
      <c r="F25" s="122">
        <f t="shared" si="1"/>
        <v>0</v>
      </c>
      <c r="H25" s="149"/>
    </row>
    <row r="26" spans="1:8" ht="15" customHeight="1" x14ac:dyDescent="0.25">
      <c r="A26" s="196" t="s">
        <v>195</v>
      </c>
      <c r="B26" s="125">
        <v>0</v>
      </c>
      <c r="C26" s="125">
        <v>0</v>
      </c>
      <c r="D26" s="125">
        <v>0</v>
      </c>
      <c r="E26" s="121">
        <f t="shared" si="0"/>
        <v>0</v>
      </c>
      <c r="F26" s="122">
        <f t="shared" si="1"/>
        <v>0</v>
      </c>
      <c r="H26" s="149"/>
    </row>
    <row r="27" spans="1:8" ht="15" customHeight="1" x14ac:dyDescent="0.25">
      <c r="A27" s="196" t="s">
        <v>196</v>
      </c>
      <c r="B27" s="125">
        <v>0</v>
      </c>
      <c r="C27" s="125">
        <v>0</v>
      </c>
      <c r="D27" s="125">
        <v>0</v>
      </c>
      <c r="E27" s="121">
        <f t="shared" si="0"/>
        <v>0</v>
      </c>
      <c r="F27" s="122">
        <f t="shared" si="1"/>
        <v>0</v>
      </c>
      <c r="H27" s="149"/>
    </row>
    <row r="28" spans="1:8" ht="15" customHeight="1" x14ac:dyDescent="0.25">
      <c r="A28" s="196" t="s">
        <v>185</v>
      </c>
      <c r="B28" s="125">
        <v>0</v>
      </c>
      <c r="C28" s="125">
        <v>0</v>
      </c>
      <c r="D28" s="125">
        <v>0</v>
      </c>
      <c r="E28" s="121">
        <f t="shared" si="0"/>
        <v>0</v>
      </c>
      <c r="F28" s="122">
        <f t="shared" si="1"/>
        <v>0</v>
      </c>
      <c r="H28" s="149"/>
    </row>
    <row r="29" spans="1:8" ht="15" customHeight="1" x14ac:dyDescent="0.25">
      <c r="A29" s="196" t="s">
        <v>197</v>
      </c>
      <c r="B29" s="125">
        <v>0</v>
      </c>
      <c r="C29" s="125">
        <v>0</v>
      </c>
      <c r="D29" s="125">
        <v>0</v>
      </c>
      <c r="E29" s="121">
        <f t="shared" si="0"/>
        <v>0</v>
      </c>
      <c r="F29" s="122">
        <f t="shared" si="1"/>
        <v>0</v>
      </c>
      <c r="H29" s="149"/>
    </row>
    <row r="30" spans="1:8" ht="15" customHeight="1" x14ac:dyDescent="0.25">
      <c r="A30" s="197" t="s">
        <v>198</v>
      </c>
      <c r="B30" s="125">
        <v>0</v>
      </c>
      <c r="C30" s="125">
        <v>0</v>
      </c>
      <c r="D30" s="125">
        <v>0</v>
      </c>
      <c r="E30" s="121">
        <f t="shared" si="0"/>
        <v>0</v>
      </c>
      <c r="F30" s="122">
        <f t="shared" si="1"/>
        <v>0</v>
      </c>
      <c r="H30" s="149"/>
    </row>
    <row r="31" spans="1:8" s="209" customFormat="1" ht="15" customHeight="1" x14ac:dyDescent="0.25">
      <c r="A31" s="222" t="s">
        <v>205</v>
      </c>
      <c r="B31" s="217">
        <v>0</v>
      </c>
      <c r="C31" s="217">
        <v>0</v>
      </c>
      <c r="D31" s="217">
        <v>0</v>
      </c>
      <c r="E31" s="218">
        <v>0</v>
      </c>
      <c r="F31" s="219">
        <f t="shared" si="1"/>
        <v>0</v>
      </c>
      <c r="H31" s="220"/>
    </row>
    <row r="32" spans="1:8" s="209" customFormat="1" ht="15" customHeight="1" x14ac:dyDescent="0.25">
      <c r="A32" s="221" t="s">
        <v>206</v>
      </c>
      <c r="B32" s="217">
        <v>0</v>
      </c>
      <c r="C32" s="217">
        <v>0</v>
      </c>
      <c r="D32" s="217">
        <v>0</v>
      </c>
      <c r="E32" s="218">
        <v>0</v>
      </c>
      <c r="F32" s="219">
        <f t="shared" si="1"/>
        <v>0</v>
      </c>
      <c r="H32" s="220"/>
    </row>
    <row r="33" spans="1:8" ht="15" customHeight="1" x14ac:dyDescent="0.25">
      <c r="A33" s="196" t="s">
        <v>201</v>
      </c>
      <c r="B33" s="125">
        <v>0</v>
      </c>
      <c r="C33" s="125">
        <v>0</v>
      </c>
      <c r="D33" s="125">
        <v>0</v>
      </c>
      <c r="E33" s="121">
        <f t="shared" si="0"/>
        <v>0</v>
      </c>
      <c r="F33" s="122">
        <f t="shared" si="1"/>
        <v>0</v>
      </c>
      <c r="H33" s="149"/>
    </row>
    <row r="34" spans="1:8" ht="15" customHeight="1" x14ac:dyDescent="0.25">
      <c r="A34" s="205" t="s">
        <v>204</v>
      </c>
      <c r="B34" s="125">
        <v>500000</v>
      </c>
      <c r="C34" s="125">
        <v>500000</v>
      </c>
      <c r="D34" s="125">
        <v>0</v>
      </c>
      <c r="E34" s="121">
        <f t="shared" ref="E34" si="2">D34-C34</f>
        <v>-500000</v>
      </c>
      <c r="F34" s="122">
        <f t="shared" ref="F34" si="3">IF(ISBLANK(E34),"  ",IF(C34&gt;0,E34/C34,IF(E34&gt;0,1,0)))</f>
        <v>-1</v>
      </c>
      <c r="H34" s="149"/>
    </row>
    <row r="35" spans="1:8" ht="15" customHeight="1" x14ac:dyDescent="0.25">
      <c r="A35" s="198" t="s">
        <v>202</v>
      </c>
      <c r="B35" s="125">
        <v>0</v>
      </c>
      <c r="C35" s="125">
        <v>0</v>
      </c>
      <c r="D35" s="125">
        <v>0</v>
      </c>
      <c r="E35" s="121">
        <f t="shared" si="0"/>
        <v>0</v>
      </c>
      <c r="F35" s="122">
        <f t="shared" si="1"/>
        <v>0</v>
      </c>
      <c r="H35" s="149"/>
    </row>
    <row r="36" spans="1:8" ht="15" customHeight="1" x14ac:dyDescent="0.25">
      <c r="A36" s="198" t="s">
        <v>203</v>
      </c>
      <c r="B36" s="125">
        <v>0</v>
      </c>
      <c r="C36" s="125">
        <v>0</v>
      </c>
      <c r="D36" s="125">
        <v>0</v>
      </c>
      <c r="E36" s="121">
        <f t="shared" si="0"/>
        <v>0</v>
      </c>
      <c r="F36" s="122">
        <f t="shared" si="1"/>
        <v>0</v>
      </c>
      <c r="H36" s="149"/>
    </row>
    <row r="37" spans="1:8" ht="15" customHeight="1" x14ac:dyDescent="0.25">
      <c r="A37" s="127" t="s">
        <v>25</v>
      </c>
      <c r="B37" s="125"/>
      <c r="C37" s="125"/>
      <c r="D37" s="125"/>
      <c r="E37" s="125"/>
      <c r="F37" s="118"/>
      <c r="H37" s="149"/>
    </row>
    <row r="38" spans="1:8" ht="15" customHeight="1" x14ac:dyDescent="0.25">
      <c r="A38" s="124" t="s">
        <v>26</v>
      </c>
      <c r="B38" s="121">
        <v>0</v>
      </c>
      <c r="C38" s="121">
        <v>0</v>
      </c>
      <c r="D38" s="121">
        <v>0</v>
      </c>
      <c r="E38" s="121">
        <f>D38-C38</f>
        <v>0</v>
      </c>
      <c r="F38" s="122">
        <f>IF(ISBLANK(E38),"  ",IF(C38&gt;0,E38/C38,IF(E38&gt;0,1,0)))</f>
        <v>0</v>
      </c>
      <c r="H38" s="149"/>
    </row>
    <row r="39" spans="1:8" ht="15" customHeight="1" x14ac:dyDescent="0.25">
      <c r="A39" s="128" t="s">
        <v>27</v>
      </c>
      <c r="B39" s="125"/>
      <c r="C39" s="125"/>
      <c r="D39" s="125"/>
      <c r="E39" s="125"/>
      <c r="F39" s="118"/>
      <c r="H39" s="149"/>
    </row>
    <row r="40" spans="1:8" ht="15" customHeight="1" x14ac:dyDescent="0.25">
      <c r="A40" s="124" t="s">
        <v>26</v>
      </c>
      <c r="B40" s="117">
        <v>0</v>
      </c>
      <c r="C40" s="117">
        <v>0</v>
      </c>
      <c r="D40" s="117">
        <v>0</v>
      </c>
      <c r="E40" s="121">
        <f>D40-C40</f>
        <v>0</v>
      </c>
      <c r="F40" s="122">
        <f>IF(ISBLANK(E40),"  ",IF(C40&gt;0,E40/C40,IF(E40&gt;0,1,0)))</f>
        <v>0</v>
      </c>
      <c r="H40" s="149"/>
    </row>
    <row r="41" spans="1:8" ht="15" customHeight="1" x14ac:dyDescent="0.25">
      <c r="A41" s="126" t="s">
        <v>28</v>
      </c>
      <c r="B41" s="125"/>
      <c r="C41" s="125"/>
      <c r="D41" s="125"/>
      <c r="E41" s="123"/>
      <c r="F41" s="122" t="str">
        <f>IF(ISBLANK(E41),"  ",IF(C41&gt;0,E41/C41,IF(E41&gt;0,1,0)))</f>
        <v xml:space="preserve">  </v>
      </c>
      <c r="H41" s="149"/>
    </row>
    <row r="42" spans="1:8" s="103" customFormat="1" ht="15" customHeight="1" x14ac:dyDescent="0.25">
      <c r="A42" s="129" t="s">
        <v>30</v>
      </c>
      <c r="B42" s="130">
        <v>79116023</v>
      </c>
      <c r="C42" s="130">
        <v>79315707</v>
      </c>
      <c r="D42" s="130">
        <v>78154601</v>
      </c>
      <c r="E42" s="130">
        <f>D42-C42</f>
        <v>-1161106</v>
      </c>
      <c r="F42" s="131">
        <f>IF(ISBLANK(E42),"  ",IF(C42&gt;0,E42/C42,IF(E42&gt;0,1,0)))</f>
        <v>-1.463904242825447E-2</v>
      </c>
      <c r="H42" s="174"/>
    </row>
    <row r="43" spans="1:8" ht="15" customHeight="1" x14ac:dyDescent="0.25">
      <c r="A43" s="127" t="s">
        <v>31</v>
      </c>
      <c r="B43" s="125"/>
      <c r="C43" s="125"/>
      <c r="D43" s="125"/>
      <c r="E43" s="125"/>
      <c r="F43" s="118"/>
      <c r="H43" s="149"/>
    </row>
    <row r="44" spans="1:8" ht="15" customHeight="1" x14ac:dyDescent="0.25">
      <c r="A44" s="132" t="s">
        <v>32</v>
      </c>
      <c r="B44" s="121">
        <v>0</v>
      </c>
      <c r="C44" s="121">
        <v>0</v>
      </c>
      <c r="D44" s="121">
        <v>0</v>
      </c>
      <c r="E44" s="121">
        <f t="shared" ref="E44:E49" si="4">D44-C44</f>
        <v>0</v>
      </c>
      <c r="F44" s="122">
        <f t="shared" ref="F44:F49" si="5">IF(ISBLANK(E44),"  ",IF(C44&gt;0,E44/C44,IF(E44&gt;0,1,0)))</f>
        <v>0</v>
      </c>
      <c r="H44" s="149"/>
    </row>
    <row r="45" spans="1:8" ht="15" customHeight="1" x14ac:dyDescent="0.25">
      <c r="A45" s="133" t="s">
        <v>33</v>
      </c>
      <c r="B45" s="121">
        <v>0</v>
      </c>
      <c r="C45" s="121">
        <v>0</v>
      </c>
      <c r="D45" s="121">
        <v>0</v>
      </c>
      <c r="E45" s="121">
        <f t="shared" si="4"/>
        <v>0</v>
      </c>
      <c r="F45" s="122">
        <f t="shared" si="5"/>
        <v>0</v>
      </c>
      <c r="H45" s="149"/>
    </row>
    <row r="46" spans="1:8" ht="15" customHeight="1" x14ac:dyDescent="0.25">
      <c r="A46" s="133" t="s">
        <v>34</v>
      </c>
      <c r="B46" s="121">
        <v>0</v>
      </c>
      <c r="C46" s="121">
        <v>0</v>
      </c>
      <c r="D46" s="121">
        <v>0</v>
      </c>
      <c r="E46" s="121">
        <f t="shared" si="4"/>
        <v>0</v>
      </c>
      <c r="F46" s="122">
        <f t="shared" si="5"/>
        <v>0</v>
      </c>
      <c r="H46" s="149"/>
    </row>
    <row r="47" spans="1:8" ht="15" customHeight="1" x14ac:dyDescent="0.25">
      <c r="A47" s="133" t="s">
        <v>35</v>
      </c>
      <c r="B47" s="121">
        <v>0</v>
      </c>
      <c r="C47" s="121">
        <v>0</v>
      </c>
      <c r="D47" s="121">
        <v>0</v>
      </c>
      <c r="E47" s="121">
        <f t="shared" si="4"/>
        <v>0</v>
      </c>
      <c r="F47" s="122">
        <f t="shared" si="5"/>
        <v>0</v>
      </c>
      <c r="H47" s="149"/>
    </row>
    <row r="48" spans="1:8" ht="15" customHeight="1" x14ac:dyDescent="0.25">
      <c r="A48" s="134" t="s">
        <v>36</v>
      </c>
      <c r="B48" s="121">
        <v>0</v>
      </c>
      <c r="C48" s="121">
        <v>0</v>
      </c>
      <c r="D48" s="121">
        <v>0</v>
      </c>
      <c r="E48" s="121">
        <f t="shared" si="4"/>
        <v>0</v>
      </c>
      <c r="F48" s="122">
        <f t="shared" si="5"/>
        <v>0</v>
      </c>
      <c r="H48" s="149"/>
    </row>
    <row r="49" spans="1:13" s="103" customFormat="1" ht="15" customHeight="1" x14ac:dyDescent="0.25">
      <c r="A49" s="127" t="s">
        <v>37</v>
      </c>
      <c r="B49" s="135">
        <v>0</v>
      </c>
      <c r="C49" s="135">
        <v>0</v>
      </c>
      <c r="D49" s="135">
        <v>0</v>
      </c>
      <c r="E49" s="137">
        <f t="shared" si="4"/>
        <v>0</v>
      </c>
      <c r="F49" s="131">
        <f t="shared" si="5"/>
        <v>0</v>
      </c>
      <c r="H49" s="174"/>
      <c r="M49" s="103" t="s">
        <v>38</v>
      </c>
    </row>
    <row r="50" spans="1:13" ht="15" customHeight="1" x14ac:dyDescent="0.25">
      <c r="A50" s="126" t="s">
        <v>38</v>
      </c>
      <c r="B50" s="125"/>
      <c r="C50" s="125"/>
      <c r="D50" s="125"/>
      <c r="E50" s="125"/>
      <c r="F50" s="118"/>
      <c r="H50" s="149"/>
    </row>
    <row r="51" spans="1:13" s="103" customFormat="1" ht="15" customHeight="1" x14ac:dyDescent="0.25">
      <c r="A51" s="136" t="s">
        <v>39</v>
      </c>
      <c r="B51" s="137">
        <v>185000</v>
      </c>
      <c r="C51" s="137">
        <v>185000</v>
      </c>
      <c r="D51" s="137">
        <v>185000</v>
      </c>
      <c r="E51" s="137">
        <f>D51-C51</f>
        <v>0</v>
      </c>
      <c r="F51" s="131">
        <f>IF(ISBLANK(E51),"  ",IF(C51&gt;0,E51/C51,IF(E51&gt;0,1,0)))</f>
        <v>0</v>
      </c>
      <c r="H51" s="174"/>
    </row>
    <row r="52" spans="1:13" ht="15" customHeight="1" x14ac:dyDescent="0.25">
      <c r="A52" s="124"/>
      <c r="B52" s="117"/>
      <c r="C52" s="117"/>
      <c r="D52" s="117"/>
      <c r="E52" s="117"/>
      <c r="F52" s="119"/>
      <c r="H52" s="149"/>
    </row>
    <row r="53" spans="1:13" s="103" customFormat="1" ht="15" customHeight="1" x14ac:dyDescent="0.25">
      <c r="A53" s="136" t="s">
        <v>40</v>
      </c>
      <c r="B53" s="137">
        <v>0</v>
      </c>
      <c r="C53" s="137">
        <v>0</v>
      </c>
      <c r="D53" s="137">
        <v>0</v>
      </c>
      <c r="E53" s="137">
        <f>D53-C53</f>
        <v>0</v>
      </c>
      <c r="F53" s="131">
        <f>IF(ISBLANK(E53),"  ",IF(C53&gt;0,E53/C53,IF(E53&gt;0,1,0)))</f>
        <v>0</v>
      </c>
      <c r="H53" s="174"/>
    </row>
    <row r="54" spans="1:13" ht="15" customHeight="1" x14ac:dyDescent="0.25">
      <c r="A54" s="126" t="s">
        <v>38</v>
      </c>
      <c r="B54" s="125"/>
      <c r="C54" s="125"/>
      <c r="D54" s="125"/>
      <c r="E54" s="125"/>
      <c r="F54" s="118"/>
      <c r="H54" s="149"/>
    </row>
    <row r="55" spans="1:13" s="103" customFormat="1" ht="15" customHeight="1" x14ac:dyDescent="0.25">
      <c r="A55" s="127" t="s">
        <v>41</v>
      </c>
      <c r="B55" s="135">
        <v>139939525</v>
      </c>
      <c r="C55" s="135">
        <v>139939525</v>
      </c>
      <c r="D55" s="135">
        <v>150939525</v>
      </c>
      <c r="E55" s="135">
        <f>D55-C55</f>
        <v>11000000</v>
      </c>
      <c r="F55" s="131">
        <f>IF(ISBLANK(E55),"  ",IF(C55&gt;0,E55/C55,IF(E55&gt;0,1,0)))</f>
        <v>7.8605383289674591E-2</v>
      </c>
      <c r="H55" s="174"/>
    </row>
    <row r="56" spans="1:13" ht="15" customHeight="1" x14ac:dyDescent="0.25">
      <c r="A56" s="126" t="s">
        <v>38</v>
      </c>
      <c r="B56" s="125"/>
      <c r="C56" s="125"/>
      <c r="D56" s="125"/>
      <c r="E56" s="125"/>
      <c r="F56" s="118"/>
      <c r="H56" s="149"/>
    </row>
    <row r="57" spans="1:13" s="103" customFormat="1" ht="15" customHeight="1" x14ac:dyDescent="0.25">
      <c r="A57" s="138" t="s">
        <v>42</v>
      </c>
      <c r="B57" s="139">
        <v>0</v>
      </c>
      <c r="C57" s="139">
        <v>0</v>
      </c>
      <c r="D57" s="139">
        <v>0</v>
      </c>
      <c r="E57" s="139">
        <f>D57-C57</f>
        <v>0</v>
      </c>
      <c r="F57" s="131">
        <f>IF(ISBLANK(E57),"  ",IF(C57&gt;0,E57/C57,IF(E57&gt;0,1,0)))</f>
        <v>0</v>
      </c>
      <c r="H57" s="174"/>
    </row>
    <row r="58" spans="1:13" ht="15" customHeight="1" x14ac:dyDescent="0.25">
      <c r="A58" s="127"/>
      <c r="B58" s="117"/>
      <c r="C58" s="117"/>
      <c r="D58" s="117"/>
      <c r="E58" s="117"/>
      <c r="F58" s="140"/>
      <c r="H58" s="149"/>
    </row>
    <row r="59" spans="1:13" s="103" customFormat="1" ht="15" customHeight="1" x14ac:dyDescent="0.25">
      <c r="A59" s="127" t="s">
        <v>43</v>
      </c>
      <c r="B59" s="135">
        <v>0</v>
      </c>
      <c r="C59" s="135">
        <v>0</v>
      </c>
      <c r="D59" s="135">
        <v>0</v>
      </c>
      <c r="E59" s="139">
        <f>D59-C59</f>
        <v>0</v>
      </c>
      <c r="F59" s="131">
        <f>IF(ISBLANK(E59),"  ",IF(C59&gt;0,E59/C59,IF(E59&gt;0,1,0)))</f>
        <v>0</v>
      </c>
      <c r="H59" s="174"/>
    </row>
    <row r="60" spans="1:13" ht="15" customHeight="1" x14ac:dyDescent="0.25">
      <c r="A60" s="126"/>
      <c r="B60" s="125"/>
      <c r="C60" s="125"/>
      <c r="D60" s="125"/>
      <c r="E60" s="125"/>
      <c r="F60" s="118"/>
      <c r="H60" s="149"/>
    </row>
    <row r="61" spans="1:13" s="103" customFormat="1" ht="15" customHeight="1" x14ac:dyDescent="0.25">
      <c r="A61" s="141" t="s">
        <v>44</v>
      </c>
      <c r="B61" s="135">
        <v>219240548</v>
      </c>
      <c r="C61" s="135">
        <v>219440232</v>
      </c>
      <c r="D61" s="135">
        <v>229279126</v>
      </c>
      <c r="E61" s="135">
        <f>D61-C61</f>
        <v>9838894</v>
      </c>
      <c r="F61" s="131">
        <f>IF(ISBLANK(E61),"  ",IF(C61&gt;0,E61/C61,IF(E61&gt;0,1,0)))</f>
        <v>4.4836327004976917E-2</v>
      </c>
      <c r="H61" s="174"/>
    </row>
    <row r="62" spans="1:13" ht="15" customHeight="1" x14ac:dyDescent="0.25">
      <c r="A62" s="142"/>
      <c r="B62" s="125"/>
      <c r="C62" s="125"/>
      <c r="D62" s="125"/>
      <c r="E62" s="125"/>
      <c r="F62" s="118" t="s">
        <v>38</v>
      </c>
      <c r="H62" s="149"/>
    </row>
    <row r="63" spans="1:13" ht="15" customHeight="1" x14ac:dyDescent="0.25">
      <c r="A63" s="143"/>
      <c r="B63" s="117"/>
      <c r="C63" s="117"/>
      <c r="D63" s="117"/>
      <c r="E63" s="117"/>
      <c r="F63" s="119" t="s">
        <v>38</v>
      </c>
      <c r="H63" s="149"/>
    </row>
    <row r="64" spans="1:13" ht="15" customHeight="1" x14ac:dyDescent="0.25">
      <c r="A64" s="141" t="s">
        <v>45</v>
      </c>
      <c r="B64" s="117"/>
      <c r="C64" s="117"/>
      <c r="D64" s="117"/>
      <c r="E64" s="117"/>
      <c r="F64" s="119"/>
      <c r="H64" s="149"/>
    </row>
    <row r="65" spans="1:8" ht="15" customHeight="1" x14ac:dyDescent="0.25">
      <c r="A65" s="124" t="s">
        <v>46</v>
      </c>
      <c r="B65" s="117">
        <v>87868753</v>
      </c>
      <c r="C65" s="117">
        <v>89099714</v>
      </c>
      <c r="D65" s="117">
        <v>92855310</v>
      </c>
      <c r="E65" s="117">
        <f t="shared" ref="E65:E78" si="6">D65-C65</f>
        <v>3755596</v>
      </c>
      <c r="F65" s="122">
        <f t="shared" ref="F65:F78" si="7">IF(ISBLANK(E65),"  ",IF(C65&gt;0,E65/C65,IF(E65&gt;0,1,0)))</f>
        <v>4.2150483221528638E-2</v>
      </c>
      <c r="H65" s="149"/>
    </row>
    <row r="66" spans="1:8" ht="15" customHeight="1" x14ac:dyDescent="0.25">
      <c r="A66" s="126" t="s">
        <v>47</v>
      </c>
      <c r="B66" s="125">
        <v>16663579</v>
      </c>
      <c r="C66" s="125">
        <v>17281101</v>
      </c>
      <c r="D66" s="125">
        <v>16558560</v>
      </c>
      <c r="E66" s="125">
        <f t="shared" si="6"/>
        <v>-722541</v>
      </c>
      <c r="F66" s="122">
        <f t="shared" si="7"/>
        <v>-4.181105127503161E-2</v>
      </c>
      <c r="H66" s="149"/>
    </row>
    <row r="67" spans="1:8" ht="15" customHeight="1" x14ac:dyDescent="0.25">
      <c r="A67" s="126" t="s">
        <v>48</v>
      </c>
      <c r="B67" s="125">
        <v>185000</v>
      </c>
      <c r="C67" s="125">
        <v>185000</v>
      </c>
      <c r="D67" s="125">
        <v>185000</v>
      </c>
      <c r="E67" s="125">
        <f t="shared" si="6"/>
        <v>0</v>
      </c>
      <c r="F67" s="122">
        <f t="shared" si="7"/>
        <v>0</v>
      </c>
      <c r="H67" s="149"/>
    </row>
    <row r="68" spans="1:8" ht="15" customHeight="1" x14ac:dyDescent="0.25">
      <c r="A68" s="126" t="s">
        <v>49</v>
      </c>
      <c r="B68" s="125">
        <v>19653672</v>
      </c>
      <c r="C68" s="125">
        <v>21938694</v>
      </c>
      <c r="D68" s="125">
        <v>24133033</v>
      </c>
      <c r="E68" s="125">
        <f t="shared" si="6"/>
        <v>2194339</v>
      </c>
      <c r="F68" s="122">
        <f t="shared" si="7"/>
        <v>0.10002140510278323</v>
      </c>
      <c r="H68" s="149"/>
    </row>
    <row r="69" spans="1:8" ht="15" customHeight="1" x14ac:dyDescent="0.25">
      <c r="A69" s="126" t="s">
        <v>50</v>
      </c>
      <c r="B69" s="125">
        <v>11001963</v>
      </c>
      <c r="C69" s="125">
        <v>10969747</v>
      </c>
      <c r="D69" s="125">
        <v>11585569</v>
      </c>
      <c r="E69" s="125">
        <f t="shared" si="6"/>
        <v>615822</v>
      </c>
      <c r="F69" s="122">
        <f t="shared" si="7"/>
        <v>5.6138213579583922E-2</v>
      </c>
      <c r="H69" s="149"/>
    </row>
    <row r="70" spans="1:8" ht="15" customHeight="1" x14ac:dyDescent="0.25">
      <c r="A70" s="126" t="s">
        <v>51</v>
      </c>
      <c r="B70" s="125">
        <v>37259417</v>
      </c>
      <c r="C70" s="125">
        <v>34793837</v>
      </c>
      <c r="D70" s="125">
        <v>36414259</v>
      </c>
      <c r="E70" s="125">
        <f t="shared" si="6"/>
        <v>1620422</v>
      </c>
      <c r="F70" s="122">
        <f t="shared" si="7"/>
        <v>4.657209838627456E-2</v>
      </c>
      <c r="H70" s="149"/>
    </row>
    <row r="71" spans="1:8" ht="15" customHeight="1" x14ac:dyDescent="0.25">
      <c r="A71" s="126" t="s">
        <v>52</v>
      </c>
      <c r="B71" s="125">
        <v>23124642</v>
      </c>
      <c r="C71" s="125">
        <v>22383383</v>
      </c>
      <c r="D71" s="125">
        <v>24081895</v>
      </c>
      <c r="E71" s="125">
        <f t="shared" si="6"/>
        <v>1698512</v>
      </c>
      <c r="F71" s="122">
        <f t="shared" si="7"/>
        <v>7.5882720677209511E-2</v>
      </c>
      <c r="H71" s="149"/>
    </row>
    <row r="72" spans="1:8" ht="15" customHeight="1" x14ac:dyDescent="0.25">
      <c r="A72" s="126" t="s">
        <v>53</v>
      </c>
      <c r="B72" s="125">
        <v>22886608</v>
      </c>
      <c r="C72" s="125">
        <v>22187009</v>
      </c>
      <c r="D72" s="125">
        <v>22867933</v>
      </c>
      <c r="E72" s="125">
        <f t="shared" si="6"/>
        <v>680924</v>
      </c>
      <c r="F72" s="122">
        <f t="shared" si="7"/>
        <v>3.0690211555780233E-2</v>
      </c>
      <c r="H72" s="149"/>
    </row>
    <row r="73" spans="1:8" s="103" customFormat="1" ht="15" customHeight="1" x14ac:dyDescent="0.25">
      <c r="A73" s="144" t="s">
        <v>54</v>
      </c>
      <c r="B73" s="130">
        <v>218643634</v>
      </c>
      <c r="C73" s="130">
        <v>218838485</v>
      </c>
      <c r="D73" s="130">
        <v>228681559</v>
      </c>
      <c r="E73" s="125">
        <f t="shared" si="6"/>
        <v>9843074</v>
      </c>
      <c r="F73" s="131">
        <f t="shared" si="7"/>
        <v>4.497871569527636E-2</v>
      </c>
      <c r="H73" s="174"/>
    </row>
    <row r="74" spans="1:8" ht="15" customHeight="1" x14ac:dyDescent="0.25">
      <c r="A74" s="126" t="s">
        <v>55</v>
      </c>
      <c r="B74" s="125">
        <v>0</v>
      </c>
      <c r="C74" s="125">
        <v>0</v>
      </c>
      <c r="D74" s="125">
        <v>0</v>
      </c>
      <c r="E74" s="125">
        <f t="shared" si="6"/>
        <v>0</v>
      </c>
      <c r="F74" s="122">
        <f t="shared" si="7"/>
        <v>0</v>
      </c>
      <c r="H74" s="149"/>
    </row>
    <row r="75" spans="1:8" ht="15" customHeight="1" x14ac:dyDescent="0.25">
      <c r="A75" s="126" t="s">
        <v>56</v>
      </c>
      <c r="B75" s="125">
        <v>596914</v>
      </c>
      <c r="C75" s="125">
        <v>601747</v>
      </c>
      <c r="D75" s="125">
        <v>597567</v>
      </c>
      <c r="E75" s="125">
        <f t="shared" si="6"/>
        <v>-4180</v>
      </c>
      <c r="F75" s="122">
        <f t="shared" si="7"/>
        <v>-6.946440946111904E-3</v>
      </c>
      <c r="H75" s="149"/>
    </row>
    <row r="76" spans="1:8" ht="15" customHeight="1" x14ac:dyDescent="0.25">
      <c r="A76" s="126" t="s">
        <v>57</v>
      </c>
      <c r="B76" s="125">
        <v>0</v>
      </c>
      <c r="C76" s="125">
        <v>0</v>
      </c>
      <c r="D76" s="125">
        <v>0</v>
      </c>
      <c r="E76" s="125">
        <f t="shared" si="6"/>
        <v>0</v>
      </c>
      <c r="F76" s="122">
        <f t="shared" si="7"/>
        <v>0</v>
      </c>
      <c r="H76" s="149"/>
    </row>
    <row r="77" spans="1:8" ht="15" customHeight="1" x14ac:dyDescent="0.25">
      <c r="A77" s="126" t="s">
        <v>58</v>
      </c>
      <c r="B77" s="125">
        <v>0</v>
      </c>
      <c r="C77" s="125">
        <v>0</v>
      </c>
      <c r="D77" s="125">
        <v>0</v>
      </c>
      <c r="E77" s="125">
        <f t="shared" si="6"/>
        <v>0</v>
      </c>
      <c r="F77" s="122">
        <f t="shared" si="7"/>
        <v>0</v>
      </c>
      <c r="H77" s="149"/>
    </row>
    <row r="78" spans="1:8" s="103" customFormat="1" ht="15" customHeight="1" x14ac:dyDescent="0.25">
      <c r="A78" s="145" t="s">
        <v>59</v>
      </c>
      <c r="B78" s="146">
        <v>219240548</v>
      </c>
      <c r="C78" s="146">
        <v>219440232</v>
      </c>
      <c r="D78" s="146">
        <v>229279126</v>
      </c>
      <c r="E78" s="125">
        <f t="shared" si="6"/>
        <v>9838894</v>
      </c>
      <c r="F78" s="131">
        <f t="shared" si="7"/>
        <v>4.4836327004976917E-2</v>
      </c>
      <c r="H78" s="174"/>
    </row>
    <row r="79" spans="1:8" ht="15" customHeight="1" x14ac:dyDescent="0.25">
      <c r="A79" s="143"/>
      <c r="B79" s="117"/>
      <c r="C79" s="117"/>
      <c r="D79" s="117"/>
      <c r="E79" s="117"/>
      <c r="F79" s="119"/>
      <c r="H79" s="149"/>
    </row>
    <row r="80" spans="1:8" ht="15" customHeight="1" x14ac:dyDescent="0.25">
      <c r="A80" s="141" t="s">
        <v>60</v>
      </c>
      <c r="B80" s="117"/>
      <c r="C80" s="117"/>
      <c r="D80" s="117"/>
      <c r="E80" s="117"/>
      <c r="F80" s="119"/>
      <c r="H80" s="149"/>
    </row>
    <row r="81" spans="1:8" ht="15" customHeight="1" x14ac:dyDescent="0.25">
      <c r="A81" s="124" t="s">
        <v>61</v>
      </c>
      <c r="B81" s="121">
        <v>121310010</v>
      </c>
      <c r="C81" s="121">
        <v>120820426</v>
      </c>
      <c r="D81" s="121">
        <v>126676500</v>
      </c>
      <c r="E81" s="117">
        <f t="shared" ref="E81:E99" si="8">D81-C81</f>
        <v>5856074</v>
      </c>
      <c r="F81" s="122">
        <f t="shared" ref="F81:F99" si="9">IF(ISBLANK(E81),"  ",IF(C81&gt;0,E81/C81,IF(E81&gt;0,1,0)))</f>
        <v>4.846923814024625E-2</v>
      </c>
      <c r="H81" s="149"/>
    </row>
    <row r="82" spans="1:8" ht="15" customHeight="1" x14ac:dyDescent="0.25">
      <c r="A82" s="126" t="s">
        <v>62</v>
      </c>
      <c r="B82" s="123">
        <v>1145504</v>
      </c>
      <c r="C82" s="123">
        <v>1740171</v>
      </c>
      <c r="D82" s="123">
        <v>1538532</v>
      </c>
      <c r="E82" s="125">
        <f t="shared" si="8"/>
        <v>-201639</v>
      </c>
      <c r="F82" s="122">
        <f t="shared" si="9"/>
        <v>-0.11587309523029633</v>
      </c>
      <c r="H82" s="149"/>
    </row>
    <row r="83" spans="1:8" ht="15" customHeight="1" x14ac:dyDescent="0.25">
      <c r="A83" s="126" t="s">
        <v>63</v>
      </c>
      <c r="B83" s="117">
        <v>42312926</v>
      </c>
      <c r="C83" s="117">
        <v>43628357</v>
      </c>
      <c r="D83" s="117">
        <v>44744537</v>
      </c>
      <c r="E83" s="125">
        <f t="shared" si="8"/>
        <v>1116180</v>
      </c>
      <c r="F83" s="122">
        <f t="shared" si="9"/>
        <v>2.558381925773643E-2</v>
      </c>
      <c r="H83" s="149"/>
    </row>
    <row r="84" spans="1:8" s="103" customFormat="1" ht="15" customHeight="1" x14ac:dyDescent="0.25">
      <c r="A84" s="144" t="s">
        <v>64</v>
      </c>
      <c r="B84" s="146">
        <v>164768440</v>
      </c>
      <c r="C84" s="146">
        <v>166188954</v>
      </c>
      <c r="D84" s="146">
        <v>172959569</v>
      </c>
      <c r="E84" s="130">
        <f t="shared" si="8"/>
        <v>6770615</v>
      </c>
      <c r="F84" s="131">
        <f t="shared" si="9"/>
        <v>4.074046341250815E-2</v>
      </c>
      <c r="H84" s="174"/>
    </row>
    <row r="85" spans="1:8" ht="15" customHeight="1" x14ac:dyDescent="0.25">
      <c r="A85" s="126" t="s">
        <v>65</v>
      </c>
      <c r="B85" s="123">
        <v>438949</v>
      </c>
      <c r="C85" s="123">
        <v>280025</v>
      </c>
      <c r="D85" s="123">
        <v>450053</v>
      </c>
      <c r="E85" s="125">
        <f t="shared" si="8"/>
        <v>170028</v>
      </c>
      <c r="F85" s="122">
        <f t="shared" si="9"/>
        <v>0.60718864387108296</v>
      </c>
      <c r="H85" s="149"/>
    </row>
    <row r="86" spans="1:8" ht="15" customHeight="1" x14ac:dyDescent="0.25">
      <c r="A86" s="126" t="s">
        <v>66</v>
      </c>
      <c r="B86" s="121">
        <v>22235314</v>
      </c>
      <c r="C86" s="121">
        <v>22811925</v>
      </c>
      <c r="D86" s="121">
        <v>24594135</v>
      </c>
      <c r="E86" s="125">
        <f t="shared" si="8"/>
        <v>1782210</v>
      </c>
      <c r="F86" s="122">
        <f t="shared" si="9"/>
        <v>7.8126243182019925E-2</v>
      </c>
      <c r="H86" s="149"/>
    </row>
    <row r="87" spans="1:8" ht="15" customHeight="1" x14ac:dyDescent="0.25">
      <c r="A87" s="126" t="s">
        <v>67</v>
      </c>
      <c r="B87" s="117">
        <v>1522053</v>
      </c>
      <c r="C87" s="117">
        <v>1939132</v>
      </c>
      <c r="D87" s="117">
        <v>2567113</v>
      </c>
      <c r="E87" s="125">
        <f t="shared" si="8"/>
        <v>627981</v>
      </c>
      <c r="F87" s="122">
        <f t="shared" si="9"/>
        <v>0.32384644263515844</v>
      </c>
      <c r="H87" s="149"/>
    </row>
    <row r="88" spans="1:8" s="103" customFormat="1" ht="15" customHeight="1" x14ac:dyDescent="0.25">
      <c r="A88" s="128" t="s">
        <v>68</v>
      </c>
      <c r="B88" s="146">
        <v>24196316</v>
      </c>
      <c r="C88" s="146">
        <v>25031082</v>
      </c>
      <c r="D88" s="146">
        <v>27611301</v>
      </c>
      <c r="E88" s="130">
        <f t="shared" si="8"/>
        <v>2580219</v>
      </c>
      <c r="F88" s="131">
        <f t="shared" si="9"/>
        <v>0.10308060194920859</v>
      </c>
      <c r="H88" s="174"/>
    </row>
    <row r="89" spans="1:8" ht="15" customHeight="1" x14ac:dyDescent="0.25">
      <c r="A89" s="126" t="s">
        <v>69</v>
      </c>
      <c r="B89" s="117">
        <v>1062470</v>
      </c>
      <c r="C89" s="117">
        <v>692427</v>
      </c>
      <c r="D89" s="117">
        <v>517656</v>
      </c>
      <c r="E89" s="125">
        <f t="shared" si="8"/>
        <v>-174771</v>
      </c>
      <c r="F89" s="122">
        <f t="shared" si="9"/>
        <v>-0.25240350246307552</v>
      </c>
      <c r="H89" s="149"/>
    </row>
    <row r="90" spans="1:8" ht="15" customHeight="1" x14ac:dyDescent="0.25">
      <c r="A90" s="126" t="s">
        <v>70</v>
      </c>
      <c r="B90" s="125">
        <v>27754392</v>
      </c>
      <c r="C90" s="125">
        <v>26534596</v>
      </c>
      <c r="D90" s="125">
        <v>27240412</v>
      </c>
      <c r="E90" s="125">
        <f t="shared" si="8"/>
        <v>705816</v>
      </c>
      <c r="F90" s="122">
        <f t="shared" si="9"/>
        <v>2.6599839696070746E-2</v>
      </c>
      <c r="H90" s="149"/>
    </row>
    <row r="91" spans="1:8" ht="15" customHeight="1" x14ac:dyDescent="0.25">
      <c r="A91" s="126" t="s">
        <v>71</v>
      </c>
      <c r="B91" s="125">
        <v>0</v>
      </c>
      <c r="C91" s="125">
        <v>0</v>
      </c>
      <c r="D91" s="125">
        <v>0</v>
      </c>
      <c r="E91" s="125">
        <f t="shared" si="8"/>
        <v>0</v>
      </c>
      <c r="F91" s="122">
        <f t="shared" si="9"/>
        <v>0</v>
      </c>
      <c r="H91" s="149"/>
    </row>
    <row r="92" spans="1:8" ht="15" customHeight="1" x14ac:dyDescent="0.25">
      <c r="A92" s="126" t="s">
        <v>72</v>
      </c>
      <c r="B92" s="125">
        <v>596914</v>
      </c>
      <c r="C92" s="125">
        <v>601747</v>
      </c>
      <c r="D92" s="125">
        <v>597567</v>
      </c>
      <c r="E92" s="125">
        <f t="shared" si="8"/>
        <v>-4180</v>
      </c>
      <c r="F92" s="122">
        <f t="shared" si="9"/>
        <v>-6.946440946111904E-3</v>
      </c>
      <c r="H92" s="149"/>
    </row>
    <row r="93" spans="1:8" s="103" customFormat="1" ht="15" customHeight="1" x14ac:dyDescent="0.25">
      <c r="A93" s="128" t="s">
        <v>73</v>
      </c>
      <c r="B93" s="130">
        <v>29413776</v>
      </c>
      <c r="C93" s="130">
        <v>27828770</v>
      </c>
      <c r="D93" s="130">
        <v>28355635</v>
      </c>
      <c r="E93" s="130">
        <f t="shared" si="8"/>
        <v>526865</v>
      </c>
      <c r="F93" s="131">
        <f t="shared" si="9"/>
        <v>1.8932385441397519E-2</v>
      </c>
      <c r="H93" s="174"/>
    </row>
    <row r="94" spans="1:8" ht="15" customHeight="1" x14ac:dyDescent="0.25">
      <c r="A94" s="126" t="s">
        <v>74</v>
      </c>
      <c r="B94" s="125">
        <v>801345</v>
      </c>
      <c r="C94" s="125">
        <v>341426</v>
      </c>
      <c r="D94" s="125">
        <v>302621</v>
      </c>
      <c r="E94" s="125">
        <f t="shared" si="8"/>
        <v>-38805</v>
      </c>
      <c r="F94" s="122">
        <f t="shared" si="9"/>
        <v>-0.11365566769958937</v>
      </c>
      <c r="H94" s="149"/>
    </row>
    <row r="95" spans="1:8" ht="15" customHeight="1" x14ac:dyDescent="0.25">
      <c r="A95" s="126" t="s">
        <v>75</v>
      </c>
      <c r="B95" s="125">
        <v>60671</v>
      </c>
      <c r="C95" s="125">
        <v>50000</v>
      </c>
      <c r="D95" s="125">
        <v>50000</v>
      </c>
      <c r="E95" s="125">
        <f t="shared" si="8"/>
        <v>0</v>
      </c>
      <c r="F95" s="122">
        <f t="shared" si="9"/>
        <v>0</v>
      </c>
      <c r="H95" s="149"/>
    </row>
    <row r="96" spans="1:8" ht="15" customHeight="1" x14ac:dyDescent="0.25">
      <c r="A96" s="133" t="s">
        <v>76</v>
      </c>
      <c r="B96" s="125">
        <v>0</v>
      </c>
      <c r="C96" s="125">
        <v>0</v>
      </c>
      <c r="D96" s="125">
        <v>0</v>
      </c>
      <c r="E96" s="125">
        <f t="shared" si="8"/>
        <v>0</v>
      </c>
      <c r="F96" s="122">
        <f t="shared" si="9"/>
        <v>0</v>
      </c>
      <c r="H96" s="149"/>
    </row>
    <row r="97" spans="1:8" s="103" customFormat="1" ht="15" customHeight="1" x14ac:dyDescent="0.25">
      <c r="A97" s="147" t="s">
        <v>77</v>
      </c>
      <c r="B97" s="146">
        <v>862016</v>
      </c>
      <c r="C97" s="146">
        <v>391426</v>
      </c>
      <c r="D97" s="146">
        <v>352621</v>
      </c>
      <c r="E97" s="125">
        <f t="shared" si="8"/>
        <v>-38805</v>
      </c>
      <c r="F97" s="131">
        <f t="shared" si="9"/>
        <v>-9.9137512582199439E-2</v>
      </c>
      <c r="H97" s="174"/>
    </row>
    <row r="98" spans="1:8" ht="15" customHeight="1" x14ac:dyDescent="0.25">
      <c r="A98" s="133" t="s">
        <v>78</v>
      </c>
      <c r="B98" s="125">
        <v>0</v>
      </c>
      <c r="C98" s="125">
        <v>0</v>
      </c>
      <c r="D98" s="125">
        <v>0</v>
      </c>
      <c r="E98" s="125">
        <f t="shared" si="8"/>
        <v>0</v>
      </c>
      <c r="F98" s="122">
        <f t="shared" si="9"/>
        <v>0</v>
      </c>
      <c r="H98" s="149"/>
    </row>
    <row r="99" spans="1:8" s="103" customFormat="1" ht="15" customHeight="1" thickBot="1" x14ac:dyDescent="0.3">
      <c r="A99" s="165" t="s">
        <v>59</v>
      </c>
      <c r="B99" s="166">
        <v>219240548</v>
      </c>
      <c r="C99" s="166">
        <v>219440232</v>
      </c>
      <c r="D99" s="166">
        <v>229279126</v>
      </c>
      <c r="E99" s="166">
        <f t="shared" si="8"/>
        <v>9838894</v>
      </c>
      <c r="F99" s="167">
        <f t="shared" si="9"/>
        <v>4.4836327004976917E-2</v>
      </c>
      <c r="H99" s="174"/>
    </row>
    <row r="100" spans="1:8" ht="15" customHeight="1" thickTop="1" x14ac:dyDescent="0.25">
      <c r="A100" s="148"/>
      <c r="B100" s="149"/>
      <c r="C100" s="149"/>
      <c r="D100" s="149"/>
      <c r="E100" s="149"/>
      <c r="F100" s="150" t="s">
        <v>38</v>
      </c>
    </row>
    <row r="101" spans="1:8" x14ac:dyDescent="0.25">
      <c r="A101" t="s">
        <v>210</v>
      </c>
    </row>
    <row r="102" spans="1:8" x14ac:dyDescent="0.25">
      <c r="A102" t="s">
        <v>181</v>
      </c>
    </row>
    <row r="103" spans="1:8" x14ac:dyDescent="0.25">
      <c r="A103" t="s">
        <v>211</v>
      </c>
    </row>
  </sheetData>
  <hyperlinks>
    <hyperlink ref="I2" location="Home!A1" tooltip="Home" display="Home" xr:uid="{00000000-0004-0000-1300-000000000000}"/>
  </hyperlinks>
  <printOptions horizontalCentered="1" verticalCentered="1"/>
  <pageMargins left="0.25" right="0.25" top="0.75" bottom="0.75" header="0.3" footer="0.3"/>
  <pageSetup scale="4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pageSetUpPr fitToPage="1"/>
  </sheetPr>
  <dimension ref="A1:M103"/>
  <sheetViews>
    <sheetView zoomScaleNormal="100" workbookViewId="0">
      <pane ySplit="5" topLeftCell="A63" activePane="bottomLeft" state="frozen"/>
      <selection activeCell="G16" sqref="G16"/>
      <selection pane="bottomLeft" activeCell="C66" sqref="C66"/>
    </sheetView>
  </sheetViews>
  <sheetFormatPr defaultColWidth="9.140625" defaultRowHeight="15" x14ac:dyDescent="0.25"/>
  <cols>
    <col min="1" max="1" width="66.5703125" customWidth="1"/>
    <col min="2" max="5" width="23.7109375" style="151" customWidth="1"/>
    <col min="6" max="6" width="23.7109375" style="152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93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109" t="s">
        <v>4</v>
      </c>
      <c r="B4" s="110" t="s">
        <v>5</v>
      </c>
      <c r="C4" s="111" t="s">
        <v>6</v>
      </c>
      <c r="D4" s="111" t="s">
        <v>6</v>
      </c>
      <c r="E4" s="111" t="s">
        <v>7</v>
      </c>
      <c r="F4" s="112" t="s">
        <v>8</v>
      </c>
      <c r="H4" s="180"/>
    </row>
    <row r="5" spans="1:9" s="107" customFormat="1" ht="15" customHeight="1" x14ac:dyDescent="0.25">
      <c r="A5" s="113"/>
      <c r="B5" s="114" t="s">
        <v>207</v>
      </c>
      <c r="C5" s="114" t="s">
        <v>208</v>
      </c>
      <c r="D5" s="203" t="s">
        <v>209</v>
      </c>
      <c r="E5" s="114" t="s">
        <v>207</v>
      </c>
      <c r="F5" s="115" t="s">
        <v>9</v>
      </c>
      <c r="H5" s="181"/>
    </row>
    <row r="6" spans="1:9" ht="15" customHeight="1" x14ac:dyDescent="0.25">
      <c r="A6" s="116" t="s">
        <v>10</v>
      </c>
      <c r="B6" s="117"/>
      <c r="C6" s="117"/>
      <c r="D6" s="117"/>
      <c r="E6" s="117"/>
      <c r="F6" s="118"/>
      <c r="H6" s="149"/>
    </row>
    <row r="7" spans="1:9" ht="15" customHeight="1" x14ac:dyDescent="0.25">
      <c r="A7" s="116" t="s">
        <v>11</v>
      </c>
      <c r="B7" s="117"/>
      <c r="C7" s="117"/>
      <c r="D7" s="117"/>
      <c r="E7" s="117"/>
      <c r="F7" s="119"/>
      <c r="H7" s="149"/>
    </row>
    <row r="8" spans="1:9" ht="15" customHeight="1" x14ac:dyDescent="0.25">
      <c r="A8" s="120" t="s">
        <v>12</v>
      </c>
      <c r="B8" s="121">
        <v>34469829</v>
      </c>
      <c r="C8" s="121">
        <v>34469829</v>
      </c>
      <c r="D8" s="121">
        <v>36736217</v>
      </c>
      <c r="E8" s="121">
        <f t="shared" ref="E8:E36" si="0">D8-C8</f>
        <v>2266388</v>
      </c>
      <c r="F8" s="122">
        <f t="shared" ref="F8:F36" si="1">IF(ISBLANK(E8),"  ",IF(C8&gt;0,E8/C8,IF(E8&gt;0,1,0)))</f>
        <v>6.5749905518823426E-2</v>
      </c>
      <c r="H8" s="149"/>
    </row>
    <row r="9" spans="1:9" ht="15" customHeight="1" x14ac:dyDescent="0.25">
      <c r="A9" s="120" t="s">
        <v>13</v>
      </c>
      <c r="B9" s="121">
        <v>0</v>
      </c>
      <c r="C9" s="121">
        <v>0</v>
      </c>
      <c r="D9" s="121">
        <v>0</v>
      </c>
      <c r="E9" s="121">
        <f t="shared" si="0"/>
        <v>0</v>
      </c>
      <c r="F9" s="122">
        <f t="shared" si="1"/>
        <v>0</v>
      </c>
      <c r="H9" s="149"/>
    </row>
    <row r="10" spans="1:9" ht="15" customHeight="1" x14ac:dyDescent="0.25">
      <c r="A10" s="188" t="s">
        <v>14</v>
      </c>
      <c r="B10" s="123">
        <v>5683640</v>
      </c>
      <c r="C10" s="123">
        <v>5824967</v>
      </c>
      <c r="D10" s="123">
        <v>1858698</v>
      </c>
      <c r="E10" s="121">
        <f t="shared" si="0"/>
        <v>-3966269</v>
      </c>
      <c r="F10" s="122">
        <f t="shared" si="1"/>
        <v>-0.68090840686307752</v>
      </c>
      <c r="H10" s="149"/>
    </row>
    <row r="11" spans="1:9" ht="15" customHeight="1" x14ac:dyDescent="0.25">
      <c r="A11" s="194" t="s">
        <v>15</v>
      </c>
      <c r="B11" s="125">
        <v>0</v>
      </c>
      <c r="C11" s="125">
        <v>0</v>
      </c>
      <c r="D11" s="125">
        <v>0</v>
      </c>
      <c r="E11" s="121">
        <f t="shared" si="0"/>
        <v>0</v>
      </c>
      <c r="F11" s="122">
        <f t="shared" si="1"/>
        <v>0</v>
      </c>
      <c r="H11" s="149"/>
    </row>
    <row r="12" spans="1:9" ht="15" customHeight="1" x14ac:dyDescent="0.25">
      <c r="A12" s="195" t="s">
        <v>16</v>
      </c>
      <c r="B12" s="125">
        <v>1683640</v>
      </c>
      <c r="C12" s="125">
        <v>1824967</v>
      </c>
      <c r="D12" s="125">
        <v>1858698</v>
      </c>
      <c r="E12" s="121">
        <f t="shared" si="0"/>
        <v>33731</v>
      </c>
      <c r="F12" s="122">
        <f t="shared" si="1"/>
        <v>1.8483073940515089E-2</v>
      </c>
      <c r="H12" s="149"/>
    </row>
    <row r="13" spans="1:9" ht="15" customHeight="1" x14ac:dyDescent="0.25">
      <c r="A13" s="195" t="s">
        <v>17</v>
      </c>
      <c r="B13" s="125">
        <v>0</v>
      </c>
      <c r="C13" s="125">
        <v>0</v>
      </c>
      <c r="D13" s="125">
        <v>0</v>
      </c>
      <c r="E13" s="121">
        <f t="shared" si="0"/>
        <v>0</v>
      </c>
      <c r="F13" s="122">
        <f t="shared" si="1"/>
        <v>0</v>
      </c>
      <c r="H13" s="149"/>
    </row>
    <row r="14" spans="1:9" ht="15" customHeight="1" x14ac:dyDescent="0.25">
      <c r="A14" s="195" t="s">
        <v>18</v>
      </c>
      <c r="B14" s="125">
        <v>0</v>
      </c>
      <c r="C14" s="125">
        <v>0</v>
      </c>
      <c r="D14" s="125">
        <v>0</v>
      </c>
      <c r="E14" s="121">
        <f t="shared" si="0"/>
        <v>0</v>
      </c>
      <c r="F14" s="122">
        <f t="shared" si="1"/>
        <v>0</v>
      </c>
      <c r="H14" s="149"/>
    </row>
    <row r="15" spans="1:9" ht="15" customHeight="1" x14ac:dyDescent="0.25">
      <c r="A15" s="195" t="s">
        <v>19</v>
      </c>
      <c r="B15" s="125">
        <v>0</v>
      </c>
      <c r="C15" s="125">
        <v>0</v>
      </c>
      <c r="D15" s="125">
        <v>0</v>
      </c>
      <c r="E15" s="121">
        <f t="shared" si="0"/>
        <v>0</v>
      </c>
      <c r="F15" s="122">
        <f t="shared" si="1"/>
        <v>0</v>
      </c>
      <c r="H15" s="149"/>
    </row>
    <row r="16" spans="1:9" ht="15" customHeight="1" x14ac:dyDescent="0.25">
      <c r="A16" s="195" t="s">
        <v>200</v>
      </c>
      <c r="B16" s="125">
        <v>0</v>
      </c>
      <c r="C16" s="125">
        <v>0</v>
      </c>
      <c r="D16" s="125">
        <v>0</v>
      </c>
      <c r="E16" s="121">
        <f t="shared" si="0"/>
        <v>0</v>
      </c>
      <c r="F16" s="122">
        <f t="shared" si="1"/>
        <v>0</v>
      </c>
      <c r="H16" s="149"/>
    </row>
    <row r="17" spans="1:8" ht="15" customHeight="1" x14ac:dyDescent="0.25">
      <c r="A17" s="195" t="s">
        <v>20</v>
      </c>
      <c r="B17" s="125">
        <v>0</v>
      </c>
      <c r="C17" s="125">
        <v>0</v>
      </c>
      <c r="D17" s="125">
        <v>0</v>
      </c>
      <c r="E17" s="121">
        <f t="shared" si="0"/>
        <v>0</v>
      </c>
      <c r="F17" s="122">
        <f t="shared" si="1"/>
        <v>0</v>
      </c>
      <c r="H17" s="149"/>
    </row>
    <row r="18" spans="1:8" ht="15" customHeight="1" x14ac:dyDescent="0.25">
      <c r="A18" s="195" t="s">
        <v>192</v>
      </c>
      <c r="B18" s="125">
        <v>0</v>
      </c>
      <c r="C18" s="125">
        <v>0</v>
      </c>
      <c r="D18" s="125">
        <v>0</v>
      </c>
      <c r="E18" s="121">
        <f t="shared" si="0"/>
        <v>0</v>
      </c>
      <c r="F18" s="122">
        <f t="shared" si="1"/>
        <v>0</v>
      </c>
      <c r="H18" s="149"/>
    </row>
    <row r="19" spans="1:8" ht="15" customHeight="1" x14ac:dyDescent="0.25">
      <c r="A19" s="195" t="s">
        <v>21</v>
      </c>
      <c r="B19" s="125">
        <v>0</v>
      </c>
      <c r="C19" s="125">
        <v>0</v>
      </c>
      <c r="D19" s="125">
        <v>0</v>
      </c>
      <c r="E19" s="121">
        <f t="shared" si="0"/>
        <v>0</v>
      </c>
      <c r="F19" s="122">
        <f t="shared" si="1"/>
        <v>0</v>
      </c>
      <c r="H19" s="149"/>
    </row>
    <row r="20" spans="1:8" ht="15" customHeight="1" x14ac:dyDescent="0.25">
      <c r="A20" s="195" t="s">
        <v>22</v>
      </c>
      <c r="B20" s="125">
        <v>0</v>
      </c>
      <c r="C20" s="125">
        <v>0</v>
      </c>
      <c r="D20" s="125">
        <v>0</v>
      </c>
      <c r="E20" s="121">
        <f t="shared" si="0"/>
        <v>0</v>
      </c>
      <c r="F20" s="122">
        <f t="shared" si="1"/>
        <v>0</v>
      </c>
      <c r="H20" s="149"/>
    </row>
    <row r="21" spans="1:8" ht="15" customHeight="1" x14ac:dyDescent="0.25">
      <c r="A21" s="195" t="s">
        <v>193</v>
      </c>
      <c r="B21" s="125">
        <v>0</v>
      </c>
      <c r="C21" s="125">
        <v>0</v>
      </c>
      <c r="D21" s="125">
        <v>0</v>
      </c>
      <c r="E21" s="121">
        <f t="shared" si="0"/>
        <v>0</v>
      </c>
      <c r="F21" s="122">
        <f t="shared" si="1"/>
        <v>0</v>
      </c>
      <c r="H21" s="149"/>
    </row>
    <row r="22" spans="1:8" ht="15" customHeight="1" x14ac:dyDescent="0.25">
      <c r="A22" s="195" t="s">
        <v>23</v>
      </c>
      <c r="B22" s="125">
        <v>0</v>
      </c>
      <c r="C22" s="125">
        <v>0</v>
      </c>
      <c r="D22" s="125">
        <v>0</v>
      </c>
      <c r="E22" s="121">
        <f t="shared" si="0"/>
        <v>0</v>
      </c>
      <c r="F22" s="122">
        <f t="shared" si="1"/>
        <v>0</v>
      </c>
      <c r="H22" s="149"/>
    </row>
    <row r="23" spans="1:8" ht="15" customHeight="1" x14ac:dyDescent="0.25">
      <c r="A23" s="196" t="s">
        <v>194</v>
      </c>
      <c r="B23" s="125">
        <v>0</v>
      </c>
      <c r="C23" s="125">
        <v>0</v>
      </c>
      <c r="D23" s="125">
        <v>0</v>
      </c>
      <c r="E23" s="121">
        <f t="shared" si="0"/>
        <v>0</v>
      </c>
      <c r="F23" s="122">
        <f t="shared" si="1"/>
        <v>0</v>
      </c>
      <c r="H23" s="149"/>
    </row>
    <row r="24" spans="1:8" ht="15" customHeight="1" x14ac:dyDescent="0.25">
      <c r="A24" s="196" t="s">
        <v>24</v>
      </c>
      <c r="B24" s="125">
        <v>0</v>
      </c>
      <c r="C24" s="125">
        <v>0</v>
      </c>
      <c r="D24" s="125">
        <v>0</v>
      </c>
      <c r="E24" s="121">
        <f t="shared" si="0"/>
        <v>0</v>
      </c>
      <c r="F24" s="122">
        <f t="shared" si="1"/>
        <v>0</v>
      </c>
      <c r="H24" s="149"/>
    </row>
    <row r="25" spans="1:8" ht="15" customHeight="1" x14ac:dyDescent="0.25">
      <c r="A25" s="196" t="s">
        <v>79</v>
      </c>
      <c r="B25" s="125">
        <v>0</v>
      </c>
      <c r="C25" s="125">
        <v>0</v>
      </c>
      <c r="D25" s="125">
        <v>0</v>
      </c>
      <c r="E25" s="121">
        <f t="shared" si="0"/>
        <v>0</v>
      </c>
      <c r="F25" s="122">
        <f t="shared" si="1"/>
        <v>0</v>
      </c>
      <c r="H25" s="149"/>
    </row>
    <row r="26" spans="1:8" ht="15" customHeight="1" x14ac:dyDescent="0.25">
      <c r="A26" s="196" t="s">
        <v>195</v>
      </c>
      <c r="B26" s="125">
        <v>0</v>
      </c>
      <c r="C26" s="125">
        <v>0</v>
      </c>
      <c r="D26" s="125">
        <v>0</v>
      </c>
      <c r="E26" s="121">
        <f t="shared" si="0"/>
        <v>0</v>
      </c>
      <c r="F26" s="122">
        <f t="shared" si="1"/>
        <v>0</v>
      </c>
      <c r="H26" s="149"/>
    </row>
    <row r="27" spans="1:8" ht="15" customHeight="1" x14ac:dyDescent="0.25">
      <c r="A27" s="196" t="s">
        <v>196</v>
      </c>
      <c r="B27" s="125">
        <v>0</v>
      </c>
      <c r="C27" s="125">
        <v>0</v>
      </c>
      <c r="D27" s="125">
        <v>0</v>
      </c>
      <c r="E27" s="121">
        <f t="shared" si="0"/>
        <v>0</v>
      </c>
      <c r="F27" s="122">
        <f t="shared" si="1"/>
        <v>0</v>
      </c>
      <c r="H27" s="149"/>
    </row>
    <row r="28" spans="1:8" ht="15" customHeight="1" x14ac:dyDescent="0.25">
      <c r="A28" s="196" t="s">
        <v>185</v>
      </c>
      <c r="B28" s="125">
        <v>0</v>
      </c>
      <c r="C28" s="125">
        <v>0</v>
      </c>
      <c r="D28" s="125">
        <v>0</v>
      </c>
      <c r="E28" s="121">
        <f t="shared" si="0"/>
        <v>0</v>
      </c>
      <c r="F28" s="122">
        <f t="shared" si="1"/>
        <v>0</v>
      </c>
      <c r="H28" s="149"/>
    </row>
    <row r="29" spans="1:8" ht="15" customHeight="1" x14ac:dyDescent="0.25">
      <c r="A29" s="196" t="s">
        <v>197</v>
      </c>
      <c r="B29" s="125">
        <v>0</v>
      </c>
      <c r="C29" s="125">
        <v>0</v>
      </c>
      <c r="D29" s="125">
        <v>0</v>
      </c>
      <c r="E29" s="121">
        <f t="shared" si="0"/>
        <v>0</v>
      </c>
      <c r="F29" s="122">
        <f t="shared" si="1"/>
        <v>0</v>
      </c>
      <c r="H29" s="149"/>
    </row>
    <row r="30" spans="1:8" ht="15" customHeight="1" x14ac:dyDescent="0.25">
      <c r="A30" s="197" t="s">
        <v>198</v>
      </c>
      <c r="B30" s="125">
        <v>0</v>
      </c>
      <c r="C30" s="125">
        <v>0</v>
      </c>
      <c r="D30" s="125">
        <v>0</v>
      </c>
      <c r="E30" s="121">
        <f t="shared" si="0"/>
        <v>0</v>
      </c>
      <c r="F30" s="122">
        <f t="shared" si="1"/>
        <v>0</v>
      </c>
      <c r="H30" s="149"/>
    </row>
    <row r="31" spans="1:8" s="209" customFormat="1" ht="15" customHeight="1" x14ac:dyDescent="0.25">
      <c r="A31" s="216" t="s">
        <v>205</v>
      </c>
      <c r="B31" s="217">
        <v>0</v>
      </c>
      <c r="C31" s="217">
        <v>0</v>
      </c>
      <c r="D31" s="217">
        <v>0</v>
      </c>
      <c r="E31" s="218">
        <v>0</v>
      </c>
      <c r="F31" s="219">
        <f t="shared" si="1"/>
        <v>0</v>
      </c>
      <c r="H31" s="220"/>
    </row>
    <row r="32" spans="1:8" s="209" customFormat="1" ht="15" customHeight="1" x14ac:dyDescent="0.25">
      <c r="A32" s="221" t="s">
        <v>206</v>
      </c>
      <c r="B32" s="217">
        <v>0</v>
      </c>
      <c r="C32" s="217">
        <v>0</v>
      </c>
      <c r="D32" s="217">
        <v>0</v>
      </c>
      <c r="E32" s="218">
        <v>0</v>
      </c>
      <c r="F32" s="219">
        <f t="shared" si="1"/>
        <v>0</v>
      </c>
      <c r="H32" s="220"/>
    </row>
    <row r="33" spans="1:8" ht="15" customHeight="1" x14ac:dyDescent="0.25">
      <c r="A33" s="196" t="s">
        <v>201</v>
      </c>
      <c r="B33" s="125">
        <v>0</v>
      </c>
      <c r="C33" s="125">
        <v>0</v>
      </c>
      <c r="D33" s="125">
        <v>0</v>
      </c>
      <c r="E33" s="121">
        <f t="shared" si="0"/>
        <v>0</v>
      </c>
      <c r="F33" s="122">
        <f t="shared" si="1"/>
        <v>0</v>
      </c>
      <c r="H33" s="149"/>
    </row>
    <row r="34" spans="1:8" ht="15" customHeight="1" x14ac:dyDescent="0.25">
      <c r="A34" s="205" t="s">
        <v>204</v>
      </c>
      <c r="B34" s="125">
        <v>4000000</v>
      </c>
      <c r="C34" s="125">
        <v>4000000</v>
      </c>
      <c r="D34" s="125">
        <v>0</v>
      </c>
      <c r="E34" s="121">
        <f t="shared" ref="E34" si="2">D34-C34</f>
        <v>-4000000</v>
      </c>
      <c r="F34" s="122">
        <f t="shared" ref="F34" si="3">IF(ISBLANK(E34),"  ",IF(C34&gt;0,E34/C34,IF(E34&gt;0,1,0)))</f>
        <v>-1</v>
      </c>
      <c r="H34" s="149"/>
    </row>
    <row r="35" spans="1:8" ht="15" customHeight="1" x14ac:dyDescent="0.25">
      <c r="A35" s="198" t="s">
        <v>202</v>
      </c>
      <c r="B35" s="125">
        <v>0</v>
      </c>
      <c r="C35" s="125">
        <v>0</v>
      </c>
      <c r="D35" s="125">
        <v>0</v>
      </c>
      <c r="E35" s="121">
        <f t="shared" si="0"/>
        <v>0</v>
      </c>
      <c r="F35" s="122">
        <f t="shared" si="1"/>
        <v>0</v>
      </c>
      <c r="H35" s="149"/>
    </row>
    <row r="36" spans="1:8" ht="15" customHeight="1" x14ac:dyDescent="0.25">
      <c r="A36" s="198" t="s">
        <v>203</v>
      </c>
      <c r="B36" s="125">
        <v>0</v>
      </c>
      <c r="C36" s="125">
        <v>0</v>
      </c>
      <c r="D36" s="125">
        <v>0</v>
      </c>
      <c r="E36" s="121">
        <f t="shared" si="0"/>
        <v>0</v>
      </c>
      <c r="F36" s="122">
        <f t="shared" si="1"/>
        <v>0</v>
      </c>
      <c r="H36" s="149"/>
    </row>
    <row r="37" spans="1:8" ht="15" customHeight="1" x14ac:dyDescent="0.25">
      <c r="A37" s="127" t="s">
        <v>25</v>
      </c>
      <c r="B37" s="125"/>
      <c r="C37" s="125"/>
      <c r="D37" s="125"/>
      <c r="E37" s="125"/>
      <c r="F37" s="118"/>
      <c r="H37" s="149"/>
    </row>
    <row r="38" spans="1:8" ht="15" customHeight="1" x14ac:dyDescent="0.25">
      <c r="A38" s="124" t="s">
        <v>26</v>
      </c>
      <c r="B38" s="121">
        <v>0</v>
      </c>
      <c r="C38" s="121">
        <v>0</v>
      </c>
      <c r="D38" s="121">
        <v>0</v>
      </c>
      <c r="E38" s="121">
        <f>D38-C38</f>
        <v>0</v>
      </c>
      <c r="F38" s="122">
        <f>IF(ISBLANK(E38),"  ",IF(C38&gt;0,E38/C38,IF(E38&gt;0,1,0)))</f>
        <v>0</v>
      </c>
      <c r="H38" s="149"/>
    </row>
    <row r="39" spans="1:8" ht="15" customHeight="1" x14ac:dyDescent="0.25">
      <c r="A39" s="128" t="s">
        <v>27</v>
      </c>
      <c r="B39" s="125"/>
      <c r="C39" s="125"/>
      <c r="D39" s="125"/>
      <c r="E39" s="125"/>
      <c r="F39" s="118"/>
      <c r="H39" s="149"/>
    </row>
    <row r="40" spans="1:8" ht="15" customHeight="1" x14ac:dyDescent="0.25">
      <c r="A40" s="124" t="s">
        <v>26</v>
      </c>
      <c r="B40" s="117">
        <v>0</v>
      </c>
      <c r="C40" s="117">
        <v>0</v>
      </c>
      <c r="D40" s="117">
        <v>0</v>
      </c>
      <c r="E40" s="121">
        <f>D40-C40</f>
        <v>0</v>
      </c>
      <c r="F40" s="122">
        <f>IF(ISBLANK(E40),"  ",IF(C40&gt;0,E40/C40,IF(E40&gt;0,1,0)))</f>
        <v>0</v>
      </c>
      <c r="H40" s="149"/>
    </row>
    <row r="41" spans="1:8" ht="15" customHeight="1" x14ac:dyDescent="0.25">
      <c r="A41" s="126" t="s">
        <v>28</v>
      </c>
      <c r="B41" s="125"/>
      <c r="C41" s="125"/>
      <c r="D41" s="125"/>
      <c r="E41" s="123"/>
      <c r="F41" s="122" t="str">
        <f>IF(ISBLANK(E41),"  ",IF(C41&gt;0,E41/C41,IF(E41&gt;0,1,0)))</f>
        <v xml:space="preserve">  </v>
      </c>
      <c r="H41" s="149"/>
    </row>
    <row r="42" spans="1:8" s="103" customFormat="1" ht="15" customHeight="1" x14ac:dyDescent="0.25">
      <c r="A42" s="129" t="s">
        <v>30</v>
      </c>
      <c r="B42" s="130">
        <v>40153469</v>
      </c>
      <c r="C42" s="130">
        <v>40294796</v>
      </c>
      <c r="D42" s="130">
        <v>38594915</v>
      </c>
      <c r="E42" s="130">
        <f>D42-C42</f>
        <v>-1699881</v>
      </c>
      <c r="F42" s="131">
        <f>IF(ISBLANK(E42),"  ",IF(C42&gt;0,E42/C42,IF(E42&gt;0,1,0)))</f>
        <v>-4.2186117532397982E-2</v>
      </c>
      <c r="H42" s="174"/>
    </row>
    <row r="43" spans="1:8" ht="15" customHeight="1" x14ac:dyDescent="0.25">
      <c r="A43" s="127" t="s">
        <v>31</v>
      </c>
      <c r="B43" s="125"/>
      <c r="C43" s="125"/>
      <c r="D43" s="125"/>
      <c r="E43" s="125"/>
      <c r="F43" s="118"/>
      <c r="H43" s="149"/>
    </row>
    <row r="44" spans="1:8" ht="15" customHeight="1" x14ac:dyDescent="0.25">
      <c r="A44" s="132" t="s">
        <v>32</v>
      </c>
      <c r="B44" s="121">
        <v>0</v>
      </c>
      <c r="C44" s="121">
        <v>0</v>
      </c>
      <c r="D44" s="121">
        <v>0</v>
      </c>
      <c r="E44" s="121">
        <f t="shared" ref="E44:E49" si="4">D44-C44</f>
        <v>0</v>
      </c>
      <c r="F44" s="122">
        <f t="shared" ref="F44:F49" si="5">IF(ISBLANK(E44),"  ",IF(C44&gt;0,E44/C44,IF(E44&gt;0,1,0)))</f>
        <v>0</v>
      </c>
      <c r="H44" s="149"/>
    </row>
    <row r="45" spans="1:8" ht="15" customHeight="1" x14ac:dyDescent="0.25">
      <c r="A45" s="133" t="s">
        <v>33</v>
      </c>
      <c r="B45" s="121">
        <v>0</v>
      </c>
      <c r="C45" s="121">
        <v>0</v>
      </c>
      <c r="D45" s="121">
        <v>0</v>
      </c>
      <c r="E45" s="121">
        <f t="shared" si="4"/>
        <v>0</v>
      </c>
      <c r="F45" s="122">
        <f t="shared" si="5"/>
        <v>0</v>
      </c>
      <c r="H45" s="149"/>
    </row>
    <row r="46" spans="1:8" ht="15" customHeight="1" x14ac:dyDescent="0.25">
      <c r="A46" s="133" t="s">
        <v>34</v>
      </c>
      <c r="B46" s="121">
        <v>0</v>
      </c>
      <c r="C46" s="121">
        <v>0</v>
      </c>
      <c r="D46" s="121">
        <v>0</v>
      </c>
      <c r="E46" s="121">
        <f t="shared" si="4"/>
        <v>0</v>
      </c>
      <c r="F46" s="122">
        <f t="shared" si="5"/>
        <v>0</v>
      </c>
      <c r="H46" s="149"/>
    </row>
    <row r="47" spans="1:8" ht="15" customHeight="1" x14ac:dyDescent="0.25">
      <c r="A47" s="133" t="s">
        <v>35</v>
      </c>
      <c r="B47" s="121">
        <v>0</v>
      </c>
      <c r="C47" s="121">
        <v>0</v>
      </c>
      <c r="D47" s="121">
        <v>0</v>
      </c>
      <c r="E47" s="121">
        <f t="shared" si="4"/>
        <v>0</v>
      </c>
      <c r="F47" s="122">
        <f t="shared" si="5"/>
        <v>0</v>
      </c>
      <c r="H47" s="149"/>
    </row>
    <row r="48" spans="1:8" ht="15" customHeight="1" x14ac:dyDescent="0.25">
      <c r="A48" s="134" t="s">
        <v>36</v>
      </c>
      <c r="B48" s="121">
        <v>0</v>
      </c>
      <c r="C48" s="121">
        <v>0</v>
      </c>
      <c r="D48" s="121">
        <v>0</v>
      </c>
      <c r="E48" s="121">
        <f t="shared" si="4"/>
        <v>0</v>
      </c>
      <c r="F48" s="122">
        <f t="shared" si="5"/>
        <v>0</v>
      </c>
      <c r="H48" s="149"/>
    </row>
    <row r="49" spans="1:13" s="103" customFormat="1" ht="15" customHeight="1" x14ac:dyDescent="0.25">
      <c r="A49" s="127" t="s">
        <v>37</v>
      </c>
      <c r="B49" s="135">
        <v>0</v>
      </c>
      <c r="C49" s="135">
        <v>0</v>
      </c>
      <c r="D49" s="135">
        <v>0</v>
      </c>
      <c r="E49" s="137">
        <f t="shared" si="4"/>
        <v>0</v>
      </c>
      <c r="F49" s="131">
        <f t="shared" si="5"/>
        <v>0</v>
      </c>
      <c r="H49" s="174"/>
      <c r="M49" s="103" t="s">
        <v>38</v>
      </c>
    </row>
    <row r="50" spans="1:13" ht="15" customHeight="1" x14ac:dyDescent="0.25">
      <c r="A50" s="126" t="s">
        <v>38</v>
      </c>
      <c r="B50" s="125"/>
      <c r="C50" s="125"/>
      <c r="D50" s="125"/>
      <c r="E50" s="125"/>
      <c r="F50" s="118"/>
      <c r="H50" s="149"/>
    </row>
    <row r="51" spans="1:13" s="103" customFormat="1" ht="15" customHeight="1" x14ac:dyDescent="0.25">
      <c r="A51" s="136" t="s">
        <v>39</v>
      </c>
      <c r="B51" s="137">
        <v>0</v>
      </c>
      <c r="C51" s="137">
        <v>0</v>
      </c>
      <c r="D51" s="137">
        <v>0</v>
      </c>
      <c r="E51" s="137">
        <f>D51-C51</f>
        <v>0</v>
      </c>
      <c r="F51" s="131">
        <f>IF(ISBLANK(E51),"  ",IF(C51&gt;0,E51/C51,IF(E51&gt;0,1,0)))</f>
        <v>0</v>
      </c>
      <c r="H51" s="174"/>
    </row>
    <row r="52" spans="1:13" ht="15" customHeight="1" x14ac:dyDescent="0.25">
      <c r="A52" s="124"/>
      <c r="B52" s="117"/>
      <c r="C52" s="117"/>
      <c r="D52" s="117"/>
      <c r="E52" s="117"/>
      <c r="F52" s="119"/>
      <c r="H52" s="149"/>
    </row>
    <row r="53" spans="1:13" s="103" customFormat="1" ht="15" customHeight="1" x14ac:dyDescent="0.25">
      <c r="A53" s="136" t="s">
        <v>40</v>
      </c>
      <c r="B53" s="137">
        <v>0</v>
      </c>
      <c r="C53" s="137">
        <v>0</v>
      </c>
      <c r="D53" s="137">
        <v>0</v>
      </c>
      <c r="E53" s="137">
        <f>D53-C53</f>
        <v>0</v>
      </c>
      <c r="F53" s="131">
        <f>IF(ISBLANK(E53),"  ",IF(C53&gt;0,E53/C53,IF(E53&gt;0,1,0)))</f>
        <v>0</v>
      </c>
      <c r="H53" s="174"/>
    </row>
    <row r="54" spans="1:13" ht="15" customHeight="1" x14ac:dyDescent="0.25">
      <c r="A54" s="126" t="s">
        <v>38</v>
      </c>
      <c r="B54" s="125"/>
      <c r="C54" s="125"/>
      <c r="D54" s="125"/>
      <c r="E54" s="125"/>
      <c r="F54" s="118"/>
      <c r="H54" s="149"/>
    </row>
    <row r="55" spans="1:13" s="103" customFormat="1" ht="15" customHeight="1" x14ac:dyDescent="0.25">
      <c r="A55" s="127" t="s">
        <v>41</v>
      </c>
      <c r="B55" s="135">
        <v>63526920</v>
      </c>
      <c r="C55" s="135">
        <v>68227710</v>
      </c>
      <c r="D55" s="135">
        <v>68227710</v>
      </c>
      <c r="E55" s="135">
        <f>D55-C55</f>
        <v>0</v>
      </c>
      <c r="F55" s="131">
        <f>IF(ISBLANK(E55),"  ",IF(C55&gt;0,E55/C55,IF(E55&gt;0,1,0)))</f>
        <v>0</v>
      </c>
      <c r="H55" s="174"/>
    </row>
    <row r="56" spans="1:13" ht="15" customHeight="1" x14ac:dyDescent="0.25">
      <c r="A56" s="126" t="s">
        <v>38</v>
      </c>
      <c r="B56" s="125"/>
      <c r="C56" s="125"/>
      <c r="D56" s="125"/>
      <c r="E56" s="125"/>
      <c r="F56" s="118"/>
      <c r="H56" s="149"/>
    </row>
    <row r="57" spans="1:13" s="103" customFormat="1" ht="15" customHeight="1" x14ac:dyDescent="0.25">
      <c r="A57" s="138" t="s">
        <v>42</v>
      </c>
      <c r="B57" s="139">
        <v>0</v>
      </c>
      <c r="C57" s="139">
        <v>0</v>
      </c>
      <c r="D57" s="139">
        <v>0</v>
      </c>
      <c r="E57" s="139">
        <f>D57-C57</f>
        <v>0</v>
      </c>
      <c r="F57" s="131">
        <f>IF(ISBLANK(E57),"  ",IF(C57&gt;0,E57/C57,IF(E57&gt;0,1,0)))</f>
        <v>0</v>
      </c>
      <c r="H57" s="174"/>
    </row>
    <row r="58" spans="1:13" ht="15" customHeight="1" x14ac:dyDescent="0.25">
      <c r="A58" s="127"/>
      <c r="B58" s="117"/>
      <c r="C58" s="117"/>
      <c r="D58" s="117"/>
      <c r="E58" s="117"/>
      <c r="F58" s="140"/>
      <c r="H58" s="149"/>
    </row>
    <row r="59" spans="1:13" s="103" customFormat="1" ht="15" customHeight="1" x14ac:dyDescent="0.25">
      <c r="A59" s="127" t="s">
        <v>43</v>
      </c>
      <c r="B59" s="135">
        <v>0</v>
      </c>
      <c r="C59" s="135">
        <v>0</v>
      </c>
      <c r="D59" s="135">
        <v>0</v>
      </c>
      <c r="E59" s="139">
        <f>D59-C59</f>
        <v>0</v>
      </c>
      <c r="F59" s="131">
        <f>IF(ISBLANK(E59),"  ",IF(C59&gt;0,E59/C59,IF(E59&gt;0,1,0)))</f>
        <v>0</v>
      </c>
      <c r="H59" s="174"/>
    </row>
    <row r="60" spans="1:13" ht="15" customHeight="1" x14ac:dyDescent="0.25">
      <c r="A60" s="126"/>
      <c r="B60" s="125"/>
      <c r="C60" s="125"/>
      <c r="D60" s="125"/>
      <c r="E60" s="125"/>
      <c r="F60" s="118"/>
      <c r="H60" s="149"/>
    </row>
    <row r="61" spans="1:13" s="103" customFormat="1" ht="15" customHeight="1" x14ac:dyDescent="0.25">
      <c r="A61" s="141" t="s">
        <v>44</v>
      </c>
      <c r="B61" s="135">
        <v>103680389</v>
      </c>
      <c r="C61" s="135">
        <v>108522506</v>
      </c>
      <c r="D61" s="135">
        <v>106822625</v>
      </c>
      <c r="E61" s="135">
        <f>D61-C61</f>
        <v>-1699881</v>
      </c>
      <c r="F61" s="131">
        <f>IF(ISBLANK(E61),"  ",IF(C61&gt;0,E61/C61,IF(E61&gt;0,1,0)))</f>
        <v>-1.5663856859332016E-2</v>
      </c>
      <c r="H61" s="174"/>
    </row>
    <row r="62" spans="1:13" ht="15" customHeight="1" x14ac:dyDescent="0.25">
      <c r="A62" s="142"/>
      <c r="B62" s="125"/>
      <c r="C62" s="125"/>
      <c r="D62" s="125"/>
      <c r="E62" s="125"/>
      <c r="F62" s="118" t="s">
        <v>38</v>
      </c>
      <c r="H62" s="149"/>
    </row>
    <row r="63" spans="1:13" ht="15" customHeight="1" x14ac:dyDescent="0.25">
      <c r="A63" s="143"/>
      <c r="B63" s="117"/>
      <c r="C63" s="117"/>
      <c r="D63" s="117"/>
      <c r="E63" s="117"/>
      <c r="F63" s="119" t="s">
        <v>38</v>
      </c>
      <c r="H63" s="149"/>
    </row>
    <row r="64" spans="1:13" ht="15" customHeight="1" x14ac:dyDescent="0.25">
      <c r="A64" s="141" t="s">
        <v>45</v>
      </c>
      <c r="B64" s="117"/>
      <c r="C64" s="117"/>
      <c r="D64" s="117"/>
      <c r="E64" s="117"/>
      <c r="F64" s="119"/>
      <c r="H64" s="149"/>
    </row>
    <row r="65" spans="1:8" ht="15" customHeight="1" x14ac:dyDescent="0.25">
      <c r="A65" s="124" t="s">
        <v>46</v>
      </c>
      <c r="B65" s="117">
        <v>41487776</v>
      </c>
      <c r="C65" s="117">
        <f>45207698+2</f>
        <v>45207700</v>
      </c>
      <c r="D65" s="117">
        <v>42444077</v>
      </c>
      <c r="E65" s="117">
        <f t="shared" ref="E65:E78" si="6">D65-C65</f>
        <v>-2763623</v>
      </c>
      <c r="F65" s="122">
        <f t="shared" ref="F65:F78" si="7">IF(ISBLANK(E65),"  ",IF(C65&gt;0,E65/C65,IF(E65&gt;0,1,0)))</f>
        <v>-6.1131687743459631E-2</v>
      </c>
      <c r="H65" s="149"/>
    </row>
    <row r="66" spans="1:8" ht="15" customHeight="1" x14ac:dyDescent="0.25">
      <c r="A66" s="126" t="s">
        <v>47</v>
      </c>
      <c r="B66" s="125">
        <v>4816576</v>
      </c>
      <c r="C66" s="125">
        <v>4801618</v>
      </c>
      <c r="D66" s="125">
        <v>4804619</v>
      </c>
      <c r="E66" s="125">
        <f t="shared" si="6"/>
        <v>3001</v>
      </c>
      <c r="F66" s="122">
        <f t="shared" si="7"/>
        <v>6.2499765703977282E-4</v>
      </c>
      <c r="H66" s="149"/>
    </row>
    <row r="67" spans="1:8" ht="15" customHeight="1" x14ac:dyDescent="0.25">
      <c r="A67" s="126" t="s">
        <v>48</v>
      </c>
      <c r="B67" s="125">
        <v>147227</v>
      </c>
      <c r="C67" s="125">
        <v>147772</v>
      </c>
      <c r="D67" s="125">
        <v>158072</v>
      </c>
      <c r="E67" s="125">
        <f t="shared" si="6"/>
        <v>10300</v>
      </c>
      <c r="F67" s="122">
        <f t="shared" si="7"/>
        <v>6.9701973310234686E-2</v>
      </c>
      <c r="H67" s="149"/>
    </row>
    <row r="68" spans="1:8" ht="15" customHeight="1" x14ac:dyDescent="0.25">
      <c r="A68" s="126" t="s">
        <v>49</v>
      </c>
      <c r="B68" s="125">
        <v>5215397</v>
      </c>
      <c r="C68" s="125">
        <v>5700575</v>
      </c>
      <c r="D68" s="125">
        <v>4789502</v>
      </c>
      <c r="E68" s="125">
        <f t="shared" si="6"/>
        <v>-911073</v>
      </c>
      <c r="F68" s="122">
        <f t="shared" si="7"/>
        <v>-0.15982124610236687</v>
      </c>
      <c r="H68" s="149"/>
    </row>
    <row r="69" spans="1:8" ht="15" customHeight="1" x14ac:dyDescent="0.25">
      <c r="A69" s="126" t="s">
        <v>50</v>
      </c>
      <c r="B69" s="125">
        <v>5275535</v>
      </c>
      <c r="C69" s="125">
        <v>5691594</v>
      </c>
      <c r="D69" s="125">
        <v>5265584</v>
      </c>
      <c r="E69" s="125">
        <f t="shared" si="6"/>
        <v>-426010</v>
      </c>
      <c r="F69" s="122">
        <f t="shared" si="7"/>
        <v>-7.4848979038209681E-2</v>
      </c>
      <c r="H69" s="149"/>
    </row>
    <row r="70" spans="1:8" ht="15" customHeight="1" x14ac:dyDescent="0.25">
      <c r="A70" s="126" t="s">
        <v>51</v>
      </c>
      <c r="B70" s="125">
        <v>14994361</v>
      </c>
      <c r="C70" s="125">
        <v>16333684</v>
      </c>
      <c r="D70" s="125">
        <v>15179757</v>
      </c>
      <c r="E70" s="125">
        <f t="shared" si="6"/>
        <v>-1153927</v>
      </c>
      <c r="F70" s="122">
        <f t="shared" si="7"/>
        <v>-7.0647075087285877E-2</v>
      </c>
      <c r="H70" s="149"/>
    </row>
    <row r="71" spans="1:8" ht="15" customHeight="1" x14ac:dyDescent="0.25">
      <c r="A71" s="126" t="s">
        <v>52</v>
      </c>
      <c r="B71" s="125">
        <v>15544069</v>
      </c>
      <c r="C71" s="125">
        <v>14532993</v>
      </c>
      <c r="D71" s="125">
        <v>15917824</v>
      </c>
      <c r="E71" s="125">
        <f t="shared" si="6"/>
        <v>1384831</v>
      </c>
      <c r="F71" s="122">
        <f t="shared" si="7"/>
        <v>9.5288768115418476E-2</v>
      </c>
      <c r="H71" s="149"/>
    </row>
    <row r="72" spans="1:8" ht="15" customHeight="1" x14ac:dyDescent="0.25">
      <c r="A72" s="126" t="s">
        <v>53</v>
      </c>
      <c r="B72" s="125">
        <v>10740314</v>
      </c>
      <c r="C72" s="125">
        <v>10647408</v>
      </c>
      <c r="D72" s="125">
        <v>12513369</v>
      </c>
      <c r="E72" s="125">
        <f t="shared" si="6"/>
        <v>1865961</v>
      </c>
      <c r="F72" s="122">
        <f t="shared" si="7"/>
        <v>0.17525025809098327</v>
      </c>
      <c r="H72" s="149"/>
    </row>
    <row r="73" spans="1:8" s="103" customFormat="1" ht="15" customHeight="1" x14ac:dyDescent="0.25">
      <c r="A73" s="144" t="s">
        <v>54</v>
      </c>
      <c r="B73" s="130">
        <v>98221256</v>
      </c>
      <c r="C73" s="130">
        <v>103063344</v>
      </c>
      <c r="D73" s="130">
        <v>101072804</v>
      </c>
      <c r="E73" s="125">
        <f t="shared" si="6"/>
        <v>-1990540</v>
      </c>
      <c r="F73" s="131">
        <f t="shared" si="7"/>
        <v>-1.9313753297195559E-2</v>
      </c>
      <c r="H73" s="174"/>
    </row>
    <row r="74" spans="1:8" ht="15" customHeight="1" x14ac:dyDescent="0.25">
      <c r="A74" s="126" t="s">
        <v>55</v>
      </c>
      <c r="B74" s="125">
        <v>0</v>
      </c>
      <c r="C74" s="125">
        <v>0</v>
      </c>
      <c r="D74" s="125">
        <v>0</v>
      </c>
      <c r="E74" s="125">
        <f t="shared" si="6"/>
        <v>0</v>
      </c>
      <c r="F74" s="122">
        <f t="shared" si="7"/>
        <v>0</v>
      </c>
      <c r="H74" s="149"/>
    </row>
    <row r="75" spans="1:8" ht="15" customHeight="1" x14ac:dyDescent="0.25">
      <c r="A75" s="126" t="s">
        <v>56</v>
      </c>
      <c r="B75" s="125">
        <v>45121</v>
      </c>
      <c r="C75" s="125">
        <v>45150</v>
      </c>
      <c r="D75" s="125">
        <v>47071</v>
      </c>
      <c r="E75" s="125">
        <f t="shared" si="6"/>
        <v>1921</v>
      </c>
      <c r="F75" s="122">
        <f t="shared" si="7"/>
        <v>4.2547065337763014E-2</v>
      </c>
      <c r="H75" s="149"/>
    </row>
    <row r="76" spans="1:8" ht="15" customHeight="1" x14ac:dyDescent="0.25">
      <c r="A76" s="126" t="s">
        <v>57</v>
      </c>
      <c r="B76" s="125">
        <v>5414012</v>
      </c>
      <c r="C76" s="125">
        <v>5414012</v>
      </c>
      <c r="D76" s="125">
        <v>5702750</v>
      </c>
      <c r="E76" s="125">
        <f t="shared" si="6"/>
        <v>288738</v>
      </c>
      <c r="F76" s="122">
        <f t="shared" si="7"/>
        <v>5.3331614337020307E-2</v>
      </c>
      <c r="H76" s="149"/>
    </row>
    <row r="77" spans="1:8" ht="15" customHeight="1" x14ac:dyDescent="0.25">
      <c r="A77" s="126" t="s">
        <v>58</v>
      </c>
      <c r="B77" s="125">
        <v>0</v>
      </c>
      <c r="C77" s="125">
        <v>0</v>
      </c>
      <c r="D77" s="125">
        <v>0</v>
      </c>
      <c r="E77" s="125">
        <f t="shared" si="6"/>
        <v>0</v>
      </c>
      <c r="F77" s="122">
        <f t="shared" si="7"/>
        <v>0</v>
      </c>
      <c r="H77" s="149"/>
    </row>
    <row r="78" spans="1:8" s="103" customFormat="1" ht="15" customHeight="1" x14ac:dyDescent="0.25">
      <c r="A78" s="145" t="s">
        <v>59</v>
      </c>
      <c r="B78" s="146">
        <v>103680389</v>
      </c>
      <c r="C78" s="146">
        <v>108522506</v>
      </c>
      <c r="D78" s="146">
        <v>106822625</v>
      </c>
      <c r="E78" s="125">
        <f t="shared" si="6"/>
        <v>-1699881</v>
      </c>
      <c r="F78" s="131">
        <f t="shared" si="7"/>
        <v>-1.5663856859332016E-2</v>
      </c>
      <c r="H78" s="174"/>
    </row>
    <row r="79" spans="1:8" ht="15" customHeight="1" x14ac:dyDescent="0.25">
      <c r="A79" s="143"/>
      <c r="B79" s="117"/>
      <c r="C79" s="117"/>
      <c r="D79" s="117"/>
      <c r="E79" s="117"/>
      <c r="F79" s="119"/>
      <c r="H79" s="149"/>
    </row>
    <row r="80" spans="1:8" ht="15" customHeight="1" x14ac:dyDescent="0.25">
      <c r="A80" s="141" t="s">
        <v>60</v>
      </c>
      <c r="B80" s="117"/>
      <c r="C80" s="117"/>
      <c r="D80" s="117"/>
      <c r="E80" s="117"/>
      <c r="F80" s="119"/>
      <c r="H80" s="149"/>
    </row>
    <row r="81" spans="1:8" ht="15" customHeight="1" x14ac:dyDescent="0.25">
      <c r="A81" s="124" t="s">
        <v>61</v>
      </c>
      <c r="B81" s="121">
        <v>47754619</v>
      </c>
      <c r="C81" s="121">
        <v>47390496</v>
      </c>
      <c r="D81" s="121">
        <v>45864070</v>
      </c>
      <c r="E81" s="117">
        <f t="shared" ref="E81:E99" si="8">D81-C81</f>
        <v>-1526426</v>
      </c>
      <c r="F81" s="122">
        <f t="shared" ref="F81:F99" si="9">IF(ISBLANK(E81),"  ",IF(C81&gt;0,E81/C81,IF(E81&gt;0,1,0)))</f>
        <v>-3.2209538385080415E-2</v>
      </c>
      <c r="H81" s="149"/>
    </row>
    <row r="82" spans="1:8" ht="15" customHeight="1" x14ac:dyDescent="0.25">
      <c r="A82" s="126" t="s">
        <v>62</v>
      </c>
      <c r="B82" s="123">
        <v>490127</v>
      </c>
      <c r="C82" s="123">
        <v>557934</v>
      </c>
      <c r="D82" s="123">
        <v>490128</v>
      </c>
      <c r="E82" s="125">
        <f t="shared" si="8"/>
        <v>-67806</v>
      </c>
      <c r="F82" s="122">
        <f t="shared" si="9"/>
        <v>-0.12153050360795363</v>
      </c>
      <c r="H82" s="149"/>
    </row>
    <row r="83" spans="1:8" ht="15" customHeight="1" x14ac:dyDescent="0.25">
      <c r="A83" s="126" t="s">
        <v>63</v>
      </c>
      <c r="B83" s="117">
        <v>20252010</v>
      </c>
      <c r="C83" s="117">
        <v>24044793</v>
      </c>
      <c r="D83" s="117">
        <v>21315576</v>
      </c>
      <c r="E83" s="125">
        <f t="shared" si="8"/>
        <v>-2729217</v>
      </c>
      <c r="F83" s="122">
        <f t="shared" si="9"/>
        <v>-0.11350553111436643</v>
      </c>
      <c r="H83" s="149"/>
    </row>
    <row r="84" spans="1:8" s="103" customFormat="1" ht="15" customHeight="1" x14ac:dyDescent="0.25">
      <c r="A84" s="144" t="s">
        <v>64</v>
      </c>
      <c r="B84" s="146">
        <v>68496756</v>
      </c>
      <c r="C84" s="146">
        <v>71993223</v>
      </c>
      <c r="D84" s="146">
        <v>67669774</v>
      </c>
      <c r="E84" s="130">
        <f t="shared" si="8"/>
        <v>-4323449</v>
      </c>
      <c r="F84" s="131">
        <f t="shared" si="9"/>
        <v>-6.0053555318672146E-2</v>
      </c>
      <c r="H84" s="174"/>
    </row>
    <row r="85" spans="1:8" ht="15" customHeight="1" x14ac:dyDescent="0.25">
      <c r="A85" s="126" t="s">
        <v>65</v>
      </c>
      <c r="B85" s="123">
        <v>268251</v>
      </c>
      <c r="C85" s="123">
        <v>325897</v>
      </c>
      <c r="D85" s="123">
        <v>390280</v>
      </c>
      <c r="E85" s="125">
        <f t="shared" si="8"/>
        <v>64383</v>
      </c>
      <c r="F85" s="122">
        <f t="shared" si="9"/>
        <v>0.19755628312012691</v>
      </c>
      <c r="H85" s="149"/>
    </row>
    <row r="86" spans="1:8" ht="15" customHeight="1" x14ac:dyDescent="0.25">
      <c r="A86" s="126" t="s">
        <v>66</v>
      </c>
      <c r="B86" s="121">
        <v>10009261</v>
      </c>
      <c r="C86" s="121">
        <v>11572550</v>
      </c>
      <c r="D86" s="121">
        <v>12441287</v>
      </c>
      <c r="E86" s="125">
        <f t="shared" si="8"/>
        <v>868737</v>
      </c>
      <c r="F86" s="122">
        <f t="shared" si="9"/>
        <v>7.5068761854561003E-2</v>
      </c>
      <c r="H86" s="149"/>
    </row>
    <row r="87" spans="1:8" ht="15" customHeight="1" x14ac:dyDescent="0.25">
      <c r="A87" s="126" t="s">
        <v>67</v>
      </c>
      <c r="B87" s="117">
        <v>1136353</v>
      </c>
      <c r="C87" s="117">
        <v>1709089</v>
      </c>
      <c r="D87" s="117">
        <v>1397296</v>
      </c>
      <c r="E87" s="125">
        <f t="shared" si="8"/>
        <v>-311793</v>
      </c>
      <c r="F87" s="122">
        <f t="shared" si="9"/>
        <v>-0.18243227824882144</v>
      </c>
      <c r="H87" s="149"/>
    </row>
    <row r="88" spans="1:8" s="103" customFormat="1" ht="15" customHeight="1" x14ac:dyDescent="0.25">
      <c r="A88" s="128" t="s">
        <v>68</v>
      </c>
      <c r="B88" s="146">
        <v>11413865</v>
      </c>
      <c r="C88" s="146">
        <v>13607536</v>
      </c>
      <c r="D88" s="146">
        <v>14228863</v>
      </c>
      <c r="E88" s="130">
        <f t="shared" si="8"/>
        <v>621327</v>
      </c>
      <c r="F88" s="131">
        <f t="shared" si="9"/>
        <v>4.5660507530533079E-2</v>
      </c>
      <c r="H88" s="174"/>
    </row>
    <row r="89" spans="1:8" ht="15" customHeight="1" x14ac:dyDescent="0.25">
      <c r="A89" s="126" t="s">
        <v>69</v>
      </c>
      <c r="B89" s="117">
        <v>953675</v>
      </c>
      <c r="C89" s="117">
        <v>1038329</v>
      </c>
      <c r="D89" s="117">
        <v>1081793</v>
      </c>
      <c r="E89" s="125">
        <f t="shared" si="8"/>
        <v>43464</v>
      </c>
      <c r="F89" s="122">
        <f t="shared" si="9"/>
        <v>4.1859564742966822E-2</v>
      </c>
      <c r="H89" s="149"/>
    </row>
    <row r="90" spans="1:8" ht="15" customHeight="1" x14ac:dyDescent="0.25">
      <c r="A90" s="126" t="s">
        <v>70</v>
      </c>
      <c r="B90" s="125">
        <v>21328433</v>
      </c>
      <c r="C90" s="125">
        <v>20370431</v>
      </c>
      <c r="D90" s="125">
        <v>22003937</v>
      </c>
      <c r="E90" s="125">
        <f t="shared" si="8"/>
        <v>1633506</v>
      </c>
      <c r="F90" s="122">
        <f t="shared" si="9"/>
        <v>8.0190055870688254E-2</v>
      </c>
      <c r="H90" s="149"/>
    </row>
    <row r="91" spans="1:8" ht="15" customHeight="1" x14ac:dyDescent="0.25">
      <c r="A91" s="126" t="s">
        <v>71</v>
      </c>
      <c r="B91" s="125">
        <v>0</v>
      </c>
      <c r="C91" s="125">
        <v>0</v>
      </c>
      <c r="D91" s="125">
        <v>0</v>
      </c>
      <c r="E91" s="125">
        <f t="shared" si="8"/>
        <v>0</v>
      </c>
      <c r="F91" s="122">
        <f t="shared" si="9"/>
        <v>0</v>
      </c>
      <c r="H91" s="149"/>
    </row>
    <row r="92" spans="1:8" ht="15" customHeight="1" x14ac:dyDescent="0.25">
      <c r="A92" s="126" t="s">
        <v>72</v>
      </c>
      <c r="B92" s="125">
        <v>45121</v>
      </c>
      <c r="C92" s="125">
        <v>45150</v>
      </c>
      <c r="D92" s="125">
        <v>47071</v>
      </c>
      <c r="E92" s="125">
        <f t="shared" si="8"/>
        <v>1921</v>
      </c>
      <c r="F92" s="122">
        <f t="shared" si="9"/>
        <v>4.2547065337763014E-2</v>
      </c>
      <c r="H92" s="149"/>
    </row>
    <row r="93" spans="1:8" s="103" customFormat="1" ht="15" customHeight="1" x14ac:dyDescent="0.25">
      <c r="A93" s="128" t="s">
        <v>73</v>
      </c>
      <c r="B93" s="130">
        <v>22327229</v>
      </c>
      <c r="C93" s="130">
        <v>21453910</v>
      </c>
      <c r="D93" s="130">
        <v>23132801</v>
      </c>
      <c r="E93" s="130">
        <f t="shared" si="8"/>
        <v>1678891</v>
      </c>
      <c r="F93" s="131">
        <f t="shared" si="9"/>
        <v>7.825571189587352E-2</v>
      </c>
      <c r="H93" s="174"/>
    </row>
    <row r="94" spans="1:8" ht="15" customHeight="1" x14ac:dyDescent="0.25">
      <c r="A94" s="126" t="s">
        <v>74</v>
      </c>
      <c r="B94" s="125">
        <v>470378</v>
      </c>
      <c r="C94" s="125">
        <v>804888</v>
      </c>
      <c r="D94" s="125">
        <v>818741</v>
      </c>
      <c r="E94" s="125">
        <f t="shared" si="8"/>
        <v>13853</v>
      </c>
      <c r="F94" s="122">
        <f t="shared" si="9"/>
        <v>1.72110902386419E-2</v>
      </c>
      <c r="H94" s="149"/>
    </row>
    <row r="95" spans="1:8" ht="15" customHeight="1" x14ac:dyDescent="0.25">
      <c r="A95" s="126" t="s">
        <v>75</v>
      </c>
      <c r="B95" s="125">
        <v>972161</v>
      </c>
      <c r="C95" s="125">
        <v>662949</v>
      </c>
      <c r="D95" s="125">
        <v>972446</v>
      </c>
      <c r="E95" s="125">
        <f t="shared" si="8"/>
        <v>309497</v>
      </c>
      <c r="F95" s="122">
        <f t="shared" si="9"/>
        <v>0.46684888279490577</v>
      </c>
      <c r="H95" s="149"/>
    </row>
    <row r="96" spans="1:8" ht="15" customHeight="1" x14ac:dyDescent="0.25">
      <c r="A96" s="133" t="s">
        <v>76</v>
      </c>
      <c r="B96" s="125">
        <v>0</v>
      </c>
      <c r="C96" s="125">
        <v>0</v>
      </c>
      <c r="D96" s="125">
        <v>0</v>
      </c>
      <c r="E96" s="125">
        <f t="shared" si="8"/>
        <v>0</v>
      </c>
      <c r="F96" s="122">
        <f t="shared" si="9"/>
        <v>0</v>
      </c>
      <c r="H96" s="149"/>
    </row>
    <row r="97" spans="1:8" s="103" customFormat="1" ht="15" customHeight="1" x14ac:dyDescent="0.25">
      <c r="A97" s="147" t="s">
        <v>77</v>
      </c>
      <c r="B97" s="146">
        <v>1442539</v>
      </c>
      <c r="C97" s="146">
        <v>1467837</v>
      </c>
      <c r="D97" s="146">
        <v>1791187</v>
      </c>
      <c r="E97" s="125">
        <f t="shared" si="8"/>
        <v>323350</v>
      </c>
      <c r="F97" s="131">
        <f t="shared" si="9"/>
        <v>0.22029012758228605</v>
      </c>
      <c r="H97" s="174"/>
    </row>
    <row r="98" spans="1:8" ht="15" customHeight="1" x14ac:dyDescent="0.25">
      <c r="A98" s="133" t="s">
        <v>78</v>
      </c>
      <c r="B98" s="125">
        <v>0</v>
      </c>
      <c r="C98" s="125">
        <v>0</v>
      </c>
      <c r="D98" s="125">
        <v>0</v>
      </c>
      <c r="E98" s="125">
        <f t="shared" si="8"/>
        <v>0</v>
      </c>
      <c r="F98" s="122">
        <f t="shared" si="9"/>
        <v>0</v>
      </c>
      <c r="H98" s="149"/>
    </row>
    <row r="99" spans="1:8" s="103" customFormat="1" ht="15" customHeight="1" thickBot="1" x14ac:dyDescent="0.3">
      <c r="A99" s="165" t="s">
        <v>59</v>
      </c>
      <c r="B99" s="166">
        <v>103680389</v>
      </c>
      <c r="C99" s="166">
        <v>108522506</v>
      </c>
      <c r="D99" s="166">
        <v>106822625</v>
      </c>
      <c r="E99" s="166">
        <f t="shared" si="8"/>
        <v>-1699881</v>
      </c>
      <c r="F99" s="167">
        <f t="shared" si="9"/>
        <v>-1.5663856859332016E-2</v>
      </c>
      <c r="H99" s="174"/>
    </row>
    <row r="100" spans="1:8" ht="15" customHeight="1" thickTop="1" x14ac:dyDescent="0.25">
      <c r="A100" s="148"/>
      <c r="B100" s="149"/>
      <c r="C100" s="149"/>
      <c r="D100" s="149"/>
      <c r="E100" s="149"/>
      <c r="F100" s="150" t="s">
        <v>38</v>
      </c>
    </row>
    <row r="101" spans="1:8" x14ac:dyDescent="0.25">
      <c r="A101" t="s">
        <v>210</v>
      </c>
    </row>
    <row r="102" spans="1:8" x14ac:dyDescent="0.25">
      <c r="A102" t="s">
        <v>181</v>
      </c>
    </row>
    <row r="103" spans="1:8" x14ac:dyDescent="0.25">
      <c r="A103" t="s">
        <v>211</v>
      </c>
    </row>
  </sheetData>
  <hyperlinks>
    <hyperlink ref="I2" location="Home!A1" tooltip="Home" display="Home" xr:uid="{00000000-0004-0000-1400-000000000000}"/>
  </hyperlinks>
  <printOptions horizontalCentered="1" verticalCentered="1"/>
  <pageMargins left="0.25" right="0.25" top="0.75" bottom="0.75" header="0.3" footer="0.3"/>
  <pageSetup scale="4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pageSetUpPr fitToPage="1"/>
  </sheetPr>
  <dimension ref="A1:M103"/>
  <sheetViews>
    <sheetView zoomScaleNormal="100" workbookViewId="0">
      <pane ySplit="5" topLeftCell="A57" activePane="bottomLeft" state="frozen"/>
      <selection activeCell="G16" sqref="G16"/>
      <selection pane="bottomLeft" activeCell="C65" sqref="C65:C72"/>
    </sheetView>
  </sheetViews>
  <sheetFormatPr defaultColWidth="9.140625" defaultRowHeight="15" x14ac:dyDescent="0.25"/>
  <cols>
    <col min="1" max="1" width="66.5703125" customWidth="1"/>
    <col min="2" max="5" width="23.7109375" style="151" customWidth="1"/>
    <col min="6" max="6" width="23.7109375" style="152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94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109" t="s">
        <v>4</v>
      </c>
      <c r="B4" s="110" t="s">
        <v>5</v>
      </c>
      <c r="C4" s="111" t="s">
        <v>6</v>
      </c>
      <c r="D4" s="111" t="s">
        <v>6</v>
      </c>
      <c r="E4" s="111" t="s">
        <v>7</v>
      </c>
      <c r="F4" s="112" t="s">
        <v>8</v>
      </c>
      <c r="H4" s="180"/>
    </row>
    <row r="5" spans="1:9" s="107" customFormat="1" ht="15" customHeight="1" x14ac:dyDescent="0.25">
      <c r="A5" s="113"/>
      <c r="B5" s="114" t="s">
        <v>207</v>
      </c>
      <c r="C5" s="114" t="s">
        <v>208</v>
      </c>
      <c r="D5" s="203" t="s">
        <v>209</v>
      </c>
      <c r="E5" s="114" t="s">
        <v>207</v>
      </c>
      <c r="F5" s="115" t="s">
        <v>9</v>
      </c>
      <c r="H5" s="181"/>
    </row>
    <row r="6" spans="1:9" ht="15" customHeight="1" x14ac:dyDescent="0.25">
      <c r="A6" s="116" t="s">
        <v>10</v>
      </c>
      <c r="B6" s="117"/>
      <c r="C6" s="117"/>
      <c r="D6" s="117"/>
      <c r="E6" s="117"/>
      <c r="F6" s="118"/>
      <c r="H6" s="149"/>
    </row>
    <row r="7" spans="1:9" ht="15" customHeight="1" x14ac:dyDescent="0.25">
      <c r="A7" s="116" t="s">
        <v>11</v>
      </c>
      <c r="B7" s="117"/>
      <c r="C7" s="117"/>
      <c r="D7" s="117"/>
      <c r="E7" s="117"/>
      <c r="F7" s="119"/>
      <c r="H7" s="149"/>
    </row>
    <row r="8" spans="1:9" ht="15" customHeight="1" x14ac:dyDescent="0.25">
      <c r="A8" s="120" t="s">
        <v>12</v>
      </c>
      <c r="B8" s="121">
        <v>31572162</v>
      </c>
      <c r="C8" s="121">
        <v>31572162</v>
      </c>
      <c r="D8" s="121">
        <v>41253125</v>
      </c>
      <c r="E8" s="121">
        <f t="shared" ref="E8:E36" si="0">D8-C8</f>
        <v>9680963</v>
      </c>
      <c r="F8" s="122">
        <f t="shared" ref="F8:F36" si="1">IF(ISBLANK(E8),"  ",IF(C8&gt;0,E8/C8,IF(E8&gt;0,1,0)))</f>
        <v>0.30662971385995041</v>
      </c>
      <c r="H8" s="149"/>
    </row>
    <row r="9" spans="1:9" ht="15" customHeight="1" x14ac:dyDescent="0.25">
      <c r="A9" s="120" t="s">
        <v>13</v>
      </c>
      <c r="B9" s="121">
        <v>0</v>
      </c>
      <c r="C9" s="121">
        <v>0</v>
      </c>
      <c r="D9" s="121">
        <v>0</v>
      </c>
      <c r="E9" s="121">
        <f t="shared" si="0"/>
        <v>0</v>
      </c>
      <c r="F9" s="122">
        <f t="shared" si="1"/>
        <v>0</v>
      </c>
      <c r="H9" s="149"/>
    </row>
    <row r="10" spans="1:9" ht="15" customHeight="1" x14ac:dyDescent="0.25">
      <c r="A10" s="188" t="s">
        <v>14</v>
      </c>
      <c r="B10" s="123">
        <v>2974623</v>
      </c>
      <c r="C10" s="123">
        <v>2974623</v>
      </c>
      <c r="D10" s="123">
        <v>7520363</v>
      </c>
      <c r="E10" s="121">
        <f t="shared" si="0"/>
        <v>4545740</v>
      </c>
      <c r="F10" s="122">
        <f t="shared" si="1"/>
        <v>1.5281734861863168</v>
      </c>
      <c r="H10" s="149"/>
    </row>
    <row r="11" spans="1:9" ht="15" customHeight="1" x14ac:dyDescent="0.25">
      <c r="A11" s="194" t="s">
        <v>15</v>
      </c>
      <c r="B11" s="125">
        <v>0</v>
      </c>
      <c r="C11" s="125">
        <v>0</v>
      </c>
      <c r="D11" s="125">
        <v>0</v>
      </c>
      <c r="E11" s="121">
        <f t="shared" si="0"/>
        <v>0</v>
      </c>
      <c r="F11" s="122">
        <f t="shared" si="1"/>
        <v>0</v>
      </c>
      <c r="H11" s="149"/>
    </row>
    <row r="12" spans="1:9" ht="15" customHeight="1" x14ac:dyDescent="0.25">
      <c r="A12" s="195" t="s">
        <v>16</v>
      </c>
      <c r="B12" s="125">
        <v>2974623</v>
      </c>
      <c r="C12" s="125">
        <v>2974623</v>
      </c>
      <c r="D12" s="125">
        <v>2520363</v>
      </c>
      <c r="E12" s="121">
        <f t="shared" si="0"/>
        <v>-454260</v>
      </c>
      <c r="F12" s="122">
        <f t="shared" si="1"/>
        <v>-0.1527117890233485</v>
      </c>
      <c r="H12" s="149"/>
    </row>
    <row r="13" spans="1:9" ht="15" customHeight="1" x14ac:dyDescent="0.25">
      <c r="A13" s="195" t="s">
        <v>17</v>
      </c>
      <c r="B13" s="125">
        <v>0</v>
      </c>
      <c r="C13" s="125">
        <v>0</v>
      </c>
      <c r="D13" s="125">
        <v>0</v>
      </c>
      <c r="E13" s="121">
        <f t="shared" si="0"/>
        <v>0</v>
      </c>
      <c r="F13" s="122">
        <f t="shared" si="1"/>
        <v>0</v>
      </c>
      <c r="H13" s="149"/>
    </row>
    <row r="14" spans="1:9" ht="15" customHeight="1" x14ac:dyDescent="0.25">
      <c r="A14" s="195" t="s">
        <v>18</v>
      </c>
      <c r="B14" s="125">
        <v>0</v>
      </c>
      <c r="C14" s="125">
        <v>0</v>
      </c>
      <c r="D14" s="125">
        <v>0</v>
      </c>
      <c r="E14" s="121">
        <f t="shared" si="0"/>
        <v>0</v>
      </c>
      <c r="F14" s="122">
        <f t="shared" si="1"/>
        <v>0</v>
      </c>
      <c r="H14" s="149"/>
    </row>
    <row r="15" spans="1:9" ht="15" customHeight="1" x14ac:dyDescent="0.25">
      <c r="A15" s="195" t="s">
        <v>19</v>
      </c>
      <c r="B15" s="125">
        <v>0</v>
      </c>
      <c r="C15" s="125">
        <v>0</v>
      </c>
      <c r="D15" s="125">
        <v>0</v>
      </c>
      <c r="E15" s="121">
        <f t="shared" si="0"/>
        <v>0</v>
      </c>
      <c r="F15" s="122">
        <f t="shared" si="1"/>
        <v>0</v>
      </c>
      <c r="H15" s="149"/>
    </row>
    <row r="16" spans="1:9" ht="15" customHeight="1" x14ac:dyDescent="0.25">
      <c r="A16" s="195" t="s">
        <v>200</v>
      </c>
      <c r="B16" s="125">
        <v>0</v>
      </c>
      <c r="C16" s="125">
        <v>0</v>
      </c>
      <c r="D16" s="125">
        <v>0</v>
      </c>
      <c r="E16" s="121">
        <f t="shared" si="0"/>
        <v>0</v>
      </c>
      <c r="F16" s="122">
        <f t="shared" si="1"/>
        <v>0</v>
      </c>
      <c r="H16" s="149"/>
    </row>
    <row r="17" spans="1:8" ht="15" customHeight="1" x14ac:dyDescent="0.25">
      <c r="A17" s="195" t="s">
        <v>20</v>
      </c>
      <c r="B17" s="125">
        <v>0</v>
      </c>
      <c r="C17" s="125">
        <v>0</v>
      </c>
      <c r="D17" s="125">
        <v>0</v>
      </c>
      <c r="E17" s="121">
        <f t="shared" si="0"/>
        <v>0</v>
      </c>
      <c r="F17" s="122">
        <f t="shared" si="1"/>
        <v>0</v>
      </c>
      <c r="H17" s="149"/>
    </row>
    <row r="18" spans="1:8" ht="15" customHeight="1" x14ac:dyDescent="0.25">
      <c r="A18" s="195" t="s">
        <v>192</v>
      </c>
      <c r="B18" s="125">
        <v>0</v>
      </c>
      <c r="C18" s="125">
        <v>0</v>
      </c>
      <c r="D18" s="125">
        <v>0</v>
      </c>
      <c r="E18" s="121">
        <f t="shared" si="0"/>
        <v>0</v>
      </c>
      <c r="F18" s="122">
        <f t="shared" si="1"/>
        <v>0</v>
      </c>
      <c r="H18" s="149"/>
    </row>
    <row r="19" spans="1:8" ht="15" customHeight="1" x14ac:dyDescent="0.25">
      <c r="A19" s="195" t="s">
        <v>21</v>
      </c>
      <c r="B19" s="125">
        <v>0</v>
      </c>
      <c r="C19" s="125">
        <v>0</v>
      </c>
      <c r="D19" s="125">
        <v>0</v>
      </c>
      <c r="E19" s="121">
        <f t="shared" si="0"/>
        <v>0</v>
      </c>
      <c r="F19" s="122">
        <f t="shared" si="1"/>
        <v>0</v>
      </c>
      <c r="H19" s="149"/>
    </row>
    <row r="20" spans="1:8" ht="15" customHeight="1" x14ac:dyDescent="0.25">
      <c r="A20" s="195" t="s">
        <v>22</v>
      </c>
      <c r="B20" s="125">
        <v>0</v>
      </c>
      <c r="C20" s="125">
        <v>0</v>
      </c>
      <c r="D20" s="125">
        <v>0</v>
      </c>
      <c r="E20" s="121">
        <f t="shared" si="0"/>
        <v>0</v>
      </c>
      <c r="F20" s="122">
        <f t="shared" si="1"/>
        <v>0</v>
      </c>
      <c r="H20" s="149"/>
    </row>
    <row r="21" spans="1:8" ht="15" customHeight="1" x14ac:dyDescent="0.25">
      <c r="A21" s="195" t="s">
        <v>193</v>
      </c>
      <c r="B21" s="125">
        <v>0</v>
      </c>
      <c r="C21" s="125">
        <v>0</v>
      </c>
      <c r="D21" s="125">
        <v>0</v>
      </c>
      <c r="E21" s="121">
        <f t="shared" si="0"/>
        <v>0</v>
      </c>
      <c r="F21" s="122">
        <f t="shared" si="1"/>
        <v>0</v>
      </c>
      <c r="H21" s="149"/>
    </row>
    <row r="22" spans="1:8" ht="15" customHeight="1" x14ac:dyDescent="0.25">
      <c r="A22" s="195" t="s">
        <v>23</v>
      </c>
      <c r="B22" s="125">
        <v>0</v>
      </c>
      <c r="C22" s="125">
        <v>0</v>
      </c>
      <c r="D22" s="125">
        <v>0</v>
      </c>
      <c r="E22" s="121">
        <f t="shared" si="0"/>
        <v>0</v>
      </c>
      <c r="F22" s="122">
        <f t="shared" si="1"/>
        <v>0</v>
      </c>
      <c r="H22" s="149"/>
    </row>
    <row r="23" spans="1:8" ht="15" customHeight="1" x14ac:dyDescent="0.25">
      <c r="A23" s="196" t="s">
        <v>194</v>
      </c>
      <c r="B23" s="125">
        <v>0</v>
      </c>
      <c r="C23" s="125">
        <v>0</v>
      </c>
      <c r="D23" s="125">
        <v>0</v>
      </c>
      <c r="E23" s="121">
        <f t="shared" si="0"/>
        <v>0</v>
      </c>
      <c r="F23" s="122">
        <f t="shared" si="1"/>
        <v>0</v>
      </c>
      <c r="H23" s="149"/>
    </row>
    <row r="24" spans="1:8" ht="15" customHeight="1" x14ac:dyDescent="0.25">
      <c r="A24" s="196" t="s">
        <v>24</v>
      </c>
      <c r="B24" s="125">
        <v>0</v>
      </c>
      <c r="C24" s="125">
        <v>0</v>
      </c>
      <c r="D24" s="125">
        <v>0</v>
      </c>
      <c r="E24" s="121">
        <f t="shared" si="0"/>
        <v>0</v>
      </c>
      <c r="F24" s="122">
        <f t="shared" si="1"/>
        <v>0</v>
      </c>
      <c r="H24" s="149"/>
    </row>
    <row r="25" spans="1:8" ht="15" customHeight="1" x14ac:dyDescent="0.25">
      <c r="A25" s="196" t="s">
        <v>79</v>
      </c>
      <c r="B25" s="125">
        <v>0</v>
      </c>
      <c r="C25" s="125">
        <v>0</v>
      </c>
      <c r="D25" s="125">
        <v>0</v>
      </c>
      <c r="E25" s="121">
        <f t="shared" si="0"/>
        <v>0</v>
      </c>
      <c r="F25" s="122">
        <f t="shared" si="1"/>
        <v>0</v>
      </c>
      <c r="H25" s="149"/>
    </row>
    <row r="26" spans="1:8" ht="15" customHeight="1" x14ac:dyDescent="0.25">
      <c r="A26" s="196" t="s">
        <v>195</v>
      </c>
      <c r="B26" s="125">
        <v>0</v>
      </c>
      <c r="C26" s="125">
        <v>0</v>
      </c>
      <c r="D26" s="125">
        <v>0</v>
      </c>
      <c r="E26" s="121">
        <f t="shared" si="0"/>
        <v>0</v>
      </c>
      <c r="F26" s="122">
        <f t="shared" si="1"/>
        <v>0</v>
      </c>
      <c r="H26" s="149"/>
    </row>
    <row r="27" spans="1:8" ht="15" customHeight="1" x14ac:dyDescent="0.25">
      <c r="A27" s="196" t="s">
        <v>196</v>
      </c>
      <c r="B27" s="125">
        <v>0</v>
      </c>
      <c r="C27" s="125">
        <v>0</v>
      </c>
      <c r="D27" s="125">
        <v>0</v>
      </c>
      <c r="E27" s="121">
        <f t="shared" si="0"/>
        <v>0</v>
      </c>
      <c r="F27" s="122">
        <f t="shared" si="1"/>
        <v>0</v>
      </c>
      <c r="H27" s="149"/>
    </row>
    <row r="28" spans="1:8" ht="15" customHeight="1" x14ac:dyDescent="0.25">
      <c r="A28" s="196" t="s">
        <v>185</v>
      </c>
      <c r="B28" s="125">
        <v>0</v>
      </c>
      <c r="C28" s="125">
        <v>0</v>
      </c>
      <c r="D28" s="125">
        <v>0</v>
      </c>
      <c r="E28" s="121">
        <f t="shared" si="0"/>
        <v>0</v>
      </c>
      <c r="F28" s="122">
        <f t="shared" si="1"/>
        <v>0</v>
      </c>
      <c r="H28" s="149"/>
    </row>
    <row r="29" spans="1:8" ht="15" customHeight="1" x14ac:dyDescent="0.25">
      <c r="A29" s="196" t="s">
        <v>197</v>
      </c>
      <c r="B29" s="125">
        <v>0</v>
      </c>
      <c r="C29" s="125">
        <v>0</v>
      </c>
      <c r="D29" s="125">
        <v>0</v>
      </c>
      <c r="E29" s="121">
        <f t="shared" si="0"/>
        <v>0</v>
      </c>
      <c r="F29" s="122">
        <f t="shared" si="1"/>
        <v>0</v>
      </c>
      <c r="H29" s="149"/>
    </row>
    <row r="30" spans="1:8" ht="15" customHeight="1" x14ac:dyDescent="0.25">
      <c r="A30" s="197" t="s">
        <v>198</v>
      </c>
      <c r="B30" s="125">
        <v>0</v>
      </c>
      <c r="C30" s="125">
        <v>0</v>
      </c>
      <c r="D30" s="125">
        <v>0</v>
      </c>
      <c r="E30" s="121">
        <f t="shared" si="0"/>
        <v>0</v>
      </c>
      <c r="F30" s="122">
        <f t="shared" si="1"/>
        <v>0</v>
      </c>
      <c r="H30" s="149"/>
    </row>
    <row r="31" spans="1:8" s="209" customFormat="1" ht="15" customHeight="1" x14ac:dyDescent="0.25">
      <c r="A31" s="216" t="s">
        <v>205</v>
      </c>
      <c r="B31" s="217">
        <v>0</v>
      </c>
      <c r="C31" s="217">
        <v>0</v>
      </c>
      <c r="D31" s="217">
        <v>5000000</v>
      </c>
      <c r="E31" s="218">
        <f t="shared" si="0"/>
        <v>5000000</v>
      </c>
      <c r="F31" s="219">
        <f t="shared" si="1"/>
        <v>1</v>
      </c>
      <c r="H31" s="220"/>
    </row>
    <row r="32" spans="1:8" s="209" customFormat="1" ht="15" customHeight="1" x14ac:dyDescent="0.25">
      <c r="A32" s="221" t="s">
        <v>206</v>
      </c>
      <c r="B32" s="217">
        <v>0</v>
      </c>
      <c r="C32" s="217">
        <v>0</v>
      </c>
      <c r="D32" s="217">
        <v>0</v>
      </c>
      <c r="E32" s="218">
        <f t="shared" si="0"/>
        <v>0</v>
      </c>
      <c r="F32" s="219">
        <f t="shared" si="1"/>
        <v>0</v>
      </c>
      <c r="H32" s="220"/>
    </row>
    <row r="33" spans="1:8" ht="15" customHeight="1" x14ac:dyDescent="0.25">
      <c r="A33" s="196" t="s">
        <v>201</v>
      </c>
      <c r="B33" s="125">
        <v>0</v>
      </c>
      <c r="C33" s="125">
        <v>0</v>
      </c>
      <c r="D33" s="125">
        <v>0</v>
      </c>
      <c r="E33" s="121">
        <f t="shared" si="0"/>
        <v>0</v>
      </c>
      <c r="F33" s="122">
        <f t="shared" si="1"/>
        <v>0</v>
      </c>
      <c r="H33" s="149"/>
    </row>
    <row r="34" spans="1:8" ht="15" customHeight="1" x14ac:dyDescent="0.25">
      <c r="A34" s="205" t="s">
        <v>204</v>
      </c>
      <c r="B34" s="125">
        <v>0</v>
      </c>
      <c r="C34" s="125">
        <v>0</v>
      </c>
      <c r="D34" s="125">
        <v>0</v>
      </c>
      <c r="E34" s="121">
        <f t="shared" ref="E34" si="2">D34-C34</f>
        <v>0</v>
      </c>
      <c r="F34" s="122">
        <f t="shared" ref="F34" si="3">IF(ISBLANK(E34),"  ",IF(C34&gt;0,E34/C34,IF(E34&gt;0,1,0)))</f>
        <v>0</v>
      </c>
      <c r="H34" s="149"/>
    </row>
    <row r="35" spans="1:8" ht="15" customHeight="1" x14ac:dyDescent="0.25">
      <c r="A35" s="198" t="s">
        <v>202</v>
      </c>
      <c r="B35" s="125">
        <v>0</v>
      </c>
      <c r="C35" s="125">
        <v>0</v>
      </c>
      <c r="D35" s="125">
        <v>0</v>
      </c>
      <c r="E35" s="121">
        <f t="shared" si="0"/>
        <v>0</v>
      </c>
      <c r="F35" s="122">
        <f t="shared" si="1"/>
        <v>0</v>
      </c>
      <c r="H35" s="149"/>
    </row>
    <row r="36" spans="1:8" ht="15" customHeight="1" x14ac:dyDescent="0.25">
      <c r="A36" s="198" t="s">
        <v>203</v>
      </c>
      <c r="B36" s="125">
        <v>0</v>
      </c>
      <c r="C36" s="125">
        <v>0</v>
      </c>
      <c r="D36" s="125">
        <v>0</v>
      </c>
      <c r="E36" s="121">
        <f t="shared" si="0"/>
        <v>0</v>
      </c>
      <c r="F36" s="122">
        <f t="shared" si="1"/>
        <v>0</v>
      </c>
      <c r="H36" s="149"/>
    </row>
    <row r="37" spans="1:8" ht="15" customHeight="1" x14ac:dyDescent="0.25">
      <c r="A37" s="127" t="s">
        <v>25</v>
      </c>
      <c r="B37" s="125"/>
      <c r="C37" s="125"/>
      <c r="D37" s="125"/>
      <c r="E37" s="125"/>
      <c r="F37" s="118"/>
      <c r="H37" s="149"/>
    </row>
    <row r="38" spans="1:8" ht="15" customHeight="1" x14ac:dyDescent="0.25">
      <c r="A38" s="124" t="s">
        <v>26</v>
      </c>
      <c r="B38" s="121">
        <v>0</v>
      </c>
      <c r="C38" s="121">
        <v>0</v>
      </c>
      <c r="D38" s="121">
        <v>0</v>
      </c>
      <c r="E38" s="121">
        <f>D38-C38</f>
        <v>0</v>
      </c>
      <c r="F38" s="122">
        <f>IF(ISBLANK(E38),"  ",IF(C38&gt;0,E38/C38,IF(E38&gt;0,1,0)))</f>
        <v>0</v>
      </c>
      <c r="H38" s="149"/>
    </row>
    <row r="39" spans="1:8" ht="15" customHeight="1" x14ac:dyDescent="0.25">
      <c r="A39" s="128" t="s">
        <v>27</v>
      </c>
      <c r="B39" s="125"/>
      <c r="C39" s="125"/>
      <c r="D39" s="125"/>
      <c r="E39" s="125"/>
      <c r="F39" s="118"/>
      <c r="H39" s="149"/>
    </row>
    <row r="40" spans="1:8" ht="15" customHeight="1" x14ac:dyDescent="0.25">
      <c r="A40" s="124" t="s">
        <v>26</v>
      </c>
      <c r="B40" s="117">
        <v>0</v>
      </c>
      <c r="C40" s="117">
        <v>0</v>
      </c>
      <c r="D40" s="117">
        <v>0</v>
      </c>
      <c r="E40" s="121">
        <f>D40-C40</f>
        <v>0</v>
      </c>
      <c r="F40" s="122">
        <f>IF(ISBLANK(E40),"  ",IF(C40&gt;0,E40/C40,IF(E40&gt;0,1,0)))</f>
        <v>0</v>
      </c>
      <c r="H40" s="149"/>
    </row>
    <row r="41" spans="1:8" ht="15" customHeight="1" x14ac:dyDescent="0.25">
      <c r="A41" s="126" t="s">
        <v>28</v>
      </c>
      <c r="B41" s="125"/>
      <c r="C41" s="125"/>
      <c r="D41" s="125"/>
      <c r="E41" s="123"/>
      <c r="F41" s="122" t="str">
        <f>IF(ISBLANK(E41),"  ",IF(C41&gt;0,E41/C41,IF(E41&gt;0,1,0)))</f>
        <v xml:space="preserve">  </v>
      </c>
      <c r="H41" s="149"/>
    </row>
    <row r="42" spans="1:8" s="103" customFormat="1" ht="15" customHeight="1" x14ac:dyDescent="0.25">
      <c r="A42" s="129" t="s">
        <v>30</v>
      </c>
      <c r="B42" s="130">
        <v>34546785</v>
      </c>
      <c r="C42" s="130">
        <v>34546785</v>
      </c>
      <c r="D42" s="130">
        <v>48773488</v>
      </c>
      <c r="E42" s="130">
        <f>D42-C42</f>
        <v>14226703</v>
      </c>
      <c r="F42" s="131">
        <f>IF(ISBLANK(E42),"  ",IF(C42&gt;0,E42/C42,IF(E42&gt;0,1,0)))</f>
        <v>0.41180975306385237</v>
      </c>
      <c r="H42" s="174"/>
    </row>
    <row r="43" spans="1:8" ht="15" customHeight="1" x14ac:dyDescent="0.25">
      <c r="A43" s="127" t="s">
        <v>31</v>
      </c>
      <c r="B43" s="125"/>
      <c r="C43" s="125"/>
      <c r="D43" s="125"/>
      <c r="E43" s="125"/>
      <c r="F43" s="118"/>
      <c r="H43" s="149"/>
    </row>
    <row r="44" spans="1:8" ht="15" customHeight="1" x14ac:dyDescent="0.25">
      <c r="A44" s="132" t="s">
        <v>32</v>
      </c>
      <c r="B44" s="121">
        <v>0</v>
      </c>
      <c r="C44" s="121">
        <v>0</v>
      </c>
      <c r="D44" s="121">
        <v>0</v>
      </c>
      <c r="E44" s="121">
        <f t="shared" ref="E44:E49" si="4">D44-C44</f>
        <v>0</v>
      </c>
      <c r="F44" s="122">
        <f t="shared" ref="F44:F49" si="5">IF(ISBLANK(E44),"  ",IF(C44&gt;0,E44/C44,IF(E44&gt;0,1,0)))</f>
        <v>0</v>
      </c>
      <c r="H44" s="149"/>
    </row>
    <row r="45" spans="1:8" ht="15" customHeight="1" x14ac:dyDescent="0.25">
      <c r="A45" s="133" t="s">
        <v>33</v>
      </c>
      <c r="B45" s="121">
        <v>0</v>
      </c>
      <c r="C45" s="121">
        <v>0</v>
      </c>
      <c r="D45" s="121">
        <v>0</v>
      </c>
      <c r="E45" s="121">
        <f t="shared" si="4"/>
        <v>0</v>
      </c>
      <c r="F45" s="122">
        <f t="shared" si="5"/>
        <v>0</v>
      </c>
      <c r="H45" s="149"/>
    </row>
    <row r="46" spans="1:8" ht="15" customHeight="1" x14ac:dyDescent="0.25">
      <c r="A46" s="133" t="s">
        <v>34</v>
      </c>
      <c r="B46" s="121">
        <v>0</v>
      </c>
      <c r="C46" s="121">
        <v>0</v>
      </c>
      <c r="D46" s="121">
        <v>0</v>
      </c>
      <c r="E46" s="121">
        <f t="shared" si="4"/>
        <v>0</v>
      </c>
      <c r="F46" s="122">
        <f t="shared" si="5"/>
        <v>0</v>
      </c>
      <c r="H46" s="149"/>
    </row>
    <row r="47" spans="1:8" ht="15" customHeight="1" x14ac:dyDescent="0.25">
      <c r="A47" s="133" t="s">
        <v>35</v>
      </c>
      <c r="B47" s="121">
        <v>0</v>
      </c>
      <c r="C47" s="121">
        <v>0</v>
      </c>
      <c r="D47" s="121">
        <v>0</v>
      </c>
      <c r="E47" s="121">
        <f t="shared" si="4"/>
        <v>0</v>
      </c>
      <c r="F47" s="122">
        <f t="shared" si="5"/>
        <v>0</v>
      </c>
      <c r="H47" s="149"/>
    </row>
    <row r="48" spans="1:8" ht="15" customHeight="1" x14ac:dyDescent="0.25">
      <c r="A48" s="134" t="s">
        <v>36</v>
      </c>
      <c r="B48" s="121">
        <v>0</v>
      </c>
      <c r="C48" s="121">
        <v>0</v>
      </c>
      <c r="D48" s="121">
        <v>0</v>
      </c>
      <c r="E48" s="121">
        <f t="shared" si="4"/>
        <v>0</v>
      </c>
      <c r="F48" s="122">
        <f t="shared" si="5"/>
        <v>0</v>
      </c>
      <c r="H48" s="149"/>
    </row>
    <row r="49" spans="1:13" s="103" customFormat="1" ht="15" customHeight="1" x14ac:dyDescent="0.25">
      <c r="A49" s="127" t="s">
        <v>37</v>
      </c>
      <c r="B49" s="135">
        <v>0</v>
      </c>
      <c r="C49" s="135">
        <v>0</v>
      </c>
      <c r="D49" s="135">
        <v>0</v>
      </c>
      <c r="E49" s="137">
        <f t="shared" si="4"/>
        <v>0</v>
      </c>
      <c r="F49" s="131">
        <f t="shared" si="5"/>
        <v>0</v>
      </c>
      <c r="H49" s="174"/>
      <c r="M49" s="103" t="s">
        <v>38</v>
      </c>
    </row>
    <row r="50" spans="1:13" ht="15" customHeight="1" x14ac:dyDescent="0.25">
      <c r="A50" s="126" t="s">
        <v>38</v>
      </c>
      <c r="B50" s="125"/>
      <c r="C50" s="125"/>
      <c r="D50" s="125"/>
      <c r="E50" s="125"/>
      <c r="F50" s="118"/>
      <c r="H50" s="149"/>
    </row>
    <row r="51" spans="1:13" s="103" customFormat="1" ht="15" customHeight="1" x14ac:dyDescent="0.25">
      <c r="A51" s="136" t="s">
        <v>39</v>
      </c>
      <c r="B51" s="137">
        <v>0</v>
      </c>
      <c r="C51" s="137">
        <v>0</v>
      </c>
      <c r="D51" s="137">
        <v>0</v>
      </c>
      <c r="E51" s="137">
        <f>D51-C51</f>
        <v>0</v>
      </c>
      <c r="F51" s="131">
        <f>IF(ISBLANK(E51),"  ",IF(C51&gt;0,E51/C51,IF(E51&gt;0,1,0)))</f>
        <v>0</v>
      </c>
      <c r="H51" s="174"/>
    </row>
    <row r="52" spans="1:13" ht="15" customHeight="1" x14ac:dyDescent="0.25">
      <c r="A52" s="124"/>
      <c r="B52" s="117"/>
      <c r="C52" s="117"/>
      <c r="D52" s="117"/>
      <c r="E52" s="117"/>
      <c r="F52" s="119"/>
      <c r="H52" s="149"/>
    </row>
    <row r="53" spans="1:13" s="103" customFormat="1" ht="15" customHeight="1" x14ac:dyDescent="0.25">
      <c r="A53" s="136" t="s">
        <v>40</v>
      </c>
      <c r="B53" s="137">
        <v>0</v>
      </c>
      <c r="C53" s="137">
        <v>0</v>
      </c>
      <c r="D53" s="137">
        <v>0</v>
      </c>
      <c r="E53" s="137">
        <f>D53-C53</f>
        <v>0</v>
      </c>
      <c r="F53" s="131">
        <f>IF(ISBLANK(E53),"  ",IF(C53&gt;0,E53/C53,IF(E53&gt;0,1,0)))</f>
        <v>0</v>
      </c>
      <c r="H53" s="174"/>
    </row>
    <row r="54" spans="1:13" ht="15" customHeight="1" x14ac:dyDescent="0.25">
      <c r="A54" s="126" t="s">
        <v>38</v>
      </c>
      <c r="B54" s="125"/>
      <c r="C54" s="125"/>
      <c r="D54" s="125"/>
      <c r="E54" s="125"/>
      <c r="F54" s="118"/>
      <c r="H54" s="149"/>
    </row>
    <row r="55" spans="1:13" s="103" customFormat="1" ht="15" customHeight="1" x14ac:dyDescent="0.25">
      <c r="A55" s="127" t="s">
        <v>41</v>
      </c>
      <c r="B55" s="135">
        <v>58198598.479999989</v>
      </c>
      <c r="C55" s="135">
        <v>72187256</v>
      </c>
      <c r="D55" s="135">
        <v>65000000</v>
      </c>
      <c r="E55" s="135">
        <f>D55-C55</f>
        <v>-7187256</v>
      </c>
      <c r="F55" s="131">
        <f>IF(ISBLANK(E55),"  ",IF(C55&gt;0,E55/C55,IF(E55&gt;0,1,0)))</f>
        <v>-9.9564056015649077E-2</v>
      </c>
      <c r="H55" s="174"/>
    </row>
    <row r="56" spans="1:13" ht="15" customHeight="1" x14ac:dyDescent="0.25">
      <c r="A56" s="126" t="s">
        <v>38</v>
      </c>
      <c r="B56" s="125"/>
      <c r="C56" s="125"/>
      <c r="D56" s="125"/>
      <c r="E56" s="125"/>
      <c r="F56" s="118"/>
      <c r="H56" s="149"/>
    </row>
    <row r="57" spans="1:13" s="103" customFormat="1" ht="15" customHeight="1" x14ac:dyDescent="0.25">
      <c r="A57" s="138" t="s">
        <v>42</v>
      </c>
      <c r="B57" s="139">
        <v>0</v>
      </c>
      <c r="C57" s="139">
        <v>0</v>
      </c>
      <c r="D57" s="139">
        <v>0</v>
      </c>
      <c r="E57" s="139">
        <f>D57-C57</f>
        <v>0</v>
      </c>
      <c r="F57" s="131">
        <f>IF(ISBLANK(E57),"  ",IF(C57&gt;0,E57/C57,IF(E57&gt;0,1,0)))</f>
        <v>0</v>
      </c>
      <c r="H57" s="174"/>
    </row>
    <row r="58" spans="1:13" ht="15" customHeight="1" x14ac:dyDescent="0.25">
      <c r="A58" s="127"/>
      <c r="B58" s="117"/>
      <c r="C58" s="117"/>
      <c r="D58" s="117"/>
      <c r="E58" s="117"/>
      <c r="F58" s="140"/>
      <c r="H58" s="149"/>
    </row>
    <row r="59" spans="1:13" s="103" customFormat="1" ht="15" customHeight="1" x14ac:dyDescent="0.25">
      <c r="A59" s="127" t="s">
        <v>43</v>
      </c>
      <c r="B59" s="135">
        <v>0</v>
      </c>
      <c r="C59" s="135">
        <v>0</v>
      </c>
      <c r="D59" s="135">
        <v>0</v>
      </c>
      <c r="E59" s="139">
        <f>D59-C59</f>
        <v>0</v>
      </c>
      <c r="F59" s="131">
        <f>IF(ISBLANK(E59),"  ",IF(C59&gt;0,E59/C59,IF(E59&gt;0,1,0)))</f>
        <v>0</v>
      </c>
      <c r="H59" s="174"/>
    </row>
    <row r="60" spans="1:13" ht="15" customHeight="1" x14ac:dyDescent="0.25">
      <c r="A60" s="126"/>
      <c r="B60" s="125"/>
      <c r="C60" s="125"/>
      <c r="D60" s="125"/>
      <c r="E60" s="125"/>
      <c r="F60" s="118"/>
      <c r="H60" s="149"/>
    </row>
    <row r="61" spans="1:13" s="103" customFormat="1" ht="15" customHeight="1" x14ac:dyDescent="0.25">
      <c r="A61" s="141" t="s">
        <v>44</v>
      </c>
      <c r="B61" s="135">
        <v>92745383.479999989</v>
      </c>
      <c r="C61" s="135">
        <v>106734041</v>
      </c>
      <c r="D61" s="135">
        <v>113773488</v>
      </c>
      <c r="E61" s="135">
        <f>D61-C61</f>
        <v>7039447</v>
      </c>
      <c r="F61" s="131">
        <f>IF(ISBLANK(E61),"  ",IF(C61&gt;0,E61/C61,IF(E61&gt;0,1,0)))</f>
        <v>6.5953157343681942E-2</v>
      </c>
      <c r="H61" s="174"/>
    </row>
    <row r="62" spans="1:13" ht="15" customHeight="1" x14ac:dyDescent="0.25">
      <c r="A62" s="142"/>
      <c r="B62" s="125"/>
      <c r="C62" s="125"/>
      <c r="D62" s="125"/>
      <c r="E62" s="125"/>
      <c r="F62" s="118" t="s">
        <v>38</v>
      </c>
      <c r="H62" s="149"/>
    </row>
    <row r="63" spans="1:13" ht="15" customHeight="1" x14ac:dyDescent="0.25">
      <c r="A63" s="143"/>
      <c r="B63" s="117"/>
      <c r="C63" s="117"/>
      <c r="D63" s="117"/>
      <c r="E63" s="117"/>
      <c r="F63" s="119" t="s">
        <v>38</v>
      </c>
      <c r="H63" s="149"/>
    </row>
    <row r="64" spans="1:13" ht="15" customHeight="1" x14ac:dyDescent="0.25">
      <c r="A64" s="141" t="s">
        <v>45</v>
      </c>
      <c r="B64" s="117"/>
      <c r="C64" s="117"/>
      <c r="D64" s="117"/>
      <c r="E64" s="117"/>
      <c r="F64" s="119"/>
      <c r="H64" s="149"/>
    </row>
    <row r="65" spans="1:8" ht="15" customHeight="1" x14ac:dyDescent="0.25">
      <c r="A65" s="124" t="s">
        <v>46</v>
      </c>
      <c r="B65" s="117">
        <v>28200975</v>
      </c>
      <c r="C65" s="117">
        <v>32223697</v>
      </c>
      <c r="D65" s="117">
        <v>30121979</v>
      </c>
      <c r="E65" s="117">
        <f t="shared" ref="E65:E78" si="6">D65-C65</f>
        <v>-2101718</v>
      </c>
      <c r="F65" s="122">
        <f t="shared" ref="F65:F78" si="7">IF(ISBLANK(E65),"  ",IF(C65&gt;0,E65/C65,IF(E65&gt;0,1,0)))</f>
        <v>-6.5222745856876693E-2</v>
      </c>
      <c r="H65" s="149"/>
    </row>
    <row r="66" spans="1:8" ht="15" customHeight="1" x14ac:dyDescent="0.25">
      <c r="A66" s="126" t="s">
        <v>47</v>
      </c>
      <c r="B66" s="125">
        <v>7495321</v>
      </c>
      <c r="C66" s="125">
        <v>8752512</v>
      </c>
      <c r="D66" s="125">
        <v>7294341</v>
      </c>
      <c r="E66" s="125">
        <f t="shared" si="6"/>
        <v>-1458171</v>
      </c>
      <c r="F66" s="122">
        <f t="shared" si="7"/>
        <v>-0.1666002857236871</v>
      </c>
      <c r="H66" s="149"/>
    </row>
    <row r="67" spans="1:8" ht="15" customHeight="1" x14ac:dyDescent="0.25">
      <c r="A67" s="126" t="s">
        <v>48</v>
      </c>
      <c r="B67" s="125">
        <v>0</v>
      </c>
      <c r="C67" s="125">
        <v>0</v>
      </c>
      <c r="D67" s="125">
        <v>1950000</v>
      </c>
      <c r="E67" s="125">
        <f t="shared" si="6"/>
        <v>1950000</v>
      </c>
      <c r="F67" s="122">
        <f t="shared" si="7"/>
        <v>1</v>
      </c>
      <c r="H67" s="149"/>
    </row>
    <row r="68" spans="1:8" ht="15" customHeight="1" x14ac:dyDescent="0.25">
      <c r="A68" s="126" t="s">
        <v>49</v>
      </c>
      <c r="B68" s="125">
        <v>8775320</v>
      </c>
      <c r="C68" s="125">
        <v>10868063</v>
      </c>
      <c r="D68" s="125">
        <v>10228041</v>
      </c>
      <c r="E68" s="125">
        <f t="shared" si="6"/>
        <v>-640022</v>
      </c>
      <c r="F68" s="122">
        <f t="shared" si="7"/>
        <v>-5.8890162856067359E-2</v>
      </c>
      <c r="H68" s="149"/>
    </row>
    <row r="69" spans="1:8" ht="15" customHeight="1" x14ac:dyDescent="0.25">
      <c r="A69" s="126" t="s">
        <v>50</v>
      </c>
      <c r="B69" s="125">
        <v>5827325</v>
      </c>
      <c r="C69" s="125">
        <v>8279788</v>
      </c>
      <c r="D69" s="125">
        <v>9208842</v>
      </c>
      <c r="E69" s="125">
        <f t="shared" si="6"/>
        <v>929054</v>
      </c>
      <c r="F69" s="122">
        <f t="shared" si="7"/>
        <v>0.11220746231666801</v>
      </c>
      <c r="H69" s="149"/>
    </row>
    <row r="70" spans="1:8" ht="15" customHeight="1" x14ac:dyDescent="0.25">
      <c r="A70" s="126" t="s">
        <v>51</v>
      </c>
      <c r="B70" s="125">
        <v>13512904</v>
      </c>
      <c r="C70" s="125">
        <v>20419178</v>
      </c>
      <c r="D70" s="125">
        <v>24987185</v>
      </c>
      <c r="E70" s="125">
        <f t="shared" si="6"/>
        <v>4568007</v>
      </c>
      <c r="F70" s="122">
        <f t="shared" si="7"/>
        <v>0.22371160092732431</v>
      </c>
      <c r="H70" s="149"/>
    </row>
    <row r="71" spans="1:8" ht="15" customHeight="1" x14ac:dyDescent="0.25">
      <c r="A71" s="126" t="s">
        <v>52</v>
      </c>
      <c r="B71" s="125">
        <v>6406890</v>
      </c>
      <c r="C71" s="125">
        <v>5975825</v>
      </c>
      <c r="D71" s="125">
        <v>5504625</v>
      </c>
      <c r="E71" s="125">
        <f t="shared" si="6"/>
        <v>-471200</v>
      </c>
      <c r="F71" s="122">
        <f t="shared" si="7"/>
        <v>-7.8851037304472599E-2</v>
      </c>
      <c r="H71" s="149"/>
    </row>
    <row r="72" spans="1:8" ht="15" customHeight="1" x14ac:dyDescent="0.25">
      <c r="A72" s="126" t="s">
        <v>53</v>
      </c>
      <c r="B72" s="125">
        <v>19418125</v>
      </c>
      <c r="C72" s="125">
        <v>18111228</v>
      </c>
      <c r="D72" s="125">
        <v>22978475</v>
      </c>
      <c r="E72" s="125">
        <f t="shared" si="6"/>
        <v>4867247</v>
      </c>
      <c r="F72" s="122">
        <f t="shared" si="7"/>
        <v>0.26874196492915886</v>
      </c>
      <c r="H72" s="149"/>
    </row>
    <row r="73" spans="1:8" s="103" customFormat="1" ht="15" customHeight="1" x14ac:dyDescent="0.25">
      <c r="A73" s="144" t="s">
        <v>54</v>
      </c>
      <c r="B73" s="130">
        <v>89636860</v>
      </c>
      <c r="C73" s="130">
        <v>104630291</v>
      </c>
      <c r="D73" s="130">
        <v>112273488</v>
      </c>
      <c r="E73" s="125">
        <f t="shared" si="6"/>
        <v>7643197</v>
      </c>
      <c r="F73" s="131">
        <f t="shared" si="7"/>
        <v>7.3049562673967908E-2</v>
      </c>
      <c r="H73" s="174"/>
    </row>
    <row r="74" spans="1:8" ht="15" customHeight="1" x14ac:dyDescent="0.25">
      <c r="A74" s="126" t="s">
        <v>55</v>
      </c>
      <c r="B74" s="125">
        <v>0</v>
      </c>
      <c r="C74" s="125">
        <v>0</v>
      </c>
      <c r="D74" s="125">
        <v>0</v>
      </c>
      <c r="E74" s="125">
        <f t="shared" si="6"/>
        <v>0</v>
      </c>
      <c r="F74" s="122">
        <f t="shared" si="7"/>
        <v>0</v>
      </c>
      <c r="H74" s="149"/>
    </row>
    <row r="75" spans="1:8" ht="15" customHeight="1" x14ac:dyDescent="0.25">
      <c r="A75" s="126" t="s">
        <v>56</v>
      </c>
      <c r="B75" s="125">
        <v>0</v>
      </c>
      <c r="C75" s="125">
        <v>0</v>
      </c>
      <c r="D75" s="125">
        <v>0</v>
      </c>
      <c r="E75" s="125">
        <f t="shared" si="6"/>
        <v>0</v>
      </c>
      <c r="F75" s="122">
        <f t="shared" si="7"/>
        <v>0</v>
      </c>
      <c r="H75" s="149"/>
    </row>
    <row r="76" spans="1:8" ht="15" customHeight="1" x14ac:dyDescent="0.25">
      <c r="A76" s="126" t="s">
        <v>57</v>
      </c>
      <c r="B76" s="125">
        <v>3108523</v>
      </c>
      <c r="C76" s="125">
        <v>2103750</v>
      </c>
      <c r="D76" s="125">
        <v>1500000</v>
      </c>
      <c r="E76" s="125">
        <f t="shared" si="6"/>
        <v>-603750</v>
      </c>
      <c r="F76" s="122">
        <f t="shared" si="7"/>
        <v>-0.28698752228163993</v>
      </c>
      <c r="H76" s="149"/>
    </row>
    <row r="77" spans="1:8" ht="15" customHeight="1" x14ac:dyDescent="0.25">
      <c r="A77" s="126" t="s">
        <v>58</v>
      </c>
      <c r="B77" s="125">
        <v>0</v>
      </c>
      <c r="C77" s="125">
        <v>0</v>
      </c>
      <c r="D77" s="125">
        <v>0</v>
      </c>
      <c r="E77" s="125">
        <f t="shared" si="6"/>
        <v>0</v>
      </c>
      <c r="F77" s="122">
        <f t="shared" si="7"/>
        <v>0</v>
      </c>
      <c r="H77" s="149"/>
    </row>
    <row r="78" spans="1:8" s="103" customFormat="1" ht="15" customHeight="1" x14ac:dyDescent="0.25">
      <c r="A78" s="145" t="s">
        <v>59</v>
      </c>
      <c r="B78" s="146">
        <v>92745383</v>
      </c>
      <c r="C78" s="146">
        <v>106734041</v>
      </c>
      <c r="D78" s="146">
        <v>113773488</v>
      </c>
      <c r="E78" s="125">
        <f t="shared" si="6"/>
        <v>7039447</v>
      </c>
      <c r="F78" s="131">
        <f t="shared" si="7"/>
        <v>6.5953157343681942E-2</v>
      </c>
      <c r="H78" s="174"/>
    </row>
    <row r="79" spans="1:8" ht="15" customHeight="1" x14ac:dyDescent="0.25">
      <c r="A79" s="143"/>
      <c r="B79" s="117"/>
      <c r="C79" s="117"/>
      <c r="D79" s="117"/>
      <c r="E79" s="117"/>
      <c r="F79" s="119"/>
      <c r="H79" s="149"/>
    </row>
    <row r="80" spans="1:8" ht="15" customHeight="1" x14ac:dyDescent="0.25">
      <c r="A80" s="141" t="s">
        <v>60</v>
      </c>
      <c r="B80" s="117"/>
      <c r="C80" s="117"/>
      <c r="D80" s="117"/>
      <c r="E80" s="117"/>
      <c r="F80" s="119"/>
      <c r="H80" s="149"/>
    </row>
    <row r="81" spans="1:8" ht="15" customHeight="1" x14ac:dyDescent="0.25">
      <c r="A81" s="124" t="s">
        <v>61</v>
      </c>
      <c r="B81" s="121">
        <v>37718705</v>
      </c>
      <c r="C81" s="121">
        <v>42562480</v>
      </c>
      <c r="D81" s="121">
        <v>35146465</v>
      </c>
      <c r="E81" s="117">
        <f t="shared" ref="E81:E99" si="8">D81-C81</f>
        <v>-7416015</v>
      </c>
      <c r="F81" s="122">
        <f t="shared" ref="F81:F99" si="9">IF(ISBLANK(E81),"  ",IF(C81&gt;0,E81/C81,IF(E81&gt;0,1,0)))</f>
        <v>-0.17423831975956289</v>
      </c>
      <c r="H81" s="149"/>
    </row>
    <row r="82" spans="1:8" ht="15" customHeight="1" x14ac:dyDescent="0.25">
      <c r="A82" s="126" t="s">
        <v>62</v>
      </c>
      <c r="B82" s="123">
        <v>1904861</v>
      </c>
      <c r="C82" s="123">
        <v>1990995</v>
      </c>
      <c r="D82" s="123">
        <v>1421566</v>
      </c>
      <c r="E82" s="125">
        <f t="shared" si="8"/>
        <v>-569429</v>
      </c>
      <c r="F82" s="122">
        <f t="shared" si="9"/>
        <v>-0.28600222501814421</v>
      </c>
      <c r="H82" s="149"/>
    </row>
    <row r="83" spans="1:8" ht="15" customHeight="1" x14ac:dyDescent="0.25">
      <c r="A83" s="126" t="s">
        <v>63</v>
      </c>
      <c r="B83" s="117">
        <v>12610281</v>
      </c>
      <c r="C83" s="117">
        <v>17022189</v>
      </c>
      <c r="D83" s="117">
        <v>15508087</v>
      </c>
      <c r="E83" s="125">
        <f t="shared" si="8"/>
        <v>-1514102</v>
      </c>
      <c r="F83" s="122">
        <f t="shared" si="9"/>
        <v>-8.8948724514808286E-2</v>
      </c>
      <c r="H83" s="149"/>
    </row>
    <row r="84" spans="1:8" s="103" customFormat="1" ht="15" customHeight="1" x14ac:dyDescent="0.25">
      <c r="A84" s="144" t="s">
        <v>64</v>
      </c>
      <c r="B84" s="146">
        <v>52233847</v>
      </c>
      <c r="C84" s="146">
        <v>61575664</v>
      </c>
      <c r="D84" s="146">
        <v>52076118</v>
      </c>
      <c r="E84" s="130">
        <f t="shared" si="8"/>
        <v>-9499546</v>
      </c>
      <c r="F84" s="131">
        <f t="shared" si="9"/>
        <v>-0.1542743574799291</v>
      </c>
      <c r="H84" s="174"/>
    </row>
    <row r="85" spans="1:8" ht="15" customHeight="1" x14ac:dyDescent="0.25">
      <c r="A85" s="126" t="s">
        <v>65</v>
      </c>
      <c r="B85" s="123">
        <v>37608</v>
      </c>
      <c r="C85" s="123">
        <v>124304</v>
      </c>
      <c r="D85" s="123">
        <v>38481</v>
      </c>
      <c r="E85" s="125">
        <f t="shared" si="8"/>
        <v>-85823</v>
      </c>
      <c r="F85" s="122">
        <f t="shared" si="9"/>
        <v>-0.69042830480113271</v>
      </c>
      <c r="H85" s="149"/>
    </row>
    <row r="86" spans="1:8" ht="15" customHeight="1" x14ac:dyDescent="0.25">
      <c r="A86" s="126" t="s">
        <v>66</v>
      </c>
      <c r="B86" s="121">
        <v>17967176</v>
      </c>
      <c r="C86" s="121">
        <v>15462649</v>
      </c>
      <c r="D86" s="121">
        <v>14008948</v>
      </c>
      <c r="E86" s="125">
        <f t="shared" si="8"/>
        <v>-1453701</v>
      </c>
      <c r="F86" s="122">
        <f t="shared" si="9"/>
        <v>-9.4013710069988654E-2</v>
      </c>
      <c r="H86" s="149"/>
    </row>
    <row r="87" spans="1:8" ht="15" customHeight="1" x14ac:dyDescent="0.25">
      <c r="A87" s="126" t="s">
        <v>67</v>
      </c>
      <c r="B87" s="117">
        <v>1061763</v>
      </c>
      <c r="C87" s="117">
        <v>1426905</v>
      </c>
      <c r="D87" s="117">
        <v>1660653</v>
      </c>
      <c r="E87" s="125">
        <f t="shared" si="8"/>
        <v>233748</v>
      </c>
      <c r="F87" s="122">
        <f t="shared" si="9"/>
        <v>0.16381468983569333</v>
      </c>
      <c r="H87" s="149"/>
    </row>
    <row r="88" spans="1:8" s="103" customFormat="1" ht="15" customHeight="1" x14ac:dyDescent="0.25">
      <c r="A88" s="128" t="s">
        <v>68</v>
      </c>
      <c r="B88" s="146">
        <v>19066547</v>
      </c>
      <c r="C88" s="146">
        <v>17013858</v>
      </c>
      <c r="D88" s="146">
        <v>15708082</v>
      </c>
      <c r="E88" s="130">
        <f t="shared" si="8"/>
        <v>-1305776</v>
      </c>
      <c r="F88" s="131">
        <f t="shared" si="9"/>
        <v>-7.6747789948640691E-2</v>
      </c>
      <c r="H88" s="174"/>
    </row>
    <row r="89" spans="1:8" ht="15" customHeight="1" x14ac:dyDescent="0.25">
      <c r="A89" s="126" t="s">
        <v>69</v>
      </c>
      <c r="B89" s="117">
        <v>1245822</v>
      </c>
      <c r="C89" s="117">
        <v>1369364</v>
      </c>
      <c r="D89" s="117">
        <v>1311977</v>
      </c>
      <c r="E89" s="125">
        <f t="shared" si="8"/>
        <v>-57387</v>
      </c>
      <c r="F89" s="122">
        <f t="shared" si="9"/>
        <v>-4.1907776164701274E-2</v>
      </c>
      <c r="H89" s="149"/>
    </row>
    <row r="90" spans="1:8" ht="15" customHeight="1" x14ac:dyDescent="0.25">
      <c r="A90" s="126" t="s">
        <v>70</v>
      </c>
      <c r="B90" s="125">
        <v>19947313</v>
      </c>
      <c r="C90" s="125">
        <v>26287043</v>
      </c>
      <c r="D90" s="125">
        <v>43814718</v>
      </c>
      <c r="E90" s="125">
        <f t="shared" si="8"/>
        <v>17527675</v>
      </c>
      <c r="F90" s="122">
        <f t="shared" si="9"/>
        <v>0.66678001782094698</v>
      </c>
      <c r="H90" s="149"/>
    </row>
    <row r="91" spans="1:8" ht="15" customHeight="1" x14ac:dyDescent="0.25">
      <c r="A91" s="126" t="s">
        <v>71</v>
      </c>
      <c r="B91" s="125">
        <v>0</v>
      </c>
      <c r="C91" s="125">
        <v>0</v>
      </c>
      <c r="D91" s="125">
        <v>0</v>
      </c>
      <c r="E91" s="125">
        <f t="shared" si="8"/>
        <v>0</v>
      </c>
      <c r="F91" s="122">
        <f t="shared" si="9"/>
        <v>0</v>
      </c>
      <c r="H91" s="149"/>
    </row>
    <row r="92" spans="1:8" ht="15" customHeight="1" x14ac:dyDescent="0.25">
      <c r="A92" s="126" t="s">
        <v>72</v>
      </c>
      <c r="B92" s="125">
        <v>0</v>
      </c>
      <c r="C92" s="125">
        <v>0</v>
      </c>
      <c r="D92" s="125">
        <v>0</v>
      </c>
      <c r="E92" s="125">
        <f t="shared" si="8"/>
        <v>0</v>
      </c>
      <c r="F92" s="122">
        <f t="shared" si="9"/>
        <v>0</v>
      </c>
      <c r="H92" s="149"/>
    </row>
    <row r="93" spans="1:8" s="103" customFormat="1" ht="15" customHeight="1" x14ac:dyDescent="0.25">
      <c r="A93" s="128" t="s">
        <v>73</v>
      </c>
      <c r="B93" s="130">
        <v>21193135</v>
      </c>
      <c r="C93" s="130">
        <v>27656407</v>
      </c>
      <c r="D93" s="130">
        <v>45126695</v>
      </c>
      <c r="E93" s="130">
        <f t="shared" si="8"/>
        <v>17470288</v>
      </c>
      <c r="F93" s="131">
        <f t="shared" si="9"/>
        <v>0.63169044337538138</v>
      </c>
      <c r="H93" s="174"/>
    </row>
    <row r="94" spans="1:8" ht="15" customHeight="1" x14ac:dyDescent="0.25">
      <c r="A94" s="126" t="s">
        <v>74</v>
      </c>
      <c r="B94" s="125">
        <v>6765</v>
      </c>
      <c r="C94" s="125">
        <v>75094</v>
      </c>
      <c r="D94" s="125">
        <v>449575</v>
      </c>
      <c r="E94" s="125">
        <f t="shared" si="8"/>
        <v>374481</v>
      </c>
      <c r="F94" s="122">
        <f t="shared" si="9"/>
        <v>4.9868298399339492</v>
      </c>
      <c r="H94" s="149"/>
    </row>
    <row r="95" spans="1:8" ht="15" customHeight="1" x14ac:dyDescent="0.25">
      <c r="A95" s="126" t="s">
        <v>75</v>
      </c>
      <c r="B95" s="125">
        <v>245089</v>
      </c>
      <c r="C95" s="125">
        <v>413018</v>
      </c>
      <c r="D95" s="125">
        <v>413018</v>
      </c>
      <c r="E95" s="125">
        <f t="shared" si="8"/>
        <v>0</v>
      </c>
      <c r="F95" s="122">
        <f t="shared" si="9"/>
        <v>0</v>
      </c>
      <c r="H95" s="149"/>
    </row>
    <row r="96" spans="1:8" ht="15" customHeight="1" x14ac:dyDescent="0.25">
      <c r="A96" s="133" t="s">
        <v>76</v>
      </c>
      <c r="B96" s="125">
        <v>0</v>
      </c>
      <c r="C96" s="125">
        <v>0</v>
      </c>
      <c r="D96" s="125">
        <v>0</v>
      </c>
      <c r="E96" s="125">
        <f t="shared" si="8"/>
        <v>0</v>
      </c>
      <c r="F96" s="122">
        <f t="shared" si="9"/>
        <v>0</v>
      </c>
      <c r="H96" s="149"/>
    </row>
    <row r="97" spans="1:8" s="103" customFormat="1" ht="15" customHeight="1" x14ac:dyDescent="0.25">
      <c r="A97" s="147" t="s">
        <v>77</v>
      </c>
      <c r="B97" s="146">
        <v>251854</v>
      </c>
      <c r="C97" s="146">
        <v>488112</v>
      </c>
      <c r="D97" s="146">
        <v>862593</v>
      </c>
      <c r="E97" s="125">
        <f t="shared" si="8"/>
        <v>374481</v>
      </c>
      <c r="F97" s="131">
        <f t="shared" si="9"/>
        <v>0.76720301897925069</v>
      </c>
      <c r="H97" s="174"/>
    </row>
    <row r="98" spans="1:8" ht="15" customHeight="1" x14ac:dyDescent="0.25">
      <c r="A98" s="133" t="s">
        <v>78</v>
      </c>
      <c r="B98" s="125">
        <v>0</v>
      </c>
      <c r="C98" s="125">
        <v>0</v>
      </c>
      <c r="D98" s="125">
        <v>0</v>
      </c>
      <c r="E98" s="125">
        <f t="shared" si="8"/>
        <v>0</v>
      </c>
      <c r="F98" s="122">
        <f t="shared" si="9"/>
        <v>0</v>
      </c>
      <c r="H98" s="149"/>
    </row>
    <row r="99" spans="1:8" s="103" customFormat="1" ht="15" customHeight="1" thickBot="1" x14ac:dyDescent="0.3">
      <c r="A99" s="165" t="s">
        <v>59</v>
      </c>
      <c r="B99" s="166">
        <v>92745383</v>
      </c>
      <c r="C99" s="166">
        <v>106734041</v>
      </c>
      <c r="D99" s="166">
        <v>113773488</v>
      </c>
      <c r="E99" s="166">
        <f t="shared" si="8"/>
        <v>7039447</v>
      </c>
      <c r="F99" s="167">
        <f t="shared" si="9"/>
        <v>6.5953157343681942E-2</v>
      </c>
      <c r="H99" s="174"/>
    </row>
    <row r="100" spans="1:8" ht="15" customHeight="1" thickTop="1" x14ac:dyDescent="0.25">
      <c r="A100" s="148"/>
      <c r="B100" s="149"/>
      <c r="C100" s="149"/>
      <c r="D100" s="149"/>
      <c r="E100" s="149"/>
      <c r="F100" s="150" t="s">
        <v>38</v>
      </c>
    </row>
    <row r="101" spans="1:8" x14ac:dyDescent="0.25">
      <c r="A101" t="s">
        <v>210</v>
      </c>
    </row>
    <row r="102" spans="1:8" x14ac:dyDescent="0.25">
      <c r="A102" t="s">
        <v>181</v>
      </c>
    </row>
    <row r="103" spans="1:8" x14ac:dyDescent="0.25">
      <c r="A103" t="s">
        <v>211</v>
      </c>
    </row>
  </sheetData>
  <hyperlinks>
    <hyperlink ref="I2" location="Home!A1" tooltip="Home" display="Home" xr:uid="{00000000-0004-0000-1500-000000000000}"/>
  </hyperlinks>
  <printOptions horizontalCentered="1" verticalCentered="1"/>
  <pageMargins left="0.25" right="0.25" top="0.75" bottom="0.75" header="0.3" footer="0.3"/>
  <pageSetup scale="4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tabColor theme="8" tint="0.79998168889431442"/>
    <pageSetUpPr fitToPage="1"/>
  </sheetPr>
  <dimension ref="A1:M104"/>
  <sheetViews>
    <sheetView workbookViewId="0">
      <pane ySplit="5" topLeftCell="A46" activePane="bottomLeft" state="frozen"/>
      <selection activeCell="G16" sqref="G16"/>
      <selection pane="bottomLeft" activeCell="D70" sqref="D70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31"/>
      <c r="D1" s="29" t="s">
        <v>1</v>
      </c>
      <c r="E1" s="26" t="s">
        <v>81</v>
      </c>
      <c r="F1" s="36"/>
    </row>
    <row r="2" spans="1:9" ht="19.5" customHeight="1" thickBot="1" x14ac:dyDescent="0.35">
      <c r="A2" s="27" t="s">
        <v>2</v>
      </c>
      <c r="B2" s="28"/>
      <c r="C2" s="32"/>
      <c r="D2" s="28"/>
      <c r="E2" s="31"/>
      <c r="F2" s="31"/>
      <c r="I2" s="170" t="s">
        <v>178</v>
      </c>
    </row>
    <row r="3" spans="1:9" ht="19.5" customHeight="1" thickBot="1" x14ac:dyDescent="0.35">
      <c r="A3" s="33" t="s">
        <v>3</v>
      </c>
      <c r="B3" s="34"/>
      <c r="C3" s="35"/>
      <c r="D3" s="28"/>
      <c r="E3" s="31"/>
      <c r="F3" s="31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207</v>
      </c>
      <c r="C5" s="54" t="s">
        <v>208</v>
      </c>
      <c r="D5" s="202" t="s">
        <v>209</v>
      </c>
      <c r="E5" s="54" t="s">
        <v>207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f>SUM(LSU:PBRC!B8)</f>
        <v>502602041</v>
      </c>
      <c r="C8" s="61">
        <f>SUM(LSU:PBRC!C8)</f>
        <v>502602041</v>
      </c>
      <c r="D8" s="61">
        <f>SUM(LSU:PBRC!D8)</f>
        <v>490797861</v>
      </c>
      <c r="E8" s="61">
        <f t="shared" ref="E8:E36" si="0">D8-C8</f>
        <v>-11804180</v>
      </c>
      <c r="F8" s="62">
        <f t="shared" ref="F8:F36" si="1">IF(ISBLANK(E8),"  ",IF(C8&gt;0,E8/C8,IF(E8&gt;0,1,0)))</f>
        <v>-2.3486136221241488E-2</v>
      </c>
      <c r="H8" s="178"/>
    </row>
    <row r="9" spans="1:9" ht="15" customHeight="1" x14ac:dyDescent="0.25">
      <c r="A9" s="60" t="s">
        <v>13</v>
      </c>
      <c r="B9" s="61">
        <f>SUM(LSU:PBRC!B9)</f>
        <v>0</v>
      </c>
      <c r="C9" s="61">
        <f>SUM(LSU:PBRC!C9)</f>
        <v>0</v>
      </c>
      <c r="D9" s="61">
        <f>SUM(LSU:PBRC!D9)</f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1">
        <f>SUM(LSU:PBRC!B10)</f>
        <v>22947817.119999997</v>
      </c>
      <c r="C10" s="61">
        <f>SUM(LSU:PBRC!C10)</f>
        <v>23558550</v>
      </c>
      <c r="D10" s="61">
        <f>SUM(LSU:PBRC!D10)</f>
        <v>34974626</v>
      </c>
      <c r="E10" s="61">
        <f t="shared" si="0"/>
        <v>11416076</v>
      </c>
      <c r="F10" s="62">
        <f t="shared" si="1"/>
        <v>0.48458313436098571</v>
      </c>
      <c r="H10" s="178"/>
    </row>
    <row r="11" spans="1:9" ht="15" customHeight="1" x14ac:dyDescent="0.25">
      <c r="A11" s="189" t="s">
        <v>15</v>
      </c>
      <c r="B11" s="61">
        <f>SUM(LSU:PBRC!B11)</f>
        <v>0</v>
      </c>
      <c r="C11" s="61">
        <f>SUM(LSU:PBRC!C11)</f>
        <v>0</v>
      </c>
      <c r="D11" s="61">
        <f>SUM(LSU:PBRC!D11)</f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1">
        <f>SUM(LSU:PBRC!B12)</f>
        <v>18391302.120000001</v>
      </c>
      <c r="C12" s="61">
        <f>SUM(LSU:PBRC!C12)</f>
        <v>19002035</v>
      </c>
      <c r="D12" s="61">
        <f>SUM(LSU:PBRC!D12)</f>
        <v>19353254</v>
      </c>
      <c r="E12" s="61">
        <f t="shared" si="0"/>
        <v>351219</v>
      </c>
      <c r="F12" s="62">
        <f t="shared" si="1"/>
        <v>1.8483230875008912E-2</v>
      </c>
      <c r="H12" s="178"/>
    </row>
    <row r="13" spans="1:9" ht="15" customHeight="1" x14ac:dyDescent="0.25">
      <c r="A13" s="190" t="s">
        <v>17</v>
      </c>
      <c r="B13" s="61">
        <f>SUM(LSU:PBRC!B13)</f>
        <v>3584239</v>
      </c>
      <c r="C13" s="61">
        <f>SUM(LSU:PBRC!C13)</f>
        <v>3584239</v>
      </c>
      <c r="D13" s="61">
        <f>SUM(LSU:PBRC!D13)</f>
        <v>3634771</v>
      </c>
      <c r="E13" s="61">
        <f t="shared" si="0"/>
        <v>50532</v>
      </c>
      <c r="F13" s="62">
        <f t="shared" si="1"/>
        <v>1.4098390202215868E-2</v>
      </c>
      <c r="H13" s="178"/>
    </row>
    <row r="14" spans="1:9" ht="15" customHeight="1" x14ac:dyDescent="0.25">
      <c r="A14" s="190" t="s">
        <v>18</v>
      </c>
      <c r="B14" s="61">
        <f>SUM(LSU:PBRC!B14)</f>
        <v>0</v>
      </c>
      <c r="C14" s="61">
        <f>SUM(LSU:PBRC!C14)</f>
        <v>0</v>
      </c>
      <c r="D14" s="61">
        <f>SUM(LSU:PBRC!D14)</f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1">
        <f>SUM(LSU:PBRC!B15)</f>
        <v>0</v>
      </c>
      <c r="C15" s="61">
        <f>SUM(LSU:PBRC!C15)</f>
        <v>0</v>
      </c>
      <c r="D15" s="61">
        <f>SUM(LSU:PBRC!D15)</f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200</v>
      </c>
      <c r="B16" s="61">
        <f>SUM(LSU:PBRC!B16)</f>
        <v>0</v>
      </c>
      <c r="C16" s="61">
        <f>SUM(LSU:PBRC!C16)</f>
        <v>0</v>
      </c>
      <c r="D16" s="61">
        <f>SUM(LSU:PBRC!D16)</f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1">
        <f>SUM(LSU:PBRC!B17)</f>
        <v>0</v>
      </c>
      <c r="C17" s="61">
        <f>SUM(LSU:PBRC!C17)</f>
        <v>0</v>
      </c>
      <c r="D17" s="61">
        <f>SUM(LSU:PBRC!D17)</f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1">
        <f>SUM(LSU:PBRC!B18)</f>
        <v>750000</v>
      </c>
      <c r="C18" s="61">
        <f>SUM(LSU:PBRC!C18)</f>
        <v>750000</v>
      </c>
      <c r="D18" s="61">
        <f>SUM(LSU:PBRC!D18)</f>
        <v>750000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1">
        <f>SUM(LSU:PBRC!B19)</f>
        <v>0</v>
      </c>
      <c r="C19" s="61">
        <f>SUM(LSU:PBRC!C19)</f>
        <v>0</v>
      </c>
      <c r="D19" s="61">
        <f>SUM(LSU:PBRC!D19)</f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1">
        <f>SUM(LSU:PBRC!B20)</f>
        <v>0</v>
      </c>
      <c r="C20" s="61">
        <f>SUM(LSU:PBRC!C20)</f>
        <v>0</v>
      </c>
      <c r="D20" s="61">
        <f>SUM(LSU:PBRC!D20)</f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1">
        <f>SUM(LSU:PBRC!B21)</f>
        <v>0</v>
      </c>
      <c r="C21" s="61">
        <f>SUM(LSU:PBRC!C21)</f>
        <v>0</v>
      </c>
      <c r="D21" s="61">
        <f>SUM(LSU:PBRC!D21)</f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1">
        <f>SUM(LSU:PBRC!B22)</f>
        <v>0</v>
      </c>
      <c r="C22" s="61">
        <f>SUM(LSU:PBRC!C22)</f>
        <v>0</v>
      </c>
      <c r="D22" s="61">
        <f>SUM(LSU:PBRC!D22)</f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1">
        <f>SUM(LSU:PBRC!B23)</f>
        <v>0</v>
      </c>
      <c r="C23" s="61">
        <f>SUM(LSU:PBRC!C23)</f>
        <v>0</v>
      </c>
      <c r="D23" s="61">
        <f>SUM(LSU:PBRC!D23)</f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1">
        <f>SUM(LSU:PBRC!B24)</f>
        <v>0</v>
      </c>
      <c r="C24" s="61">
        <f>SUM(LSU:PBRC!C24)</f>
        <v>0</v>
      </c>
      <c r="D24" s="61">
        <f>SUM(LSU:PBRC!D24)</f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1">
        <f>SUM(LSU:PBRC!B25)</f>
        <v>0</v>
      </c>
      <c r="C25" s="61">
        <f>SUM(LSU:PBRC!C25)</f>
        <v>0</v>
      </c>
      <c r="D25" s="61">
        <f>SUM(LSU:PBRC!D25)</f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1">
        <f>SUM(LSU:PBRC!B26)</f>
        <v>0</v>
      </c>
      <c r="C26" s="61">
        <f>SUM(LSU:PBRC!C26)</f>
        <v>0</v>
      </c>
      <c r="D26" s="61">
        <f>SUM(LSU:PBRC!D26)</f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1">
        <f>SUM(LSU:PBRC!B27)</f>
        <v>0</v>
      </c>
      <c r="C27" s="61">
        <f>SUM(LSU:PBRC!C27)</f>
        <v>0</v>
      </c>
      <c r="D27" s="61">
        <f>SUM(LSU:PBRC!D27)</f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1">
        <f>SUM(LSU:PBRC!B28)</f>
        <v>22276</v>
      </c>
      <c r="C28" s="61">
        <f>SUM(LSU:PBRC!C28)</f>
        <v>22276</v>
      </c>
      <c r="D28" s="61">
        <f>SUM(LSU:PBRC!D28)</f>
        <v>36601</v>
      </c>
      <c r="E28" s="61">
        <f t="shared" si="0"/>
        <v>14325</v>
      </c>
      <c r="F28" s="62">
        <f t="shared" si="1"/>
        <v>0.64306877356796555</v>
      </c>
      <c r="H28" s="178"/>
    </row>
    <row r="29" spans="1:8" ht="15" customHeight="1" x14ac:dyDescent="0.25">
      <c r="A29" s="191" t="s">
        <v>197</v>
      </c>
      <c r="B29" s="61">
        <f>SUM(LSU:PBRC!B29)</f>
        <v>200000</v>
      </c>
      <c r="C29" s="61">
        <f>SUM(LSU:PBRC!C29)</f>
        <v>200000</v>
      </c>
      <c r="D29" s="61">
        <f>SUM(LSU:PBRC!D29)</f>
        <v>200000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61">
        <f>SUM(LSU:PBRC!B30)</f>
        <v>0</v>
      </c>
      <c r="C30" s="61">
        <f>SUM(LSU:PBRC!C30)</f>
        <v>0</v>
      </c>
      <c r="D30" s="61">
        <f>SUM(LSU:PBRC!D30)</f>
        <v>0</v>
      </c>
      <c r="E30" s="61">
        <f t="shared" si="0"/>
        <v>0</v>
      </c>
      <c r="F30" s="62">
        <f t="shared" si="1"/>
        <v>0</v>
      </c>
      <c r="H30" s="178"/>
    </row>
    <row r="31" spans="1:8" s="209" customFormat="1" ht="15" customHeight="1" x14ac:dyDescent="0.25">
      <c r="A31" s="213" t="s">
        <v>205</v>
      </c>
      <c r="B31" s="207">
        <f>SUM(LSU:PBRC!B31)</f>
        <v>0</v>
      </c>
      <c r="C31" s="207">
        <f>SUM(LSU:PBRC!C31)</f>
        <v>0</v>
      </c>
      <c r="D31" s="207">
        <f>SUM(LSU:PBRC!D31)</f>
        <v>9000000</v>
      </c>
      <c r="E31" s="207">
        <f t="shared" ref="E31:E32" si="2">D31-C31</f>
        <v>9000000</v>
      </c>
      <c r="F31" s="208">
        <f t="shared" ref="F31:F32" si="3">IF(ISBLANK(E31),"  ",IF(C31&gt;0,E31/C31,IF(E31&gt;0,1,0)))</f>
        <v>1</v>
      </c>
      <c r="H31" s="210"/>
    </row>
    <row r="32" spans="1:8" s="209" customFormat="1" ht="15" customHeight="1" x14ac:dyDescent="0.25">
      <c r="A32" s="214" t="s">
        <v>206</v>
      </c>
      <c r="B32" s="207">
        <f>SUM(LSU:PBRC!B32)</f>
        <v>0</v>
      </c>
      <c r="C32" s="207">
        <f>SUM(LSU:PBRC!C32)</f>
        <v>0</v>
      </c>
      <c r="D32" s="207">
        <f>SUM(LSU:PBRC!D32)</f>
        <v>2000000</v>
      </c>
      <c r="E32" s="207">
        <f t="shared" si="2"/>
        <v>2000000</v>
      </c>
      <c r="F32" s="208">
        <f t="shared" si="3"/>
        <v>1</v>
      </c>
      <c r="H32" s="210"/>
    </row>
    <row r="33" spans="1:8" ht="15" customHeight="1" x14ac:dyDescent="0.25">
      <c r="A33" s="191" t="s">
        <v>201</v>
      </c>
      <c r="B33" s="61">
        <f>SUM(LSU:PBRC!B33)</f>
        <v>0</v>
      </c>
      <c r="C33" s="61">
        <f>SUM(LSU:PBRC!C33)</f>
        <v>0</v>
      </c>
      <c r="D33" s="61">
        <f>SUM(LSU:PBRC!D33)</f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204</v>
      </c>
      <c r="B34" s="61">
        <f>SUM(LSU:PBRC!B34)</f>
        <v>0</v>
      </c>
      <c r="C34" s="61">
        <f>SUM(LSU:PBRC!C34)</f>
        <v>0</v>
      </c>
      <c r="D34" s="61">
        <f>SUM(LSU:PBRC!D34)</f>
        <v>0</v>
      </c>
      <c r="E34" s="61">
        <f t="shared" ref="E34" si="4">D34-C34</f>
        <v>0</v>
      </c>
      <c r="F34" s="62">
        <f t="shared" ref="F34" si="5">IF(ISBLANK(E34),"  ",IF(C34&gt;0,E34/C34,IF(E34&gt;0,1,0)))</f>
        <v>0</v>
      </c>
      <c r="H34" s="178"/>
    </row>
    <row r="35" spans="1:8" ht="15" customHeight="1" x14ac:dyDescent="0.25">
      <c r="A35" s="193" t="s">
        <v>202</v>
      </c>
      <c r="B35" s="61">
        <f>SUM(LSU:PBRC!B35)</f>
        <v>0</v>
      </c>
      <c r="C35" s="61">
        <f>SUM(LSU:PBRC!C35)</f>
        <v>0</v>
      </c>
      <c r="D35" s="61">
        <f>SUM(LSU:PBRC!D35)</f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203</v>
      </c>
      <c r="B36" s="61">
        <f>SUM(LSU:PBRC!B36)</f>
        <v>0</v>
      </c>
      <c r="C36" s="61">
        <f>SUM(LSU:PBRC!C36)</f>
        <v>0</v>
      </c>
      <c r="D36" s="61">
        <f>SUM(LSU:PBRC!D36)</f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f>SUM(LSU:PBRC!B38)</f>
        <v>0</v>
      </c>
      <c r="C38" s="61">
        <f>SUM(LSU:PBRC!C38)</f>
        <v>0</v>
      </c>
      <c r="D38" s="61">
        <f>SUM(LSU:PBRC!D38)</f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61">
        <f>SUM(LSU:PBRC!B40)</f>
        <v>0</v>
      </c>
      <c r="C40" s="61">
        <f>SUM(LSU:PBRC!C40)</f>
        <v>0</v>
      </c>
      <c r="D40" s="61">
        <f>SUM(LSU:PBRC!D40)</f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101"/>
      <c r="C41" s="101"/>
      <c r="D41" s="101"/>
      <c r="E41" s="63"/>
      <c r="F41" s="62" t="s">
        <v>29</v>
      </c>
      <c r="H41" s="178"/>
    </row>
    <row r="42" spans="1:8" s="103" customFormat="1" ht="15" customHeight="1" x14ac:dyDescent="0.25">
      <c r="A42" s="69" t="s">
        <v>30</v>
      </c>
      <c r="B42" s="102">
        <f>SUM(B8,B9,B10,B38,B40,B41)</f>
        <v>525549858.12</v>
      </c>
      <c r="C42" s="102">
        <f t="shared" ref="C42:D42" si="6">SUM(C8,C9,C10,C38,C40,C41)</f>
        <v>526160591</v>
      </c>
      <c r="D42" s="102">
        <f t="shared" si="6"/>
        <v>525772487</v>
      </c>
      <c r="E42" s="77">
        <f>D42-C42</f>
        <v>-388104</v>
      </c>
      <c r="F42" s="71">
        <f>IF(ISBLANK(E42),"  ",IF(C42&gt;0,E42/C42,IF(E42&gt;0,1,0)))</f>
        <v>-7.3761510580331549E-4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f>SUM(LSU:PBRC!B44)</f>
        <v>0</v>
      </c>
      <c r="C44" s="61">
        <f>SUM(LSU:PBRC!C44)</f>
        <v>0</v>
      </c>
      <c r="D44" s="61">
        <f>SUM(LSU:PBRC!D44)</f>
        <v>0</v>
      </c>
      <c r="E44" s="61">
        <f t="shared" ref="E44:E49" si="7">D44-C44</f>
        <v>0</v>
      </c>
      <c r="F44" s="62">
        <f t="shared" ref="F44:F49" si="8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f>SUM(LSU:PBRC!B45)</f>
        <v>0</v>
      </c>
      <c r="C45" s="61">
        <f>SUM(LSU:PBRC!C45)</f>
        <v>0</v>
      </c>
      <c r="D45" s="61">
        <f>SUM(LSU:PBRC!D45)</f>
        <v>0</v>
      </c>
      <c r="E45" s="61">
        <f t="shared" si="7"/>
        <v>0</v>
      </c>
      <c r="F45" s="62">
        <f t="shared" si="8"/>
        <v>0</v>
      </c>
      <c r="H45" s="178"/>
    </row>
    <row r="46" spans="1:8" ht="15" customHeight="1" x14ac:dyDescent="0.25">
      <c r="A46" s="73" t="s">
        <v>34</v>
      </c>
      <c r="B46" s="61">
        <f>SUM(LSU:PBRC!B46)</f>
        <v>0</v>
      </c>
      <c r="C46" s="61">
        <f>SUM(LSU:PBRC!C46)</f>
        <v>0</v>
      </c>
      <c r="D46" s="61">
        <f>SUM(LSU:PBRC!D46)</f>
        <v>0</v>
      </c>
      <c r="E46" s="61">
        <f t="shared" si="7"/>
        <v>0</v>
      </c>
      <c r="F46" s="62">
        <f t="shared" si="8"/>
        <v>0</v>
      </c>
      <c r="H46" s="178"/>
    </row>
    <row r="47" spans="1:8" ht="15" customHeight="1" x14ac:dyDescent="0.25">
      <c r="A47" s="73" t="s">
        <v>35</v>
      </c>
      <c r="B47" s="61">
        <f>SUM(LSU:PBRC!B47)</f>
        <v>0</v>
      </c>
      <c r="C47" s="61">
        <f>SUM(LSU:PBRC!C47)</f>
        <v>0</v>
      </c>
      <c r="D47" s="61">
        <f>SUM(LSU:PBRC!D47)</f>
        <v>0</v>
      </c>
      <c r="E47" s="61">
        <f t="shared" si="7"/>
        <v>0</v>
      </c>
      <c r="F47" s="62">
        <f t="shared" si="8"/>
        <v>0</v>
      </c>
      <c r="H47" s="178"/>
    </row>
    <row r="48" spans="1:8" ht="15" customHeight="1" x14ac:dyDescent="0.25">
      <c r="A48" s="74" t="s">
        <v>36</v>
      </c>
      <c r="B48" s="61">
        <f>SUM(LSU:PBRC!B48)</f>
        <v>0</v>
      </c>
      <c r="C48" s="61">
        <f>SUM(LSU:PBRC!C48)</f>
        <v>0</v>
      </c>
      <c r="D48" s="61">
        <f>SUM(LSU:PBRC!D48)</f>
        <v>0</v>
      </c>
      <c r="E48" s="61">
        <f t="shared" si="7"/>
        <v>0</v>
      </c>
      <c r="F48" s="62">
        <f t="shared" si="8"/>
        <v>0</v>
      </c>
      <c r="H48" s="178"/>
    </row>
    <row r="49" spans="1:13" s="103" customFormat="1" ht="15" customHeight="1" x14ac:dyDescent="0.25">
      <c r="A49" s="67" t="s">
        <v>37</v>
      </c>
      <c r="B49" s="77">
        <f>SUM(LSU:PBRC!B49)</f>
        <v>0</v>
      </c>
      <c r="C49" s="77">
        <f>SUM(LSU:PBRC!C49)</f>
        <v>0</v>
      </c>
      <c r="D49" s="77">
        <f>SUM(LSU:PBRC!D49)</f>
        <v>0</v>
      </c>
      <c r="E49" s="77">
        <f t="shared" si="7"/>
        <v>0</v>
      </c>
      <c r="F49" s="71">
        <f t="shared" si="8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f>SUM(LSU:PBRC!B51)</f>
        <v>36540753.07</v>
      </c>
      <c r="C51" s="77">
        <f>SUM(LSU:PBRC!C51)</f>
        <v>8901120</v>
      </c>
      <c r="D51" s="77">
        <f>SUM(LSU:PBRC!D51)</f>
        <v>8485184</v>
      </c>
      <c r="E51" s="77">
        <f>D51-C51</f>
        <v>-415936</v>
      </c>
      <c r="F51" s="71">
        <f>IF(ISBLANK(E51),"  ",IF(C51&gt;0,E51/C51,IF(E51&gt;0,1,0)))</f>
        <v>-4.6728501581823408E-2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f>SUM(LSU:PBRC!B53)</f>
        <v>0</v>
      </c>
      <c r="C53" s="77">
        <f>SUM(LSU:PBRC!C53)</f>
        <v>0</v>
      </c>
      <c r="D53" s="77">
        <f>SUM(LSU:PBRC!D53)</f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7">
        <f>SUM(LSU:PBRC!B55)</f>
        <v>744453963.73999989</v>
      </c>
      <c r="C55" s="77">
        <f>SUM(LSU:PBRC!C55)</f>
        <v>800024580</v>
      </c>
      <c r="D55" s="77">
        <f>SUM(LSU:PBRC!D55)</f>
        <v>839034535</v>
      </c>
      <c r="E55" s="77">
        <f>D55-C55</f>
        <v>39009955</v>
      </c>
      <c r="F55" s="71">
        <f>IF(ISBLANK(E55),"  ",IF(C55&gt;0,E55/C55,IF(E55&gt;0,1,0)))</f>
        <v>4.876094556994736E-2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7">
        <f>SUM(LSU:PBRC!B57)</f>
        <v>12684526.960000001</v>
      </c>
      <c r="C57" s="77">
        <f>SUM(LSU:PBRC!C57)</f>
        <v>13018275</v>
      </c>
      <c r="D57" s="77">
        <f>SUM(LSU:PBRC!D57)</f>
        <v>14018275</v>
      </c>
      <c r="E57" s="77">
        <f>D57-C57</f>
        <v>1000000</v>
      </c>
      <c r="F57" s="71">
        <f>IF(ISBLANK(E57),"  ",IF(C57&gt;0,E57/C57,IF(E57&gt;0,1,0)))</f>
        <v>7.6815092629399825E-2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7">
        <f>SUM(LSU:PBRC!B59)</f>
        <v>0</v>
      </c>
      <c r="C59" s="77">
        <f>SUM(LSU:PBRC!C59)</f>
        <v>0</v>
      </c>
      <c r="D59" s="77">
        <f>SUM(LSU:PBRC!D59)</f>
        <v>0</v>
      </c>
      <c r="E59" s="77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7">
        <f>SUM(B42,B51,B53,B55,B57,B59)-B49</f>
        <v>1319229101.8899999</v>
      </c>
      <c r="C61" s="77">
        <f>SUM(C42,C51,C53,C55,C57,C59)-C49</f>
        <v>1348104566</v>
      </c>
      <c r="D61" s="77">
        <f>SUM(D42,D51,D53,D55,D57,D59)-D49</f>
        <v>1387310481</v>
      </c>
      <c r="E61" s="77">
        <f>D61-C61</f>
        <v>39205915</v>
      </c>
      <c r="F61" s="71">
        <f>IF(ISBLANK(E61),"  ",IF(C61&gt;0,E61/C61,IF(E61&gt;0,1,0)))</f>
        <v>2.9082250730986695E-2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  <c r="J64" s="151"/>
    </row>
    <row r="65" spans="1:9" ht="15" customHeight="1" x14ac:dyDescent="0.25">
      <c r="A65" s="64" t="s">
        <v>46</v>
      </c>
      <c r="B65" s="61">
        <f>SUM(LSU:PBRC!B65)</f>
        <v>389661553.78577971</v>
      </c>
      <c r="C65" s="61">
        <f>SUM(LSU:PBRC!C65)</f>
        <v>413709254.88999999</v>
      </c>
      <c r="D65" s="61">
        <f>SUM(LSU:PBRC!D65)</f>
        <v>421360761</v>
      </c>
      <c r="E65" s="61">
        <f t="shared" ref="E65:E78" si="9">D65-C65</f>
        <v>7651506.1100000143</v>
      </c>
      <c r="F65" s="62">
        <f t="shared" ref="F65:F78" si="10">IF(ISBLANK(E65),"  ",IF(C65&gt;0,E65/C65,IF(E65&gt;0,1,0)))</f>
        <v>1.8494887459151604E-2</v>
      </c>
      <c r="H65" s="178"/>
    </row>
    <row r="66" spans="1:9" ht="15" customHeight="1" x14ac:dyDescent="0.25">
      <c r="A66" s="66" t="s">
        <v>47</v>
      </c>
      <c r="B66" s="61">
        <f>SUM(LSU:PBRC!B66)</f>
        <v>149987010.61000001</v>
      </c>
      <c r="C66" s="61">
        <f>SUM(LSU:PBRC!C66)</f>
        <v>157848180</v>
      </c>
      <c r="D66" s="61">
        <f>SUM(LSU:PBRC!D66)</f>
        <v>152710827</v>
      </c>
      <c r="E66" s="61">
        <f t="shared" si="9"/>
        <v>-5137353</v>
      </c>
      <c r="F66" s="62">
        <f t="shared" si="10"/>
        <v>-3.2546165562377723E-2</v>
      </c>
      <c r="H66" s="178"/>
    </row>
    <row r="67" spans="1:9" ht="15" customHeight="1" x14ac:dyDescent="0.25">
      <c r="A67" s="66" t="s">
        <v>48</v>
      </c>
      <c r="B67" s="61">
        <f>SUM(LSU:PBRC!B67)</f>
        <v>39291026.969999999</v>
      </c>
      <c r="C67" s="61">
        <f>SUM(LSU:PBRC!C67)</f>
        <v>53038990</v>
      </c>
      <c r="D67" s="61">
        <f>SUM(LSU:PBRC!D67)</f>
        <v>51659745</v>
      </c>
      <c r="E67" s="61">
        <f t="shared" si="9"/>
        <v>-1379245</v>
      </c>
      <c r="F67" s="62">
        <f t="shared" si="10"/>
        <v>-2.6004360188608418E-2</v>
      </c>
      <c r="H67" s="178"/>
    </row>
    <row r="68" spans="1:9" ht="15" customHeight="1" x14ac:dyDescent="0.25">
      <c r="A68" s="66" t="s">
        <v>49</v>
      </c>
      <c r="B68" s="61">
        <f>SUM(LSU:PBRC!B68)</f>
        <v>151901038.3559387</v>
      </c>
      <c r="C68" s="61">
        <f>SUM(LSU:PBRC!C68)</f>
        <v>156120032.73000002</v>
      </c>
      <c r="D68" s="61">
        <f>SUM(LSU:PBRC!D68)</f>
        <v>155850566</v>
      </c>
      <c r="E68" s="61">
        <f t="shared" si="9"/>
        <v>-269466.73000001907</v>
      </c>
      <c r="F68" s="62">
        <f t="shared" si="10"/>
        <v>-1.7260227613841537E-3</v>
      </c>
      <c r="H68" s="178"/>
    </row>
    <row r="69" spans="1:9" ht="15" customHeight="1" x14ac:dyDescent="0.25">
      <c r="A69" s="66" t="s">
        <v>50</v>
      </c>
      <c r="B69" s="61">
        <f>SUM(LSU:PBRC!B69)</f>
        <v>49868317.152501181</v>
      </c>
      <c r="C69" s="61">
        <f>SUM(LSU:PBRC!C69)</f>
        <v>38474626.789999999</v>
      </c>
      <c r="D69" s="61">
        <f>SUM(LSU:PBRC!D69)</f>
        <v>40016620</v>
      </c>
      <c r="E69" s="61">
        <f t="shared" si="9"/>
        <v>1541993.2100000009</v>
      </c>
      <c r="F69" s="62">
        <f t="shared" si="10"/>
        <v>4.0078184992317661E-2</v>
      </c>
      <c r="H69" s="178"/>
    </row>
    <row r="70" spans="1:9" ht="15" customHeight="1" x14ac:dyDescent="0.25">
      <c r="A70" s="66" t="s">
        <v>51</v>
      </c>
      <c r="B70" s="61">
        <f>SUM(LSU:PBRC!B70)</f>
        <v>210373569.531652</v>
      </c>
      <c r="C70" s="61">
        <f>SUM(LSU:PBRC!C70)</f>
        <v>201954268.69</v>
      </c>
      <c r="D70" s="61">
        <f>SUM(LSU:PBRC!D70)</f>
        <v>205097588</v>
      </c>
      <c r="E70" s="61">
        <f t="shared" si="9"/>
        <v>3143319.3100000024</v>
      </c>
      <c r="F70" s="62">
        <f t="shared" si="10"/>
        <v>1.5564510373509364E-2</v>
      </c>
      <c r="H70" s="178"/>
    </row>
    <row r="71" spans="1:9" ht="15" customHeight="1" x14ac:dyDescent="0.25">
      <c r="A71" s="66" t="s">
        <v>52</v>
      </c>
      <c r="B71" s="61">
        <f>SUM(LSU:PBRC!B71)</f>
        <v>171316378.99000004</v>
      </c>
      <c r="C71" s="61">
        <f>SUM(LSU:PBRC!C71)</f>
        <v>178100737.59</v>
      </c>
      <c r="D71" s="61">
        <f>SUM(LSU:PBRC!D71)</f>
        <v>190984273</v>
      </c>
      <c r="E71" s="61">
        <f t="shared" si="9"/>
        <v>12883535.409999996</v>
      </c>
      <c r="F71" s="62">
        <f t="shared" si="10"/>
        <v>7.2338473070553869E-2</v>
      </c>
      <c r="H71" s="178"/>
    </row>
    <row r="72" spans="1:9" ht="15" customHeight="1" x14ac:dyDescent="0.25">
      <c r="A72" s="66" t="s">
        <v>53</v>
      </c>
      <c r="B72" s="61">
        <f>SUM(LSU:PBRC!B72)</f>
        <v>156210499.49412847</v>
      </c>
      <c r="C72" s="61">
        <f>SUM(LSU:PBRC!C72)</f>
        <v>158043259.90000001</v>
      </c>
      <c r="D72" s="61">
        <f>SUM(LSU:PBRC!D72)</f>
        <v>169454796</v>
      </c>
      <c r="E72" s="61">
        <f t="shared" si="9"/>
        <v>11411536.099999994</v>
      </c>
      <c r="F72" s="62">
        <f t="shared" si="10"/>
        <v>7.2205142485801094E-2</v>
      </c>
      <c r="H72" s="178"/>
    </row>
    <row r="73" spans="1:9" s="103" customFormat="1" ht="15" customHeight="1" x14ac:dyDescent="0.25">
      <c r="A73" s="84" t="s">
        <v>54</v>
      </c>
      <c r="B73" s="77">
        <f>SUM(LSU:PBRC!B73)</f>
        <v>1318609394.8900001</v>
      </c>
      <c r="C73" s="77">
        <f>SUM(LSU:PBRC!C73)</f>
        <v>1357289350.5899999</v>
      </c>
      <c r="D73" s="77">
        <f>SUM(LSU:PBRC!D73)</f>
        <v>1387135176</v>
      </c>
      <c r="E73" s="77">
        <f t="shared" si="9"/>
        <v>29845825.410000086</v>
      </c>
      <c r="F73" s="71">
        <f t="shared" si="10"/>
        <v>2.1989287248902679E-2</v>
      </c>
      <c r="H73" s="179"/>
    </row>
    <row r="74" spans="1:9" ht="15" customHeight="1" x14ac:dyDescent="0.25">
      <c r="A74" s="66" t="s">
        <v>55</v>
      </c>
      <c r="B74" s="61">
        <f>SUM(LSU:PBRC!B74)</f>
        <v>3139140.5300000003</v>
      </c>
      <c r="C74" s="61">
        <f>SUM(LSU:PBRC!C74)</f>
        <v>3371186</v>
      </c>
      <c r="D74" s="61">
        <f>SUM(LSU:PBRC!D74)</f>
        <v>3219986</v>
      </c>
      <c r="E74" s="61">
        <f t="shared" si="9"/>
        <v>-151200</v>
      </c>
      <c r="F74" s="62">
        <f t="shared" si="10"/>
        <v>-4.4850684595866261E-2</v>
      </c>
      <c r="H74" s="178"/>
    </row>
    <row r="75" spans="1:9" ht="15" customHeight="1" x14ac:dyDescent="0.25">
      <c r="A75" s="66" t="s">
        <v>56</v>
      </c>
      <c r="B75" s="61">
        <f>SUM(LSU:PBRC!B75)</f>
        <v>-2519438</v>
      </c>
      <c r="C75" s="61">
        <f>SUM(LSU:PBRC!C75)</f>
        <v>-12555971</v>
      </c>
      <c r="D75" s="61">
        <f>SUM(LSU:PBRC!D75)</f>
        <v>-3044681</v>
      </c>
      <c r="E75" s="61">
        <f t="shared" si="9"/>
        <v>9511290</v>
      </c>
      <c r="F75" s="62">
        <f t="shared" si="10"/>
        <v>1</v>
      </c>
      <c r="H75" s="178"/>
    </row>
    <row r="76" spans="1:9" ht="15" customHeight="1" x14ac:dyDescent="0.25">
      <c r="A76" s="66" t="s">
        <v>57</v>
      </c>
      <c r="B76" s="61">
        <f>SUM(LSU:PBRC!B76)</f>
        <v>0</v>
      </c>
      <c r="C76" s="61">
        <f>SUM(LSU:PBRC!C76)</f>
        <v>0</v>
      </c>
      <c r="D76" s="61">
        <f>SUM(LSU:PBRC!D76)</f>
        <v>0</v>
      </c>
      <c r="E76" s="61">
        <f t="shared" si="9"/>
        <v>0</v>
      </c>
      <c r="F76" s="62">
        <f t="shared" si="10"/>
        <v>0</v>
      </c>
      <c r="H76" s="178"/>
    </row>
    <row r="77" spans="1:9" ht="15" customHeight="1" x14ac:dyDescent="0.25">
      <c r="A77" s="66" t="s">
        <v>58</v>
      </c>
      <c r="B77" s="61">
        <f>SUM(LSU:PBRC!B77)</f>
        <v>0</v>
      </c>
      <c r="C77" s="61">
        <f>SUM(LSU:PBRC!C77)</f>
        <v>0</v>
      </c>
      <c r="D77" s="61">
        <f>SUM(LSU:PBRC!D77)</f>
        <v>0</v>
      </c>
      <c r="E77" s="61">
        <f t="shared" si="9"/>
        <v>0</v>
      </c>
      <c r="F77" s="62">
        <f t="shared" si="10"/>
        <v>0</v>
      </c>
      <c r="H77" s="178"/>
    </row>
    <row r="78" spans="1:9" s="103" customFormat="1" ht="15" customHeight="1" x14ac:dyDescent="0.25">
      <c r="A78" s="85" t="s">
        <v>59</v>
      </c>
      <c r="B78" s="77">
        <f>SUM(B73:B77)</f>
        <v>1319229097.4200001</v>
      </c>
      <c r="C78" s="77">
        <f t="shared" ref="C78:D78" si="11">SUM(C73:C77)</f>
        <v>1348104565.5899999</v>
      </c>
      <c r="D78" s="77">
        <f t="shared" si="11"/>
        <v>1387310481</v>
      </c>
      <c r="E78" s="77">
        <f t="shared" si="9"/>
        <v>39205915.410000086</v>
      </c>
      <c r="F78" s="71">
        <f t="shared" si="10"/>
        <v>2.9082251043962275E-2</v>
      </c>
      <c r="H78" s="179"/>
    </row>
    <row r="79" spans="1:9" ht="15" customHeight="1" x14ac:dyDescent="0.25">
      <c r="A79" s="83"/>
      <c r="B79" s="57"/>
      <c r="C79" s="57"/>
      <c r="D79" s="57"/>
      <c r="E79" s="57"/>
      <c r="F79" s="59"/>
      <c r="H79" s="178"/>
      <c r="I79" s="151"/>
    </row>
    <row r="80" spans="1:9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f>SUM(LSU:PBRC!B81)</f>
        <v>573665431.38999999</v>
      </c>
      <c r="C81" s="61">
        <f>SUM(LSU:PBRC!C81)</f>
        <v>609668684.52946126</v>
      </c>
      <c r="D81" s="61">
        <f>SUM(LSU:PBRC!D81)</f>
        <v>629180570.21841311</v>
      </c>
      <c r="E81" s="61">
        <f t="shared" ref="E81:E99" si="12">D81-C81</f>
        <v>19511885.68895185</v>
      </c>
      <c r="F81" s="62">
        <f t="shared" ref="F81:F99" si="13">IF(ISBLANK(E81),"  ",IF(C81&gt;0,E81/C81,IF(E81&gt;0,1,0)))</f>
        <v>3.2004080550751934E-2</v>
      </c>
      <c r="H81" s="178"/>
    </row>
    <row r="82" spans="1:8" ht="15" customHeight="1" x14ac:dyDescent="0.25">
      <c r="A82" s="66" t="s">
        <v>62</v>
      </c>
      <c r="B82" s="61">
        <f>SUM(LSU:PBRC!B82)</f>
        <v>66481901.45000001</v>
      </c>
      <c r="C82" s="61">
        <f>SUM(LSU:PBRC!C82)</f>
        <v>45888424.057915285</v>
      </c>
      <c r="D82" s="61">
        <f>SUM(LSU:PBRC!D82)</f>
        <v>47815757.52479957</v>
      </c>
      <c r="E82" s="61">
        <f t="shared" si="12"/>
        <v>1927333.4668842852</v>
      </c>
      <c r="F82" s="62">
        <f t="shared" si="13"/>
        <v>4.2000428353168515E-2</v>
      </c>
      <c r="H82" s="178"/>
    </row>
    <row r="83" spans="1:8" ht="15" customHeight="1" x14ac:dyDescent="0.25">
      <c r="A83" s="66" t="s">
        <v>63</v>
      </c>
      <c r="B83" s="61">
        <f>SUM(LSU:PBRC!B83)</f>
        <v>224150555.58000001</v>
      </c>
      <c r="C83" s="61">
        <f>SUM(LSU:PBRC!C83)</f>
        <v>248140864.47886714</v>
      </c>
      <c r="D83" s="61">
        <f>SUM(LSU:PBRC!D83)</f>
        <v>252011580.44030455</v>
      </c>
      <c r="E83" s="61">
        <f t="shared" si="12"/>
        <v>3870715.9614374042</v>
      </c>
      <c r="F83" s="62">
        <f t="shared" si="13"/>
        <v>1.5598865465252914E-2</v>
      </c>
      <c r="H83" s="178"/>
    </row>
    <row r="84" spans="1:8" s="103" customFormat="1" ht="15" customHeight="1" x14ac:dyDescent="0.25">
      <c r="A84" s="84" t="s">
        <v>64</v>
      </c>
      <c r="B84" s="77">
        <f>SUM(B81:B83)</f>
        <v>864297888.42000008</v>
      </c>
      <c r="C84" s="77">
        <f t="shared" ref="C84:D84" si="14">SUM(C81:C83)</f>
        <v>903697973.06624377</v>
      </c>
      <c r="D84" s="77">
        <f t="shared" si="14"/>
        <v>929007908.18351722</v>
      </c>
      <c r="E84" s="77">
        <f t="shared" si="12"/>
        <v>25309935.11727345</v>
      </c>
      <c r="F84" s="71">
        <f t="shared" si="13"/>
        <v>2.8007073017323407E-2</v>
      </c>
      <c r="H84" s="179"/>
    </row>
    <row r="85" spans="1:8" ht="15" customHeight="1" x14ac:dyDescent="0.25">
      <c r="A85" s="66" t="s">
        <v>65</v>
      </c>
      <c r="B85" s="61">
        <f>SUM(LSU:PBRC!B85)</f>
        <v>7212848.8400000008</v>
      </c>
      <c r="C85" s="61">
        <f>SUM(LSU:PBRC!C85)</f>
        <v>6561917.7148077209</v>
      </c>
      <c r="D85" s="61">
        <f>SUM(LSU:PBRC!D85)</f>
        <v>6567772.9587791041</v>
      </c>
      <c r="E85" s="61">
        <f t="shared" si="12"/>
        <v>5855.2439713831991</v>
      </c>
      <c r="F85" s="62">
        <f t="shared" si="13"/>
        <v>8.9230682642822061E-4</v>
      </c>
      <c r="H85" s="178"/>
    </row>
    <row r="86" spans="1:8" ht="15" customHeight="1" x14ac:dyDescent="0.25">
      <c r="A86" s="66" t="s">
        <v>66</v>
      </c>
      <c r="B86" s="61">
        <f>SUM(LSU:PBRC!B86)</f>
        <v>127848325.00000001</v>
      </c>
      <c r="C86" s="61">
        <f>SUM(LSU:PBRC!C86)</f>
        <v>137088396.85900602</v>
      </c>
      <c r="D86" s="61">
        <f>SUM(LSU:PBRC!D86)</f>
        <v>146061923.37578842</v>
      </c>
      <c r="E86" s="61">
        <f t="shared" si="12"/>
        <v>8973526.516782403</v>
      </c>
      <c r="F86" s="62">
        <f t="shared" si="13"/>
        <v>6.5457957948195866E-2</v>
      </c>
      <c r="H86" s="178"/>
    </row>
    <row r="87" spans="1:8" ht="15" customHeight="1" x14ac:dyDescent="0.25">
      <c r="A87" s="66" t="s">
        <v>67</v>
      </c>
      <c r="B87" s="61">
        <f>SUM(LSU:PBRC!B87)</f>
        <v>57199397.489999995</v>
      </c>
      <c r="C87" s="61">
        <f>SUM(LSU:PBRC!C87)</f>
        <v>46619722.791459069</v>
      </c>
      <c r="D87" s="61">
        <f>SUM(LSU:PBRC!D87)</f>
        <v>46415279.127153777</v>
      </c>
      <c r="E87" s="61">
        <f t="shared" si="12"/>
        <v>-204443.66430529207</v>
      </c>
      <c r="F87" s="62">
        <f t="shared" si="13"/>
        <v>-4.385347060509485E-3</v>
      </c>
      <c r="H87" s="178"/>
    </row>
    <row r="88" spans="1:8" s="103" customFormat="1" ht="15" customHeight="1" x14ac:dyDescent="0.25">
      <c r="A88" s="68" t="s">
        <v>68</v>
      </c>
      <c r="B88" s="77">
        <f>SUM(B85:B87)</f>
        <v>192260571.32999998</v>
      </c>
      <c r="C88" s="77">
        <f t="shared" ref="C88:D88" si="15">SUM(C85:C87)</f>
        <v>190270037.36527282</v>
      </c>
      <c r="D88" s="77">
        <f t="shared" si="15"/>
        <v>199044975.4617213</v>
      </c>
      <c r="E88" s="77">
        <f t="shared" si="12"/>
        <v>8774938.0964484811</v>
      </c>
      <c r="F88" s="71">
        <f t="shared" si="13"/>
        <v>4.6118339061460872E-2</v>
      </c>
      <c r="H88" s="179"/>
    </row>
    <row r="89" spans="1:8" ht="15" customHeight="1" x14ac:dyDescent="0.25">
      <c r="A89" s="66" t="s">
        <v>69</v>
      </c>
      <c r="B89" s="61">
        <f>SUM(LSU:PBRC!B89)</f>
        <v>36880847.640000001</v>
      </c>
      <c r="C89" s="61">
        <f>SUM(LSU:PBRC!C89)</f>
        <v>26451506.796086319</v>
      </c>
      <c r="D89" s="61">
        <f>SUM(LSU:PBRC!D89)</f>
        <v>21539971.323457837</v>
      </c>
      <c r="E89" s="61">
        <f t="shared" si="12"/>
        <v>-4911535.4726284817</v>
      </c>
      <c r="F89" s="62">
        <f t="shared" si="13"/>
        <v>-0.18568074440867682</v>
      </c>
      <c r="H89" s="178"/>
    </row>
    <row r="90" spans="1:8" ht="15" customHeight="1" x14ac:dyDescent="0.25">
      <c r="A90" s="66" t="s">
        <v>70</v>
      </c>
      <c r="B90" s="61">
        <f>SUM(LSU:PBRC!B90)</f>
        <v>172442520.64000005</v>
      </c>
      <c r="C90" s="61">
        <f>SUM(LSU:PBRC!C90)</f>
        <v>185190710.36239716</v>
      </c>
      <c r="D90" s="61">
        <f>SUM(LSU:PBRC!D90)</f>
        <v>197412464.69444877</v>
      </c>
      <c r="E90" s="61">
        <f t="shared" si="12"/>
        <v>12221754.332051605</v>
      </c>
      <c r="F90" s="62">
        <f t="shared" si="13"/>
        <v>6.5995504354052215E-2</v>
      </c>
      <c r="H90" s="178"/>
    </row>
    <row r="91" spans="1:8" ht="15" customHeight="1" x14ac:dyDescent="0.25">
      <c r="A91" s="66" t="s">
        <v>71</v>
      </c>
      <c r="B91" s="61">
        <f>SUM(LSU:PBRC!B91)</f>
        <v>0</v>
      </c>
      <c r="C91" s="61">
        <f>SUM(LSU:PBRC!C91)</f>
        <v>0</v>
      </c>
      <c r="D91" s="61">
        <f>SUM(LSU:PBRC!D91)</f>
        <v>0</v>
      </c>
      <c r="E91" s="61">
        <f t="shared" si="12"/>
        <v>0</v>
      </c>
      <c r="F91" s="62">
        <f t="shared" si="13"/>
        <v>0</v>
      </c>
      <c r="H91" s="178"/>
    </row>
    <row r="92" spans="1:8" ht="15" customHeight="1" x14ac:dyDescent="0.25">
      <c r="A92" s="66" t="s">
        <v>72</v>
      </c>
      <c r="B92" s="61">
        <f>SUM(LSU:PBRC!B92)</f>
        <v>32498501.350000001</v>
      </c>
      <c r="C92" s="61">
        <f>SUM(LSU:PBRC!C92)</f>
        <v>27780260</v>
      </c>
      <c r="D92" s="61">
        <f>SUM(LSU:PBRC!D92)</f>
        <v>27285023</v>
      </c>
      <c r="E92" s="61">
        <f t="shared" si="12"/>
        <v>-495237</v>
      </c>
      <c r="F92" s="62">
        <f t="shared" si="13"/>
        <v>-1.7826938984732324E-2</v>
      </c>
      <c r="H92" s="178"/>
    </row>
    <row r="93" spans="1:8" s="103" customFormat="1" ht="15" customHeight="1" x14ac:dyDescent="0.25">
      <c r="A93" s="68" t="s">
        <v>73</v>
      </c>
      <c r="B93" s="77">
        <f>SUM(B89:B92)</f>
        <v>241821869.63000003</v>
      </c>
      <c r="C93" s="77">
        <f t="shared" ref="C93:D93" si="16">SUM(C89:C92)</f>
        <v>239422477.15848348</v>
      </c>
      <c r="D93" s="77">
        <f t="shared" si="16"/>
        <v>246237459.01790661</v>
      </c>
      <c r="E93" s="77">
        <f t="shared" si="12"/>
        <v>6814981.8594231308</v>
      </c>
      <c r="F93" s="71">
        <f t="shared" si="13"/>
        <v>2.8464252564357261E-2</v>
      </c>
      <c r="H93" s="179"/>
    </row>
    <row r="94" spans="1:8" ht="15" customHeight="1" x14ac:dyDescent="0.25">
      <c r="A94" s="66" t="s">
        <v>74</v>
      </c>
      <c r="B94" s="61">
        <f>SUM(LSU:PBRC!B94)</f>
        <v>20381459.23</v>
      </c>
      <c r="C94" s="61">
        <f>SUM(LSU:PBRC!C94)</f>
        <v>14014668</v>
      </c>
      <c r="D94" s="61">
        <f>SUM(LSU:PBRC!D94)</f>
        <v>12440008.336854806</v>
      </c>
      <c r="E94" s="61">
        <f t="shared" si="12"/>
        <v>-1574659.6631451938</v>
      </c>
      <c r="F94" s="62">
        <f t="shared" si="13"/>
        <v>-0.11235797117314472</v>
      </c>
      <c r="H94" s="178"/>
    </row>
    <row r="95" spans="1:8" ht="15" customHeight="1" x14ac:dyDescent="0.25">
      <c r="A95" s="66" t="s">
        <v>75</v>
      </c>
      <c r="B95" s="61">
        <f>SUM(LSU:PBRC!B95)</f>
        <v>351564.54</v>
      </c>
      <c r="C95" s="61">
        <f>SUM(LSU:PBRC!C95)</f>
        <v>608557</v>
      </c>
      <c r="D95" s="61">
        <f>SUM(LSU:PBRC!D95)</f>
        <v>533130</v>
      </c>
      <c r="E95" s="61">
        <f t="shared" si="12"/>
        <v>-75427</v>
      </c>
      <c r="F95" s="62">
        <f t="shared" si="13"/>
        <v>-0.12394401839104636</v>
      </c>
      <c r="H95" s="178"/>
    </row>
    <row r="96" spans="1:8" ht="15" customHeight="1" x14ac:dyDescent="0.25">
      <c r="A96" s="73" t="s">
        <v>76</v>
      </c>
      <c r="B96" s="61">
        <f>SUM(LSU:PBRC!B96)</f>
        <v>115744.27</v>
      </c>
      <c r="C96" s="61">
        <f>SUM(LSU:PBRC!C96)</f>
        <v>90853</v>
      </c>
      <c r="D96" s="61">
        <f>SUM(LSU:PBRC!D96)</f>
        <v>47000</v>
      </c>
      <c r="E96" s="61">
        <f t="shared" si="12"/>
        <v>-43853</v>
      </c>
      <c r="F96" s="62">
        <f t="shared" si="13"/>
        <v>-0.48268081406227642</v>
      </c>
      <c r="H96" s="178"/>
    </row>
    <row r="97" spans="1:9" s="103" customFormat="1" ht="15" customHeight="1" x14ac:dyDescent="0.25">
      <c r="A97" s="87" t="s">
        <v>77</v>
      </c>
      <c r="B97" s="77">
        <f>SUM(B94:B96)</f>
        <v>20848768.039999999</v>
      </c>
      <c r="C97" s="77">
        <f t="shared" ref="C97:D97" si="17">SUM(C94:C96)</f>
        <v>14714078</v>
      </c>
      <c r="D97" s="77">
        <f t="shared" si="17"/>
        <v>13020138.336854806</v>
      </c>
      <c r="E97" s="77">
        <f t="shared" si="12"/>
        <v>-1693939.6631451938</v>
      </c>
      <c r="F97" s="71">
        <f t="shared" si="13"/>
        <v>-0.11512373817409381</v>
      </c>
      <c r="H97" s="179"/>
    </row>
    <row r="98" spans="1:9" ht="15" customHeight="1" x14ac:dyDescent="0.25">
      <c r="A98" s="73" t="s">
        <v>78</v>
      </c>
      <c r="B98" s="61">
        <f>SUM(LSU:PBRC!B98)</f>
        <v>0</v>
      </c>
      <c r="C98" s="61">
        <f>SUM(LSU:PBRC!C98)</f>
        <v>0</v>
      </c>
      <c r="D98" s="61">
        <f>SUM(LSU:PBRC!D98)</f>
        <v>0</v>
      </c>
      <c r="E98" s="61">
        <f t="shared" si="12"/>
        <v>0</v>
      </c>
      <c r="F98" s="62">
        <f t="shared" si="13"/>
        <v>0</v>
      </c>
      <c r="H98" s="178"/>
    </row>
    <row r="99" spans="1:9" s="103" customFormat="1" ht="15" customHeight="1" thickBot="1" x14ac:dyDescent="0.3">
      <c r="A99" s="159" t="s">
        <v>59</v>
      </c>
      <c r="B99" s="160">
        <f>SUM(B84,B88,B93,B97,B98)</f>
        <v>1319229097.4200001</v>
      </c>
      <c r="C99" s="160">
        <f>SUM(C84,C88,C93,C97,C98)</f>
        <v>1348104565.5900002</v>
      </c>
      <c r="D99" s="160">
        <f>SUM(D84,D88,D93,D97,D98)</f>
        <v>1387310480.9999998</v>
      </c>
      <c r="E99" s="161">
        <f t="shared" si="12"/>
        <v>39205915.409999609</v>
      </c>
      <c r="F99" s="162">
        <f t="shared" si="13"/>
        <v>2.9082251043961917E-2</v>
      </c>
      <c r="H99" s="179"/>
      <c r="I99" s="153"/>
    </row>
    <row r="100" spans="1:9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9" x14ac:dyDescent="0.25">
      <c r="A101" s="1" t="s">
        <v>210</v>
      </c>
    </row>
    <row r="102" spans="1:9" x14ac:dyDescent="0.25">
      <c r="A102" s="1" t="s">
        <v>181</v>
      </c>
    </row>
    <row r="103" spans="1:9" x14ac:dyDescent="0.25">
      <c r="A103" s="1" t="s">
        <v>211</v>
      </c>
    </row>
    <row r="104" spans="1:9" x14ac:dyDescent="0.25">
      <c r="A104" s="1" t="s">
        <v>38</v>
      </c>
    </row>
  </sheetData>
  <hyperlinks>
    <hyperlink ref="I2" location="Home!A1" tooltip="Home" display="Home" xr:uid="{00000000-0004-0000-1600-000000000000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>
    <tabColor theme="9" tint="0.79998168889431442"/>
    <pageSetUpPr fitToPage="1"/>
  </sheetPr>
  <dimension ref="A1:M103"/>
  <sheetViews>
    <sheetView workbookViewId="0">
      <pane ySplit="5" topLeftCell="A6" activePane="bottomLeft" state="frozen"/>
      <selection activeCell="G16" sqref="G16"/>
      <selection pane="bottomLeft" activeCell="B42" sqref="B42:D99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109</v>
      </c>
      <c r="F1" s="36"/>
      <c r="H1" s="152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207</v>
      </c>
      <c r="C5" s="54" t="s">
        <v>208</v>
      </c>
      <c r="D5" s="202" t="s">
        <v>209</v>
      </c>
      <c r="E5" s="54" t="s">
        <v>207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149147628</v>
      </c>
      <c r="C8" s="61">
        <v>149147628</v>
      </c>
      <c r="D8" s="61">
        <v>150975437</v>
      </c>
      <c r="E8" s="61">
        <f t="shared" ref="E8:E36" si="0">D8-C8</f>
        <v>1827809</v>
      </c>
      <c r="F8" s="62">
        <f t="shared" ref="F8:F36" si="1">IF(ISBLANK(E8),"  ",IF(C8&gt;0,E8/C8,IF(E8&gt;0,1,0)))</f>
        <v>1.2255032309330458E-2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8889544.0700000003</v>
      </c>
      <c r="C10" s="63">
        <v>9159100</v>
      </c>
      <c r="D10" s="63">
        <v>18328440</v>
      </c>
      <c r="E10" s="61">
        <f t="shared" si="0"/>
        <v>9169340</v>
      </c>
      <c r="F10" s="62">
        <f t="shared" si="1"/>
        <v>1.0011180137786464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8117268.0700000003</v>
      </c>
      <c r="C12" s="65">
        <v>8386824</v>
      </c>
      <c r="D12" s="65">
        <v>8541839</v>
      </c>
      <c r="E12" s="61">
        <f t="shared" si="0"/>
        <v>155015</v>
      </c>
      <c r="F12" s="62">
        <f t="shared" si="1"/>
        <v>1.8483158821503826E-2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5">
        <v>750000</v>
      </c>
      <c r="C18" s="65">
        <v>750000</v>
      </c>
      <c r="D18" s="65">
        <v>750000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22276</v>
      </c>
      <c r="C28" s="65">
        <v>22276</v>
      </c>
      <c r="D28" s="65">
        <v>36601</v>
      </c>
      <c r="E28" s="61">
        <f t="shared" si="0"/>
        <v>14325</v>
      </c>
      <c r="F28" s="62">
        <f t="shared" si="1"/>
        <v>0.64306877356796555</v>
      </c>
      <c r="H28" s="178"/>
    </row>
    <row r="29" spans="1:8" ht="15" customHeight="1" x14ac:dyDescent="0.25">
      <c r="A29" s="191" t="s">
        <v>197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s="209" customFormat="1" ht="15" customHeight="1" x14ac:dyDescent="0.25">
      <c r="A31" s="206" t="s">
        <v>205</v>
      </c>
      <c r="B31" s="215">
        <v>0</v>
      </c>
      <c r="C31" s="215">
        <v>0</v>
      </c>
      <c r="D31" s="215">
        <v>9000000</v>
      </c>
      <c r="E31" s="207">
        <f t="shared" ref="E31:E32" si="2">D31-C31</f>
        <v>9000000</v>
      </c>
      <c r="F31" s="208">
        <f t="shared" ref="F31:F32" si="3">IF(ISBLANK(E31),"  ",IF(C31&gt;0,E31/C31,IF(E31&gt;0,1,0)))</f>
        <v>1</v>
      </c>
      <c r="H31" s="210"/>
    </row>
    <row r="32" spans="1:8" s="209" customFormat="1" ht="15" customHeight="1" x14ac:dyDescent="0.25">
      <c r="A32" s="214" t="s">
        <v>206</v>
      </c>
      <c r="B32" s="215">
        <v>0</v>
      </c>
      <c r="C32" s="215">
        <v>0</v>
      </c>
      <c r="D32" s="215">
        <v>0</v>
      </c>
      <c r="E32" s="207">
        <f t="shared" si="2"/>
        <v>0</v>
      </c>
      <c r="F32" s="208">
        <f t="shared" si="3"/>
        <v>0</v>
      </c>
      <c r="H32" s="210"/>
    </row>
    <row r="33" spans="1:8" ht="15" customHeight="1" x14ac:dyDescent="0.25">
      <c r="A33" s="191" t="s">
        <v>201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204</v>
      </c>
      <c r="B34" s="65">
        <v>0</v>
      </c>
      <c r="C34" s="65">
        <v>0</v>
      </c>
      <c r="D34" s="65">
        <v>0</v>
      </c>
      <c r="E34" s="61">
        <f t="shared" ref="E34" si="4">D34-C34</f>
        <v>0</v>
      </c>
      <c r="F34" s="62">
        <f t="shared" ref="F34" si="5">IF(ISBLANK(E34),"  ",IF(C34&gt;0,E34/C34,IF(E34&gt;0,1,0)))</f>
        <v>0</v>
      </c>
      <c r="H34" s="178"/>
    </row>
    <row r="35" spans="1:8" ht="15" customHeight="1" x14ac:dyDescent="0.25">
      <c r="A35" s="193" t="s">
        <v>202</v>
      </c>
      <c r="B35" s="65">
        <v>0</v>
      </c>
      <c r="C35" s="65">
        <v>0</v>
      </c>
      <c r="D35" s="65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203</v>
      </c>
      <c r="B36" s="65">
        <v>0</v>
      </c>
      <c r="C36" s="65">
        <v>0</v>
      </c>
      <c r="D36" s="65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s="103" customFormat="1" ht="15" customHeight="1" x14ac:dyDescent="0.25">
      <c r="A42" s="69" t="s">
        <v>30</v>
      </c>
      <c r="B42" s="70">
        <v>158037172.06999999</v>
      </c>
      <c r="C42" s="70">
        <v>158306728</v>
      </c>
      <c r="D42" s="70">
        <v>169303877</v>
      </c>
      <c r="E42" s="70">
        <f>D42-C42</f>
        <v>10997149</v>
      </c>
      <c r="F42" s="71">
        <f>IF(ISBLANK(E42),"  ",IF(C42&gt;0,E42/C42,IF(E42&gt;0,1,0)))</f>
        <v>6.9467350749615644E-2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6">D44-C44</f>
        <v>0</v>
      </c>
      <c r="F44" s="62">
        <f t="shared" ref="F44:F49" si="7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3">
        <f t="shared" si="6"/>
        <v>0</v>
      </c>
      <c r="F45" s="62">
        <f t="shared" si="7"/>
        <v>0</v>
      </c>
      <c r="H45" s="178"/>
    </row>
    <row r="46" spans="1:8" ht="15" customHeight="1" x14ac:dyDescent="0.25">
      <c r="A46" s="73" t="s">
        <v>34</v>
      </c>
      <c r="B46" s="61">
        <v>0</v>
      </c>
      <c r="C46" s="61">
        <v>0</v>
      </c>
      <c r="D46" s="61">
        <v>0</v>
      </c>
      <c r="E46" s="63">
        <f t="shared" si="6"/>
        <v>0</v>
      </c>
      <c r="F46" s="62">
        <f t="shared" si="7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3">
        <f t="shared" si="6"/>
        <v>0</v>
      </c>
      <c r="F47" s="62">
        <f t="shared" si="7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3">
        <f t="shared" si="6"/>
        <v>0</v>
      </c>
      <c r="F48" s="62">
        <f t="shared" si="7"/>
        <v>0</v>
      </c>
      <c r="H48" s="178"/>
    </row>
    <row r="49" spans="1:13" s="103" customFormat="1" ht="15" customHeight="1" x14ac:dyDescent="0.25">
      <c r="A49" s="67" t="s">
        <v>37</v>
      </c>
      <c r="B49" s="75">
        <v>0</v>
      </c>
      <c r="C49" s="75">
        <v>0</v>
      </c>
      <c r="D49" s="75">
        <v>0</v>
      </c>
      <c r="E49" s="86">
        <f t="shared" si="6"/>
        <v>0</v>
      </c>
      <c r="F49" s="71">
        <f t="shared" si="7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v>8580239</v>
      </c>
      <c r="C51" s="77">
        <v>8901120</v>
      </c>
      <c r="D51" s="77">
        <v>8485184</v>
      </c>
      <c r="E51" s="77">
        <f>D51-C51</f>
        <v>-415936</v>
      </c>
      <c r="F51" s="71">
        <f>IF(ISBLANK(E51),"  ",IF(C51&gt;0,E51/C51,IF(E51&gt;0,1,0)))</f>
        <v>-4.6728501581823408E-2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5">
        <v>588236579.86000001</v>
      </c>
      <c r="C55" s="75">
        <v>592264309</v>
      </c>
      <c r="D55" s="75">
        <v>631264309</v>
      </c>
      <c r="E55" s="75">
        <f>D55-C55</f>
        <v>39000000</v>
      </c>
      <c r="F55" s="71">
        <f>IF(ISBLANK(E55),"  ",IF(C55&gt;0,E55/C55,IF(E55&gt;0,1,0)))</f>
        <v>6.584897892268568E-2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9">
        <v>0</v>
      </c>
      <c r="C57" s="79">
        <v>0</v>
      </c>
      <c r="D57" s="79">
        <v>0</v>
      </c>
      <c r="E57" s="79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5">
        <v>754853990.93000007</v>
      </c>
      <c r="C61" s="75">
        <v>759472157</v>
      </c>
      <c r="D61" s="75">
        <v>809053370</v>
      </c>
      <c r="E61" s="75">
        <f>D61-C61</f>
        <v>49581213</v>
      </c>
      <c r="F61" s="71">
        <f>IF(ISBLANK(E61),"  ",IF(C61&gt;0,E61/C61,IF(E61&gt;0,1,0)))</f>
        <v>6.5283779718602636E-2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57">
        <v>247995908.72</v>
      </c>
      <c r="C65" s="57">
        <v>267847561</v>
      </c>
      <c r="D65" s="57">
        <v>275954867</v>
      </c>
      <c r="E65" s="57">
        <f t="shared" ref="E65:E78" si="8">D65-C65</f>
        <v>8107306</v>
      </c>
      <c r="F65" s="62">
        <f t="shared" ref="F65:F78" si="9">IF(ISBLANK(E65),"  ",IF(C65&gt;0,E65/C65,IF(E65&gt;0,1,0)))</f>
        <v>3.0268358501125199E-2</v>
      </c>
      <c r="H65" s="178"/>
    </row>
    <row r="66" spans="1:8" ht="15" customHeight="1" x14ac:dyDescent="0.25">
      <c r="A66" s="66" t="s">
        <v>47</v>
      </c>
      <c r="B66" s="65">
        <v>76058207.640000001</v>
      </c>
      <c r="C66" s="65">
        <v>74411210</v>
      </c>
      <c r="D66" s="65">
        <v>74871694</v>
      </c>
      <c r="E66" s="65">
        <f t="shared" si="8"/>
        <v>460484</v>
      </c>
      <c r="F66" s="62">
        <f t="shared" si="9"/>
        <v>6.1883686611197428E-3</v>
      </c>
      <c r="H66" s="178"/>
    </row>
    <row r="67" spans="1:8" ht="15" customHeight="1" x14ac:dyDescent="0.25">
      <c r="A67" s="66" t="s">
        <v>48</v>
      </c>
      <c r="B67" s="65">
        <v>5245295.6499999994</v>
      </c>
      <c r="C67" s="65">
        <v>3893400</v>
      </c>
      <c r="D67" s="65">
        <v>4853944</v>
      </c>
      <c r="E67" s="65">
        <f t="shared" si="8"/>
        <v>960544</v>
      </c>
      <c r="F67" s="62">
        <f t="shared" si="9"/>
        <v>0.2467108439923974</v>
      </c>
      <c r="H67" s="178"/>
    </row>
    <row r="68" spans="1:8" ht="15" customHeight="1" x14ac:dyDescent="0.25">
      <c r="A68" s="66" t="s">
        <v>49</v>
      </c>
      <c r="B68" s="65">
        <v>97910714.870000035</v>
      </c>
      <c r="C68" s="65">
        <v>94665276</v>
      </c>
      <c r="D68" s="65">
        <v>97115572</v>
      </c>
      <c r="E68" s="65">
        <f t="shared" si="8"/>
        <v>2450296</v>
      </c>
      <c r="F68" s="62">
        <f t="shared" si="9"/>
        <v>2.5883788687205644E-2</v>
      </c>
      <c r="H68" s="178"/>
    </row>
    <row r="69" spans="1:8" ht="15" customHeight="1" x14ac:dyDescent="0.25">
      <c r="A69" s="66" t="s">
        <v>50</v>
      </c>
      <c r="B69" s="65">
        <v>34262718.189999998</v>
      </c>
      <c r="C69" s="65">
        <v>22835024</v>
      </c>
      <c r="D69" s="65">
        <v>23431262</v>
      </c>
      <c r="E69" s="65">
        <f t="shared" si="8"/>
        <v>596238</v>
      </c>
      <c r="F69" s="62">
        <f t="shared" si="9"/>
        <v>2.6110679804847152E-2</v>
      </c>
      <c r="H69" s="178"/>
    </row>
    <row r="70" spans="1:8" ht="15" customHeight="1" x14ac:dyDescent="0.25">
      <c r="A70" s="66" t="s">
        <v>51</v>
      </c>
      <c r="B70" s="65">
        <v>62090283.930000007</v>
      </c>
      <c r="C70" s="65">
        <v>62714977</v>
      </c>
      <c r="D70" s="65">
        <v>64259200</v>
      </c>
      <c r="E70" s="65">
        <f t="shared" si="8"/>
        <v>1544223</v>
      </c>
      <c r="F70" s="62">
        <f t="shared" si="9"/>
        <v>2.4622874373373366E-2</v>
      </c>
      <c r="H70" s="178"/>
    </row>
    <row r="71" spans="1:8" ht="15" customHeight="1" x14ac:dyDescent="0.25">
      <c r="A71" s="66" t="s">
        <v>52</v>
      </c>
      <c r="B71" s="65">
        <v>157350905.31</v>
      </c>
      <c r="C71" s="65">
        <v>163451634</v>
      </c>
      <c r="D71" s="65">
        <v>175402922</v>
      </c>
      <c r="E71" s="65">
        <f t="shared" si="8"/>
        <v>11951288</v>
      </c>
      <c r="F71" s="62">
        <f t="shared" si="9"/>
        <v>7.3118192259858356E-2</v>
      </c>
      <c r="H71" s="178"/>
    </row>
    <row r="72" spans="1:8" ht="15" customHeight="1" x14ac:dyDescent="0.25">
      <c r="A72" s="66" t="s">
        <v>53</v>
      </c>
      <c r="B72" s="65">
        <v>79767869.620000005</v>
      </c>
      <c r="C72" s="65">
        <v>82209046</v>
      </c>
      <c r="D72" s="65">
        <v>96208590</v>
      </c>
      <c r="E72" s="65">
        <f t="shared" si="8"/>
        <v>13999544</v>
      </c>
      <c r="F72" s="62">
        <f t="shared" si="9"/>
        <v>0.17029201384966808</v>
      </c>
      <c r="H72" s="178"/>
    </row>
    <row r="73" spans="1:8" s="103" customFormat="1" ht="15" customHeight="1" x14ac:dyDescent="0.25">
      <c r="A73" s="84" t="s">
        <v>54</v>
      </c>
      <c r="B73" s="70">
        <v>760681903.92999995</v>
      </c>
      <c r="C73" s="70">
        <v>772028128</v>
      </c>
      <c r="D73" s="70">
        <v>812098051</v>
      </c>
      <c r="E73" s="70">
        <f t="shared" si="8"/>
        <v>40069923</v>
      </c>
      <c r="F73" s="71">
        <f t="shared" si="9"/>
        <v>5.190215426969521E-2</v>
      </c>
      <c r="H73" s="179"/>
    </row>
    <row r="74" spans="1:8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65">
        <f t="shared" si="8"/>
        <v>0</v>
      </c>
      <c r="F74" s="62">
        <f t="shared" si="9"/>
        <v>0</v>
      </c>
      <c r="H74" s="178"/>
    </row>
    <row r="75" spans="1:8" ht="15" customHeight="1" x14ac:dyDescent="0.25">
      <c r="A75" s="66" t="s">
        <v>56</v>
      </c>
      <c r="B75" s="65">
        <v>-5827913</v>
      </c>
      <c r="C75" s="65">
        <v>-12555971</v>
      </c>
      <c r="D75" s="65">
        <v>-3044681</v>
      </c>
      <c r="E75" s="65">
        <f t="shared" si="8"/>
        <v>9511290</v>
      </c>
      <c r="F75" s="62">
        <f t="shared" si="9"/>
        <v>1</v>
      </c>
      <c r="H75" s="178"/>
    </row>
    <row r="76" spans="1:8" ht="15" customHeight="1" x14ac:dyDescent="0.25">
      <c r="A76" s="66" t="s">
        <v>57</v>
      </c>
      <c r="B76" s="65">
        <v>0</v>
      </c>
      <c r="C76" s="65">
        <v>0</v>
      </c>
      <c r="D76" s="65">
        <v>0</v>
      </c>
      <c r="E76" s="65">
        <f t="shared" si="8"/>
        <v>0</v>
      </c>
      <c r="F76" s="62">
        <f t="shared" si="9"/>
        <v>0</v>
      </c>
      <c r="H76" s="178"/>
    </row>
    <row r="77" spans="1:8" ht="15" customHeight="1" x14ac:dyDescent="0.25">
      <c r="A77" s="66" t="s">
        <v>58</v>
      </c>
      <c r="B77" s="65">
        <v>0</v>
      </c>
      <c r="C77" s="65">
        <v>0</v>
      </c>
      <c r="D77" s="65">
        <v>0</v>
      </c>
      <c r="E77" s="65">
        <f t="shared" si="8"/>
        <v>0</v>
      </c>
      <c r="F77" s="62">
        <f t="shared" si="9"/>
        <v>0</v>
      </c>
      <c r="H77" s="178"/>
    </row>
    <row r="78" spans="1:8" s="103" customFormat="1" ht="15" customHeight="1" x14ac:dyDescent="0.25">
      <c r="A78" s="85" t="s">
        <v>59</v>
      </c>
      <c r="B78" s="86">
        <v>754853990.92999995</v>
      </c>
      <c r="C78" s="86">
        <v>759472157</v>
      </c>
      <c r="D78" s="86">
        <v>809053370</v>
      </c>
      <c r="E78" s="182">
        <f t="shared" si="8"/>
        <v>49581213</v>
      </c>
      <c r="F78" s="71">
        <f t="shared" si="9"/>
        <v>6.5283779718602636E-2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v>329631116.25</v>
      </c>
      <c r="C81" s="61">
        <v>343205028</v>
      </c>
      <c r="D81" s="61">
        <v>355895003</v>
      </c>
      <c r="E81" s="57">
        <f t="shared" ref="E81:E99" si="10">D81-C81</f>
        <v>12689975</v>
      </c>
      <c r="F81" s="62">
        <f t="shared" ref="F81:F99" si="11">IF(ISBLANK(E81),"  ",IF(C81&gt;0,E81/C81,IF(E81&gt;0,1,0)))</f>
        <v>3.6974909936342774E-2</v>
      </c>
      <c r="H81" s="178"/>
    </row>
    <row r="82" spans="1:8" ht="15" customHeight="1" x14ac:dyDescent="0.25">
      <c r="A82" s="66" t="s">
        <v>62</v>
      </c>
      <c r="B82" s="63">
        <v>40180584.320000008</v>
      </c>
      <c r="C82" s="63">
        <v>36925026</v>
      </c>
      <c r="D82" s="63">
        <v>36809291</v>
      </c>
      <c r="E82" s="65">
        <f t="shared" si="10"/>
        <v>-115735</v>
      </c>
      <c r="F82" s="62">
        <f t="shared" si="11"/>
        <v>-3.1343241301983104E-3</v>
      </c>
      <c r="H82" s="178"/>
    </row>
    <row r="83" spans="1:8" ht="15" customHeight="1" x14ac:dyDescent="0.25">
      <c r="A83" s="66" t="s">
        <v>63</v>
      </c>
      <c r="B83" s="57">
        <v>118952477.91</v>
      </c>
      <c r="C83" s="57">
        <v>130981735</v>
      </c>
      <c r="D83" s="57">
        <v>136169751</v>
      </c>
      <c r="E83" s="65">
        <f t="shared" si="10"/>
        <v>5188016</v>
      </c>
      <c r="F83" s="62">
        <f t="shared" si="11"/>
        <v>3.9608698113519414E-2</v>
      </c>
      <c r="H83" s="178"/>
    </row>
    <row r="84" spans="1:8" s="103" customFormat="1" ht="15" customHeight="1" x14ac:dyDescent="0.25">
      <c r="A84" s="84" t="s">
        <v>64</v>
      </c>
      <c r="B84" s="86">
        <v>488764178.48000002</v>
      </c>
      <c r="C84" s="86">
        <v>511111789</v>
      </c>
      <c r="D84" s="86">
        <v>528874045</v>
      </c>
      <c r="E84" s="70">
        <f t="shared" si="10"/>
        <v>17762256</v>
      </c>
      <c r="F84" s="71">
        <f t="shared" si="11"/>
        <v>3.4752193908014123E-2</v>
      </c>
      <c r="H84" s="179"/>
    </row>
    <row r="85" spans="1:8" ht="15" customHeight="1" x14ac:dyDescent="0.25">
      <c r="A85" s="66" t="s">
        <v>65</v>
      </c>
      <c r="B85" s="63">
        <v>4002537.5900000003</v>
      </c>
      <c r="C85" s="63">
        <v>2983225</v>
      </c>
      <c r="D85" s="63">
        <v>2926903</v>
      </c>
      <c r="E85" s="65">
        <f t="shared" si="10"/>
        <v>-56322</v>
      </c>
      <c r="F85" s="62">
        <f t="shared" si="11"/>
        <v>-1.887956825247844E-2</v>
      </c>
      <c r="H85" s="178"/>
    </row>
    <row r="86" spans="1:8" ht="15" customHeight="1" x14ac:dyDescent="0.25">
      <c r="A86" s="66" t="s">
        <v>66</v>
      </c>
      <c r="B86" s="61">
        <v>35951483.07</v>
      </c>
      <c r="C86" s="61">
        <v>45352179</v>
      </c>
      <c r="D86" s="61">
        <v>59697966</v>
      </c>
      <c r="E86" s="65">
        <f t="shared" si="10"/>
        <v>14345787</v>
      </c>
      <c r="F86" s="62">
        <f t="shared" si="11"/>
        <v>0.31631968554366485</v>
      </c>
      <c r="H86" s="178"/>
    </row>
    <row r="87" spans="1:8" ht="15" customHeight="1" x14ac:dyDescent="0.25">
      <c r="A87" s="66" t="s">
        <v>67</v>
      </c>
      <c r="B87" s="57">
        <v>36489076.579999998</v>
      </c>
      <c r="C87" s="57">
        <v>24827071</v>
      </c>
      <c r="D87" s="57">
        <v>25833550</v>
      </c>
      <c r="E87" s="65">
        <f t="shared" si="10"/>
        <v>1006479</v>
      </c>
      <c r="F87" s="62">
        <f t="shared" si="11"/>
        <v>4.0539578752564087E-2</v>
      </c>
      <c r="H87" s="178"/>
    </row>
    <row r="88" spans="1:8" s="103" customFormat="1" ht="15" customHeight="1" x14ac:dyDescent="0.25">
      <c r="A88" s="68" t="s">
        <v>68</v>
      </c>
      <c r="B88" s="86">
        <v>76443097.24000001</v>
      </c>
      <c r="C88" s="86">
        <v>73162475</v>
      </c>
      <c r="D88" s="86">
        <v>88458419</v>
      </c>
      <c r="E88" s="70">
        <f t="shared" si="10"/>
        <v>15295944</v>
      </c>
      <c r="F88" s="71">
        <f t="shared" si="11"/>
        <v>0.20906815959957614</v>
      </c>
      <c r="H88" s="179"/>
    </row>
    <row r="89" spans="1:8" ht="15" customHeight="1" x14ac:dyDescent="0.25">
      <c r="A89" s="66" t="s">
        <v>69</v>
      </c>
      <c r="B89" s="57">
        <v>24248899.910000004</v>
      </c>
      <c r="C89" s="57">
        <v>7209000</v>
      </c>
      <c r="D89" s="57">
        <v>7529402</v>
      </c>
      <c r="E89" s="65">
        <f t="shared" si="10"/>
        <v>320402</v>
      </c>
      <c r="F89" s="62">
        <f t="shared" si="11"/>
        <v>4.4444721875433489E-2</v>
      </c>
      <c r="H89" s="178"/>
    </row>
    <row r="90" spans="1:8" ht="15" customHeight="1" x14ac:dyDescent="0.25">
      <c r="A90" s="66" t="s">
        <v>70</v>
      </c>
      <c r="B90" s="65">
        <v>154844891.27000001</v>
      </c>
      <c r="C90" s="65">
        <v>163074646</v>
      </c>
      <c r="D90" s="65">
        <v>174212132</v>
      </c>
      <c r="E90" s="65">
        <f t="shared" si="10"/>
        <v>11137486</v>
      </c>
      <c r="F90" s="62">
        <f t="shared" si="11"/>
        <v>6.8296858360189241E-2</v>
      </c>
      <c r="H90" s="178"/>
    </row>
    <row r="91" spans="1:8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10"/>
        <v>0</v>
      </c>
      <c r="F91" s="62">
        <f t="shared" si="11"/>
        <v>0</v>
      </c>
      <c r="H91" s="178"/>
    </row>
    <row r="92" spans="1:8" ht="15" customHeight="1" x14ac:dyDescent="0.25">
      <c r="A92" s="66" t="s">
        <v>72</v>
      </c>
      <c r="B92" s="65">
        <v>1052361</v>
      </c>
      <c r="C92" s="65">
        <v>1057153</v>
      </c>
      <c r="D92" s="65">
        <v>1072759</v>
      </c>
      <c r="E92" s="65">
        <f t="shared" si="10"/>
        <v>15606</v>
      </c>
      <c r="F92" s="62">
        <f t="shared" si="11"/>
        <v>1.4762290794236974E-2</v>
      </c>
      <c r="H92" s="178"/>
    </row>
    <row r="93" spans="1:8" s="103" customFormat="1" ht="15" customHeight="1" x14ac:dyDescent="0.25">
      <c r="A93" s="68" t="s">
        <v>73</v>
      </c>
      <c r="B93" s="70">
        <v>180146152.18000001</v>
      </c>
      <c r="C93" s="70">
        <v>171340799</v>
      </c>
      <c r="D93" s="70">
        <v>182814293</v>
      </c>
      <c r="E93" s="70">
        <f t="shared" si="10"/>
        <v>11473494</v>
      </c>
      <c r="F93" s="71">
        <f t="shared" si="11"/>
        <v>6.6963000446846291E-2</v>
      </c>
      <c r="H93" s="179"/>
    </row>
    <row r="94" spans="1:8" ht="15" customHeight="1" x14ac:dyDescent="0.25">
      <c r="A94" s="66" t="s">
        <v>74</v>
      </c>
      <c r="B94" s="65">
        <v>9166976.7300000004</v>
      </c>
      <c r="C94" s="65">
        <v>3258537</v>
      </c>
      <c r="D94" s="65">
        <v>8383483</v>
      </c>
      <c r="E94" s="65">
        <f t="shared" si="10"/>
        <v>5124946</v>
      </c>
      <c r="F94" s="62">
        <f t="shared" si="11"/>
        <v>1.5727751441828035</v>
      </c>
      <c r="H94" s="178"/>
    </row>
    <row r="95" spans="1:8" ht="15" customHeight="1" x14ac:dyDescent="0.25">
      <c r="A95" s="66" t="s">
        <v>75</v>
      </c>
      <c r="B95" s="65">
        <v>333586.3</v>
      </c>
      <c r="C95" s="65">
        <v>598557</v>
      </c>
      <c r="D95" s="65">
        <v>523130</v>
      </c>
      <c r="E95" s="65">
        <f t="shared" si="10"/>
        <v>-75427</v>
      </c>
      <c r="F95" s="62">
        <f t="shared" si="11"/>
        <v>-0.12601473209736083</v>
      </c>
      <c r="H95" s="178"/>
    </row>
    <row r="96" spans="1:8" ht="15" customHeight="1" x14ac:dyDescent="0.25">
      <c r="A96" s="73" t="s">
        <v>76</v>
      </c>
      <c r="B96" s="65">
        <v>0</v>
      </c>
      <c r="C96" s="65">
        <v>0</v>
      </c>
      <c r="D96" s="65">
        <v>0</v>
      </c>
      <c r="E96" s="65">
        <f t="shared" si="10"/>
        <v>0</v>
      </c>
      <c r="F96" s="62">
        <f t="shared" si="11"/>
        <v>0</v>
      </c>
      <c r="H96" s="178"/>
    </row>
    <row r="97" spans="1:8" s="103" customFormat="1" ht="15" customHeight="1" x14ac:dyDescent="0.25">
      <c r="A97" s="87" t="s">
        <v>77</v>
      </c>
      <c r="B97" s="86">
        <v>9500563.0300000012</v>
      </c>
      <c r="C97" s="86">
        <v>3857094</v>
      </c>
      <c r="D97" s="86">
        <v>8906613</v>
      </c>
      <c r="E97" s="70">
        <f t="shared" si="10"/>
        <v>5049519</v>
      </c>
      <c r="F97" s="71">
        <f t="shared" si="11"/>
        <v>1.3091511381366385</v>
      </c>
      <c r="H97" s="179"/>
    </row>
    <row r="98" spans="1:8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10"/>
        <v>0</v>
      </c>
      <c r="F98" s="62">
        <f t="shared" si="11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v>754853990.93000007</v>
      </c>
      <c r="C99" s="160">
        <v>759472157</v>
      </c>
      <c r="D99" s="160">
        <v>809053370</v>
      </c>
      <c r="E99" s="160">
        <f t="shared" si="10"/>
        <v>49581213</v>
      </c>
      <c r="F99" s="162">
        <f t="shared" si="11"/>
        <v>6.5283779718602636E-2</v>
      </c>
      <c r="H99" s="179"/>
    </row>
    <row r="100" spans="1:8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8" x14ac:dyDescent="0.25">
      <c r="A101" s="1" t="s">
        <v>210</v>
      </c>
    </row>
    <row r="102" spans="1:8" x14ac:dyDescent="0.25">
      <c r="A102" s="1" t="s">
        <v>181</v>
      </c>
    </row>
    <row r="103" spans="1:8" x14ac:dyDescent="0.25">
      <c r="A103" s="1" t="s">
        <v>211</v>
      </c>
    </row>
  </sheetData>
  <hyperlinks>
    <hyperlink ref="I2" location="Home!A1" tooltip="Home" display="Home" xr:uid="{00000000-0004-0000-17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>
    <tabColor theme="9" tint="0.79998168889431442"/>
    <pageSetUpPr fitToPage="1"/>
  </sheetPr>
  <dimension ref="A1:M103"/>
  <sheetViews>
    <sheetView workbookViewId="0">
      <pane ySplit="5" topLeftCell="A6" activePane="bottomLeft" state="frozen"/>
      <selection activeCell="G16" sqref="G16"/>
      <selection pane="bottomLeft" activeCell="B42" sqref="B42:D99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111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207</v>
      </c>
      <c r="C5" s="54" t="s">
        <v>208</v>
      </c>
      <c r="D5" s="202" t="s">
        <v>209</v>
      </c>
      <c r="E5" s="54" t="s">
        <v>207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8391902</v>
      </c>
      <c r="C8" s="61">
        <v>8391902</v>
      </c>
      <c r="D8" s="61">
        <v>7950484</v>
      </c>
      <c r="E8" s="61">
        <f t="shared" ref="E8:E36" si="0">D8-C8</f>
        <v>-441418</v>
      </c>
      <c r="F8" s="62">
        <f t="shared" ref="F8:F36" si="1">IF(ISBLANK(E8),"  ",IF(C8&gt;0,E8/C8,IF(E8&gt;0,1,0)))</f>
        <v>-5.2600471263844595E-2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251335</v>
      </c>
      <c r="C10" s="63">
        <v>259681</v>
      </c>
      <c r="D10" s="63">
        <v>264481</v>
      </c>
      <c r="E10" s="61">
        <f t="shared" si="0"/>
        <v>4800</v>
      </c>
      <c r="F10" s="62">
        <f t="shared" si="1"/>
        <v>1.8484217174148283E-2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251335</v>
      </c>
      <c r="C12" s="65">
        <v>259681</v>
      </c>
      <c r="D12" s="65">
        <v>264481</v>
      </c>
      <c r="E12" s="61">
        <f t="shared" si="0"/>
        <v>4800</v>
      </c>
      <c r="F12" s="62">
        <f t="shared" si="1"/>
        <v>1.8484217174148283E-2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s="209" customFormat="1" ht="15" customHeight="1" x14ac:dyDescent="0.25">
      <c r="A31" s="213" t="s">
        <v>205</v>
      </c>
      <c r="B31" s="215">
        <v>0</v>
      </c>
      <c r="C31" s="215">
        <v>0</v>
      </c>
      <c r="D31" s="215">
        <v>0</v>
      </c>
      <c r="E31" s="207">
        <f t="shared" ref="E31:E32" si="2">D31-C31</f>
        <v>0</v>
      </c>
      <c r="F31" s="208">
        <f t="shared" ref="F31:F32" si="3">IF(ISBLANK(E31),"  ",IF(C31&gt;0,E31/C31,IF(E31&gt;0,1,0)))</f>
        <v>0</v>
      </c>
      <c r="H31" s="210"/>
    </row>
    <row r="32" spans="1:8" s="209" customFormat="1" ht="15" customHeight="1" x14ac:dyDescent="0.25">
      <c r="A32" s="214" t="s">
        <v>206</v>
      </c>
      <c r="B32" s="215">
        <v>0</v>
      </c>
      <c r="C32" s="215">
        <v>0</v>
      </c>
      <c r="D32" s="215">
        <v>0</v>
      </c>
      <c r="E32" s="207">
        <f t="shared" si="2"/>
        <v>0</v>
      </c>
      <c r="F32" s="208">
        <f t="shared" si="3"/>
        <v>0</v>
      </c>
      <c r="H32" s="210"/>
    </row>
    <row r="33" spans="1:8" ht="15" customHeight="1" x14ac:dyDescent="0.25">
      <c r="A33" s="191" t="s">
        <v>201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204</v>
      </c>
      <c r="B34" s="65">
        <v>0</v>
      </c>
      <c r="C34" s="65">
        <v>0</v>
      </c>
      <c r="D34" s="65">
        <v>0</v>
      </c>
      <c r="E34" s="61">
        <f t="shared" ref="E34" si="4">D34-C34</f>
        <v>0</v>
      </c>
      <c r="F34" s="62">
        <f t="shared" ref="F34" si="5">IF(ISBLANK(E34),"  ",IF(C34&gt;0,E34/C34,IF(E34&gt;0,1,0)))</f>
        <v>0</v>
      </c>
      <c r="H34" s="178"/>
    </row>
    <row r="35" spans="1:8" ht="15" customHeight="1" x14ac:dyDescent="0.25">
      <c r="A35" s="193" t="s">
        <v>202</v>
      </c>
      <c r="B35" s="65">
        <v>0</v>
      </c>
      <c r="C35" s="65">
        <v>0</v>
      </c>
      <c r="D35" s="65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203</v>
      </c>
      <c r="B36" s="65">
        <v>0</v>
      </c>
      <c r="C36" s="65">
        <v>0</v>
      </c>
      <c r="D36" s="65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s="103" customFormat="1" ht="15" customHeight="1" x14ac:dyDescent="0.25">
      <c r="A42" s="69" t="s">
        <v>30</v>
      </c>
      <c r="B42" s="70">
        <v>8643237</v>
      </c>
      <c r="C42" s="70">
        <v>8651583</v>
      </c>
      <c r="D42" s="70">
        <v>8214965</v>
      </c>
      <c r="E42" s="70">
        <f>D42-C42</f>
        <v>-436618</v>
      </c>
      <c r="F42" s="71">
        <f>IF(ISBLANK(E42),"  ",IF(C42&gt;0,E42/C42,IF(E42&gt;0,1,0)))</f>
        <v>-5.0466833641889586E-2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6">D44-C44</f>
        <v>0</v>
      </c>
      <c r="F44" s="62">
        <f t="shared" ref="F44:F49" si="7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3">
        <f t="shared" si="6"/>
        <v>0</v>
      </c>
      <c r="F45" s="62">
        <f t="shared" si="7"/>
        <v>0</v>
      </c>
      <c r="H45" s="178"/>
    </row>
    <row r="46" spans="1:8" ht="15" customHeight="1" x14ac:dyDescent="0.25">
      <c r="A46" s="73" t="s">
        <v>34</v>
      </c>
      <c r="B46" s="61">
        <v>0</v>
      </c>
      <c r="C46" s="61">
        <v>0</v>
      </c>
      <c r="D46" s="61">
        <v>0</v>
      </c>
      <c r="E46" s="63">
        <f t="shared" si="6"/>
        <v>0</v>
      </c>
      <c r="F46" s="62">
        <f t="shared" si="7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3">
        <f t="shared" si="6"/>
        <v>0</v>
      </c>
      <c r="F47" s="62">
        <f t="shared" si="7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3">
        <f t="shared" si="6"/>
        <v>0</v>
      </c>
      <c r="F48" s="62">
        <f t="shared" si="7"/>
        <v>0</v>
      </c>
      <c r="H48" s="178"/>
    </row>
    <row r="49" spans="1:13" s="103" customFormat="1" ht="15" customHeight="1" x14ac:dyDescent="0.25">
      <c r="A49" s="67" t="s">
        <v>37</v>
      </c>
      <c r="B49" s="75">
        <v>0</v>
      </c>
      <c r="C49" s="75">
        <v>0</v>
      </c>
      <c r="D49" s="75">
        <v>0</v>
      </c>
      <c r="E49" s="86">
        <f t="shared" si="6"/>
        <v>0</v>
      </c>
      <c r="F49" s="71">
        <f t="shared" si="7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v>0</v>
      </c>
      <c r="C51" s="77">
        <v>0</v>
      </c>
      <c r="D51" s="77">
        <v>0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5">
        <v>30815136</v>
      </c>
      <c r="C55" s="75">
        <v>35885025</v>
      </c>
      <c r="D55" s="75">
        <v>35885025</v>
      </c>
      <c r="E55" s="75">
        <f>D55-C55</f>
        <v>0</v>
      </c>
      <c r="F55" s="71">
        <f>IF(ISBLANK(E55),"  ",IF(C55&gt;0,E55/C55,IF(E55&gt;0,1,0)))</f>
        <v>0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9">
        <v>0</v>
      </c>
      <c r="C57" s="79">
        <v>0</v>
      </c>
      <c r="D57" s="79">
        <v>0</v>
      </c>
      <c r="E57" s="79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5">
        <v>39458373</v>
      </c>
      <c r="C61" s="75">
        <v>44536608</v>
      </c>
      <c r="D61" s="75">
        <v>44099990</v>
      </c>
      <c r="E61" s="75">
        <f>D61-C61</f>
        <v>-436618</v>
      </c>
      <c r="F61" s="71">
        <f>IF(ISBLANK(E61),"  ",IF(C61&gt;0,E61/C61,IF(E61&gt;0,1,0)))</f>
        <v>-9.8035755215125503E-3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57">
        <v>16395505</v>
      </c>
      <c r="C65" s="57">
        <v>18667754</v>
      </c>
      <c r="D65" s="57">
        <v>16279337</v>
      </c>
      <c r="E65" s="57">
        <f t="shared" ref="E65:E78" si="8">D65-C65</f>
        <v>-2388417</v>
      </c>
      <c r="F65" s="62">
        <f t="shared" ref="F65:F78" si="9">IF(ISBLANK(E65),"  ",IF(C65&gt;0,E65/C65,IF(E65&gt;0,1,0)))</f>
        <v>-0.12794345800785675</v>
      </c>
      <c r="H65" s="178"/>
    </row>
    <row r="66" spans="1:8" ht="15" customHeight="1" x14ac:dyDescent="0.25">
      <c r="A66" s="66" t="s">
        <v>47</v>
      </c>
      <c r="B66" s="65">
        <v>0</v>
      </c>
      <c r="C66" s="65">
        <v>0</v>
      </c>
      <c r="D66" s="65">
        <v>0</v>
      </c>
      <c r="E66" s="65">
        <f t="shared" si="8"/>
        <v>0</v>
      </c>
      <c r="F66" s="62">
        <f t="shared" si="9"/>
        <v>0</v>
      </c>
      <c r="H66" s="178"/>
    </row>
    <row r="67" spans="1:8" ht="15" customHeight="1" x14ac:dyDescent="0.25">
      <c r="A67" s="66" t="s">
        <v>48</v>
      </c>
      <c r="B67" s="65">
        <v>66369</v>
      </c>
      <c r="C67" s="65">
        <v>0</v>
      </c>
      <c r="D67" s="65">
        <v>0</v>
      </c>
      <c r="E67" s="65">
        <f t="shared" si="8"/>
        <v>0</v>
      </c>
      <c r="F67" s="62">
        <f t="shared" si="9"/>
        <v>0</v>
      </c>
      <c r="H67" s="178"/>
    </row>
    <row r="68" spans="1:8" ht="15" customHeight="1" x14ac:dyDescent="0.25">
      <c r="A68" s="66" t="s">
        <v>49</v>
      </c>
      <c r="B68" s="65">
        <v>3912704</v>
      </c>
      <c r="C68" s="65">
        <v>4429511</v>
      </c>
      <c r="D68" s="65">
        <v>3324676</v>
      </c>
      <c r="E68" s="65">
        <f t="shared" si="8"/>
        <v>-1104835</v>
      </c>
      <c r="F68" s="62">
        <f t="shared" si="9"/>
        <v>-0.24942595243583321</v>
      </c>
      <c r="H68" s="178"/>
    </row>
    <row r="69" spans="1:8" ht="15" customHeight="1" x14ac:dyDescent="0.25">
      <c r="A69" s="66" t="s">
        <v>50</v>
      </c>
      <c r="B69" s="65">
        <v>3317218</v>
      </c>
      <c r="C69" s="65">
        <v>2546362</v>
      </c>
      <c r="D69" s="65">
        <v>2730732</v>
      </c>
      <c r="E69" s="65">
        <f t="shared" si="8"/>
        <v>184370</v>
      </c>
      <c r="F69" s="62">
        <f t="shared" si="9"/>
        <v>7.2405258953754409E-2</v>
      </c>
      <c r="H69" s="178"/>
    </row>
    <row r="70" spans="1:8" ht="15" customHeight="1" x14ac:dyDescent="0.25">
      <c r="A70" s="66" t="s">
        <v>51</v>
      </c>
      <c r="B70" s="65">
        <v>6607778</v>
      </c>
      <c r="C70" s="65">
        <v>12389213</v>
      </c>
      <c r="D70" s="65">
        <v>14456787</v>
      </c>
      <c r="E70" s="65">
        <f t="shared" si="8"/>
        <v>2067574</v>
      </c>
      <c r="F70" s="62">
        <f t="shared" si="9"/>
        <v>0.16688501521444501</v>
      </c>
      <c r="H70" s="178"/>
    </row>
    <row r="71" spans="1:8" ht="15" customHeight="1" x14ac:dyDescent="0.25">
      <c r="A71" s="66" t="s">
        <v>52</v>
      </c>
      <c r="B71" s="65">
        <v>2384337</v>
      </c>
      <c r="C71" s="65">
        <v>2197000</v>
      </c>
      <c r="D71" s="65">
        <v>2820000</v>
      </c>
      <c r="E71" s="65">
        <f t="shared" si="8"/>
        <v>623000</v>
      </c>
      <c r="F71" s="62">
        <f t="shared" si="9"/>
        <v>0.28356850250341376</v>
      </c>
      <c r="H71" s="178"/>
    </row>
    <row r="72" spans="1:8" ht="15" customHeight="1" x14ac:dyDescent="0.25">
      <c r="A72" s="66" t="s">
        <v>53</v>
      </c>
      <c r="B72" s="65">
        <v>6774462</v>
      </c>
      <c r="C72" s="65">
        <v>4306768</v>
      </c>
      <c r="D72" s="65">
        <v>4488458</v>
      </c>
      <c r="E72" s="65">
        <f t="shared" si="8"/>
        <v>181690</v>
      </c>
      <c r="F72" s="62">
        <f t="shared" si="9"/>
        <v>4.2187087857994673E-2</v>
      </c>
      <c r="H72" s="178"/>
    </row>
    <row r="73" spans="1:8" s="103" customFormat="1" ht="15" customHeight="1" x14ac:dyDescent="0.25">
      <c r="A73" s="84" t="s">
        <v>54</v>
      </c>
      <c r="B73" s="70">
        <v>39458373</v>
      </c>
      <c r="C73" s="70">
        <v>44536608</v>
      </c>
      <c r="D73" s="70">
        <v>44099990</v>
      </c>
      <c r="E73" s="70">
        <f t="shared" si="8"/>
        <v>-436618</v>
      </c>
      <c r="F73" s="71">
        <f t="shared" si="9"/>
        <v>-9.8035755215125503E-3</v>
      </c>
      <c r="H73" s="179"/>
    </row>
    <row r="74" spans="1:8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65">
        <f t="shared" si="8"/>
        <v>0</v>
      </c>
      <c r="F74" s="62">
        <f t="shared" si="9"/>
        <v>0</v>
      </c>
      <c r="H74" s="178"/>
    </row>
    <row r="75" spans="1:8" ht="15" customHeight="1" x14ac:dyDescent="0.25">
      <c r="A75" s="66" t="s">
        <v>56</v>
      </c>
      <c r="B75" s="65">
        <v>0</v>
      </c>
      <c r="C75" s="65">
        <v>0</v>
      </c>
      <c r="D75" s="65">
        <v>0</v>
      </c>
      <c r="E75" s="65">
        <f t="shared" si="8"/>
        <v>0</v>
      </c>
      <c r="F75" s="62">
        <f t="shared" si="9"/>
        <v>0</v>
      </c>
      <c r="H75" s="178"/>
    </row>
    <row r="76" spans="1:8" ht="15" customHeight="1" x14ac:dyDescent="0.25">
      <c r="A76" s="66" t="s">
        <v>57</v>
      </c>
      <c r="B76" s="65">
        <v>0</v>
      </c>
      <c r="C76" s="65">
        <v>0</v>
      </c>
      <c r="D76" s="65">
        <v>0</v>
      </c>
      <c r="E76" s="65">
        <f t="shared" si="8"/>
        <v>0</v>
      </c>
      <c r="F76" s="62">
        <f t="shared" si="9"/>
        <v>0</v>
      </c>
      <c r="H76" s="178"/>
    </row>
    <row r="77" spans="1:8" ht="15" customHeight="1" x14ac:dyDescent="0.25">
      <c r="A77" s="66" t="s">
        <v>58</v>
      </c>
      <c r="B77" s="65">
        <v>0</v>
      </c>
      <c r="C77" s="65">
        <v>0</v>
      </c>
      <c r="D77" s="65">
        <v>0</v>
      </c>
      <c r="E77" s="65">
        <f t="shared" si="8"/>
        <v>0</v>
      </c>
      <c r="F77" s="62">
        <f t="shared" si="9"/>
        <v>0</v>
      </c>
      <c r="H77" s="178"/>
    </row>
    <row r="78" spans="1:8" s="103" customFormat="1" ht="15" customHeight="1" x14ac:dyDescent="0.25">
      <c r="A78" s="85" t="s">
        <v>59</v>
      </c>
      <c r="B78" s="86">
        <v>39458373</v>
      </c>
      <c r="C78" s="86">
        <v>44536608</v>
      </c>
      <c r="D78" s="86">
        <v>44099990</v>
      </c>
      <c r="E78" s="182">
        <f t="shared" si="8"/>
        <v>-436618</v>
      </c>
      <c r="F78" s="71">
        <f t="shared" si="9"/>
        <v>-9.8035755215125503E-3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v>18765056</v>
      </c>
      <c r="C81" s="61">
        <v>19089399</v>
      </c>
      <c r="D81" s="61">
        <v>20826725</v>
      </c>
      <c r="E81" s="57">
        <f t="shared" ref="E81:E99" si="10">D81-C81</f>
        <v>1737326</v>
      </c>
      <c r="F81" s="62">
        <f t="shared" ref="F81:F99" si="11">IF(ISBLANK(E81),"  ",IF(C81&gt;0,E81/C81,IF(E81&gt;0,1,0)))</f>
        <v>9.1009989366349353E-2</v>
      </c>
      <c r="H81" s="178"/>
    </row>
    <row r="82" spans="1:8" ht="15" customHeight="1" x14ac:dyDescent="0.25">
      <c r="A82" s="66" t="s">
        <v>62</v>
      </c>
      <c r="B82" s="63">
        <v>298702</v>
      </c>
      <c r="C82" s="61">
        <v>298500</v>
      </c>
      <c r="D82" s="61">
        <v>348000</v>
      </c>
      <c r="E82" s="65">
        <f t="shared" si="10"/>
        <v>49500</v>
      </c>
      <c r="F82" s="62">
        <f t="shared" si="11"/>
        <v>0.16582914572864321</v>
      </c>
      <c r="H82" s="178"/>
    </row>
    <row r="83" spans="1:8" ht="15" customHeight="1" x14ac:dyDescent="0.25">
      <c r="A83" s="66" t="s">
        <v>63</v>
      </c>
      <c r="B83" s="57">
        <v>8163196</v>
      </c>
      <c r="C83" s="61">
        <v>8067912</v>
      </c>
      <c r="D83" s="61">
        <v>9269391</v>
      </c>
      <c r="E83" s="65">
        <f t="shared" si="10"/>
        <v>1201479</v>
      </c>
      <c r="F83" s="62">
        <f t="shared" si="11"/>
        <v>0.14892068728563226</v>
      </c>
      <c r="H83" s="178"/>
    </row>
    <row r="84" spans="1:8" s="103" customFormat="1" ht="15" customHeight="1" x14ac:dyDescent="0.25">
      <c r="A84" s="84" t="s">
        <v>64</v>
      </c>
      <c r="B84" s="86">
        <v>27226954</v>
      </c>
      <c r="C84" s="86">
        <v>27455811</v>
      </c>
      <c r="D84" s="86">
        <v>30444116</v>
      </c>
      <c r="E84" s="70">
        <f t="shared" si="10"/>
        <v>2988305</v>
      </c>
      <c r="F84" s="71">
        <f t="shared" si="11"/>
        <v>0.10884052924169678</v>
      </c>
      <c r="H84" s="179"/>
    </row>
    <row r="85" spans="1:8" ht="15" customHeight="1" x14ac:dyDescent="0.25">
      <c r="A85" s="66" t="s">
        <v>65</v>
      </c>
      <c r="B85" s="63">
        <v>141577</v>
      </c>
      <c r="C85" s="63">
        <v>277600</v>
      </c>
      <c r="D85" s="63">
        <v>263000</v>
      </c>
      <c r="E85" s="65">
        <f t="shared" si="10"/>
        <v>-14600</v>
      </c>
      <c r="F85" s="62">
        <f t="shared" si="11"/>
        <v>-5.2593659942363112E-2</v>
      </c>
      <c r="H85" s="178"/>
    </row>
    <row r="86" spans="1:8" ht="15" customHeight="1" x14ac:dyDescent="0.25">
      <c r="A86" s="66" t="s">
        <v>66</v>
      </c>
      <c r="B86" s="61">
        <v>4279949</v>
      </c>
      <c r="C86" s="61">
        <v>4231416</v>
      </c>
      <c r="D86" s="61">
        <v>3707500</v>
      </c>
      <c r="E86" s="65">
        <f t="shared" si="10"/>
        <v>-523916</v>
      </c>
      <c r="F86" s="62">
        <f t="shared" si="11"/>
        <v>-0.12381576285574381</v>
      </c>
      <c r="H86" s="178"/>
    </row>
    <row r="87" spans="1:8" ht="15" customHeight="1" x14ac:dyDescent="0.25">
      <c r="A87" s="66" t="s">
        <v>67</v>
      </c>
      <c r="B87" s="57">
        <v>1592854</v>
      </c>
      <c r="C87" s="57">
        <v>630820</v>
      </c>
      <c r="D87" s="57">
        <v>951320</v>
      </c>
      <c r="E87" s="65">
        <f t="shared" si="10"/>
        <v>320500</v>
      </c>
      <c r="F87" s="62">
        <f t="shared" si="11"/>
        <v>0.50806886275007135</v>
      </c>
      <c r="H87" s="178"/>
    </row>
    <row r="88" spans="1:8" s="103" customFormat="1" ht="15" customHeight="1" x14ac:dyDescent="0.25">
      <c r="A88" s="68" t="s">
        <v>68</v>
      </c>
      <c r="B88" s="86">
        <v>6014380</v>
      </c>
      <c r="C88" s="86">
        <v>5139836</v>
      </c>
      <c r="D88" s="86">
        <v>4921820</v>
      </c>
      <c r="E88" s="70">
        <f t="shared" si="10"/>
        <v>-218016</v>
      </c>
      <c r="F88" s="71">
        <f t="shared" si="11"/>
        <v>-4.2416917582584347E-2</v>
      </c>
      <c r="H88" s="179"/>
    </row>
    <row r="89" spans="1:8" ht="15" customHeight="1" x14ac:dyDescent="0.25">
      <c r="A89" s="66" t="s">
        <v>69</v>
      </c>
      <c r="B89" s="57">
        <v>3009744</v>
      </c>
      <c r="C89" s="57">
        <v>9075511</v>
      </c>
      <c r="D89" s="57">
        <v>5636804</v>
      </c>
      <c r="E89" s="65">
        <f t="shared" si="10"/>
        <v>-3438707</v>
      </c>
      <c r="F89" s="62">
        <f t="shared" si="11"/>
        <v>-0.37889954626246392</v>
      </c>
      <c r="H89" s="178"/>
    </row>
    <row r="90" spans="1:8" ht="15" customHeight="1" x14ac:dyDescent="0.25">
      <c r="A90" s="66" t="s">
        <v>70</v>
      </c>
      <c r="B90" s="65">
        <v>3076549</v>
      </c>
      <c r="C90" s="65">
        <v>2315450</v>
      </c>
      <c r="D90" s="65">
        <v>3028250</v>
      </c>
      <c r="E90" s="65">
        <f t="shared" si="10"/>
        <v>712800</v>
      </c>
      <c r="F90" s="62">
        <f t="shared" si="11"/>
        <v>0.3078451272970697</v>
      </c>
      <c r="H90" s="178"/>
    </row>
    <row r="91" spans="1:8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10"/>
        <v>0</v>
      </c>
      <c r="F91" s="62">
        <f t="shared" si="11"/>
        <v>0</v>
      </c>
      <c r="H91" s="178"/>
    </row>
    <row r="92" spans="1:8" ht="15" customHeight="1" x14ac:dyDescent="0.25">
      <c r="A92" s="66" t="s">
        <v>72</v>
      </c>
      <c r="B92" s="65">
        <v>0</v>
      </c>
      <c r="C92" s="65">
        <v>0</v>
      </c>
      <c r="D92" s="65">
        <v>0</v>
      </c>
      <c r="E92" s="65">
        <f t="shared" si="10"/>
        <v>0</v>
      </c>
      <c r="F92" s="62">
        <f t="shared" si="11"/>
        <v>0</v>
      </c>
      <c r="H92" s="178"/>
    </row>
    <row r="93" spans="1:8" s="103" customFormat="1" ht="15" customHeight="1" x14ac:dyDescent="0.25">
      <c r="A93" s="68" t="s">
        <v>73</v>
      </c>
      <c r="B93" s="70">
        <v>6086293</v>
      </c>
      <c r="C93" s="70">
        <v>11390961</v>
      </c>
      <c r="D93" s="70">
        <v>8665054</v>
      </c>
      <c r="E93" s="70">
        <f t="shared" si="10"/>
        <v>-2725907</v>
      </c>
      <c r="F93" s="71">
        <f t="shared" si="11"/>
        <v>-0.23930439231597755</v>
      </c>
      <c r="H93" s="179"/>
    </row>
    <row r="94" spans="1:8" ht="15" customHeight="1" x14ac:dyDescent="0.25">
      <c r="A94" s="66" t="s">
        <v>74</v>
      </c>
      <c r="B94" s="65">
        <v>130746</v>
      </c>
      <c r="C94" s="65">
        <v>550000</v>
      </c>
      <c r="D94" s="65">
        <v>69000</v>
      </c>
      <c r="E94" s="65">
        <f t="shared" si="10"/>
        <v>-481000</v>
      </c>
      <c r="F94" s="62">
        <f t="shared" si="11"/>
        <v>-0.87454545454545451</v>
      </c>
      <c r="H94" s="178"/>
    </row>
    <row r="95" spans="1:8" ht="15" customHeight="1" x14ac:dyDescent="0.25">
      <c r="A95" s="66" t="s">
        <v>75</v>
      </c>
      <c r="B95" s="65">
        <v>0</v>
      </c>
      <c r="C95" s="65">
        <v>0</v>
      </c>
      <c r="D95" s="65">
        <v>0</v>
      </c>
      <c r="E95" s="65">
        <f t="shared" si="10"/>
        <v>0</v>
      </c>
      <c r="F95" s="62">
        <f t="shared" si="11"/>
        <v>0</v>
      </c>
      <c r="H95" s="178"/>
    </row>
    <row r="96" spans="1:8" ht="15" customHeight="1" x14ac:dyDescent="0.25">
      <c r="A96" s="73" t="s">
        <v>76</v>
      </c>
      <c r="B96" s="65">
        <v>0</v>
      </c>
      <c r="C96" s="65">
        <v>0</v>
      </c>
      <c r="D96" s="65">
        <v>0</v>
      </c>
      <c r="E96" s="65">
        <f t="shared" si="10"/>
        <v>0</v>
      </c>
      <c r="F96" s="62">
        <f t="shared" si="11"/>
        <v>0</v>
      </c>
      <c r="H96" s="178"/>
    </row>
    <row r="97" spans="1:8" s="103" customFormat="1" ht="15" customHeight="1" x14ac:dyDescent="0.25">
      <c r="A97" s="87" t="s">
        <v>77</v>
      </c>
      <c r="B97" s="86">
        <v>130746</v>
      </c>
      <c r="C97" s="86">
        <v>550000</v>
      </c>
      <c r="D97" s="86">
        <v>69000</v>
      </c>
      <c r="E97" s="70">
        <f t="shared" si="10"/>
        <v>-481000</v>
      </c>
      <c r="F97" s="71">
        <f t="shared" si="11"/>
        <v>-0.87454545454545451</v>
      </c>
      <c r="H97" s="179"/>
    </row>
    <row r="98" spans="1:8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10"/>
        <v>0</v>
      </c>
      <c r="F98" s="62">
        <f t="shared" si="11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v>39458373</v>
      </c>
      <c r="C99" s="160">
        <v>44536608</v>
      </c>
      <c r="D99" s="160">
        <v>44099990</v>
      </c>
      <c r="E99" s="160">
        <f t="shared" si="10"/>
        <v>-436618</v>
      </c>
      <c r="F99" s="162">
        <f t="shared" si="11"/>
        <v>-9.8035755215125503E-3</v>
      </c>
      <c r="H99" s="179"/>
    </row>
    <row r="100" spans="1:8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8" x14ac:dyDescent="0.25">
      <c r="A101" s="1" t="s">
        <v>210</v>
      </c>
    </row>
    <row r="102" spans="1:8" x14ac:dyDescent="0.25">
      <c r="A102" s="1" t="s">
        <v>181</v>
      </c>
    </row>
    <row r="103" spans="1:8" x14ac:dyDescent="0.25">
      <c r="A103" s="1" t="s">
        <v>211</v>
      </c>
    </row>
  </sheetData>
  <hyperlinks>
    <hyperlink ref="I2" location="Home!A1" tooltip="Home" display="Home" xr:uid="{00000000-0004-0000-18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>
    <tabColor theme="9" tint="0.79998168889431442"/>
    <pageSetUpPr fitToPage="1"/>
  </sheetPr>
  <dimension ref="A1:M103"/>
  <sheetViews>
    <sheetView workbookViewId="0">
      <pane ySplit="5" topLeftCell="A31" activePane="bottomLeft" state="frozen"/>
      <selection activeCell="G16" sqref="G16"/>
      <selection pane="bottomLeft" activeCell="B42" sqref="B42:D99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113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207</v>
      </c>
      <c r="C5" s="54" t="s">
        <v>208</v>
      </c>
      <c r="D5" s="202" t="s">
        <v>209</v>
      </c>
      <c r="E5" s="54" t="s">
        <v>207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13166197</v>
      </c>
      <c r="C8" s="61">
        <v>13166197</v>
      </c>
      <c r="D8" s="61">
        <v>12874110</v>
      </c>
      <c r="E8" s="61">
        <f t="shared" ref="E8:E36" si="0">D8-C8</f>
        <v>-292087</v>
      </c>
      <c r="F8" s="62">
        <f t="shared" ref="F8:F36" si="1">IF(ISBLANK(E8),"  ",IF(C8&gt;0,E8/C8,IF(E8&gt;0,1,0)))</f>
        <v>-2.2184614129653384E-2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591566.43000000005</v>
      </c>
      <c r="C10" s="63">
        <v>611211</v>
      </c>
      <c r="D10" s="63">
        <v>2622508</v>
      </c>
      <c r="E10" s="61">
        <f t="shared" si="0"/>
        <v>2011297</v>
      </c>
      <c r="F10" s="62">
        <f t="shared" si="1"/>
        <v>3.2906753968760381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591566.43000000005</v>
      </c>
      <c r="C12" s="65">
        <v>611211</v>
      </c>
      <c r="D12" s="65">
        <v>622508</v>
      </c>
      <c r="E12" s="61">
        <f t="shared" si="0"/>
        <v>11297</v>
      </c>
      <c r="F12" s="62">
        <f t="shared" si="1"/>
        <v>1.8482978873089653E-2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s="209" customFormat="1" ht="15" customHeight="1" x14ac:dyDescent="0.25">
      <c r="A31" s="213" t="s">
        <v>205</v>
      </c>
      <c r="B31" s="215">
        <v>0</v>
      </c>
      <c r="C31" s="215">
        <v>0</v>
      </c>
      <c r="D31" s="215">
        <v>0</v>
      </c>
      <c r="E31" s="207">
        <f t="shared" ref="E31:E32" si="2">D31-C31</f>
        <v>0</v>
      </c>
      <c r="F31" s="208">
        <f t="shared" ref="F31:F32" si="3">IF(ISBLANK(E31),"  ",IF(C31&gt;0,E31/C31,IF(E31&gt;0,1,0)))</f>
        <v>0</v>
      </c>
      <c r="H31" s="210"/>
    </row>
    <row r="32" spans="1:8" s="209" customFormat="1" ht="15" customHeight="1" x14ac:dyDescent="0.25">
      <c r="A32" s="214" t="s">
        <v>206</v>
      </c>
      <c r="B32" s="215">
        <v>0</v>
      </c>
      <c r="C32" s="215">
        <v>0</v>
      </c>
      <c r="D32" s="215">
        <v>2000000</v>
      </c>
      <c r="E32" s="207">
        <f t="shared" si="2"/>
        <v>2000000</v>
      </c>
      <c r="F32" s="208">
        <f t="shared" si="3"/>
        <v>1</v>
      </c>
      <c r="H32" s="210"/>
    </row>
    <row r="33" spans="1:8" ht="15" customHeight="1" x14ac:dyDescent="0.25">
      <c r="A33" s="191" t="s">
        <v>201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204</v>
      </c>
      <c r="B34" s="65">
        <v>0</v>
      </c>
      <c r="C34" s="65">
        <v>0</v>
      </c>
      <c r="D34" s="65">
        <v>0</v>
      </c>
      <c r="E34" s="61">
        <f t="shared" ref="E34" si="4">D34-C34</f>
        <v>0</v>
      </c>
      <c r="F34" s="62">
        <f t="shared" ref="F34" si="5">IF(ISBLANK(E34),"  ",IF(C34&gt;0,E34/C34,IF(E34&gt;0,1,0)))</f>
        <v>0</v>
      </c>
      <c r="H34" s="178"/>
    </row>
    <row r="35" spans="1:8" ht="15" customHeight="1" x14ac:dyDescent="0.25">
      <c r="A35" s="193" t="s">
        <v>202</v>
      </c>
      <c r="B35" s="65">
        <v>0</v>
      </c>
      <c r="C35" s="65">
        <v>0</v>
      </c>
      <c r="D35" s="65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203</v>
      </c>
      <c r="B36" s="65">
        <v>0</v>
      </c>
      <c r="C36" s="65">
        <v>0</v>
      </c>
      <c r="D36" s="65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s="103" customFormat="1" ht="15" customHeight="1" x14ac:dyDescent="0.25">
      <c r="A42" s="69" t="s">
        <v>30</v>
      </c>
      <c r="B42" s="70">
        <v>13757763.43</v>
      </c>
      <c r="C42" s="70">
        <v>13777408</v>
      </c>
      <c r="D42" s="70">
        <v>15496618</v>
      </c>
      <c r="E42" s="70">
        <f>D42-C42</f>
        <v>1719210</v>
      </c>
      <c r="F42" s="71">
        <f>IF(ISBLANK(E42),"  ",IF(C42&gt;0,E42/C42,IF(E42&gt;0,1,0)))</f>
        <v>0.12478472002861496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6">D44-C44</f>
        <v>0</v>
      </c>
      <c r="F44" s="62">
        <f t="shared" ref="F44:F49" si="7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3">
        <f t="shared" si="6"/>
        <v>0</v>
      </c>
      <c r="F45" s="62">
        <f t="shared" si="7"/>
        <v>0</v>
      </c>
      <c r="H45" s="178"/>
    </row>
    <row r="46" spans="1:8" ht="15" customHeight="1" x14ac:dyDescent="0.25">
      <c r="A46" s="73" t="s">
        <v>34</v>
      </c>
      <c r="B46" s="61">
        <v>0</v>
      </c>
      <c r="C46" s="61">
        <v>0</v>
      </c>
      <c r="D46" s="61">
        <v>0</v>
      </c>
      <c r="E46" s="63">
        <f t="shared" si="6"/>
        <v>0</v>
      </c>
      <c r="F46" s="62">
        <f t="shared" si="7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3">
        <f t="shared" si="6"/>
        <v>0</v>
      </c>
      <c r="F47" s="62">
        <f t="shared" si="7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3">
        <f t="shared" si="6"/>
        <v>0</v>
      </c>
      <c r="F48" s="62">
        <f t="shared" si="7"/>
        <v>0</v>
      </c>
      <c r="H48" s="178"/>
    </row>
    <row r="49" spans="1:13" s="103" customFormat="1" ht="15" customHeight="1" x14ac:dyDescent="0.25">
      <c r="A49" s="67" t="s">
        <v>37</v>
      </c>
      <c r="B49" s="75">
        <v>0</v>
      </c>
      <c r="C49" s="75">
        <v>0</v>
      </c>
      <c r="D49" s="75">
        <v>0</v>
      </c>
      <c r="E49" s="86">
        <f t="shared" si="6"/>
        <v>0</v>
      </c>
      <c r="F49" s="71">
        <f t="shared" si="7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v>27960514.07</v>
      </c>
      <c r="C51" s="77">
        <v>0</v>
      </c>
      <c r="D51" s="77">
        <v>0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5">
        <v>14419666.740000002</v>
      </c>
      <c r="C55" s="75">
        <v>55994397</v>
      </c>
      <c r="D55" s="75">
        <v>55994397</v>
      </c>
      <c r="E55" s="75">
        <f>D55-C55</f>
        <v>0</v>
      </c>
      <c r="F55" s="71">
        <f>IF(ISBLANK(E55),"  ",IF(C55&gt;0,E55/C55,IF(E55&gt;0,1,0)))</f>
        <v>0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9">
        <v>0</v>
      </c>
      <c r="C57" s="79">
        <v>0</v>
      </c>
      <c r="D57" s="79">
        <v>0</v>
      </c>
      <c r="E57" s="79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5">
        <v>56137944.240000002</v>
      </c>
      <c r="C61" s="75">
        <v>69771805</v>
      </c>
      <c r="D61" s="75">
        <v>71491015</v>
      </c>
      <c r="E61" s="75">
        <f>D61-C61</f>
        <v>1719210</v>
      </c>
      <c r="F61" s="71">
        <f>IF(ISBLANK(E61),"  ",IF(C61&gt;0,E61/C61,IF(E61&gt;0,1,0)))</f>
        <v>2.4640469026134555E-2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57">
        <v>19339397.010000002</v>
      </c>
      <c r="C65" s="57">
        <v>24366616</v>
      </c>
      <c r="D65" s="57">
        <v>24296767</v>
      </c>
      <c r="E65" s="57">
        <f t="shared" ref="E65:E78" si="8">D65-C65</f>
        <v>-69849</v>
      </c>
      <c r="F65" s="62">
        <f t="shared" ref="F65:F78" si="9">IF(ISBLANK(E65),"  ",IF(C65&gt;0,E65/C65,IF(E65&gt;0,1,0)))</f>
        <v>-2.8665859879763362E-3</v>
      </c>
      <c r="H65" s="178"/>
    </row>
    <row r="66" spans="1:8" ht="15" customHeight="1" x14ac:dyDescent="0.25">
      <c r="A66" s="66" t="s">
        <v>47</v>
      </c>
      <c r="B66" s="65">
        <v>143411.24</v>
      </c>
      <c r="C66" s="65">
        <v>165000</v>
      </c>
      <c r="D66" s="65">
        <v>165000</v>
      </c>
      <c r="E66" s="65">
        <f t="shared" si="8"/>
        <v>0</v>
      </c>
      <c r="F66" s="62">
        <f t="shared" si="9"/>
        <v>0</v>
      </c>
      <c r="H66" s="178"/>
    </row>
    <row r="67" spans="1:8" ht="15" customHeight="1" x14ac:dyDescent="0.25">
      <c r="A67" s="66" t="s">
        <v>48</v>
      </c>
      <c r="B67" s="65">
        <v>73701.02</v>
      </c>
      <c r="C67" s="65">
        <v>5899</v>
      </c>
      <c r="D67" s="65">
        <v>66991</v>
      </c>
      <c r="E67" s="65">
        <f t="shared" si="8"/>
        <v>61092</v>
      </c>
      <c r="F67" s="62">
        <f t="shared" si="9"/>
        <v>10.356331581624005</v>
      </c>
      <c r="H67" s="178"/>
    </row>
    <row r="68" spans="1:8" ht="15" customHeight="1" x14ac:dyDescent="0.25">
      <c r="A68" s="66" t="s">
        <v>49</v>
      </c>
      <c r="B68" s="65">
        <v>4641564.1700000009</v>
      </c>
      <c r="C68" s="65">
        <v>6314274</v>
      </c>
      <c r="D68" s="65">
        <v>6702344</v>
      </c>
      <c r="E68" s="65">
        <f t="shared" si="8"/>
        <v>388070</v>
      </c>
      <c r="F68" s="62">
        <f t="shared" si="9"/>
        <v>6.1459163793018801E-2</v>
      </c>
      <c r="H68" s="178"/>
    </row>
    <row r="69" spans="1:8" ht="15" customHeight="1" x14ac:dyDescent="0.25">
      <c r="A69" s="66" t="s">
        <v>50</v>
      </c>
      <c r="B69" s="65">
        <v>2995260.17</v>
      </c>
      <c r="C69" s="65">
        <v>4055124</v>
      </c>
      <c r="D69" s="65">
        <v>4656043</v>
      </c>
      <c r="E69" s="65">
        <f t="shared" si="8"/>
        <v>600919</v>
      </c>
      <c r="F69" s="62">
        <f t="shared" si="9"/>
        <v>0.14818757700134447</v>
      </c>
      <c r="H69" s="178"/>
    </row>
    <row r="70" spans="1:8" ht="15" customHeight="1" x14ac:dyDescent="0.25">
      <c r="A70" s="66" t="s">
        <v>51</v>
      </c>
      <c r="B70" s="65">
        <v>21484742.150000002</v>
      </c>
      <c r="C70" s="65">
        <v>23257538</v>
      </c>
      <c r="D70" s="65">
        <v>24846014</v>
      </c>
      <c r="E70" s="65">
        <f t="shared" si="8"/>
        <v>1588476</v>
      </c>
      <c r="F70" s="62">
        <f t="shared" si="9"/>
        <v>6.8299404691932575E-2</v>
      </c>
      <c r="H70" s="178"/>
    </row>
    <row r="71" spans="1:8" ht="15" customHeight="1" x14ac:dyDescent="0.25">
      <c r="A71" s="66" t="s">
        <v>52</v>
      </c>
      <c r="B71" s="65">
        <v>1745384.96</v>
      </c>
      <c r="C71" s="65">
        <v>1707500</v>
      </c>
      <c r="D71" s="65">
        <v>1707500</v>
      </c>
      <c r="E71" s="65">
        <f t="shared" si="8"/>
        <v>0</v>
      </c>
      <c r="F71" s="62">
        <f t="shared" si="9"/>
        <v>0</v>
      </c>
      <c r="H71" s="178"/>
    </row>
    <row r="72" spans="1:8" ht="15" customHeight="1" x14ac:dyDescent="0.25">
      <c r="A72" s="66" t="s">
        <v>53</v>
      </c>
      <c r="B72" s="65">
        <v>5714483.6099999994</v>
      </c>
      <c r="C72" s="65">
        <v>9899854</v>
      </c>
      <c r="D72" s="65">
        <v>9050356</v>
      </c>
      <c r="E72" s="65">
        <f t="shared" si="8"/>
        <v>-849498</v>
      </c>
      <c r="F72" s="62">
        <f t="shared" si="9"/>
        <v>-8.5809144256066811E-2</v>
      </c>
      <c r="H72" s="178"/>
    </row>
    <row r="73" spans="1:8" s="103" customFormat="1" ht="15" customHeight="1" x14ac:dyDescent="0.25">
      <c r="A73" s="84" t="s">
        <v>54</v>
      </c>
      <c r="B73" s="70">
        <v>56137944.330000006</v>
      </c>
      <c r="C73" s="70">
        <v>69771805</v>
      </c>
      <c r="D73" s="70">
        <v>71491015</v>
      </c>
      <c r="E73" s="70">
        <f t="shared" si="8"/>
        <v>1719210</v>
      </c>
      <c r="F73" s="71">
        <f t="shared" si="9"/>
        <v>2.4640469026134555E-2</v>
      </c>
      <c r="H73" s="179"/>
    </row>
    <row r="74" spans="1:8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65">
        <f t="shared" si="8"/>
        <v>0</v>
      </c>
      <c r="F74" s="62">
        <f t="shared" si="9"/>
        <v>0</v>
      </c>
      <c r="H74" s="178"/>
    </row>
    <row r="75" spans="1:8" ht="15" customHeight="1" x14ac:dyDescent="0.25">
      <c r="A75" s="66" t="s">
        <v>56</v>
      </c>
      <c r="B75" s="65">
        <v>0</v>
      </c>
      <c r="C75" s="65">
        <v>0</v>
      </c>
      <c r="D75" s="65">
        <v>0</v>
      </c>
      <c r="E75" s="65">
        <f t="shared" si="8"/>
        <v>0</v>
      </c>
      <c r="F75" s="62">
        <f t="shared" si="9"/>
        <v>0</v>
      </c>
      <c r="H75" s="178"/>
    </row>
    <row r="76" spans="1:8" ht="15" customHeight="1" x14ac:dyDescent="0.25">
      <c r="A76" s="66" t="s">
        <v>57</v>
      </c>
      <c r="B76" s="65">
        <v>0</v>
      </c>
      <c r="C76" s="65">
        <v>0</v>
      </c>
      <c r="D76" s="65">
        <v>0</v>
      </c>
      <c r="E76" s="65">
        <f t="shared" si="8"/>
        <v>0</v>
      </c>
      <c r="F76" s="62">
        <f t="shared" si="9"/>
        <v>0</v>
      </c>
      <c r="H76" s="178"/>
    </row>
    <row r="77" spans="1:8" ht="15" customHeight="1" x14ac:dyDescent="0.25">
      <c r="A77" s="66" t="s">
        <v>58</v>
      </c>
      <c r="B77" s="65">
        <v>0</v>
      </c>
      <c r="C77" s="65">
        <v>0</v>
      </c>
      <c r="D77" s="65">
        <v>0</v>
      </c>
      <c r="E77" s="65">
        <f t="shared" si="8"/>
        <v>0</v>
      </c>
      <c r="F77" s="62">
        <f t="shared" si="9"/>
        <v>0</v>
      </c>
      <c r="H77" s="178"/>
    </row>
    <row r="78" spans="1:8" s="103" customFormat="1" ht="15" customHeight="1" x14ac:dyDescent="0.25">
      <c r="A78" s="85" t="s">
        <v>59</v>
      </c>
      <c r="B78" s="86">
        <v>56137944.330000006</v>
      </c>
      <c r="C78" s="86">
        <v>69771805</v>
      </c>
      <c r="D78" s="86">
        <v>71491015</v>
      </c>
      <c r="E78" s="182">
        <f t="shared" si="8"/>
        <v>1719210</v>
      </c>
      <c r="F78" s="71">
        <f t="shared" si="9"/>
        <v>2.4640469026134555E-2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v>28245089.770000003</v>
      </c>
      <c r="C81" s="61">
        <v>33870462</v>
      </c>
      <c r="D81" s="61">
        <v>35543804</v>
      </c>
      <c r="E81" s="57">
        <f t="shared" ref="E81:E99" si="10">D81-C81</f>
        <v>1673342</v>
      </c>
      <c r="F81" s="62">
        <f t="shared" ref="F81:F99" si="11">IF(ISBLANK(E81),"  ",IF(C81&gt;0,E81/C81,IF(E81&gt;0,1,0)))</f>
        <v>4.9404168150998351E-2</v>
      </c>
      <c r="H81" s="178"/>
    </row>
    <row r="82" spans="1:8" ht="15" customHeight="1" x14ac:dyDescent="0.25">
      <c r="A82" s="66" t="s">
        <v>62</v>
      </c>
      <c r="B82" s="63">
        <v>808990.22000000009</v>
      </c>
      <c r="C82" s="61">
        <v>712500</v>
      </c>
      <c r="D82" s="61">
        <v>705000</v>
      </c>
      <c r="E82" s="65">
        <f t="shared" si="10"/>
        <v>-7500</v>
      </c>
      <c r="F82" s="62">
        <f t="shared" si="11"/>
        <v>-1.0526315789473684E-2</v>
      </c>
      <c r="H82" s="178"/>
    </row>
    <row r="83" spans="1:8" ht="15" customHeight="1" x14ac:dyDescent="0.25">
      <c r="A83" s="66" t="s">
        <v>63</v>
      </c>
      <c r="B83" s="57">
        <v>11554973</v>
      </c>
      <c r="C83" s="61">
        <v>11252896</v>
      </c>
      <c r="D83" s="61">
        <v>12051216</v>
      </c>
      <c r="E83" s="65">
        <f t="shared" si="10"/>
        <v>798320</v>
      </c>
      <c r="F83" s="62">
        <f t="shared" si="11"/>
        <v>7.094351534040659E-2</v>
      </c>
      <c r="H83" s="178"/>
    </row>
    <row r="84" spans="1:8" s="103" customFormat="1" ht="15" customHeight="1" x14ac:dyDescent="0.25">
      <c r="A84" s="84" t="s">
        <v>64</v>
      </c>
      <c r="B84" s="86">
        <v>40609052.990000002</v>
      </c>
      <c r="C84" s="86">
        <v>45835858</v>
      </c>
      <c r="D84" s="86">
        <v>48300020</v>
      </c>
      <c r="E84" s="70">
        <f t="shared" si="10"/>
        <v>2464162</v>
      </c>
      <c r="F84" s="71">
        <f t="shared" si="11"/>
        <v>5.3760573217588724E-2</v>
      </c>
      <c r="H84" s="179"/>
    </row>
    <row r="85" spans="1:8" ht="15" customHeight="1" x14ac:dyDescent="0.25">
      <c r="A85" s="66" t="s">
        <v>65</v>
      </c>
      <c r="B85" s="63">
        <v>460903.71</v>
      </c>
      <c r="C85" s="63">
        <v>282491</v>
      </c>
      <c r="D85" s="63">
        <v>322491</v>
      </c>
      <c r="E85" s="65">
        <f t="shared" si="10"/>
        <v>40000</v>
      </c>
      <c r="F85" s="62">
        <f t="shared" si="11"/>
        <v>0.14159743142259398</v>
      </c>
      <c r="H85" s="178"/>
    </row>
    <row r="86" spans="1:8" ht="15" customHeight="1" x14ac:dyDescent="0.25">
      <c r="A86" s="66" t="s">
        <v>66</v>
      </c>
      <c r="B86" s="61">
        <v>6747069.2599999998</v>
      </c>
      <c r="C86" s="61">
        <v>11737663</v>
      </c>
      <c r="D86" s="61">
        <v>11852270</v>
      </c>
      <c r="E86" s="65">
        <f t="shared" si="10"/>
        <v>114607</v>
      </c>
      <c r="F86" s="62">
        <f t="shared" si="11"/>
        <v>9.7640390595640711E-3</v>
      </c>
      <c r="H86" s="178"/>
    </row>
    <row r="87" spans="1:8" ht="15" customHeight="1" x14ac:dyDescent="0.25">
      <c r="A87" s="66" t="s">
        <v>67</v>
      </c>
      <c r="B87" s="57">
        <v>2673353.4700000002</v>
      </c>
      <c r="C87" s="57">
        <v>3729054</v>
      </c>
      <c r="D87" s="57">
        <v>3775626</v>
      </c>
      <c r="E87" s="65">
        <f t="shared" si="10"/>
        <v>46572</v>
      </c>
      <c r="F87" s="62">
        <f t="shared" si="11"/>
        <v>1.2488958325623602E-2</v>
      </c>
      <c r="H87" s="178"/>
    </row>
    <row r="88" spans="1:8" s="103" customFormat="1" ht="15" customHeight="1" x14ac:dyDescent="0.25">
      <c r="A88" s="68" t="s">
        <v>68</v>
      </c>
      <c r="B88" s="86">
        <v>9881326.4399999995</v>
      </c>
      <c r="C88" s="86">
        <v>15749208</v>
      </c>
      <c r="D88" s="86">
        <v>15950387</v>
      </c>
      <c r="E88" s="70">
        <f t="shared" si="10"/>
        <v>201179</v>
      </c>
      <c r="F88" s="71">
        <f t="shared" si="11"/>
        <v>1.2773912186568365E-2</v>
      </c>
      <c r="H88" s="179"/>
    </row>
    <row r="89" spans="1:8" ht="15" customHeight="1" x14ac:dyDescent="0.25">
      <c r="A89" s="66" t="s">
        <v>69</v>
      </c>
      <c r="B89" s="57">
        <v>2805510.9599999995</v>
      </c>
      <c r="C89" s="57">
        <v>2047023</v>
      </c>
      <c r="D89" s="57">
        <v>2023823</v>
      </c>
      <c r="E89" s="65">
        <f t="shared" si="10"/>
        <v>-23200</v>
      </c>
      <c r="F89" s="62">
        <f t="shared" si="11"/>
        <v>-1.1333531670137561E-2</v>
      </c>
      <c r="H89" s="178"/>
    </row>
    <row r="90" spans="1:8" ht="15" customHeight="1" x14ac:dyDescent="0.25">
      <c r="A90" s="66" t="s">
        <v>70</v>
      </c>
      <c r="B90" s="65">
        <v>2348687.11</v>
      </c>
      <c r="C90" s="65">
        <v>2439803</v>
      </c>
      <c r="D90" s="65">
        <v>2458348</v>
      </c>
      <c r="E90" s="65">
        <f t="shared" si="10"/>
        <v>18545</v>
      </c>
      <c r="F90" s="62">
        <f t="shared" si="11"/>
        <v>7.6010235252600309E-3</v>
      </c>
      <c r="H90" s="178"/>
    </row>
    <row r="91" spans="1:8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10"/>
        <v>0</v>
      </c>
      <c r="F91" s="62">
        <f t="shared" si="11"/>
        <v>0</v>
      </c>
      <c r="H91" s="178"/>
    </row>
    <row r="92" spans="1:8" ht="15" customHeight="1" x14ac:dyDescent="0.25">
      <c r="A92" s="66" t="s">
        <v>72</v>
      </c>
      <c r="B92" s="65">
        <v>0</v>
      </c>
      <c r="C92" s="65">
        <v>0</v>
      </c>
      <c r="D92" s="65">
        <v>0</v>
      </c>
      <c r="E92" s="65">
        <f t="shared" si="10"/>
        <v>0</v>
      </c>
      <c r="F92" s="62">
        <f t="shared" si="11"/>
        <v>0</v>
      </c>
      <c r="H92" s="178"/>
    </row>
    <row r="93" spans="1:8" s="103" customFormat="1" ht="15" customHeight="1" x14ac:dyDescent="0.25">
      <c r="A93" s="68" t="s">
        <v>73</v>
      </c>
      <c r="B93" s="70">
        <v>5154198.0699999994</v>
      </c>
      <c r="C93" s="70">
        <v>4486826</v>
      </c>
      <c r="D93" s="70">
        <v>4482171</v>
      </c>
      <c r="E93" s="70">
        <f t="shared" si="10"/>
        <v>-4655</v>
      </c>
      <c r="F93" s="71">
        <f t="shared" si="11"/>
        <v>-1.0374817298464437E-3</v>
      </c>
      <c r="H93" s="179"/>
    </row>
    <row r="94" spans="1:8" ht="15" customHeight="1" x14ac:dyDescent="0.25">
      <c r="A94" s="66" t="s">
        <v>74</v>
      </c>
      <c r="B94" s="65">
        <v>493366.83</v>
      </c>
      <c r="C94" s="65">
        <v>3699913</v>
      </c>
      <c r="D94" s="65">
        <v>2758437</v>
      </c>
      <c r="E94" s="65">
        <f t="shared" si="10"/>
        <v>-941476</v>
      </c>
      <c r="F94" s="62">
        <f t="shared" si="11"/>
        <v>-0.25445895619707815</v>
      </c>
      <c r="H94" s="178"/>
    </row>
    <row r="95" spans="1:8" ht="15" customHeight="1" x14ac:dyDescent="0.25">
      <c r="A95" s="66" t="s">
        <v>75</v>
      </c>
      <c r="B95" s="65">
        <v>0</v>
      </c>
      <c r="C95" s="65">
        <v>0</v>
      </c>
      <c r="D95" s="65">
        <v>0</v>
      </c>
      <c r="E95" s="65">
        <f t="shared" si="10"/>
        <v>0</v>
      </c>
      <c r="F95" s="62">
        <f t="shared" si="11"/>
        <v>0</v>
      </c>
      <c r="H95" s="178"/>
    </row>
    <row r="96" spans="1:8" ht="15" customHeight="1" x14ac:dyDescent="0.25">
      <c r="A96" s="73" t="s">
        <v>76</v>
      </c>
      <c r="B96" s="65">
        <v>0</v>
      </c>
      <c r="C96" s="65">
        <v>0</v>
      </c>
      <c r="D96" s="65">
        <v>0</v>
      </c>
      <c r="E96" s="65">
        <f t="shared" si="10"/>
        <v>0</v>
      </c>
      <c r="F96" s="62">
        <f t="shared" si="11"/>
        <v>0</v>
      </c>
      <c r="H96" s="178"/>
    </row>
    <row r="97" spans="1:8" s="103" customFormat="1" ht="15" customHeight="1" x14ac:dyDescent="0.25">
      <c r="A97" s="87" t="s">
        <v>77</v>
      </c>
      <c r="B97" s="86">
        <v>493366.83</v>
      </c>
      <c r="C97" s="86">
        <v>3699913</v>
      </c>
      <c r="D97" s="86">
        <v>2758437</v>
      </c>
      <c r="E97" s="70">
        <f t="shared" si="10"/>
        <v>-941476</v>
      </c>
      <c r="F97" s="71">
        <f t="shared" si="11"/>
        <v>-0.25445895619707815</v>
      </c>
      <c r="H97" s="179"/>
    </row>
    <row r="98" spans="1:8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10"/>
        <v>0</v>
      </c>
      <c r="F98" s="62">
        <f t="shared" si="11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v>56137944.329999998</v>
      </c>
      <c r="C99" s="160">
        <v>69771805</v>
      </c>
      <c r="D99" s="160">
        <v>71491015</v>
      </c>
      <c r="E99" s="160">
        <f t="shared" si="10"/>
        <v>1719210</v>
      </c>
      <c r="F99" s="162">
        <f t="shared" si="11"/>
        <v>2.4640469026134555E-2</v>
      </c>
      <c r="H99" s="179"/>
    </row>
    <row r="100" spans="1:8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8" x14ac:dyDescent="0.25">
      <c r="A101" s="1" t="s">
        <v>210</v>
      </c>
    </row>
    <row r="102" spans="1:8" x14ac:dyDescent="0.25">
      <c r="A102" s="1" t="s">
        <v>181</v>
      </c>
    </row>
    <row r="103" spans="1:8" x14ac:dyDescent="0.25">
      <c r="A103" s="1" t="s">
        <v>211</v>
      </c>
    </row>
  </sheetData>
  <hyperlinks>
    <hyperlink ref="I2" location="Home!A1" tooltip="Home" display="Home" xr:uid="{00000000-0004-0000-19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>
    <tabColor theme="9" tint="0.79998168889431442"/>
    <pageSetUpPr fitToPage="1"/>
  </sheetPr>
  <dimension ref="A1:M103"/>
  <sheetViews>
    <sheetView workbookViewId="0">
      <pane ySplit="5" topLeftCell="A37" activePane="bottomLeft" state="frozen"/>
      <selection activeCell="G16" sqref="G16"/>
      <selection pane="bottomLeft" activeCell="B65" sqref="B65:D99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  <col min="10" max="10" width="14.710937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112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207</v>
      </c>
      <c r="C5" s="54" t="s">
        <v>208</v>
      </c>
      <c r="D5" s="202" t="s">
        <v>209</v>
      </c>
      <c r="E5" s="54" t="s">
        <v>207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7077720</v>
      </c>
      <c r="C8" s="61">
        <v>7077720</v>
      </c>
      <c r="D8" s="61">
        <v>7307049</v>
      </c>
      <c r="E8" s="61">
        <f t="shared" ref="E8:E36" si="0">D8-C8</f>
        <v>229329</v>
      </c>
      <c r="F8" s="62">
        <f t="shared" ref="F8:F36" si="1">IF(ISBLANK(E8),"  ",IF(C8&gt;0,E8/C8,IF(E8&gt;0,1,0)))</f>
        <v>3.2401536087892709E-2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233933.62</v>
      </c>
      <c r="C10" s="63">
        <v>241702</v>
      </c>
      <c r="D10" s="63">
        <v>246170</v>
      </c>
      <c r="E10" s="61">
        <f t="shared" si="0"/>
        <v>4468</v>
      </c>
      <c r="F10" s="62">
        <f t="shared" si="1"/>
        <v>1.8485573143788632E-2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233933.62</v>
      </c>
      <c r="C12" s="65">
        <v>241702</v>
      </c>
      <c r="D12" s="65">
        <v>246170</v>
      </c>
      <c r="E12" s="61">
        <f t="shared" si="0"/>
        <v>4468</v>
      </c>
      <c r="F12" s="62">
        <f t="shared" si="1"/>
        <v>1.8485573143788632E-2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s="209" customFormat="1" ht="15" customHeight="1" x14ac:dyDescent="0.25">
      <c r="A31" s="213" t="s">
        <v>205</v>
      </c>
      <c r="B31" s="215">
        <v>0</v>
      </c>
      <c r="C31" s="215">
        <v>0</v>
      </c>
      <c r="D31" s="215">
        <v>0</v>
      </c>
      <c r="E31" s="207">
        <f t="shared" ref="E31:E32" si="2">D31-C31</f>
        <v>0</v>
      </c>
      <c r="F31" s="208">
        <f t="shared" ref="F31:F32" si="3">IF(ISBLANK(E31),"  ",IF(C31&gt;0,E31/C31,IF(E31&gt;0,1,0)))</f>
        <v>0</v>
      </c>
      <c r="H31" s="210"/>
    </row>
    <row r="32" spans="1:8" s="209" customFormat="1" ht="15" customHeight="1" x14ac:dyDescent="0.25">
      <c r="A32" s="214" t="s">
        <v>206</v>
      </c>
      <c r="B32" s="215">
        <v>0</v>
      </c>
      <c r="C32" s="215">
        <v>0</v>
      </c>
      <c r="D32" s="215">
        <v>0</v>
      </c>
      <c r="E32" s="207">
        <f t="shared" si="2"/>
        <v>0</v>
      </c>
      <c r="F32" s="208">
        <f t="shared" si="3"/>
        <v>0</v>
      </c>
      <c r="H32" s="210"/>
    </row>
    <row r="33" spans="1:8" ht="15" customHeight="1" x14ac:dyDescent="0.25">
      <c r="A33" s="191" t="s">
        <v>201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204</v>
      </c>
      <c r="B34" s="65">
        <v>0</v>
      </c>
      <c r="C34" s="65">
        <v>0</v>
      </c>
      <c r="D34" s="65">
        <v>0</v>
      </c>
      <c r="E34" s="61">
        <f t="shared" ref="E34" si="4">D34-C34</f>
        <v>0</v>
      </c>
      <c r="F34" s="62">
        <f t="shared" ref="F34" si="5">IF(ISBLANK(E34),"  ",IF(C34&gt;0,E34/C34,IF(E34&gt;0,1,0)))</f>
        <v>0</v>
      </c>
      <c r="H34" s="178"/>
    </row>
    <row r="35" spans="1:8" ht="15" customHeight="1" x14ac:dyDescent="0.25">
      <c r="A35" s="193" t="s">
        <v>202</v>
      </c>
      <c r="B35" s="65">
        <v>0</v>
      </c>
      <c r="C35" s="65">
        <v>0</v>
      </c>
      <c r="D35" s="65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203</v>
      </c>
      <c r="B36" s="65">
        <v>0</v>
      </c>
      <c r="C36" s="65">
        <v>0</v>
      </c>
      <c r="D36" s="65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s="103" customFormat="1" ht="15" customHeight="1" x14ac:dyDescent="0.25">
      <c r="A42" s="69" t="s">
        <v>30</v>
      </c>
      <c r="B42" s="70">
        <v>7311653.6200000001</v>
      </c>
      <c r="C42" s="70">
        <v>7319422</v>
      </c>
      <c r="D42" s="70">
        <v>7553219</v>
      </c>
      <c r="E42" s="70">
        <f>D42-C42</f>
        <v>233797</v>
      </c>
      <c r="F42" s="71">
        <f>IF(ISBLANK(E42),"  ",IF(C42&gt;0,E42/C42,IF(E42&gt;0,1,0)))</f>
        <v>3.1942003070734276E-2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6">D44-C44</f>
        <v>0</v>
      </c>
      <c r="F44" s="62">
        <f t="shared" ref="F44:F49" si="7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3">
        <f t="shared" si="6"/>
        <v>0</v>
      </c>
      <c r="F45" s="62">
        <f t="shared" si="7"/>
        <v>0</v>
      </c>
      <c r="H45" s="178"/>
    </row>
    <row r="46" spans="1:8" ht="15" customHeight="1" x14ac:dyDescent="0.25">
      <c r="A46" s="73" t="s">
        <v>34</v>
      </c>
      <c r="B46" s="61">
        <v>0</v>
      </c>
      <c r="C46" s="61">
        <v>0</v>
      </c>
      <c r="D46" s="61">
        <v>0</v>
      </c>
      <c r="E46" s="63">
        <f t="shared" si="6"/>
        <v>0</v>
      </c>
      <c r="F46" s="62">
        <f t="shared" si="7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3">
        <f t="shared" si="6"/>
        <v>0</v>
      </c>
      <c r="F47" s="62">
        <f t="shared" si="7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3">
        <f t="shared" si="6"/>
        <v>0</v>
      </c>
      <c r="F48" s="62">
        <f t="shared" si="7"/>
        <v>0</v>
      </c>
      <c r="H48" s="178"/>
    </row>
    <row r="49" spans="1:13" s="103" customFormat="1" ht="15" customHeight="1" x14ac:dyDescent="0.25">
      <c r="A49" s="67" t="s">
        <v>37</v>
      </c>
      <c r="B49" s="75">
        <v>0</v>
      </c>
      <c r="C49" s="75">
        <v>0</v>
      </c>
      <c r="D49" s="75">
        <v>0</v>
      </c>
      <c r="E49" s="86">
        <f t="shared" si="6"/>
        <v>0</v>
      </c>
      <c r="F49" s="71">
        <f t="shared" si="7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v>0</v>
      </c>
      <c r="C51" s="77">
        <v>0</v>
      </c>
      <c r="D51" s="77">
        <v>0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5">
        <v>11485676.810000001</v>
      </c>
      <c r="C55" s="75">
        <v>12500000</v>
      </c>
      <c r="D55" s="75">
        <v>10628383</v>
      </c>
      <c r="E55" s="75">
        <f>D55-C55</f>
        <v>-1871617</v>
      </c>
      <c r="F55" s="71">
        <f>IF(ISBLANK(E55),"  ",IF(C55&gt;0,E55/C55,IF(E55&gt;0,1,0)))</f>
        <v>-0.14972936000000001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9">
        <v>0</v>
      </c>
      <c r="C57" s="79">
        <v>0</v>
      </c>
      <c r="D57" s="79">
        <v>0</v>
      </c>
      <c r="E57" s="79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5">
        <v>18797330.43</v>
      </c>
      <c r="C61" s="75">
        <v>19819422</v>
      </c>
      <c r="D61" s="75">
        <v>18181602</v>
      </c>
      <c r="E61" s="75">
        <f>D61-C61</f>
        <v>-1637820</v>
      </c>
      <c r="F61" s="71">
        <f>IF(ISBLANK(E61),"  ",IF(C61&gt;0,E61/C61,IF(E61&gt;0,1,0)))</f>
        <v>-8.2637122313657788E-2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57">
        <v>8600082.5257796422</v>
      </c>
      <c r="C65" s="57">
        <v>8084027.8899999997</v>
      </c>
      <c r="D65" s="57">
        <v>7395625</v>
      </c>
      <c r="E65" s="57">
        <f t="shared" ref="E65:E78" si="8">D65-C65</f>
        <v>-688402.88999999966</v>
      </c>
      <c r="F65" s="62">
        <f t="shared" ref="F65:F78" si="9">IF(ISBLANK(E65),"  ",IF(C65&gt;0,E65/C65,IF(E65&gt;0,1,0)))</f>
        <v>-8.5155927140177112E-2</v>
      </c>
      <c r="H65" s="178"/>
    </row>
    <row r="66" spans="1:8" ht="15" customHeight="1" x14ac:dyDescent="0.25">
      <c r="A66" s="66" t="s">
        <v>47</v>
      </c>
      <c r="B66" s="65">
        <v>0</v>
      </c>
      <c r="C66" s="65">
        <v>0</v>
      </c>
      <c r="D66" s="65">
        <v>0</v>
      </c>
      <c r="E66" s="65">
        <f t="shared" si="8"/>
        <v>0</v>
      </c>
      <c r="F66" s="62">
        <f t="shared" si="9"/>
        <v>0</v>
      </c>
      <c r="H66" s="178"/>
    </row>
    <row r="67" spans="1:8" ht="15" customHeight="1" x14ac:dyDescent="0.25">
      <c r="A67" s="66" t="s">
        <v>48</v>
      </c>
      <c r="B67" s="65">
        <v>0</v>
      </c>
      <c r="C67" s="65">
        <v>0</v>
      </c>
      <c r="D67" s="65">
        <v>0</v>
      </c>
      <c r="E67" s="65">
        <f t="shared" si="8"/>
        <v>0</v>
      </c>
      <c r="F67" s="62">
        <f t="shared" si="9"/>
        <v>0</v>
      </c>
      <c r="H67" s="178"/>
    </row>
    <row r="68" spans="1:8" ht="15" customHeight="1" x14ac:dyDescent="0.25">
      <c r="A68" s="66" t="s">
        <v>49</v>
      </c>
      <c r="B68" s="65">
        <v>672353.83593867812</v>
      </c>
      <c r="C68" s="65">
        <v>721499.73</v>
      </c>
      <c r="D68" s="65">
        <v>653366</v>
      </c>
      <c r="E68" s="65">
        <f t="shared" si="8"/>
        <v>-68133.729999999981</v>
      </c>
      <c r="F68" s="62">
        <f t="shared" si="9"/>
        <v>-9.4433479552376243E-2</v>
      </c>
      <c r="H68" s="178"/>
    </row>
    <row r="69" spans="1:8" ht="15" customHeight="1" x14ac:dyDescent="0.25">
      <c r="A69" s="66" t="s">
        <v>50</v>
      </c>
      <c r="B69" s="65">
        <v>1564051.7525011783</v>
      </c>
      <c r="C69" s="65">
        <v>1614435.79</v>
      </c>
      <c r="D69" s="65">
        <v>1461979</v>
      </c>
      <c r="E69" s="65">
        <f t="shared" si="8"/>
        <v>-152456.79000000004</v>
      </c>
      <c r="F69" s="62">
        <f t="shared" si="9"/>
        <v>-9.443348007045857E-2</v>
      </c>
      <c r="H69" s="178"/>
    </row>
    <row r="70" spans="1:8" ht="15" customHeight="1" x14ac:dyDescent="0.25">
      <c r="A70" s="66" t="s">
        <v>51</v>
      </c>
      <c r="B70" s="65">
        <v>3663899.3916520169</v>
      </c>
      <c r="C70" s="65">
        <v>4703121.09</v>
      </c>
      <c r="D70" s="65">
        <v>4258989</v>
      </c>
      <c r="E70" s="65">
        <f t="shared" si="8"/>
        <v>-444132.08999999985</v>
      </c>
      <c r="F70" s="62">
        <f t="shared" si="9"/>
        <v>-9.4433479704431736E-2</v>
      </c>
      <c r="H70" s="178"/>
    </row>
    <row r="71" spans="1:8" ht="15" customHeight="1" x14ac:dyDescent="0.25">
      <c r="A71" s="66" t="s">
        <v>52</v>
      </c>
      <c r="B71" s="65">
        <v>1371619.68</v>
      </c>
      <c r="C71" s="65">
        <v>1385563.59</v>
      </c>
      <c r="D71" s="65">
        <v>1413517</v>
      </c>
      <c r="E71" s="65">
        <f t="shared" si="8"/>
        <v>27953.409999999916</v>
      </c>
      <c r="F71" s="62">
        <f t="shared" si="9"/>
        <v>2.0174757912049288E-2</v>
      </c>
      <c r="H71" s="178"/>
    </row>
    <row r="72" spans="1:8" ht="15" customHeight="1" x14ac:dyDescent="0.25">
      <c r="A72" s="66" t="s">
        <v>53</v>
      </c>
      <c r="B72" s="65">
        <v>2925323.0941284792</v>
      </c>
      <c r="C72" s="65">
        <v>3310773.9</v>
      </c>
      <c r="D72" s="65">
        <v>2998126</v>
      </c>
      <c r="E72" s="65">
        <f t="shared" si="8"/>
        <v>-312647.89999999991</v>
      </c>
      <c r="F72" s="62">
        <f t="shared" si="9"/>
        <v>-9.443347973716959E-2</v>
      </c>
      <c r="H72" s="178"/>
    </row>
    <row r="73" spans="1:8" s="103" customFormat="1" ht="15" customHeight="1" x14ac:dyDescent="0.25">
      <c r="A73" s="84" t="s">
        <v>54</v>
      </c>
      <c r="B73" s="70">
        <v>18797330.279999994</v>
      </c>
      <c r="C73" s="70">
        <v>19819421.989999998</v>
      </c>
      <c r="D73" s="70">
        <v>18181602</v>
      </c>
      <c r="E73" s="70">
        <f t="shared" si="8"/>
        <v>-1637819.9899999984</v>
      </c>
      <c r="F73" s="71">
        <f t="shared" si="9"/>
        <v>-8.2637121850797149E-2</v>
      </c>
      <c r="H73" s="179"/>
    </row>
    <row r="74" spans="1:8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65">
        <f t="shared" si="8"/>
        <v>0</v>
      </c>
      <c r="F74" s="62">
        <f t="shared" si="9"/>
        <v>0</v>
      </c>
      <c r="H74" s="178"/>
    </row>
    <row r="75" spans="1:8" ht="15" customHeight="1" x14ac:dyDescent="0.25">
      <c r="A75" s="66" t="s">
        <v>56</v>
      </c>
      <c r="B75" s="65">
        <v>0</v>
      </c>
      <c r="C75" s="65">
        <v>0</v>
      </c>
      <c r="D75" s="65">
        <v>0</v>
      </c>
      <c r="E75" s="65">
        <f t="shared" si="8"/>
        <v>0</v>
      </c>
      <c r="F75" s="62">
        <f t="shared" si="9"/>
        <v>0</v>
      </c>
      <c r="H75" s="178"/>
    </row>
    <row r="76" spans="1:8" ht="15" customHeight="1" x14ac:dyDescent="0.25">
      <c r="A76" s="66" t="s">
        <v>57</v>
      </c>
      <c r="B76" s="65">
        <v>0</v>
      </c>
      <c r="C76" s="65">
        <v>0</v>
      </c>
      <c r="D76" s="65">
        <v>0</v>
      </c>
      <c r="E76" s="65">
        <f t="shared" si="8"/>
        <v>0</v>
      </c>
      <c r="F76" s="62">
        <f t="shared" si="9"/>
        <v>0</v>
      </c>
      <c r="H76" s="178"/>
    </row>
    <row r="77" spans="1:8" ht="15" customHeight="1" x14ac:dyDescent="0.25">
      <c r="A77" s="66" t="s">
        <v>58</v>
      </c>
      <c r="B77" s="65">
        <v>0</v>
      </c>
      <c r="C77" s="65">
        <v>0</v>
      </c>
      <c r="D77" s="65">
        <v>0</v>
      </c>
      <c r="E77" s="65">
        <f t="shared" si="8"/>
        <v>0</v>
      </c>
      <c r="F77" s="62">
        <f t="shared" si="9"/>
        <v>0</v>
      </c>
      <c r="H77" s="178"/>
    </row>
    <row r="78" spans="1:8" s="103" customFormat="1" ht="15" customHeight="1" x14ac:dyDescent="0.25">
      <c r="A78" s="85" t="s">
        <v>59</v>
      </c>
      <c r="B78" s="86">
        <v>18797330.279999994</v>
      </c>
      <c r="C78" s="86">
        <v>19819421.989999998</v>
      </c>
      <c r="D78" s="86">
        <v>18181602</v>
      </c>
      <c r="E78" s="182">
        <f t="shared" si="8"/>
        <v>-1637819.9899999984</v>
      </c>
      <c r="F78" s="71">
        <f t="shared" si="9"/>
        <v>-8.2637121850797149E-2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v>8590234.2599999998</v>
      </c>
      <c r="C81" s="61">
        <v>11168960.4</v>
      </c>
      <c r="D81" s="61">
        <v>9428187</v>
      </c>
      <c r="E81" s="57">
        <f t="shared" ref="E81:E99" si="10">D81-C81</f>
        <v>-1740773.4000000004</v>
      </c>
      <c r="F81" s="62">
        <f t="shared" ref="F81:F99" si="11">IF(ISBLANK(E81),"  ",IF(C81&gt;0,E81/C81,IF(E81&gt;0,1,0)))</f>
        <v>-0.15585814056606381</v>
      </c>
      <c r="H81" s="178"/>
    </row>
    <row r="82" spans="1:8" ht="15" customHeight="1" x14ac:dyDescent="0.25">
      <c r="A82" s="66" t="s">
        <v>62</v>
      </c>
      <c r="B82" s="63">
        <v>139197.93</v>
      </c>
      <c r="C82" s="63">
        <v>72000</v>
      </c>
      <c r="D82" s="63">
        <v>72000</v>
      </c>
      <c r="E82" s="65">
        <f t="shared" si="10"/>
        <v>0</v>
      </c>
      <c r="F82" s="62">
        <f t="shared" si="11"/>
        <v>0</v>
      </c>
      <c r="H82" s="178"/>
    </row>
    <row r="83" spans="1:8" ht="15" customHeight="1" x14ac:dyDescent="0.25">
      <c r="A83" s="66" t="s">
        <v>63</v>
      </c>
      <c r="B83" s="57">
        <v>4171307.929999996</v>
      </c>
      <c r="C83" s="57">
        <v>4111856</v>
      </c>
      <c r="D83" s="57">
        <v>4111856</v>
      </c>
      <c r="E83" s="65">
        <f t="shared" si="10"/>
        <v>0</v>
      </c>
      <c r="F83" s="62">
        <f t="shared" si="11"/>
        <v>0</v>
      </c>
      <c r="H83" s="178"/>
    </row>
    <row r="84" spans="1:8" s="103" customFormat="1" ht="15" customHeight="1" x14ac:dyDescent="0.25">
      <c r="A84" s="84" t="s">
        <v>64</v>
      </c>
      <c r="B84" s="86">
        <v>12900740.119999995</v>
      </c>
      <c r="C84" s="86">
        <v>15352816.4</v>
      </c>
      <c r="D84" s="86">
        <v>13612043</v>
      </c>
      <c r="E84" s="70">
        <f t="shared" si="10"/>
        <v>-1740773.4000000004</v>
      </c>
      <c r="F84" s="71">
        <f t="shared" si="11"/>
        <v>-0.11338462954588582</v>
      </c>
      <c r="H84" s="179"/>
    </row>
    <row r="85" spans="1:8" ht="15" customHeight="1" x14ac:dyDescent="0.25">
      <c r="A85" s="66" t="s">
        <v>65</v>
      </c>
      <c r="B85" s="63">
        <v>71015.67</v>
      </c>
      <c r="C85" s="63">
        <v>118789</v>
      </c>
      <c r="D85" s="63">
        <v>118789</v>
      </c>
      <c r="E85" s="65">
        <f t="shared" si="10"/>
        <v>0</v>
      </c>
      <c r="F85" s="62">
        <f t="shared" si="11"/>
        <v>0</v>
      </c>
      <c r="H85" s="178"/>
    </row>
    <row r="86" spans="1:8" ht="15" customHeight="1" x14ac:dyDescent="0.25">
      <c r="A86" s="66" t="s">
        <v>66</v>
      </c>
      <c r="B86" s="61">
        <v>1865596.52</v>
      </c>
      <c r="C86" s="61">
        <v>2070004</v>
      </c>
      <c r="D86" s="61">
        <v>2070004</v>
      </c>
      <c r="E86" s="65">
        <f t="shared" si="10"/>
        <v>0</v>
      </c>
      <c r="F86" s="62">
        <f t="shared" si="11"/>
        <v>0</v>
      </c>
      <c r="H86" s="178"/>
    </row>
    <row r="87" spans="1:8" ht="15" customHeight="1" x14ac:dyDescent="0.25">
      <c r="A87" s="66" t="s">
        <v>67</v>
      </c>
      <c r="B87" s="57">
        <v>1525119.04</v>
      </c>
      <c r="C87" s="57">
        <v>750936</v>
      </c>
      <c r="D87" s="57">
        <v>760936</v>
      </c>
      <c r="E87" s="65">
        <f t="shared" si="10"/>
        <v>10000</v>
      </c>
      <c r="F87" s="62">
        <f t="shared" si="11"/>
        <v>1.331671407416877E-2</v>
      </c>
      <c r="H87" s="178"/>
    </row>
    <row r="88" spans="1:8" s="103" customFormat="1" ht="15" customHeight="1" x14ac:dyDescent="0.25">
      <c r="A88" s="68" t="s">
        <v>68</v>
      </c>
      <c r="B88" s="86">
        <v>3461731.23</v>
      </c>
      <c r="C88" s="86">
        <v>2939729</v>
      </c>
      <c r="D88" s="86">
        <v>2949729</v>
      </c>
      <c r="E88" s="70">
        <f t="shared" si="10"/>
        <v>10000</v>
      </c>
      <c r="F88" s="71">
        <f t="shared" si="11"/>
        <v>3.4016740998915208E-3</v>
      </c>
      <c r="H88" s="179"/>
    </row>
    <row r="89" spans="1:8" ht="15" customHeight="1" x14ac:dyDescent="0.25">
      <c r="A89" s="66" t="s">
        <v>69</v>
      </c>
      <c r="B89" s="57">
        <v>1043247.98</v>
      </c>
      <c r="C89" s="57">
        <v>87965</v>
      </c>
      <c r="D89" s="57">
        <v>87965</v>
      </c>
      <c r="E89" s="65">
        <f t="shared" si="10"/>
        <v>0</v>
      </c>
      <c r="F89" s="62">
        <f t="shared" si="11"/>
        <v>0</v>
      </c>
      <c r="H89" s="178"/>
    </row>
    <row r="90" spans="1:8" ht="15" customHeight="1" x14ac:dyDescent="0.25">
      <c r="A90" s="66" t="s">
        <v>70</v>
      </c>
      <c r="B90" s="65">
        <v>1390204.16</v>
      </c>
      <c r="C90" s="65">
        <v>1407313.59</v>
      </c>
      <c r="D90" s="65">
        <v>1435267</v>
      </c>
      <c r="E90" s="65">
        <f t="shared" si="10"/>
        <v>27953.409999999916</v>
      </c>
      <c r="F90" s="62">
        <f t="shared" si="11"/>
        <v>1.9862957480571132E-2</v>
      </c>
      <c r="H90" s="178"/>
    </row>
    <row r="91" spans="1:8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10"/>
        <v>0</v>
      </c>
      <c r="F91" s="62">
        <f t="shared" si="11"/>
        <v>0</v>
      </c>
      <c r="H91" s="178"/>
    </row>
    <row r="92" spans="1:8" ht="15" customHeight="1" x14ac:dyDescent="0.25">
      <c r="A92" s="66" t="s">
        <v>72</v>
      </c>
      <c r="B92" s="65">
        <v>0</v>
      </c>
      <c r="C92" s="65">
        <v>0</v>
      </c>
      <c r="D92" s="65">
        <v>0</v>
      </c>
      <c r="E92" s="65">
        <f t="shared" si="10"/>
        <v>0</v>
      </c>
      <c r="F92" s="62">
        <f t="shared" si="11"/>
        <v>0</v>
      </c>
      <c r="H92" s="178"/>
    </row>
    <row r="93" spans="1:8" s="103" customFormat="1" ht="15" customHeight="1" x14ac:dyDescent="0.25">
      <c r="A93" s="68" t="s">
        <v>73</v>
      </c>
      <c r="B93" s="70">
        <v>2433452.1399999997</v>
      </c>
      <c r="C93" s="70">
        <v>1495278.59</v>
      </c>
      <c r="D93" s="70">
        <v>1523232</v>
      </c>
      <c r="E93" s="70">
        <f t="shared" si="10"/>
        <v>27953.409999999916</v>
      </c>
      <c r="F93" s="71">
        <f t="shared" si="11"/>
        <v>1.8694449440354734E-2</v>
      </c>
      <c r="H93" s="179"/>
    </row>
    <row r="94" spans="1:8" ht="15" customHeight="1" x14ac:dyDescent="0.25">
      <c r="A94" s="66" t="s">
        <v>74</v>
      </c>
      <c r="B94" s="65">
        <v>1406.79</v>
      </c>
      <c r="C94" s="65">
        <v>31598</v>
      </c>
      <c r="D94" s="65">
        <v>96598</v>
      </c>
      <c r="E94" s="65">
        <f t="shared" si="10"/>
        <v>65000</v>
      </c>
      <c r="F94" s="62">
        <f t="shared" si="11"/>
        <v>2.0570922210266471</v>
      </c>
      <c r="H94" s="178"/>
    </row>
    <row r="95" spans="1:8" ht="15" customHeight="1" x14ac:dyDescent="0.25">
      <c r="A95" s="66" t="s">
        <v>75</v>
      </c>
      <c r="B95" s="65">
        <v>0</v>
      </c>
      <c r="C95" s="65">
        <v>0</v>
      </c>
      <c r="D95" s="65">
        <v>0</v>
      </c>
      <c r="E95" s="65">
        <f t="shared" si="10"/>
        <v>0</v>
      </c>
      <c r="F95" s="62">
        <f t="shared" si="11"/>
        <v>0</v>
      </c>
      <c r="H95" s="178"/>
    </row>
    <row r="96" spans="1:8" ht="15" customHeight="1" x14ac:dyDescent="0.25">
      <c r="A96" s="73" t="s">
        <v>76</v>
      </c>
      <c r="B96" s="65">
        <v>0</v>
      </c>
      <c r="C96" s="65">
        <v>0</v>
      </c>
      <c r="D96" s="65">
        <v>0</v>
      </c>
      <c r="E96" s="65">
        <f t="shared" si="10"/>
        <v>0</v>
      </c>
      <c r="F96" s="62">
        <f t="shared" si="11"/>
        <v>0</v>
      </c>
      <c r="H96" s="178"/>
    </row>
    <row r="97" spans="1:8" s="103" customFormat="1" ht="15" customHeight="1" x14ac:dyDescent="0.25">
      <c r="A97" s="87" t="s">
        <v>77</v>
      </c>
      <c r="B97" s="86">
        <v>1406.79</v>
      </c>
      <c r="C97" s="86">
        <v>31598</v>
      </c>
      <c r="D97" s="86">
        <v>96598</v>
      </c>
      <c r="E97" s="70">
        <f t="shared" si="10"/>
        <v>65000</v>
      </c>
      <c r="F97" s="71">
        <f t="shared" si="11"/>
        <v>2.0570922210266471</v>
      </c>
      <c r="H97" s="179"/>
    </row>
    <row r="98" spans="1:8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10"/>
        <v>0</v>
      </c>
      <c r="F98" s="62">
        <f t="shared" si="11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v>18797330.279999994</v>
      </c>
      <c r="C99" s="160">
        <v>19819421.990000002</v>
      </c>
      <c r="D99" s="160">
        <v>18181602</v>
      </c>
      <c r="E99" s="160">
        <f t="shared" si="10"/>
        <v>-1637819.9900000021</v>
      </c>
      <c r="F99" s="162">
        <f t="shared" si="11"/>
        <v>-8.2637121850797315E-2</v>
      </c>
      <c r="H99" s="179"/>
    </row>
    <row r="100" spans="1:8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8" x14ac:dyDescent="0.25">
      <c r="A101" s="1" t="s">
        <v>210</v>
      </c>
    </row>
    <row r="102" spans="1:8" x14ac:dyDescent="0.25">
      <c r="A102" s="1" t="s">
        <v>181</v>
      </c>
    </row>
    <row r="103" spans="1:8" x14ac:dyDescent="0.25">
      <c r="A103" s="1" t="s">
        <v>211</v>
      </c>
    </row>
  </sheetData>
  <hyperlinks>
    <hyperlink ref="I2" location="Home!A1" tooltip="Home" display="Home" xr:uid="{00000000-0004-0000-1A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>
    <tabColor theme="9" tint="0.79998168889431442"/>
    <pageSetUpPr fitToPage="1"/>
  </sheetPr>
  <dimension ref="A1:M103"/>
  <sheetViews>
    <sheetView workbookViewId="0">
      <pane ySplit="5" topLeftCell="A6" activePane="bottomLeft" state="frozen"/>
      <selection activeCell="G16" sqref="G16"/>
      <selection pane="bottomLeft" activeCell="C8" sqref="C8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122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207</v>
      </c>
      <c r="C5" s="54" t="s">
        <v>208</v>
      </c>
      <c r="D5" s="202" t="s">
        <v>209</v>
      </c>
      <c r="E5" s="54" t="s">
        <v>207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90478677</v>
      </c>
      <c r="C8" s="61">
        <v>90478677</v>
      </c>
      <c r="D8" s="61">
        <v>89108446</v>
      </c>
      <c r="E8" s="61">
        <f t="shared" ref="E8:E36" si="0">D8-C8</f>
        <v>-1370231</v>
      </c>
      <c r="F8" s="62">
        <f t="shared" ref="F8:F36" si="1">IF(ISBLANK(E8),"  ",IF(C8&gt;0,E8/C8,IF(E8&gt;0,1,0)))</f>
        <v>-1.5144242217423227E-2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5751640.0700000003</v>
      </c>
      <c r="C10" s="63">
        <v>5835195</v>
      </c>
      <c r="D10" s="63">
        <v>5916706</v>
      </c>
      <c r="E10" s="61">
        <f t="shared" si="0"/>
        <v>81511</v>
      </c>
      <c r="F10" s="62">
        <f t="shared" si="1"/>
        <v>1.3968856225027613E-2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2516130.0699999998</v>
      </c>
      <c r="C12" s="65">
        <v>2599685</v>
      </c>
      <c r="D12" s="65">
        <v>2647736</v>
      </c>
      <c r="E12" s="61">
        <f t="shared" si="0"/>
        <v>48051</v>
      </c>
      <c r="F12" s="62">
        <f t="shared" si="1"/>
        <v>1.8483393180327618E-2</v>
      </c>
      <c r="H12" s="178"/>
    </row>
    <row r="13" spans="1:9" ht="15" customHeight="1" x14ac:dyDescent="0.25">
      <c r="A13" s="190" t="s">
        <v>17</v>
      </c>
      <c r="B13" s="65">
        <v>3035510</v>
      </c>
      <c r="C13" s="65">
        <v>3035510</v>
      </c>
      <c r="D13" s="65">
        <v>3068970</v>
      </c>
      <c r="E13" s="61">
        <f t="shared" si="0"/>
        <v>33460</v>
      </c>
      <c r="F13" s="62">
        <f t="shared" si="1"/>
        <v>1.1022859420657484E-2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5">
        <v>200000</v>
      </c>
      <c r="C29" s="65">
        <v>200000</v>
      </c>
      <c r="D29" s="65">
        <v>200000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s="209" customFormat="1" ht="15" customHeight="1" x14ac:dyDescent="0.25">
      <c r="A31" s="213" t="s">
        <v>205</v>
      </c>
      <c r="B31" s="215">
        <v>0</v>
      </c>
      <c r="C31" s="215">
        <v>0</v>
      </c>
      <c r="D31" s="215">
        <v>0</v>
      </c>
      <c r="E31" s="207">
        <f t="shared" ref="E31:E32" si="2">D31-C31</f>
        <v>0</v>
      </c>
      <c r="F31" s="208">
        <f t="shared" ref="F31:F32" si="3">IF(ISBLANK(E31),"  ",IF(C31&gt;0,E31/C31,IF(E31&gt;0,1,0)))</f>
        <v>0</v>
      </c>
      <c r="H31" s="210"/>
    </row>
    <row r="32" spans="1:8" s="209" customFormat="1" ht="15" customHeight="1" x14ac:dyDescent="0.25">
      <c r="A32" s="214" t="s">
        <v>206</v>
      </c>
      <c r="B32" s="215">
        <v>0</v>
      </c>
      <c r="C32" s="215">
        <v>0</v>
      </c>
      <c r="D32" s="215">
        <v>0</v>
      </c>
      <c r="E32" s="207">
        <f t="shared" si="2"/>
        <v>0</v>
      </c>
      <c r="F32" s="208">
        <f t="shared" si="3"/>
        <v>0</v>
      </c>
      <c r="H32" s="210"/>
    </row>
    <row r="33" spans="1:8" ht="15" customHeight="1" x14ac:dyDescent="0.25">
      <c r="A33" s="191" t="s">
        <v>201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204</v>
      </c>
      <c r="B34" s="65">
        <v>0</v>
      </c>
      <c r="C34" s="65">
        <v>0</v>
      </c>
      <c r="D34" s="65">
        <v>0</v>
      </c>
      <c r="E34" s="61">
        <f t="shared" ref="E34" si="4">D34-C34</f>
        <v>0</v>
      </c>
      <c r="F34" s="62">
        <f t="shared" ref="F34" si="5">IF(ISBLANK(E34),"  ",IF(C34&gt;0,E34/C34,IF(E34&gt;0,1,0)))</f>
        <v>0</v>
      </c>
      <c r="H34" s="178"/>
    </row>
    <row r="35" spans="1:8" ht="15" customHeight="1" x14ac:dyDescent="0.25">
      <c r="A35" s="193" t="s">
        <v>202</v>
      </c>
      <c r="B35" s="65">
        <v>0</v>
      </c>
      <c r="C35" s="65">
        <v>0</v>
      </c>
      <c r="D35" s="65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203</v>
      </c>
      <c r="B36" s="65">
        <v>0</v>
      </c>
      <c r="C36" s="65">
        <v>0</v>
      </c>
      <c r="D36" s="65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s="103" customFormat="1" ht="15" customHeight="1" x14ac:dyDescent="0.25">
      <c r="A42" s="69" t="s">
        <v>30</v>
      </c>
      <c r="B42" s="70">
        <v>96230317.069999993</v>
      </c>
      <c r="C42" s="70">
        <v>96313872</v>
      </c>
      <c r="D42" s="70">
        <v>95025152</v>
      </c>
      <c r="E42" s="70">
        <f>D42-C42</f>
        <v>-1288720</v>
      </c>
      <c r="F42" s="71">
        <f>IF(ISBLANK(E42),"  ",IF(C42&gt;0,E42/C42,IF(E42&gt;0,1,0)))</f>
        <v>-1.3380419385485821E-2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6">D44-C44</f>
        <v>0</v>
      </c>
      <c r="F44" s="62">
        <f t="shared" ref="F44:F49" si="7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3">
        <f t="shared" si="6"/>
        <v>0</v>
      </c>
      <c r="F45" s="62">
        <f t="shared" si="7"/>
        <v>0</v>
      </c>
      <c r="H45" s="178"/>
    </row>
    <row r="46" spans="1:8" ht="15" customHeight="1" x14ac:dyDescent="0.25">
      <c r="A46" s="73" t="s">
        <v>34</v>
      </c>
      <c r="B46" s="61">
        <v>0</v>
      </c>
      <c r="C46" s="61">
        <v>0</v>
      </c>
      <c r="D46" s="61">
        <v>0</v>
      </c>
      <c r="E46" s="63">
        <f t="shared" si="6"/>
        <v>0</v>
      </c>
      <c r="F46" s="62">
        <f t="shared" si="7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3">
        <f t="shared" si="6"/>
        <v>0</v>
      </c>
      <c r="F47" s="62">
        <f t="shared" si="7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3">
        <f t="shared" si="6"/>
        <v>0</v>
      </c>
      <c r="F48" s="62">
        <f t="shared" si="7"/>
        <v>0</v>
      </c>
      <c r="H48" s="178"/>
    </row>
    <row r="49" spans="1:13" s="103" customFormat="1" ht="15" customHeight="1" x14ac:dyDescent="0.25">
      <c r="A49" s="67" t="s">
        <v>37</v>
      </c>
      <c r="B49" s="75">
        <v>0</v>
      </c>
      <c r="C49" s="75">
        <v>0</v>
      </c>
      <c r="D49" s="75">
        <v>0</v>
      </c>
      <c r="E49" s="86">
        <f t="shared" si="6"/>
        <v>0</v>
      </c>
      <c r="F49" s="71">
        <f t="shared" si="7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v>0</v>
      </c>
      <c r="C51" s="77">
        <v>0</v>
      </c>
      <c r="D51" s="77">
        <v>0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5">
        <v>25623737.170000002</v>
      </c>
      <c r="C55" s="75">
        <v>25823433</v>
      </c>
      <c r="D55" s="75">
        <v>27105005</v>
      </c>
      <c r="E55" s="75">
        <f>D55-C55</f>
        <v>1281572</v>
      </c>
      <c r="F55" s="71">
        <f>IF(ISBLANK(E55),"  ",IF(C55&gt;0,E55/C55,IF(E55&gt;0,1,0)))</f>
        <v>4.9628258179305593E-2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9">
        <v>0</v>
      </c>
      <c r="C57" s="79">
        <v>0</v>
      </c>
      <c r="D57" s="79">
        <v>0</v>
      </c>
      <c r="E57" s="79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5">
        <v>121854054.23999999</v>
      </c>
      <c r="C61" s="75">
        <v>122137305</v>
      </c>
      <c r="D61" s="75">
        <v>122130157</v>
      </c>
      <c r="E61" s="75">
        <f>D61-C61</f>
        <v>-7148</v>
      </c>
      <c r="F61" s="71">
        <f>IF(ISBLANK(E61),"  ",IF(C61&gt;0,E61/C61,IF(E61&gt;0,1,0)))</f>
        <v>-5.8524297715591482E-5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57">
        <v>25140507</v>
      </c>
      <c r="C65" s="57">
        <v>21228663</v>
      </c>
      <c r="D65" s="57">
        <v>22686457</v>
      </c>
      <c r="E65" s="57">
        <f t="shared" ref="E65:E78" si="8">D65-C65</f>
        <v>1457794</v>
      </c>
      <c r="F65" s="62">
        <f t="shared" ref="F65:F78" si="9">IF(ISBLANK(E65),"  ",IF(C65&gt;0,E65/C65,IF(E65&gt;0,1,0)))</f>
        <v>6.867102275823965E-2</v>
      </c>
      <c r="H65" s="178"/>
    </row>
    <row r="66" spans="1:8" ht="15" customHeight="1" x14ac:dyDescent="0.25">
      <c r="A66" s="66" t="s">
        <v>47</v>
      </c>
      <c r="B66" s="65">
        <v>16664846.770000001</v>
      </c>
      <c r="C66" s="65">
        <v>17164159</v>
      </c>
      <c r="D66" s="65">
        <v>19792005</v>
      </c>
      <c r="E66" s="65">
        <f t="shared" si="8"/>
        <v>2627846</v>
      </c>
      <c r="F66" s="62">
        <f t="shared" si="9"/>
        <v>0.15310077237107861</v>
      </c>
      <c r="H66" s="178"/>
    </row>
    <row r="67" spans="1:8" ht="15" customHeight="1" x14ac:dyDescent="0.25">
      <c r="A67" s="66" t="s">
        <v>48</v>
      </c>
      <c r="B67" s="65">
        <v>146688.59</v>
      </c>
      <c r="C67" s="65">
        <v>182278</v>
      </c>
      <c r="D67" s="65">
        <v>138000</v>
      </c>
      <c r="E67" s="65">
        <f t="shared" si="8"/>
        <v>-44278</v>
      </c>
      <c r="F67" s="62">
        <f t="shared" si="9"/>
        <v>-0.24291466880259824</v>
      </c>
      <c r="H67" s="178"/>
    </row>
    <row r="68" spans="1:8" ht="15" customHeight="1" x14ac:dyDescent="0.25">
      <c r="A68" s="66" t="s">
        <v>182</v>
      </c>
      <c r="B68" s="65">
        <v>15373420.970000001</v>
      </c>
      <c r="C68" s="65">
        <v>17731924</v>
      </c>
      <c r="D68" s="65">
        <v>14829694</v>
      </c>
      <c r="E68" s="65">
        <f t="shared" si="8"/>
        <v>-2902230</v>
      </c>
      <c r="F68" s="62">
        <f t="shared" si="9"/>
        <v>-0.16367259413022522</v>
      </c>
      <c r="H68" s="178"/>
    </row>
    <row r="69" spans="1:8" ht="15" customHeight="1" x14ac:dyDescent="0.25">
      <c r="A69" s="66" t="s">
        <v>50</v>
      </c>
      <c r="B69" s="65">
        <v>3988316.84</v>
      </c>
      <c r="C69" s="65">
        <v>4481178</v>
      </c>
      <c r="D69" s="65">
        <v>4429559</v>
      </c>
      <c r="E69" s="65">
        <f t="shared" si="8"/>
        <v>-51619</v>
      </c>
      <c r="F69" s="62">
        <f t="shared" si="9"/>
        <v>-1.1519069316148565E-2</v>
      </c>
      <c r="H69" s="178"/>
    </row>
    <row r="70" spans="1:8" ht="15" customHeight="1" x14ac:dyDescent="0.25">
      <c r="A70" s="66" t="s">
        <v>51</v>
      </c>
      <c r="B70" s="65">
        <v>40135684.82</v>
      </c>
      <c r="C70" s="65">
        <v>44010704</v>
      </c>
      <c r="D70" s="65">
        <v>41128554</v>
      </c>
      <c r="E70" s="65">
        <f t="shared" si="8"/>
        <v>-2882150</v>
      </c>
      <c r="F70" s="62">
        <f t="shared" si="9"/>
        <v>-6.5487477773588904E-2</v>
      </c>
      <c r="H70" s="178"/>
    </row>
    <row r="71" spans="1:8" ht="15" customHeight="1" x14ac:dyDescent="0.25">
      <c r="A71" s="66" t="s">
        <v>52</v>
      </c>
      <c r="B71" s="65">
        <v>4370218.0199999996</v>
      </c>
      <c r="C71" s="65">
        <v>5069403</v>
      </c>
      <c r="D71" s="65">
        <v>5301541</v>
      </c>
      <c r="E71" s="65">
        <f t="shared" si="8"/>
        <v>232138</v>
      </c>
      <c r="F71" s="62">
        <f t="shared" si="9"/>
        <v>4.5791979844569466E-2</v>
      </c>
      <c r="H71" s="178"/>
    </row>
    <row r="72" spans="1:8" ht="15" customHeight="1" x14ac:dyDescent="0.25">
      <c r="A72" s="66" t="s">
        <v>53</v>
      </c>
      <c r="B72" s="65">
        <v>9562357.6999999993</v>
      </c>
      <c r="C72" s="65">
        <v>8897810</v>
      </c>
      <c r="D72" s="65">
        <v>10604361</v>
      </c>
      <c r="E72" s="65">
        <f t="shared" si="8"/>
        <v>1706551</v>
      </c>
      <c r="F72" s="62">
        <f t="shared" si="9"/>
        <v>0.19179449774719848</v>
      </c>
      <c r="H72" s="178"/>
    </row>
    <row r="73" spans="1:8" s="103" customFormat="1" ht="15" customHeight="1" x14ac:dyDescent="0.25">
      <c r="A73" s="84" t="s">
        <v>54</v>
      </c>
      <c r="B73" s="70">
        <v>115382040.71000001</v>
      </c>
      <c r="C73" s="70">
        <v>118766119</v>
      </c>
      <c r="D73" s="70">
        <v>118910171</v>
      </c>
      <c r="E73" s="70">
        <f t="shared" si="8"/>
        <v>144052</v>
      </c>
      <c r="F73" s="71">
        <f t="shared" si="9"/>
        <v>1.2129048352586146E-3</v>
      </c>
      <c r="H73" s="179"/>
    </row>
    <row r="74" spans="1:8" ht="15" customHeight="1" x14ac:dyDescent="0.25">
      <c r="A74" s="66" t="s">
        <v>55</v>
      </c>
      <c r="B74" s="65">
        <v>3139140.5300000003</v>
      </c>
      <c r="C74" s="65">
        <v>3371186</v>
      </c>
      <c r="D74" s="65">
        <v>3219986</v>
      </c>
      <c r="E74" s="65">
        <f t="shared" si="8"/>
        <v>-151200</v>
      </c>
      <c r="F74" s="62">
        <f t="shared" si="9"/>
        <v>-4.4850684595866261E-2</v>
      </c>
      <c r="H74" s="178"/>
    </row>
    <row r="75" spans="1:8" ht="15" customHeight="1" x14ac:dyDescent="0.25">
      <c r="A75" s="66" t="s">
        <v>56</v>
      </c>
      <c r="B75" s="65">
        <v>3332873</v>
      </c>
      <c r="C75" s="65">
        <v>0</v>
      </c>
      <c r="D75" s="65">
        <v>0</v>
      </c>
      <c r="E75" s="65">
        <f t="shared" si="8"/>
        <v>0</v>
      </c>
      <c r="F75" s="62">
        <f t="shared" si="9"/>
        <v>0</v>
      </c>
      <c r="H75" s="178"/>
    </row>
    <row r="76" spans="1:8" ht="15" customHeight="1" x14ac:dyDescent="0.25">
      <c r="A76" s="66" t="s">
        <v>57</v>
      </c>
      <c r="B76" s="65">
        <v>0</v>
      </c>
      <c r="C76" s="65">
        <v>0</v>
      </c>
      <c r="D76" s="65">
        <v>0</v>
      </c>
      <c r="E76" s="65">
        <f t="shared" si="8"/>
        <v>0</v>
      </c>
      <c r="F76" s="62">
        <f t="shared" si="9"/>
        <v>0</v>
      </c>
      <c r="H76" s="178"/>
    </row>
    <row r="77" spans="1:8" ht="15" customHeight="1" x14ac:dyDescent="0.25">
      <c r="A77" s="66" t="s">
        <v>58</v>
      </c>
      <c r="B77" s="65">
        <v>0</v>
      </c>
      <c r="C77" s="65">
        <v>0</v>
      </c>
      <c r="D77" s="65">
        <v>0</v>
      </c>
      <c r="E77" s="65">
        <f t="shared" si="8"/>
        <v>0</v>
      </c>
      <c r="F77" s="62">
        <f t="shared" si="9"/>
        <v>0</v>
      </c>
      <c r="H77" s="178"/>
    </row>
    <row r="78" spans="1:8" s="103" customFormat="1" ht="15" customHeight="1" x14ac:dyDescent="0.25">
      <c r="A78" s="85" t="s">
        <v>59</v>
      </c>
      <c r="B78" s="86">
        <v>121854054.24000001</v>
      </c>
      <c r="C78" s="86">
        <v>122137305</v>
      </c>
      <c r="D78" s="86">
        <v>122130157</v>
      </c>
      <c r="E78" s="182">
        <f t="shared" si="8"/>
        <v>-7148</v>
      </c>
      <c r="F78" s="71">
        <f t="shared" si="9"/>
        <v>-5.8524297715591482E-5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v>22449957.27</v>
      </c>
      <c r="C81" s="61">
        <v>39161963</v>
      </c>
      <c r="D81" s="61">
        <v>40262050</v>
      </c>
      <c r="E81" s="57">
        <f t="shared" ref="E81:E99" si="10">D81-C81</f>
        <v>1100087</v>
      </c>
      <c r="F81" s="62">
        <f t="shared" ref="F81:F99" si="11">IF(ISBLANK(E81),"  ",IF(C81&gt;0,E81/C81,IF(E81&gt;0,1,0)))</f>
        <v>2.8090701173483057E-2</v>
      </c>
      <c r="H81" s="178"/>
    </row>
    <row r="82" spans="1:8" ht="15" customHeight="1" x14ac:dyDescent="0.25">
      <c r="A82" s="66" t="s">
        <v>62</v>
      </c>
      <c r="B82" s="63">
        <v>19411927.940000001</v>
      </c>
      <c r="C82" s="63">
        <v>2599910</v>
      </c>
      <c r="D82" s="63">
        <v>4017815</v>
      </c>
      <c r="E82" s="65">
        <f t="shared" si="10"/>
        <v>1417905</v>
      </c>
      <c r="F82" s="62">
        <f t="shared" si="11"/>
        <v>0.54536695500998111</v>
      </c>
      <c r="H82" s="178"/>
    </row>
    <row r="83" spans="1:8" ht="15" customHeight="1" x14ac:dyDescent="0.25">
      <c r="A83" s="66" t="s">
        <v>63</v>
      </c>
      <c r="B83" s="57">
        <v>23257480.309999999</v>
      </c>
      <c r="C83" s="57">
        <v>25607412</v>
      </c>
      <c r="D83" s="57">
        <v>25952404</v>
      </c>
      <c r="E83" s="65">
        <f t="shared" si="10"/>
        <v>344992</v>
      </c>
      <c r="F83" s="62">
        <f t="shared" si="11"/>
        <v>1.3472349333856931E-2</v>
      </c>
      <c r="H83" s="178"/>
    </row>
    <row r="84" spans="1:8" s="103" customFormat="1" ht="15" customHeight="1" x14ac:dyDescent="0.25">
      <c r="A84" s="84" t="s">
        <v>64</v>
      </c>
      <c r="B84" s="86">
        <v>65119365.519999996</v>
      </c>
      <c r="C84" s="86">
        <v>67369285</v>
      </c>
      <c r="D84" s="86">
        <v>70232269</v>
      </c>
      <c r="E84" s="70">
        <f t="shared" si="10"/>
        <v>2862984</v>
      </c>
      <c r="F84" s="71">
        <f t="shared" si="11"/>
        <v>4.2496873760794703E-2</v>
      </c>
      <c r="H84" s="179"/>
    </row>
    <row r="85" spans="1:8" ht="15" customHeight="1" x14ac:dyDescent="0.25">
      <c r="A85" s="66" t="s">
        <v>65</v>
      </c>
      <c r="B85" s="63">
        <v>164258.75999999998</v>
      </c>
      <c r="C85" s="63">
        <v>423720</v>
      </c>
      <c r="D85" s="63">
        <v>633250</v>
      </c>
      <c r="E85" s="65">
        <f t="shared" si="10"/>
        <v>209530</v>
      </c>
      <c r="F85" s="62">
        <f t="shared" si="11"/>
        <v>0.49450108562258094</v>
      </c>
      <c r="H85" s="178"/>
    </row>
    <row r="86" spans="1:8" ht="15" customHeight="1" x14ac:dyDescent="0.25">
      <c r="A86" s="66" t="s">
        <v>66</v>
      </c>
      <c r="B86" s="61">
        <v>36996849.020000003</v>
      </c>
      <c r="C86" s="61">
        <v>32927439</v>
      </c>
      <c r="D86" s="61">
        <v>29433304</v>
      </c>
      <c r="E86" s="65">
        <f t="shared" si="10"/>
        <v>-3494135</v>
      </c>
      <c r="F86" s="62">
        <f t="shared" si="11"/>
        <v>-0.10611620903769649</v>
      </c>
      <c r="H86" s="178"/>
    </row>
    <row r="87" spans="1:8" ht="15" customHeight="1" x14ac:dyDescent="0.25">
      <c r="A87" s="66" t="s">
        <v>67</v>
      </c>
      <c r="B87" s="57">
        <v>2480827.8199999998</v>
      </c>
      <c r="C87" s="57">
        <v>2219841</v>
      </c>
      <c r="D87" s="57">
        <v>3409946</v>
      </c>
      <c r="E87" s="65">
        <f t="shared" si="10"/>
        <v>1190105</v>
      </c>
      <c r="F87" s="62">
        <f t="shared" si="11"/>
        <v>0.5361217312411114</v>
      </c>
      <c r="H87" s="178"/>
    </row>
    <row r="88" spans="1:8" s="103" customFormat="1" ht="15" customHeight="1" x14ac:dyDescent="0.25">
      <c r="A88" s="68" t="s">
        <v>68</v>
      </c>
      <c r="B88" s="86">
        <v>39641935.600000001</v>
      </c>
      <c r="C88" s="86">
        <v>35571000</v>
      </c>
      <c r="D88" s="86">
        <v>33476500</v>
      </c>
      <c r="E88" s="70">
        <f t="shared" si="10"/>
        <v>-2094500</v>
      </c>
      <c r="F88" s="71">
        <f t="shared" si="11"/>
        <v>-5.8882235528942117E-2</v>
      </c>
      <c r="H88" s="179"/>
    </row>
    <row r="89" spans="1:8" ht="15" customHeight="1" x14ac:dyDescent="0.25">
      <c r="A89" s="66" t="s">
        <v>69</v>
      </c>
      <c r="B89" s="57">
        <v>1249947.5699999998</v>
      </c>
      <c r="C89" s="57">
        <v>1781416</v>
      </c>
      <c r="D89" s="57">
        <v>1591388</v>
      </c>
      <c r="E89" s="65">
        <f t="shared" si="10"/>
        <v>-190028</v>
      </c>
      <c r="F89" s="62">
        <f t="shared" si="11"/>
        <v>-0.1066724448416316</v>
      </c>
      <c r="H89" s="178"/>
    </row>
    <row r="90" spans="1:8" ht="15" customHeight="1" x14ac:dyDescent="0.25">
      <c r="A90" s="66" t="s">
        <v>70</v>
      </c>
      <c r="B90" s="65">
        <v>5363720.58</v>
      </c>
      <c r="C90" s="65">
        <v>6207821</v>
      </c>
      <c r="D90" s="65">
        <v>6532347</v>
      </c>
      <c r="E90" s="65">
        <f t="shared" si="10"/>
        <v>324526</v>
      </c>
      <c r="F90" s="62">
        <f t="shared" si="11"/>
        <v>5.2276958372349976E-2</v>
      </c>
      <c r="H90" s="178"/>
    </row>
    <row r="91" spans="1:8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10"/>
        <v>0</v>
      </c>
      <c r="F91" s="62">
        <f t="shared" si="11"/>
        <v>0</v>
      </c>
      <c r="H91" s="178"/>
    </row>
    <row r="92" spans="1:8" ht="15" customHeight="1" x14ac:dyDescent="0.25">
      <c r="A92" s="66" t="s">
        <v>72</v>
      </c>
      <c r="B92" s="65">
        <v>9744559.8200000003</v>
      </c>
      <c r="C92" s="65">
        <v>10412288</v>
      </c>
      <c r="D92" s="65">
        <v>9918153</v>
      </c>
      <c r="E92" s="65">
        <f t="shared" si="10"/>
        <v>-494135</v>
      </c>
      <c r="F92" s="62">
        <f t="shared" si="11"/>
        <v>-4.7456908606446538E-2</v>
      </c>
      <c r="H92" s="178"/>
    </row>
    <row r="93" spans="1:8" s="103" customFormat="1" ht="15" customHeight="1" x14ac:dyDescent="0.25">
      <c r="A93" s="68" t="s">
        <v>73</v>
      </c>
      <c r="B93" s="70">
        <v>16358227.970000001</v>
      </c>
      <c r="C93" s="70">
        <v>18401525</v>
      </c>
      <c r="D93" s="70">
        <v>18041888</v>
      </c>
      <c r="E93" s="70">
        <f t="shared" si="10"/>
        <v>-359637</v>
      </c>
      <c r="F93" s="71">
        <f t="shared" si="11"/>
        <v>-1.9543869326047705E-2</v>
      </c>
      <c r="H93" s="179"/>
    </row>
    <row r="94" spans="1:8" ht="15" customHeight="1" x14ac:dyDescent="0.25">
      <c r="A94" s="66" t="s">
        <v>74</v>
      </c>
      <c r="B94" s="65">
        <v>720490.49</v>
      </c>
      <c r="C94" s="65">
        <v>785495</v>
      </c>
      <c r="D94" s="65">
        <v>369500</v>
      </c>
      <c r="E94" s="65">
        <f t="shared" si="10"/>
        <v>-415995</v>
      </c>
      <c r="F94" s="62">
        <f t="shared" si="11"/>
        <v>-0.5295959872437126</v>
      </c>
      <c r="H94" s="178"/>
    </row>
    <row r="95" spans="1:8" ht="15" customHeight="1" x14ac:dyDescent="0.25">
      <c r="A95" s="66" t="s">
        <v>75</v>
      </c>
      <c r="B95" s="65">
        <v>14034.66</v>
      </c>
      <c r="C95" s="65">
        <v>10000</v>
      </c>
      <c r="D95" s="65">
        <v>10000</v>
      </c>
      <c r="E95" s="65">
        <f t="shared" si="10"/>
        <v>0</v>
      </c>
      <c r="F95" s="62">
        <f t="shared" si="11"/>
        <v>0</v>
      </c>
      <c r="H95" s="178"/>
    </row>
    <row r="96" spans="1:8" ht="15" customHeight="1" x14ac:dyDescent="0.25">
      <c r="A96" s="73" t="s">
        <v>76</v>
      </c>
      <c r="B96" s="65">
        <v>0</v>
      </c>
      <c r="C96" s="65">
        <v>0</v>
      </c>
      <c r="D96" s="65">
        <v>0</v>
      </c>
      <c r="E96" s="65">
        <f t="shared" si="10"/>
        <v>0</v>
      </c>
      <c r="F96" s="62">
        <f t="shared" si="11"/>
        <v>0</v>
      </c>
      <c r="H96" s="178"/>
    </row>
    <row r="97" spans="1:8" s="103" customFormat="1" ht="15" customHeight="1" x14ac:dyDescent="0.25">
      <c r="A97" s="87" t="s">
        <v>77</v>
      </c>
      <c r="B97" s="86">
        <v>734525.15</v>
      </c>
      <c r="C97" s="86">
        <v>795495</v>
      </c>
      <c r="D97" s="86">
        <v>379500</v>
      </c>
      <c r="E97" s="70">
        <f t="shared" si="10"/>
        <v>-415995</v>
      </c>
      <c r="F97" s="71">
        <f t="shared" si="11"/>
        <v>-0.5229385476967171</v>
      </c>
      <c r="H97" s="179"/>
    </row>
    <row r="98" spans="1:8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10"/>
        <v>0</v>
      </c>
      <c r="F98" s="62">
        <f t="shared" si="11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v>121854054.23999999</v>
      </c>
      <c r="C99" s="160">
        <v>122137305</v>
      </c>
      <c r="D99" s="160">
        <v>122130157</v>
      </c>
      <c r="E99" s="160">
        <f t="shared" si="10"/>
        <v>-7148</v>
      </c>
      <c r="F99" s="162">
        <f t="shared" si="11"/>
        <v>-5.8524297715591482E-5</v>
      </c>
      <c r="H99" s="179"/>
    </row>
    <row r="100" spans="1:8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8" x14ac:dyDescent="0.25">
      <c r="A101" s="1" t="s">
        <v>210</v>
      </c>
    </row>
    <row r="102" spans="1:8" x14ac:dyDescent="0.25">
      <c r="A102" s="1" t="s">
        <v>181</v>
      </c>
    </row>
    <row r="103" spans="1:8" x14ac:dyDescent="0.25">
      <c r="A103" s="1" t="s">
        <v>211</v>
      </c>
    </row>
  </sheetData>
  <hyperlinks>
    <hyperlink ref="I2" location="Home!A1" tooltip="Home" display="Home" xr:uid="{00000000-0004-0000-1B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>
    <tabColor theme="9" tint="0.79998168889431442"/>
    <pageSetUpPr fitToPage="1"/>
  </sheetPr>
  <dimension ref="A1:M103"/>
  <sheetViews>
    <sheetView workbookViewId="0">
      <pane ySplit="5" topLeftCell="A6" activePane="bottomLeft" state="frozen"/>
      <selection activeCell="G16" sqref="G16"/>
      <selection pane="bottomLeft" activeCell="I13" sqref="I13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">
      <c r="A1" s="27" t="s">
        <v>0</v>
      </c>
      <c r="B1" s="28"/>
      <c r="D1" s="29" t="s">
        <v>1</v>
      </c>
      <c r="E1" s="26" t="s">
        <v>110</v>
      </c>
      <c r="F1" s="2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207</v>
      </c>
      <c r="C5" s="54" t="s">
        <v>208</v>
      </c>
      <c r="D5" s="202" t="s">
        <v>209</v>
      </c>
      <c r="E5" s="54" t="s">
        <v>207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101269617</v>
      </c>
      <c r="C8" s="61">
        <v>101269617</v>
      </c>
      <c r="D8" s="61">
        <v>96110506</v>
      </c>
      <c r="E8" s="61">
        <f t="shared" ref="E8:E36" si="0">D8-C8</f>
        <v>-5159111</v>
      </c>
      <c r="F8" s="62">
        <f t="shared" ref="F8:F36" si="1">IF(ISBLANK(E8),"  ",IF(C8&gt;0,E8/C8,IF(E8&gt;0,1,0)))</f>
        <v>-5.0944312349872914E-2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3868970.32</v>
      </c>
      <c r="C10" s="63">
        <v>3997450</v>
      </c>
      <c r="D10" s="63">
        <v>4071335</v>
      </c>
      <c r="E10" s="61">
        <f t="shared" si="0"/>
        <v>73885</v>
      </c>
      <c r="F10" s="62">
        <f t="shared" si="1"/>
        <v>1.8483032933495104E-2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3868970.32</v>
      </c>
      <c r="C12" s="65">
        <v>3997450</v>
      </c>
      <c r="D12" s="65">
        <v>4071335</v>
      </c>
      <c r="E12" s="61">
        <f t="shared" si="0"/>
        <v>73885</v>
      </c>
      <c r="F12" s="62">
        <f t="shared" si="1"/>
        <v>1.8483032933495104E-2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s="209" customFormat="1" ht="15" customHeight="1" x14ac:dyDescent="0.25">
      <c r="A31" s="213" t="s">
        <v>205</v>
      </c>
      <c r="B31" s="215">
        <v>0</v>
      </c>
      <c r="C31" s="215">
        <v>0</v>
      </c>
      <c r="D31" s="215">
        <v>0</v>
      </c>
      <c r="E31" s="207">
        <f t="shared" ref="E31:E32" si="2">D31-C31</f>
        <v>0</v>
      </c>
      <c r="F31" s="208">
        <f t="shared" ref="F31:F32" si="3">IF(ISBLANK(E31),"  ",IF(C31&gt;0,E31/C31,IF(E31&gt;0,1,0)))</f>
        <v>0</v>
      </c>
      <c r="H31" s="210"/>
    </row>
    <row r="32" spans="1:8" s="209" customFormat="1" ht="15" customHeight="1" x14ac:dyDescent="0.25">
      <c r="A32" s="214" t="s">
        <v>206</v>
      </c>
      <c r="B32" s="215">
        <v>0</v>
      </c>
      <c r="C32" s="215">
        <v>0</v>
      </c>
      <c r="D32" s="215">
        <v>0</v>
      </c>
      <c r="E32" s="207">
        <f t="shared" si="2"/>
        <v>0</v>
      </c>
      <c r="F32" s="208">
        <f t="shared" si="3"/>
        <v>0</v>
      </c>
      <c r="H32" s="210"/>
    </row>
    <row r="33" spans="1:8" ht="15" customHeight="1" x14ac:dyDescent="0.25">
      <c r="A33" s="191" t="s">
        <v>201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204</v>
      </c>
      <c r="B34" s="65">
        <v>0</v>
      </c>
      <c r="C34" s="65">
        <v>0</v>
      </c>
      <c r="D34" s="65">
        <v>0</v>
      </c>
      <c r="E34" s="61">
        <f t="shared" ref="E34" si="4">D34-C34</f>
        <v>0</v>
      </c>
      <c r="F34" s="62">
        <f t="shared" ref="F34" si="5">IF(ISBLANK(E34),"  ",IF(C34&gt;0,E34/C34,IF(E34&gt;0,1,0)))</f>
        <v>0</v>
      </c>
      <c r="H34" s="178"/>
    </row>
    <row r="35" spans="1:8" ht="15" customHeight="1" x14ac:dyDescent="0.25">
      <c r="A35" s="193" t="s">
        <v>202</v>
      </c>
      <c r="B35" s="65">
        <v>0</v>
      </c>
      <c r="C35" s="65">
        <v>0</v>
      </c>
      <c r="D35" s="65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203</v>
      </c>
      <c r="B36" s="65">
        <v>0</v>
      </c>
      <c r="C36" s="65">
        <v>0</v>
      </c>
      <c r="D36" s="65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s="103" customFormat="1" ht="15" customHeight="1" x14ac:dyDescent="0.25">
      <c r="A42" s="69" t="s">
        <v>30</v>
      </c>
      <c r="B42" s="70">
        <v>105138587.31999999</v>
      </c>
      <c r="C42" s="70">
        <v>105267067</v>
      </c>
      <c r="D42" s="70">
        <v>100181841</v>
      </c>
      <c r="E42" s="70">
        <f>D42-C42</f>
        <v>-5085226</v>
      </c>
      <c r="F42" s="71">
        <f>IF(ISBLANK(E42),"  ",IF(C42&gt;0,E42/C42,IF(E42&gt;0,1,0)))</f>
        <v>-4.8307853015416492E-2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6">D44-C44</f>
        <v>0</v>
      </c>
      <c r="F44" s="62">
        <f t="shared" ref="F44:F49" si="7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3">
        <f t="shared" si="6"/>
        <v>0</v>
      </c>
      <c r="F45" s="62">
        <f t="shared" si="7"/>
        <v>0</v>
      </c>
      <c r="H45" s="178"/>
    </row>
    <row r="46" spans="1:8" ht="15" customHeight="1" x14ac:dyDescent="0.25">
      <c r="A46" s="73" t="s">
        <v>34</v>
      </c>
      <c r="B46" s="61">
        <v>0</v>
      </c>
      <c r="C46" s="61">
        <v>0</v>
      </c>
      <c r="D46" s="61">
        <v>0</v>
      </c>
      <c r="E46" s="63">
        <f t="shared" si="6"/>
        <v>0</v>
      </c>
      <c r="F46" s="62">
        <f t="shared" si="7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3">
        <f t="shared" si="6"/>
        <v>0</v>
      </c>
      <c r="F47" s="62">
        <f t="shared" si="7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3">
        <f t="shared" si="6"/>
        <v>0</v>
      </c>
      <c r="F48" s="62">
        <f t="shared" si="7"/>
        <v>0</v>
      </c>
      <c r="H48" s="178"/>
    </row>
    <row r="49" spans="1:13" s="103" customFormat="1" ht="15" customHeight="1" x14ac:dyDescent="0.25">
      <c r="A49" s="67" t="s">
        <v>37</v>
      </c>
      <c r="B49" s="75">
        <v>0</v>
      </c>
      <c r="C49" s="75">
        <v>0</v>
      </c>
      <c r="D49" s="75">
        <v>0</v>
      </c>
      <c r="E49" s="86">
        <f t="shared" si="6"/>
        <v>0</v>
      </c>
      <c r="F49" s="71">
        <f t="shared" si="7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v>0</v>
      </c>
      <c r="C51" s="77">
        <v>0</v>
      </c>
      <c r="D51" s="77">
        <v>0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5">
        <v>68097998.359999999</v>
      </c>
      <c r="C55" s="75">
        <v>69603888</v>
      </c>
      <c r="D55" s="75">
        <v>70503888</v>
      </c>
      <c r="E55" s="75">
        <f>D55-C55</f>
        <v>900000</v>
      </c>
      <c r="F55" s="71">
        <f>IF(ISBLANK(E55),"  ",IF(C55&gt;0,E55/C55,IF(E55&gt;0,1,0)))</f>
        <v>1.2930312168768504E-2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9">
        <v>0</v>
      </c>
      <c r="C57" s="79">
        <v>0</v>
      </c>
      <c r="D57" s="79">
        <v>0</v>
      </c>
      <c r="E57" s="79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5">
        <v>173236585.68000001</v>
      </c>
      <c r="C61" s="75">
        <v>174870955</v>
      </c>
      <c r="D61" s="75">
        <v>170685729</v>
      </c>
      <c r="E61" s="75">
        <f>D61-C61</f>
        <v>-4185226</v>
      </c>
      <c r="F61" s="71">
        <f>IF(ISBLANK(E61),"  ",IF(C61&gt;0,E61/C61,IF(E61&gt;0,1,0)))</f>
        <v>-2.3933225503343307E-2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57">
        <v>72190153.530000016</v>
      </c>
      <c r="C65" s="57">
        <v>73514633</v>
      </c>
      <c r="D65" s="57">
        <v>74747708</v>
      </c>
      <c r="E65" s="57">
        <f t="shared" ref="E65:E78" si="8">D65-C65</f>
        <v>1233075</v>
      </c>
      <c r="F65" s="62">
        <f t="shared" ref="F65:F78" si="9">IF(ISBLANK(E65),"  ",IF(C65&gt;0,E65/C65,IF(E65&gt;0,1,0)))</f>
        <v>1.677319126383995E-2</v>
      </c>
      <c r="H65" s="178"/>
    </row>
    <row r="66" spans="1:8" ht="15" customHeight="1" x14ac:dyDescent="0.25">
      <c r="A66" s="66" t="s">
        <v>47</v>
      </c>
      <c r="B66" s="65">
        <v>8409443.0099999998</v>
      </c>
      <c r="C66" s="65">
        <v>8905306</v>
      </c>
      <c r="D66" s="65">
        <v>7633354</v>
      </c>
      <c r="E66" s="65">
        <f t="shared" si="8"/>
        <v>-1271952</v>
      </c>
      <c r="F66" s="62">
        <f t="shared" si="9"/>
        <v>-0.1428308022206087</v>
      </c>
      <c r="H66" s="178"/>
    </row>
    <row r="67" spans="1:8" ht="15" customHeight="1" x14ac:dyDescent="0.25">
      <c r="A67" s="66" t="s">
        <v>48</v>
      </c>
      <c r="B67" s="65">
        <v>1006518.96</v>
      </c>
      <c r="C67" s="65">
        <v>1094830</v>
      </c>
      <c r="D67" s="65">
        <v>1121745</v>
      </c>
      <c r="E67" s="65">
        <f t="shared" si="8"/>
        <v>26915</v>
      </c>
      <c r="F67" s="62">
        <f t="shared" si="9"/>
        <v>2.4583725327219752E-2</v>
      </c>
      <c r="H67" s="178"/>
    </row>
    <row r="68" spans="1:8" ht="15" customHeight="1" x14ac:dyDescent="0.25">
      <c r="A68" s="66" t="s">
        <v>49</v>
      </c>
      <c r="B68" s="65">
        <v>17185075.420000002</v>
      </c>
      <c r="C68" s="65">
        <v>15071593</v>
      </c>
      <c r="D68" s="65">
        <v>15930639</v>
      </c>
      <c r="E68" s="65">
        <f t="shared" si="8"/>
        <v>859046</v>
      </c>
      <c r="F68" s="62">
        <f t="shared" si="9"/>
        <v>5.6997690954101531E-2</v>
      </c>
      <c r="H68" s="178"/>
    </row>
    <row r="69" spans="1:8" ht="15" customHeight="1" x14ac:dyDescent="0.25">
      <c r="A69" s="66" t="s">
        <v>50</v>
      </c>
      <c r="B69" s="65">
        <v>3740752.1999999997</v>
      </c>
      <c r="C69" s="65">
        <v>2942503</v>
      </c>
      <c r="D69" s="65">
        <v>3307045</v>
      </c>
      <c r="E69" s="65">
        <f t="shared" si="8"/>
        <v>364542</v>
      </c>
      <c r="F69" s="62">
        <f t="shared" si="9"/>
        <v>0.12388840385209463</v>
      </c>
      <c r="H69" s="178"/>
    </row>
    <row r="70" spans="1:8" ht="15" customHeight="1" x14ac:dyDescent="0.25">
      <c r="A70" s="66" t="s">
        <v>51</v>
      </c>
      <c r="B70" s="65">
        <v>29362931.949999999</v>
      </c>
      <c r="C70" s="65">
        <v>32717976</v>
      </c>
      <c r="D70" s="65">
        <v>29688758</v>
      </c>
      <c r="E70" s="65">
        <f t="shared" si="8"/>
        <v>-3029218</v>
      </c>
      <c r="F70" s="62">
        <f t="shared" si="9"/>
        <v>-9.2585739411264315E-2</v>
      </c>
      <c r="H70" s="178"/>
    </row>
    <row r="71" spans="1:8" ht="15" customHeight="1" x14ac:dyDescent="0.25">
      <c r="A71" s="66" t="s">
        <v>52</v>
      </c>
      <c r="B71" s="65">
        <v>4093914.02</v>
      </c>
      <c r="C71" s="65">
        <v>4289637</v>
      </c>
      <c r="D71" s="65">
        <v>4338793</v>
      </c>
      <c r="E71" s="65">
        <f t="shared" si="8"/>
        <v>49156</v>
      </c>
      <c r="F71" s="62">
        <f t="shared" si="9"/>
        <v>1.1459244686671623E-2</v>
      </c>
      <c r="H71" s="178"/>
    </row>
    <row r="72" spans="1:8" ht="15" customHeight="1" x14ac:dyDescent="0.25">
      <c r="A72" s="66" t="s">
        <v>53</v>
      </c>
      <c r="B72" s="65">
        <v>37272194.589999996</v>
      </c>
      <c r="C72" s="65">
        <v>36334477</v>
      </c>
      <c r="D72" s="65">
        <v>33917687</v>
      </c>
      <c r="E72" s="65">
        <f t="shared" si="8"/>
        <v>-2416790</v>
      </c>
      <c r="F72" s="62">
        <f t="shared" si="9"/>
        <v>-6.6515062264416253E-2</v>
      </c>
      <c r="H72" s="178"/>
    </row>
    <row r="73" spans="1:8" s="103" customFormat="1" ht="15" customHeight="1" x14ac:dyDescent="0.25">
      <c r="A73" s="84" t="s">
        <v>54</v>
      </c>
      <c r="B73" s="70">
        <v>173260983.68000004</v>
      </c>
      <c r="C73" s="70">
        <v>174870955</v>
      </c>
      <c r="D73" s="70">
        <v>170685729</v>
      </c>
      <c r="E73" s="70">
        <f t="shared" si="8"/>
        <v>-4185226</v>
      </c>
      <c r="F73" s="71">
        <f t="shared" si="9"/>
        <v>-2.3933225503343307E-2</v>
      </c>
      <c r="H73" s="179"/>
    </row>
    <row r="74" spans="1:8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65">
        <f t="shared" si="8"/>
        <v>0</v>
      </c>
      <c r="F74" s="62">
        <f t="shared" si="9"/>
        <v>0</v>
      </c>
      <c r="H74" s="178"/>
    </row>
    <row r="75" spans="1:8" ht="15" customHeight="1" x14ac:dyDescent="0.25">
      <c r="A75" s="66" t="s">
        <v>56</v>
      </c>
      <c r="B75" s="65">
        <v>-24398</v>
      </c>
      <c r="C75" s="65">
        <v>0</v>
      </c>
      <c r="D75" s="65">
        <v>0</v>
      </c>
      <c r="E75" s="65">
        <f t="shared" si="8"/>
        <v>0</v>
      </c>
      <c r="F75" s="62">
        <f t="shared" si="9"/>
        <v>0</v>
      </c>
      <c r="H75" s="178"/>
    </row>
    <row r="76" spans="1:8" ht="15" customHeight="1" x14ac:dyDescent="0.25">
      <c r="A76" s="66" t="s">
        <v>57</v>
      </c>
      <c r="B76" s="65">
        <v>0</v>
      </c>
      <c r="C76" s="65">
        <v>0</v>
      </c>
      <c r="D76" s="65">
        <v>0</v>
      </c>
      <c r="E76" s="65">
        <f t="shared" si="8"/>
        <v>0</v>
      </c>
      <c r="F76" s="62">
        <f t="shared" si="9"/>
        <v>0</v>
      </c>
      <c r="H76" s="178"/>
    </row>
    <row r="77" spans="1:8" ht="15" customHeight="1" x14ac:dyDescent="0.25">
      <c r="A77" s="66" t="s">
        <v>58</v>
      </c>
      <c r="B77" s="65">
        <v>0</v>
      </c>
      <c r="C77" s="65">
        <v>0</v>
      </c>
      <c r="D77" s="65">
        <v>0</v>
      </c>
      <c r="E77" s="65">
        <f t="shared" si="8"/>
        <v>0</v>
      </c>
      <c r="F77" s="62">
        <f t="shared" si="9"/>
        <v>0</v>
      </c>
      <c r="H77" s="178"/>
    </row>
    <row r="78" spans="1:8" s="103" customFormat="1" ht="15" customHeight="1" x14ac:dyDescent="0.25">
      <c r="A78" s="85" t="s">
        <v>59</v>
      </c>
      <c r="B78" s="86">
        <v>173236585.68000004</v>
      </c>
      <c r="C78" s="86">
        <v>174870955</v>
      </c>
      <c r="D78" s="86">
        <v>170685729</v>
      </c>
      <c r="E78" s="182">
        <f t="shared" si="8"/>
        <v>-4185226</v>
      </c>
      <c r="F78" s="71">
        <f t="shared" si="9"/>
        <v>-2.3933225503343307E-2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v>90703930.61999999</v>
      </c>
      <c r="C81" s="61">
        <v>87101053</v>
      </c>
      <c r="D81" s="61">
        <v>89970666</v>
      </c>
      <c r="E81" s="57">
        <f t="shared" ref="E81:E99" si="10">D81-C81</f>
        <v>2869613</v>
      </c>
      <c r="F81" s="62">
        <f t="shared" ref="F81:F99" si="11">IF(ISBLANK(E81),"  ",IF(C81&gt;0,E81/C81,IF(E81&gt;0,1,0)))</f>
        <v>3.2945789989473492E-2</v>
      </c>
      <c r="H81" s="178"/>
    </row>
    <row r="82" spans="1:8" ht="15" customHeight="1" x14ac:dyDescent="0.25">
      <c r="A82" s="66" t="s">
        <v>62</v>
      </c>
      <c r="B82" s="63">
        <v>1209269.96</v>
      </c>
      <c r="C82" s="63">
        <v>829151</v>
      </c>
      <c r="D82" s="63">
        <v>933435</v>
      </c>
      <c r="E82" s="65">
        <f t="shared" si="10"/>
        <v>104284</v>
      </c>
      <c r="F82" s="62">
        <f t="shared" si="11"/>
        <v>0.12577202463724943</v>
      </c>
      <c r="H82" s="178"/>
    </row>
    <row r="83" spans="1:8" ht="15" customHeight="1" x14ac:dyDescent="0.25">
      <c r="A83" s="66" t="s">
        <v>63</v>
      </c>
      <c r="B83" s="57">
        <v>25149498.870000001</v>
      </c>
      <c r="C83" s="57">
        <v>33063279</v>
      </c>
      <c r="D83" s="57">
        <v>30038314</v>
      </c>
      <c r="E83" s="65">
        <f t="shared" si="10"/>
        <v>-3024965</v>
      </c>
      <c r="F83" s="62">
        <f t="shared" si="11"/>
        <v>-9.1490169501942012E-2</v>
      </c>
      <c r="H83" s="178"/>
    </row>
    <row r="84" spans="1:8" s="103" customFormat="1" ht="15" customHeight="1" x14ac:dyDescent="0.25">
      <c r="A84" s="84" t="s">
        <v>64</v>
      </c>
      <c r="B84" s="86">
        <v>117062699.44999999</v>
      </c>
      <c r="C84" s="86">
        <v>120993483</v>
      </c>
      <c r="D84" s="86">
        <v>120942415</v>
      </c>
      <c r="E84" s="70">
        <f t="shared" si="10"/>
        <v>-51068</v>
      </c>
      <c r="F84" s="71">
        <f t="shared" si="11"/>
        <v>-4.2207231938268941E-4</v>
      </c>
      <c r="H84" s="179"/>
    </row>
    <row r="85" spans="1:8" ht="15" customHeight="1" x14ac:dyDescent="0.25">
      <c r="A85" s="66" t="s">
        <v>65</v>
      </c>
      <c r="B85" s="63">
        <v>563746.65</v>
      </c>
      <c r="C85" s="63">
        <v>557522</v>
      </c>
      <c r="D85" s="63">
        <v>564311</v>
      </c>
      <c r="E85" s="65">
        <f t="shared" si="10"/>
        <v>6789</v>
      </c>
      <c r="F85" s="62">
        <f t="shared" si="11"/>
        <v>1.2177097944117003E-2</v>
      </c>
      <c r="H85" s="178"/>
    </row>
    <row r="86" spans="1:8" ht="15" customHeight="1" x14ac:dyDescent="0.25">
      <c r="A86" s="66" t="s">
        <v>66</v>
      </c>
      <c r="B86" s="61">
        <v>26387446.540000003</v>
      </c>
      <c r="C86" s="61">
        <v>23321491</v>
      </c>
      <c r="D86" s="61">
        <v>20164030</v>
      </c>
      <c r="E86" s="65">
        <f t="shared" si="10"/>
        <v>-3157461</v>
      </c>
      <c r="F86" s="62">
        <f t="shared" si="11"/>
        <v>-0.1353884706599591</v>
      </c>
      <c r="H86" s="178"/>
    </row>
    <row r="87" spans="1:8" ht="15" customHeight="1" x14ac:dyDescent="0.25">
      <c r="A87" s="66" t="s">
        <v>67</v>
      </c>
      <c r="B87" s="57">
        <v>5543026.4799999986</v>
      </c>
      <c r="C87" s="57">
        <v>5195014</v>
      </c>
      <c r="D87" s="57">
        <v>4543222</v>
      </c>
      <c r="E87" s="65">
        <f t="shared" si="10"/>
        <v>-651792</v>
      </c>
      <c r="F87" s="62">
        <f t="shared" si="11"/>
        <v>-0.12546491693766368</v>
      </c>
      <c r="H87" s="178"/>
    </row>
    <row r="88" spans="1:8" s="103" customFormat="1" ht="15" customHeight="1" x14ac:dyDescent="0.25">
      <c r="A88" s="68" t="s">
        <v>68</v>
      </c>
      <c r="B88" s="86">
        <v>32494219.670000002</v>
      </c>
      <c r="C88" s="86">
        <v>29074027</v>
      </c>
      <c r="D88" s="86">
        <v>25271563</v>
      </c>
      <c r="E88" s="70">
        <f t="shared" si="10"/>
        <v>-3802464</v>
      </c>
      <c r="F88" s="71">
        <f t="shared" si="11"/>
        <v>-0.13078559774330539</v>
      </c>
      <c r="H88" s="179"/>
    </row>
    <row r="89" spans="1:8" ht="15" customHeight="1" x14ac:dyDescent="0.25">
      <c r="A89" s="66" t="s">
        <v>69</v>
      </c>
      <c r="B89" s="57">
        <v>1756914.3199999998</v>
      </c>
      <c r="C89" s="57">
        <v>3140679</v>
      </c>
      <c r="D89" s="57">
        <v>1422144</v>
      </c>
      <c r="E89" s="65">
        <f t="shared" si="10"/>
        <v>-1718535</v>
      </c>
      <c r="F89" s="62">
        <f t="shared" si="11"/>
        <v>-0.54718581555135049</v>
      </c>
      <c r="H89" s="178"/>
    </row>
    <row r="90" spans="1:8" ht="15" customHeight="1" x14ac:dyDescent="0.25">
      <c r="A90" s="66" t="s">
        <v>70</v>
      </c>
      <c r="B90" s="65">
        <v>5207851.43</v>
      </c>
      <c r="C90" s="65">
        <v>8825838</v>
      </c>
      <c r="D90" s="65">
        <v>9259281</v>
      </c>
      <c r="E90" s="65">
        <f t="shared" si="10"/>
        <v>433443</v>
      </c>
      <c r="F90" s="62">
        <f t="shared" si="11"/>
        <v>4.9110690678890775E-2</v>
      </c>
      <c r="H90" s="178"/>
    </row>
    <row r="91" spans="1:8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10"/>
        <v>0</v>
      </c>
      <c r="F91" s="62">
        <f t="shared" si="11"/>
        <v>0</v>
      </c>
      <c r="H91" s="178"/>
    </row>
    <row r="92" spans="1:8" ht="15" customHeight="1" x14ac:dyDescent="0.25">
      <c r="A92" s="66" t="s">
        <v>72</v>
      </c>
      <c r="B92" s="65">
        <v>16093043.529999999</v>
      </c>
      <c r="C92" s="65">
        <v>12702282</v>
      </c>
      <c r="D92" s="65">
        <v>13511931</v>
      </c>
      <c r="E92" s="65">
        <f t="shared" si="10"/>
        <v>809649</v>
      </c>
      <c r="F92" s="62">
        <f t="shared" si="11"/>
        <v>6.3740436560926608E-2</v>
      </c>
      <c r="H92" s="178"/>
    </row>
    <row r="93" spans="1:8" s="103" customFormat="1" ht="15" customHeight="1" x14ac:dyDescent="0.25">
      <c r="A93" s="68" t="s">
        <v>73</v>
      </c>
      <c r="B93" s="70">
        <v>23057809.280000001</v>
      </c>
      <c r="C93" s="70">
        <v>24668799</v>
      </c>
      <c r="D93" s="70">
        <v>24193356</v>
      </c>
      <c r="E93" s="70">
        <f t="shared" si="10"/>
        <v>-475443</v>
      </c>
      <c r="F93" s="71">
        <f t="shared" si="11"/>
        <v>-1.9273050139165672E-2</v>
      </c>
      <c r="H93" s="179"/>
    </row>
    <row r="94" spans="1:8" ht="15" customHeight="1" x14ac:dyDescent="0.25">
      <c r="A94" s="66" t="s">
        <v>74</v>
      </c>
      <c r="B94" s="65">
        <v>502169.43000000005</v>
      </c>
      <c r="C94" s="65">
        <v>134646</v>
      </c>
      <c r="D94" s="65">
        <v>278395</v>
      </c>
      <c r="E94" s="65">
        <f t="shared" si="10"/>
        <v>143749</v>
      </c>
      <c r="F94" s="62">
        <f t="shared" si="11"/>
        <v>1.0676069099713323</v>
      </c>
      <c r="H94" s="178"/>
    </row>
    <row r="95" spans="1:8" ht="15" customHeight="1" x14ac:dyDescent="0.25">
      <c r="A95" s="66" t="s">
        <v>75</v>
      </c>
      <c r="B95" s="65">
        <v>3943.58</v>
      </c>
      <c r="C95" s="65">
        <v>0</v>
      </c>
      <c r="D95" s="65">
        <v>0</v>
      </c>
      <c r="E95" s="65">
        <f t="shared" si="10"/>
        <v>0</v>
      </c>
      <c r="F95" s="62">
        <f t="shared" si="11"/>
        <v>0</v>
      </c>
      <c r="H95" s="178"/>
    </row>
    <row r="96" spans="1:8" ht="15" customHeight="1" x14ac:dyDescent="0.25">
      <c r="A96" s="73" t="s">
        <v>76</v>
      </c>
      <c r="B96" s="65">
        <v>115744.27</v>
      </c>
      <c r="C96" s="65">
        <v>0</v>
      </c>
      <c r="D96" s="65">
        <v>0</v>
      </c>
      <c r="E96" s="65">
        <f t="shared" si="10"/>
        <v>0</v>
      </c>
      <c r="F96" s="62">
        <f t="shared" si="11"/>
        <v>0</v>
      </c>
      <c r="H96" s="178"/>
    </row>
    <row r="97" spans="1:8" s="103" customFormat="1" ht="15" customHeight="1" x14ac:dyDescent="0.25">
      <c r="A97" s="87" t="s">
        <v>77</v>
      </c>
      <c r="B97" s="86">
        <v>621857.28000000003</v>
      </c>
      <c r="C97" s="86">
        <v>134646</v>
      </c>
      <c r="D97" s="86">
        <v>278395</v>
      </c>
      <c r="E97" s="70">
        <f t="shared" si="10"/>
        <v>143749</v>
      </c>
      <c r="F97" s="71">
        <f t="shared" si="11"/>
        <v>1.0676069099713323</v>
      </c>
      <c r="H97" s="179"/>
    </row>
    <row r="98" spans="1:8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10"/>
        <v>0</v>
      </c>
      <c r="F98" s="62">
        <f t="shared" si="11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v>173236585.68000001</v>
      </c>
      <c r="C99" s="160">
        <v>174870955</v>
      </c>
      <c r="D99" s="160">
        <v>170685729</v>
      </c>
      <c r="E99" s="160">
        <f t="shared" si="10"/>
        <v>-4185226</v>
      </c>
      <c r="F99" s="162">
        <f t="shared" si="11"/>
        <v>-2.3933225503343307E-2</v>
      </c>
      <c r="H99" s="179"/>
    </row>
    <row r="100" spans="1:8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8" x14ac:dyDescent="0.25">
      <c r="A101" s="1" t="s">
        <v>210</v>
      </c>
    </row>
    <row r="102" spans="1:8" x14ac:dyDescent="0.25">
      <c r="A102" s="1" t="s">
        <v>181</v>
      </c>
    </row>
    <row r="103" spans="1:8" x14ac:dyDescent="0.25">
      <c r="A103" s="1" t="s">
        <v>211</v>
      </c>
    </row>
  </sheetData>
  <hyperlinks>
    <hyperlink ref="I2" location="Home!A1" tooltip="Home" display="Home" xr:uid="{00000000-0004-0000-1C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workbookViewId="0">
      <pane ySplit="5" topLeftCell="A6" activePane="bottomLeft" state="frozen"/>
      <selection activeCell="G16" sqref="G16"/>
      <selection pane="bottomLeft" activeCell="G16" sqref="G16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  <col min="11" max="11" width="11.5703125" bestFit="1" customWidth="1"/>
  </cols>
  <sheetData>
    <row r="1" spans="1:9" ht="19.5" customHeight="1" thickBot="1" x14ac:dyDescent="0.35">
      <c r="A1" s="27" t="s">
        <v>0</v>
      </c>
      <c r="B1" s="31"/>
      <c r="D1" s="176" t="s">
        <v>1</v>
      </c>
      <c r="E1" s="26" t="s">
        <v>85</v>
      </c>
      <c r="F1" s="36"/>
    </row>
    <row r="2" spans="1:9" ht="19.5" customHeight="1" thickBot="1" x14ac:dyDescent="0.35">
      <c r="A2" s="27" t="s">
        <v>2</v>
      </c>
      <c r="B2" s="28"/>
      <c r="C2" s="32"/>
      <c r="D2" s="32"/>
      <c r="E2" s="31"/>
      <c r="F2" s="31"/>
      <c r="I2" s="170" t="s">
        <v>178</v>
      </c>
    </row>
    <row r="3" spans="1:9" ht="19.5" customHeight="1" thickBot="1" x14ac:dyDescent="0.35">
      <c r="A3" s="33" t="s">
        <v>3</v>
      </c>
      <c r="B3" s="34"/>
      <c r="C3" s="35"/>
      <c r="D3" s="32"/>
      <c r="E3" s="31"/>
      <c r="F3" s="31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207</v>
      </c>
      <c r="C5" s="54" t="s">
        <v>208</v>
      </c>
      <c r="D5" s="202" t="s">
        <v>209</v>
      </c>
      <c r="E5" s="54" t="s">
        <v>207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f>LSUE!B8+SUSLA!B8+'LCTCS Summary'!B8-LCTCBoard!B8-Online!B8-AE!B8-RR!B8</f>
        <v>161253256</v>
      </c>
      <c r="C8" s="61">
        <f>LSUE!C8+SUSLA!C8+'LCTCS Summary'!C8-LCTCBoard!C8-Online!C8-AE!C8-RR!C8</f>
        <v>161253256</v>
      </c>
      <c r="D8" s="61">
        <f>LSUE!D8+SUSLA!D8+'LCTCS Summary'!D8-LCTCBoard!D8-Online!D8-AE!D8-RR!D8</f>
        <v>159300075</v>
      </c>
      <c r="E8" s="61">
        <f t="shared" ref="E8:E36" si="0">D8-C8</f>
        <v>-1953181</v>
      </c>
      <c r="F8" s="62">
        <f t="shared" ref="F8:F36" si="1">IF(ISBLANK(E8),"  ",IF(C8&gt;0,E8/C8,IF(E8&gt;0,1,0)))</f>
        <v>-1.2112505808874954E-2</v>
      </c>
      <c r="H8" s="178"/>
    </row>
    <row r="9" spans="1:9" ht="15" customHeight="1" x14ac:dyDescent="0.25">
      <c r="A9" s="60" t="s">
        <v>13</v>
      </c>
      <c r="B9" s="61">
        <f>LSUE!B9+SUSLA!B9+'LCTCS Summary'!B9-LCTCBoard!B9-Online!B9-AE!B9-RR!B9</f>
        <v>0</v>
      </c>
      <c r="C9" s="61">
        <f>LSUE!C9+SUSLA!C9+'LCTCS Summary'!C9-LCTCBoard!C9-Online!C9-AE!C9-RR!C9</f>
        <v>0</v>
      </c>
      <c r="D9" s="61">
        <f>LSUE!D9+SUSLA!D9+'LCTCS Summary'!D9-LCTCBoard!D9-Online!D9-AE!D9-RR!D9</f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1">
        <f>LSUE!B10+SUSLA!B10+'LCTCS Summary'!B10-LCTCBoard!B10-Online!B10-AE!B10-RR!B10</f>
        <v>6480250.5</v>
      </c>
      <c r="C10" s="61">
        <f>LSUE!C10+SUSLA!C10+'LCTCS Summary'!C10-LCTCBoard!C10-Online!C10-AE!C10-RR!C10</f>
        <v>6655561</v>
      </c>
      <c r="D10" s="61">
        <f>LSUE!D10+SUSLA!D10+'LCTCS Summary'!D10-LCTCBoard!D10-Online!D10-AE!D10-RR!D10</f>
        <v>8485597</v>
      </c>
      <c r="E10" s="61">
        <f t="shared" si="0"/>
        <v>1830036</v>
      </c>
      <c r="F10" s="62">
        <f t="shared" si="1"/>
        <v>0.27496344785961696</v>
      </c>
      <c r="H10" s="178"/>
    </row>
    <row r="11" spans="1:9" ht="15" customHeight="1" x14ac:dyDescent="0.25">
      <c r="A11" s="189" t="s">
        <v>15</v>
      </c>
      <c r="B11" s="61">
        <f>LSUE!B11+SUSLA!B11+'LCTCS Summary'!B11-LCTCBoard!B11-Online!B11-AE!B11-RR!B11</f>
        <v>0</v>
      </c>
      <c r="C11" s="61">
        <f>LSUE!C11+SUSLA!C11+'LCTCS Summary'!C11-LCTCBoard!C11-Online!C11-AE!C11-RR!C11</f>
        <v>0</v>
      </c>
      <c r="D11" s="61">
        <f>LSUE!D11+SUSLA!D11+'LCTCS Summary'!D11-LCTCBoard!D11-Online!D11-AE!D11-RR!D11</f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1">
        <f>LSUE!B12+SUSLA!B12+'LCTCS Summary'!B12-LCTCBoard!B12-Online!B12-AE!B12-RR!B12</f>
        <v>5237406.51</v>
      </c>
      <c r="C12" s="61">
        <f>LSUE!C12+SUSLA!C12+'LCTCS Summary'!C12-LCTCBoard!C12-Online!C12-AE!C12-RR!C12</f>
        <v>5411506</v>
      </c>
      <c r="D12" s="61">
        <f>LSUE!D12+SUSLA!D12+'LCTCS Summary'!D12-LCTCBoard!D12-Online!D12-AE!D12-RR!D12</f>
        <v>5511530</v>
      </c>
      <c r="E12" s="61">
        <f t="shared" si="0"/>
        <v>100024</v>
      </c>
      <c r="F12" s="62">
        <f t="shared" si="1"/>
        <v>1.8483579247625337E-2</v>
      </c>
      <c r="H12" s="178"/>
    </row>
    <row r="13" spans="1:9" ht="15" customHeight="1" x14ac:dyDescent="0.25">
      <c r="A13" s="190" t="s">
        <v>17</v>
      </c>
      <c r="B13" s="61">
        <f>LSUE!B13+SUSLA!B13+'LCTCS Summary'!B13-LCTCBoard!B13-Online!B13-AE!B13-RR!B13</f>
        <v>0</v>
      </c>
      <c r="C13" s="61">
        <f>LSUE!C13+SUSLA!C13+'LCTCS Summary'!C13-LCTCBoard!C13-Online!C13-AE!C13-RR!C13</f>
        <v>0</v>
      </c>
      <c r="D13" s="61">
        <f>LSUE!D13+SUSLA!D13+'LCTCS Summary'!D13-LCTCBoard!D13-Online!D13-AE!D13-RR!D13</f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1">
        <f>LSUE!B14+SUSLA!B14+'LCTCS Summary'!B14-LCTCBoard!B14-Online!B14-AE!B14-RR!B14</f>
        <v>227259</v>
      </c>
      <c r="C14" s="61">
        <f>LSUE!C14+SUSLA!C14+'LCTCS Summary'!C14-LCTCBoard!C14-Online!C14-AE!C14-RR!C14</f>
        <v>227259</v>
      </c>
      <c r="D14" s="61">
        <f>LSUE!D14+SUSLA!D14+'LCTCS Summary'!D14-LCTCBoard!D14-Online!D14-AE!D14-RR!D14</f>
        <v>135515</v>
      </c>
      <c r="E14" s="61">
        <f t="shared" si="0"/>
        <v>-91744</v>
      </c>
      <c r="F14" s="62">
        <f t="shared" si="1"/>
        <v>-0.40369798335819485</v>
      </c>
      <c r="H14" s="178"/>
    </row>
    <row r="15" spans="1:9" ht="15" customHeight="1" x14ac:dyDescent="0.25">
      <c r="A15" s="190" t="s">
        <v>19</v>
      </c>
      <c r="B15" s="61">
        <f>LSUE!B15+SUSLA!B15+'LCTCS Summary'!B15-LCTCBoard!B15-Online!B15-AE!B15-RR!B15</f>
        <v>482813.99</v>
      </c>
      <c r="C15" s="61">
        <f>LSUE!C15+SUSLA!C15+'LCTCS Summary'!C15-LCTCBoard!C15-Online!C15-AE!C15-RR!C15</f>
        <v>484025</v>
      </c>
      <c r="D15" s="61">
        <f>LSUE!D15+SUSLA!D15+'LCTCS Summary'!D15-LCTCBoard!D15-Online!D15-AE!D15-RR!D15</f>
        <v>484025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200</v>
      </c>
      <c r="B16" s="61">
        <f>LSUE!B16+SUSLA!B16+'LCTCS Summary'!B16-LCTCBoard!B16-Online!B16-AE!B16-RR!B16</f>
        <v>0</v>
      </c>
      <c r="C16" s="61">
        <f>LSUE!C16+SUSLA!C16+'LCTCS Summary'!C16-LCTCBoard!C16-Online!C16-AE!C16-RR!C16</f>
        <v>0</v>
      </c>
      <c r="D16" s="61">
        <f>LSUE!D16+SUSLA!D16+'LCTCS Summary'!D16-LCTCBoard!D16-Online!D16-AE!D16-RR!D16</f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1">
        <f>LSUE!B17+SUSLA!B17+'LCTCS Summary'!B17-LCTCBoard!B17-Online!B17-AE!B17-RR!B17</f>
        <v>0</v>
      </c>
      <c r="C17" s="61">
        <f>LSUE!C17+SUSLA!C17+'LCTCS Summary'!C17-LCTCBoard!C17-Online!C17-AE!C17-RR!C17</f>
        <v>0</v>
      </c>
      <c r="D17" s="61">
        <f>LSUE!D17+SUSLA!D17+'LCTCS Summary'!D17-LCTCBoard!D17-Online!D17-AE!D17-RR!D17</f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1">
        <f>LSUE!B18+SUSLA!B18+'LCTCS Summary'!B18-LCTCBoard!B18-Online!B18-AE!B18-RR!B18</f>
        <v>0</v>
      </c>
      <c r="C18" s="61">
        <f>LSUE!C18+SUSLA!C18+'LCTCS Summary'!C18-LCTCBoard!C18-Online!C18-AE!C18-RR!C18</f>
        <v>0</v>
      </c>
      <c r="D18" s="61">
        <f>LSUE!D18+SUSLA!D18+'LCTCS Summary'!D18-LCTCBoard!D18-Online!D18-AE!D18-RR!D18</f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1">
        <f>LSUE!B19+SUSLA!B19+'LCTCS Summary'!B19-LCTCBoard!B19-Online!B19-AE!B19-RR!B19</f>
        <v>0</v>
      </c>
      <c r="C19" s="61">
        <f>LSUE!C19+SUSLA!C19+'LCTCS Summary'!C19-LCTCBoard!C19-Online!C19-AE!C19-RR!C19</f>
        <v>0</v>
      </c>
      <c r="D19" s="61">
        <f>LSUE!D19+SUSLA!D19+'LCTCS Summary'!D19-LCTCBoard!D19-Online!D19-AE!D19-RR!D19</f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1">
        <f>LSUE!B20+SUSLA!B20+'LCTCS Summary'!B20-LCTCBoard!B20-Online!B20-AE!B20-RR!B20</f>
        <v>0</v>
      </c>
      <c r="C20" s="61">
        <f>LSUE!C20+SUSLA!C20+'LCTCS Summary'!C20-LCTCBoard!C20-Online!C20-AE!C20-RR!C20</f>
        <v>0</v>
      </c>
      <c r="D20" s="61">
        <f>LSUE!D20+SUSLA!D20+'LCTCS Summary'!D20-LCTCBoard!D20-Online!D20-AE!D20-RR!D20</f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1">
        <f>LSUE!B21+SUSLA!B21+'LCTCS Summary'!B21-LCTCBoard!B21-Online!B21-AE!B21-RR!B21</f>
        <v>0</v>
      </c>
      <c r="C21" s="61">
        <f>LSUE!C21+SUSLA!C21+'LCTCS Summary'!C21-LCTCBoard!C21-Online!C21-AE!C21-RR!C21</f>
        <v>0</v>
      </c>
      <c r="D21" s="61">
        <f>LSUE!D21+SUSLA!D21+'LCTCS Summary'!D21-LCTCBoard!D21-Online!D21-AE!D21-RR!D21</f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1">
        <f>LSUE!B22+SUSLA!B22+'LCTCS Summary'!B22-LCTCBoard!B22-Online!B22-AE!B22-RR!B22</f>
        <v>0</v>
      </c>
      <c r="C22" s="61">
        <f>LSUE!C22+SUSLA!C22+'LCTCS Summary'!C22-LCTCBoard!C22-Online!C22-AE!C22-RR!C22</f>
        <v>0</v>
      </c>
      <c r="D22" s="61">
        <f>LSUE!D22+SUSLA!D22+'LCTCS Summary'!D22-LCTCBoard!D22-Online!D22-AE!D22-RR!D22</f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1">
        <f>LSUE!B23+SUSLA!B23+'LCTCS Summary'!B23-LCTCBoard!B23-Online!B23-AE!B23-RR!B23</f>
        <v>332771</v>
      </c>
      <c r="C23" s="61">
        <f>LSUE!C23+SUSLA!C23+'LCTCS Summary'!C23-LCTCBoard!C23-Online!C23-AE!C23-RR!C23</f>
        <v>332771</v>
      </c>
      <c r="D23" s="61">
        <f>LSUE!D23+SUSLA!D23+'LCTCS Summary'!D23-LCTCBoard!D23-Online!D23-AE!D23-RR!D23</f>
        <v>354527</v>
      </c>
      <c r="E23" s="61">
        <f t="shared" si="0"/>
        <v>21756</v>
      </c>
      <c r="F23" s="62">
        <f t="shared" si="1"/>
        <v>6.5378293180595667E-2</v>
      </c>
      <c r="H23" s="178"/>
    </row>
    <row r="24" spans="1:8" ht="15" customHeight="1" x14ac:dyDescent="0.25">
      <c r="A24" s="191" t="s">
        <v>24</v>
      </c>
      <c r="B24" s="61">
        <f>LSUE!B24+SUSLA!B24+'LCTCS Summary'!B24-LCTCBoard!B24-Online!B24-AE!B24-RR!B24</f>
        <v>0</v>
      </c>
      <c r="C24" s="61">
        <f>LSUE!C24+SUSLA!C24+'LCTCS Summary'!C24-LCTCBoard!C24-Online!C24-AE!C24-RR!C24</f>
        <v>0</v>
      </c>
      <c r="D24" s="61">
        <f>LSUE!D24+SUSLA!D24+'LCTCS Summary'!D24-LCTCBoard!D24-Online!D24-AE!D24-RR!D24</f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1">
        <f>LSUE!B25+SUSLA!B25+'LCTCS Summary'!B25-LCTCBoard!B25-Online!B25-AE!B25-RR!B25</f>
        <v>0</v>
      </c>
      <c r="C25" s="61">
        <f>LSUE!C25+SUSLA!C25+'LCTCS Summary'!C25-LCTCBoard!C25-Online!C25-AE!C25-RR!C25</f>
        <v>0</v>
      </c>
      <c r="D25" s="61">
        <f>LSUE!D25+SUSLA!D25+'LCTCS Summary'!D25-LCTCBoard!D25-Online!D25-AE!D25-RR!D25</f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1">
        <f>LSUE!B26+SUSLA!B26+'LCTCS Summary'!B26-LCTCBoard!B26-Online!B26-AE!B26-RR!B26</f>
        <v>0</v>
      </c>
      <c r="C26" s="61">
        <f>LSUE!C26+SUSLA!C26+'LCTCS Summary'!C26-LCTCBoard!C26-Online!C26-AE!C26-RR!C26</f>
        <v>0</v>
      </c>
      <c r="D26" s="61">
        <f>LSUE!D26+SUSLA!D26+'LCTCS Summary'!D26-LCTCBoard!D26-Online!D26-AE!D26-RR!D26</f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1">
        <f>LSUE!B27+SUSLA!B27+'LCTCS Summary'!B27-LCTCBoard!B27-Online!B27-AE!B27-RR!B27</f>
        <v>0</v>
      </c>
      <c r="C27" s="61">
        <f>LSUE!C27+SUSLA!C27+'LCTCS Summary'!C27-LCTCBoard!C27-Online!C27-AE!C27-RR!C27</f>
        <v>0</v>
      </c>
      <c r="D27" s="61">
        <f>LSUE!D27+SUSLA!D27+'LCTCS Summary'!D27-LCTCBoard!D27-Online!D27-AE!D27-RR!D27</f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1">
        <f>LSUE!B28+SUSLA!B28+'LCTCS Summary'!B28-LCTCBoard!B28-Online!B28-AE!B28-RR!B28</f>
        <v>0</v>
      </c>
      <c r="C28" s="61">
        <f>LSUE!C28+SUSLA!C28+'LCTCS Summary'!C28-LCTCBoard!C28-Online!C28-AE!C28-RR!C28</f>
        <v>0</v>
      </c>
      <c r="D28" s="61">
        <f>LSUE!D28+SUSLA!D28+'LCTCS Summary'!D28-LCTCBoard!D28-Online!D28-AE!D28-RR!D28</f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1">
        <f>LSUE!B29+SUSLA!B29+'LCTCS Summary'!B29-LCTCBoard!B29-Online!B29-AE!B29-RR!B29</f>
        <v>200000</v>
      </c>
      <c r="C29" s="61">
        <f>LSUE!C29+SUSLA!C29+'LCTCS Summary'!C29-LCTCBoard!C29-Online!C29-AE!C29-RR!C29</f>
        <v>200000</v>
      </c>
      <c r="D29" s="61">
        <f>LSUE!D29+SUSLA!D29+'LCTCS Summary'!D29-LCTCBoard!D29-Online!D29-AE!D29-RR!D29</f>
        <v>0</v>
      </c>
      <c r="E29" s="61">
        <f t="shared" si="0"/>
        <v>-200000</v>
      </c>
      <c r="F29" s="62">
        <f t="shared" si="1"/>
        <v>-1</v>
      </c>
      <c r="H29" s="178"/>
    </row>
    <row r="30" spans="1:8" ht="15" customHeight="1" x14ac:dyDescent="0.25">
      <c r="A30" s="192" t="s">
        <v>198</v>
      </c>
      <c r="B30" s="61">
        <f>LSUE!B30+SUSLA!B30+'LCTCS Summary'!B30-LCTCBoard!B30-Online!B30-AE!B30-RR!B30</f>
        <v>0</v>
      </c>
      <c r="C30" s="61">
        <f>LSUE!C30+SUSLA!C30+'LCTCS Summary'!C30-LCTCBoard!C30-Online!C30-AE!C30-RR!C30</f>
        <v>0</v>
      </c>
      <c r="D30" s="61">
        <f>LSUE!D30+SUSLA!D30+'LCTCS Summary'!D30-LCTCBoard!D30-Online!D30-AE!D30-RR!D30</f>
        <v>0</v>
      </c>
      <c r="E30" s="61">
        <f t="shared" si="0"/>
        <v>0</v>
      </c>
      <c r="F30" s="62">
        <f t="shared" si="1"/>
        <v>0</v>
      </c>
      <c r="H30" s="178"/>
    </row>
    <row r="31" spans="1:8" s="209" customFormat="1" ht="15" customHeight="1" x14ac:dyDescent="0.25">
      <c r="A31" s="206" t="s">
        <v>205</v>
      </c>
      <c r="B31" s="207">
        <f>LSUE!B33+SUSLA!B31+'LCTCS Summary'!B33-LCTCBoard!B33-Online!B33-AE!B33-RR!B33</f>
        <v>0</v>
      </c>
      <c r="C31" s="207">
        <f>LSUE!C33+SUSLA!C31+'LCTCS Summary'!C33-LCTCBoard!C33-Online!C33-AE!C33-RR!C33</f>
        <v>0</v>
      </c>
      <c r="D31" s="207">
        <f>LSUE!D33+SUSLA!D31+'LCTCS Summary'!D33-LCTCBoard!D33-Online!D33-AE!D33-RR!D33</f>
        <v>0</v>
      </c>
      <c r="E31" s="207">
        <f t="shared" ref="E31:E32" si="2">D31-C31</f>
        <v>0</v>
      </c>
      <c r="F31" s="208">
        <f t="shared" ref="F31:F32" si="3">IF(ISBLANK(E31),"  ",IF(C31&gt;0,E31/C31,IF(E31&gt;0,1,0)))</f>
        <v>0</v>
      </c>
      <c r="H31" s="210"/>
    </row>
    <row r="32" spans="1:8" s="209" customFormat="1" ht="15" customHeight="1" x14ac:dyDescent="0.25">
      <c r="A32" s="206" t="s">
        <v>206</v>
      </c>
      <c r="B32" s="207">
        <f>LSUE!B34+SUSLA!B32+'LCTCS Summary'!B34-LCTCBoard!B34-Online!B34-AE!B34-RR!B34</f>
        <v>0</v>
      </c>
      <c r="C32" s="207">
        <f>LSUE!C34+SUSLA!C32+'LCTCS Summary'!C34-LCTCBoard!C34-Online!C34-AE!C34-RR!C34</f>
        <v>0</v>
      </c>
      <c r="D32" s="207">
        <f>LSUE!D34+SUSLA!D32+'LCTCS Summary'!D34-LCTCBoard!D34-Online!D34-AE!D34-RR!D34</f>
        <v>0</v>
      </c>
      <c r="E32" s="207">
        <f t="shared" si="2"/>
        <v>0</v>
      </c>
      <c r="F32" s="208">
        <f t="shared" si="3"/>
        <v>0</v>
      </c>
      <c r="H32" s="210"/>
    </row>
    <row r="33" spans="1:9" ht="15" customHeight="1" x14ac:dyDescent="0.25">
      <c r="A33" s="191" t="s">
        <v>201</v>
      </c>
      <c r="B33" s="61">
        <f>LSUE!B33+SUSLA!B33+'LCTCS Summary'!B33-LCTCBoard!B33-Online!B33-AE!B33-RR!B33</f>
        <v>0</v>
      </c>
      <c r="C33" s="61">
        <f>LSUE!C33+SUSLA!C33+'LCTCS Summary'!C33-LCTCBoard!C33-Online!C33-AE!C33-RR!C33</f>
        <v>0</v>
      </c>
      <c r="D33" s="61">
        <f>LSUE!D33+SUSLA!D33+'LCTCS Summary'!D33-LCTCBoard!D33-Online!D33-AE!D33-RR!D33</f>
        <v>0</v>
      </c>
      <c r="E33" s="61">
        <f t="shared" si="0"/>
        <v>0</v>
      </c>
      <c r="F33" s="62">
        <f t="shared" si="1"/>
        <v>0</v>
      </c>
      <c r="H33" s="178"/>
    </row>
    <row r="34" spans="1:9" ht="15" customHeight="1" x14ac:dyDescent="0.25">
      <c r="A34" s="204" t="s">
        <v>204</v>
      </c>
      <c r="B34" s="61">
        <f>LSUE!B34+SUSLA!B34+'LCTCS Summary'!B34-LCTCBoard!B34-Online!B34-AE!B34-RR!B34</f>
        <v>0</v>
      </c>
      <c r="C34" s="61">
        <f>LSUE!C34+SUSLA!C34+'LCTCS Summary'!C34-LCTCBoard!C34-Online!C34-AE!C34-RR!C34</f>
        <v>0</v>
      </c>
      <c r="D34" s="61">
        <f>LSUE!D34+SUSLA!D34+'LCTCS Summary'!D34-LCTCBoard!D34-Online!D34-AE!D34-RR!D34</f>
        <v>0</v>
      </c>
      <c r="E34" s="61">
        <f t="shared" ref="E34" si="4">D34-C34</f>
        <v>0</v>
      </c>
      <c r="F34" s="62">
        <f t="shared" ref="F34" si="5">IF(ISBLANK(E34),"  ",IF(C34&gt;0,E34/C34,IF(E34&gt;0,1,0)))</f>
        <v>0</v>
      </c>
      <c r="H34" s="178"/>
    </row>
    <row r="35" spans="1:9" ht="15" customHeight="1" x14ac:dyDescent="0.25">
      <c r="A35" s="193" t="s">
        <v>202</v>
      </c>
      <c r="B35" s="61">
        <f>LSUE!B35+SUSLA!B35+'LCTCS Summary'!B35-LCTCBoard!B35-Online!B35-AE!B35-RR!B35</f>
        <v>0</v>
      </c>
      <c r="C35" s="61">
        <f>LSUE!C35+SUSLA!C35+'LCTCS Summary'!C35-LCTCBoard!C35-Online!C35-AE!C35-RR!C35</f>
        <v>0</v>
      </c>
      <c r="D35" s="61">
        <f>LSUE!D35+SUSLA!D35+'LCTCS Summary'!D35-LCTCBoard!D35-Online!D35-AE!D35-RR!D35</f>
        <v>0</v>
      </c>
      <c r="E35" s="61">
        <f t="shared" si="0"/>
        <v>0</v>
      </c>
      <c r="F35" s="62">
        <f t="shared" si="1"/>
        <v>0</v>
      </c>
      <c r="H35" s="178"/>
    </row>
    <row r="36" spans="1:9" ht="15" customHeight="1" x14ac:dyDescent="0.25">
      <c r="A36" s="193" t="s">
        <v>203</v>
      </c>
      <c r="B36" s="61">
        <f>LSUE!B36+SUSLA!B36+'LCTCS Summary'!B36-LCTCBoard!B36-Online!B36-AE!B36-RR!B36</f>
        <v>0</v>
      </c>
      <c r="C36" s="61">
        <f>LSUE!C36+SUSLA!C36+'LCTCS Summary'!C36-LCTCBoard!C36-Online!C36-AE!C36-RR!C36</f>
        <v>0</v>
      </c>
      <c r="D36" s="61">
        <f>LSUE!D36+SUSLA!D36+'LCTCS Summary'!D36-LCTCBoard!D36-Online!D36-AE!D36-RR!D36</f>
        <v>0</v>
      </c>
      <c r="E36" s="61">
        <f t="shared" si="0"/>
        <v>0</v>
      </c>
      <c r="F36" s="62">
        <f t="shared" si="1"/>
        <v>0</v>
      </c>
      <c r="H36" s="178"/>
    </row>
    <row r="37" spans="1:9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9" ht="15" customHeight="1" x14ac:dyDescent="0.25">
      <c r="A38" s="64" t="s">
        <v>26</v>
      </c>
      <c r="B38" s="61">
        <f>LSUE!B38+SUSLA!B38+'LCTCS Summary'!B38-LCTCBoard!B38-Online!B38-AE!B38-RR!B38</f>
        <v>0</v>
      </c>
      <c r="C38" s="61">
        <f>LSUE!C38+SUSLA!C38+'LCTCS Summary'!C38-LCTCBoard!C38-Online!C38-AE!C38-RR!C38</f>
        <v>0</v>
      </c>
      <c r="D38" s="61">
        <f>LSUE!D38+SUSLA!D38+'LCTCS Summary'!D38-LCTCBoard!D38-Online!D38-AE!D38-RR!D38</f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9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9" ht="15" customHeight="1" x14ac:dyDescent="0.25">
      <c r="A40" s="64" t="s">
        <v>26</v>
      </c>
      <c r="B40" s="61">
        <f>LSUE!B40+SUSLA!B40+'LCTCS Summary'!B40-LCTCBoard!B40-Online!B40-AE!B40-RR!B40</f>
        <v>0</v>
      </c>
      <c r="C40" s="61">
        <f>LSUE!C40+SUSLA!C40+'LCTCS Summary'!C40-LCTCBoard!C40-Online!C40-AE!C40-RR!C40</f>
        <v>0</v>
      </c>
      <c r="D40" s="61">
        <f>LSUE!D40+SUSLA!D40+'LCTCS Summary'!D40-LCTCBoard!D40-Online!D40-AE!D40-RR!D40</f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9" ht="15" customHeight="1" x14ac:dyDescent="0.25">
      <c r="A41" s="66" t="s">
        <v>28</v>
      </c>
      <c r="B41" s="101"/>
      <c r="C41" s="101"/>
      <c r="D41" s="101"/>
      <c r="E41" s="63"/>
      <c r="F41" s="62" t="s">
        <v>29</v>
      </c>
      <c r="H41" s="178"/>
    </row>
    <row r="42" spans="1:9" s="103" customFormat="1" ht="15" customHeight="1" x14ac:dyDescent="0.25">
      <c r="A42" s="69" t="s">
        <v>30</v>
      </c>
      <c r="B42" s="102">
        <f>LSUE!B42+SUSLA!B42+'LCTCS Summary'!B42-LCTCBoard!B42-Online!B42-AE!B42-RR!B42</f>
        <v>167733506.5</v>
      </c>
      <c r="C42" s="102">
        <f>LSUE!C42+SUSLA!C42+'LCTCS Summary'!C42-LCTCBoard!C42-Online!C42-AE!C42-RR!C42</f>
        <v>167908817</v>
      </c>
      <c r="D42" s="102">
        <f>LSUE!D42+SUSLA!D42+'LCTCS Summary'!D42-LCTCBoard!D42-Online!D42-AE!D42-RR!D42</f>
        <v>167785672</v>
      </c>
      <c r="E42" s="77">
        <f>D42-C42</f>
        <v>-123145</v>
      </c>
      <c r="F42" s="71">
        <f>IF(ISBLANK(E42),"  ",IF(C42&gt;0,E42/C42,IF(E42&gt;0,1,0)))</f>
        <v>-7.3340401177384275E-4</v>
      </c>
      <c r="H42" s="179"/>
      <c r="I42" s="153"/>
    </row>
    <row r="43" spans="1:9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9" ht="15" customHeight="1" x14ac:dyDescent="0.25">
      <c r="A44" s="72" t="s">
        <v>32</v>
      </c>
      <c r="B44" s="61">
        <f>LSUE!B44+SUSLA!B44+'LCTCS Summary'!B44-LCTCBoard!B44-Online!B44-AE!B44-RR!B44</f>
        <v>0</v>
      </c>
      <c r="C44" s="61">
        <f>LSUE!C44+SUSLA!C44+'LCTCS Summary'!C44-LCTCBoard!C44-Online!C44-AE!C44-RR!C44</f>
        <v>0</v>
      </c>
      <c r="D44" s="61">
        <f>LSUE!D44+SUSLA!D44+'LCTCS Summary'!D44-LCTCBoard!D44-Online!D44-AE!D44-RR!D44</f>
        <v>0</v>
      </c>
      <c r="E44" s="61">
        <f t="shared" ref="E44:E49" si="6">D44-C44</f>
        <v>0</v>
      </c>
      <c r="F44" s="62">
        <f t="shared" ref="F44:F49" si="7">IF(ISBLANK(E44),"  ",IF(C44&gt;0,E44/C44,IF(E44&gt;0,1,0)))</f>
        <v>0</v>
      </c>
      <c r="H44" s="178"/>
    </row>
    <row r="45" spans="1:9" ht="15" customHeight="1" x14ac:dyDescent="0.25">
      <c r="A45" s="73" t="s">
        <v>33</v>
      </c>
      <c r="B45" s="61">
        <f>LSUE!B45+SUSLA!B45+'LCTCS Summary'!B45-LCTCBoard!B45-Online!B45-AE!B45-RR!B45</f>
        <v>0</v>
      </c>
      <c r="C45" s="61">
        <f>LSUE!C45+SUSLA!C45+'LCTCS Summary'!C45-LCTCBoard!C45-Online!C45-AE!C45-RR!C45</f>
        <v>0</v>
      </c>
      <c r="D45" s="61">
        <f>LSUE!D45+SUSLA!D45+'LCTCS Summary'!D45-LCTCBoard!D45-Online!D45-AE!D45-RR!D45</f>
        <v>0</v>
      </c>
      <c r="E45" s="61">
        <f t="shared" si="6"/>
        <v>0</v>
      </c>
      <c r="F45" s="62">
        <f t="shared" si="7"/>
        <v>0</v>
      </c>
      <c r="H45" s="178"/>
    </row>
    <row r="46" spans="1:9" ht="15" customHeight="1" x14ac:dyDescent="0.25">
      <c r="A46" s="73" t="s">
        <v>34</v>
      </c>
      <c r="B46" s="61">
        <f>LSUE!B46+SUSLA!B46+'LCTCS Summary'!B46-LCTCBoard!B46-Online!B46-AE!B46-RR!B46</f>
        <v>1237823</v>
      </c>
      <c r="C46" s="61">
        <f>LSUE!C46+SUSLA!C46+'LCTCS Summary'!C46-LCTCBoard!C46-Online!C46-AE!C46-RR!C46</f>
        <v>0</v>
      </c>
      <c r="D46" s="61">
        <f>LSUE!D46+SUSLA!D46+'LCTCS Summary'!D46-LCTCBoard!D46-Online!D46-AE!D46-RR!D46</f>
        <v>0</v>
      </c>
      <c r="E46" s="61">
        <f t="shared" si="6"/>
        <v>0</v>
      </c>
      <c r="F46" s="62">
        <f t="shared" si="7"/>
        <v>0</v>
      </c>
      <c r="H46" s="178"/>
    </row>
    <row r="47" spans="1:9" ht="15" customHeight="1" x14ac:dyDescent="0.25">
      <c r="A47" s="73" t="s">
        <v>35</v>
      </c>
      <c r="B47" s="61">
        <f>LSUE!B47+SUSLA!B47+'LCTCS Summary'!B47-LCTCBoard!B47-Online!B47-AE!B47-RR!B47</f>
        <v>0</v>
      </c>
      <c r="C47" s="61">
        <f>LSUE!C47+SUSLA!C47+'LCTCS Summary'!C47-LCTCBoard!C47-Online!C47-AE!C47-RR!C47</f>
        <v>0</v>
      </c>
      <c r="D47" s="61">
        <f>LSUE!D47+SUSLA!D47+'LCTCS Summary'!D47-LCTCBoard!D47-Online!D47-AE!D47-RR!D47</f>
        <v>0</v>
      </c>
      <c r="E47" s="61">
        <f t="shared" si="6"/>
        <v>0</v>
      </c>
      <c r="F47" s="62">
        <f t="shared" si="7"/>
        <v>0</v>
      </c>
      <c r="H47" s="178"/>
    </row>
    <row r="48" spans="1:9" ht="15" customHeight="1" x14ac:dyDescent="0.25">
      <c r="A48" s="74" t="s">
        <v>36</v>
      </c>
      <c r="B48" s="61">
        <f>LSUE!B48+SUSLA!B48+'LCTCS Summary'!B48-LCTCBoard!B48-Online!B48-AE!B48-RR!B48</f>
        <v>0</v>
      </c>
      <c r="C48" s="61">
        <f>LSUE!C48+SUSLA!C48+'LCTCS Summary'!C48-LCTCBoard!C48-Online!C48-AE!C48-RR!C48</f>
        <v>0</v>
      </c>
      <c r="D48" s="61">
        <f>LSUE!D48+SUSLA!D48+'LCTCS Summary'!D48-LCTCBoard!D48-Online!D48-AE!D48-RR!D48</f>
        <v>0</v>
      </c>
      <c r="E48" s="61">
        <f t="shared" si="6"/>
        <v>0</v>
      </c>
      <c r="F48" s="62">
        <f t="shared" si="7"/>
        <v>0</v>
      </c>
      <c r="H48" s="178"/>
    </row>
    <row r="49" spans="1:13" s="103" customFormat="1" ht="15" customHeight="1" x14ac:dyDescent="0.25">
      <c r="A49" s="67" t="s">
        <v>37</v>
      </c>
      <c r="B49" s="77">
        <f>LSUE!B49+SUSLA!B49+'LCTCS Summary'!B49-LCTCBoard!B49-Online!B49-AE!B49-RR!B49</f>
        <v>1237823</v>
      </c>
      <c r="C49" s="77">
        <f>LSUE!C49+SUSLA!C49+'LCTCS Summary'!C49-LCTCBoard!C49-Online!C49-AE!C49-RR!C49</f>
        <v>0</v>
      </c>
      <c r="D49" s="61">
        <f>LSUE!D49+SUSLA!D49+'LCTCS Summary'!D49-LCTCBoard!D49-Online!D49-AE!D49-RR!D49</f>
        <v>0</v>
      </c>
      <c r="E49" s="77">
        <f t="shared" si="6"/>
        <v>0</v>
      </c>
      <c r="F49" s="71">
        <f t="shared" si="7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f>LSUE!B51+SUSLA!B51+'LCTCS Summary'!B51-LCTCBoard!B51-Online!B51-AE!B51-RR!B51</f>
        <v>0</v>
      </c>
      <c r="C51" s="77">
        <f>LSUE!C51+SUSLA!C51+'LCTCS Summary'!C51-LCTCBoard!C51-Online!C51-AE!C51-RR!C51</f>
        <v>0</v>
      </c>
      <c r="D51" s="77">
        <f>LSUE!D51+SUSLA!D51+'LCTCS Summary'!D51-LCTCBoard!D51-Online!D51-AE!D51-RR!D51</f>
        <v>0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f>LSUE!B53+SUSLA!B53+'LCTCS Summary'!B53-LCTCBoard!B53-Online!B53-AE!B53-RR!B53</f>
        <v>1646192.47</v>
      </c>
      <c r="C53" s="77">
        <f>LSUE!C53+SUSLA!C53+'LCTCS Summary'!C53-LCTCBoard!C53-Online!C53-AE!C53-RR!C53</f>
        <v>0</v>
      </c>
      <c r="D53" s="77">
        <f>LSUE!D53+SUSLA!D53+'LCTCS Summary'!D53-LCTCBoard!D53-Online!D53-AE!D53-RR!D53</f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7">
        <f>LSUE!B55+SUSLA!B55+'LCTCS Summary'!B55-LCTCBoard!B55-Online!B55-AE!B55-RR!B55</f>
        <v>183948554.20000002</v>
      </c>
      <c r="C55" s="77">
        <f>LSUE!C55+SUSLA!C55+'LCTCS Summary'!C55-LCTCBoard!C55-Online!C55-AE!C55-RR!C55</f>
        <v>197876056.87851736</v>
      </c>
      <c r="D55" s="77">
        <f>LSUE!D55+SUSLA!D55+'LCTCS Summary'!D55-LCTCBoard!D55-Online!D55-AE!D55-RR!D55</f>
        <v>195724440</v>
      </c>
      <c r="E55" s="77">
        <f>D55-C55</f>
        <v>-2151616.8785173595</v>
      </c>
      <c r="F55" s="71">
        <f>IF(ISBLANK(E55),"  ",IF(C55&gt;0,E55/C55,IF(E55&gt;0,1,0)))</f>
        <v>-1.0873558491406103E-2</v>
      </c>
      <c r="H55" s="179"/>
      <c r="I55" s="153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7">
        <f>LSUE!B57+SUSLA!B57+'LCTCS Summary'!B57-LCTCBoard!B57-Online!B57-AE!B57-RR!B57</f>
        <v>0</v>
      </c>
      <c r="C57" s="77">
        <f>LSUE!C57+SUSLA!C57+'LCTCS Summary'!C57-LCTCBoard!C57-Online!C57-AE!C57-RR!C57</f>
        <v>0</v>
      </c>
      <c r="D57" s="77">
        <f>LSUE!D57+SUSLA!D57+'LCTCS Summary'!D57-LCTCBoard!D57-Online!D57-AE!D57-RR!D57</f>
        <v>0</v>
      </c>
      <c r="E57" s="77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7">
        <f>LSUE!B59+SUSLA!B59+'LCTCS Summary'!B59-LCTCBoard!B59-Online!B59-AE!B59-RR!B59</f>
        <v>0</v>
      </c>
      <c r="C59" s="77">
        <f>LSUE!C59+SUSLA!C59+'LCTCS Summary'!C59-LCTCBoard!C59-Online!C59-AE!C59-RR!C59</f>
        <v>0</v>
      </c>
      <c r="D59" s="77">
        <f>LSUE!D59+SUSLA!D59+'LCTCS Summary'!D59-LCTCBoard!D59-Online!D59-AE!D59-RR!D59</f>
        <v>0</v>
      </c>
      <c r="E59" s="77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7">
        <f>LSUE!B61+SUSLA!B61+'LCTCS Summary'!B61-LCTCBoard!B61-Online!B61-AE!B61-RR!B61</f>
        <v>352090430.17000002</v>
      </c>
      <c r="C61" s="77">
        <f>LSUE!C61+SUSLA!C61+'LCTCS Summary'!C61-LCTCBoard!C61-Online!C61-AE!C61-RR!C61</f>
        <v>365784873.87851739</v>
      </c>
      <c r="D61" s="77">
        <f>LSUE!D61+SUSLA!D61+'LCTCS Summary'!D61-LCTCBoard!D61-Online!D61-AE!D61-RR!D61</f>
        <v>363510112</v>
      </c>
      <c r="E61" s="77">
        <f>D61-C61</f>
        <v>-2274761.8785173893</v>
      </c>
      <c r="F61" s="71">
        <f>IF(ISBLANK(E61),"  ",IF(C61&gt;0,E61/C61,IF(E61&gt;0,1,0)))</f>
        <v>-6.2188516829508695E-3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61">
        <f>LSUE!B65+SUSLA!B65+'LCTCS Summary'!B65-LCTCBoard!B65-Online!B65-AE!B65-RR!B65</f>
        <v>152860169.57577965</v>
      </c>
      <c r="C65" s="61">
        <f>LSUE!C65+SUSLA!C65+'LCTCS Summary'!C65-LCTCBoard!C65-Online!C65-AE!C65-RR!C65</f>
        <v>156478609.10000002</v>
      </c>
      <c r="D65" s="61">
        <f>LSUE!D65+SUSLA!D65+'LCTCS Summary'!D65-LCTCBoard!D65-Online!D65-AE!D65-RR!D65</f>
        <v>154363636.24000001</v>
      </c>
      <c r="E65" s="61">
        <f t="shared" ref="E65:E78" si="8">D65-C65</f>
        <v>-2114972.8600000143</v>
      </c>
      <c r="F65" s="62">
        <f t="shared" ref="F65:F78" si="9">IF(ISBLANK(E65),"  ",IF(C65&gt;0,E65/C65,IF(E65&gt;0,1,0)))</f>
        <v>-1.3516050993579633E-2</v>
      </c>
      <c r="H65" s="178"/>
    </row>
    <row r="66" spans="1:8" ht="15" customHeight="1" x14ac:dyDescent="0.25">
      <c r="A66" s="66" t="s">
        <v>47</v>
      </c>
      <c r="B66" s="61">
        <f>LSUE!B66+SUSLA!B66+'LCTCS Summary'!B66-LCTCBoard!B66-Online!B66-AE!B66-RR!B66</f>
        <v>0</v>
      </c>
      <c r="C66" s="61">
        <f>LSUE!C66+SUSLA!C66+'LCTCS Summary'!C66-LCTCBoard!C66-Online!C66-AE!C66-RR!C66</f>
        <v>0</v>
      </c>
      <c r="D66" s="61">
        <f>LSUE!D66+SUSLA!D66+'LCTCS Summary'!D66-LCTCBoard!D66-Online!D66-AE!D66-RR!D66</f>
        <v>0</v>
      </c>
      <c r="E66" s="61">
        <f t="shared" si="8"/>
        <v>0</v>
      </c>
      <c r="F66" s="62">
        <f t="shared" si="9"/>
        <v>0</v>
      </c>
      <c r="H66" s="178"/>
    </row>
    <row r="67" spans="1:8" ht="15" customHeight="1" x14ac:dyDescent="0.25">
      <c r="A67" s="66" t="s">
        <v>48</v>
      </c>
      <c r="B67" s="61">
        <f>LSUE!B67+SUSLA!B67+'LCTCS Summary'!B67-LCTCBoard!B67-Online!B67-AE!B67-RR!B67</f>
        <v>243014</v>
      </c>
      <c r="C67" s="61">
        <f>LSUE!C67+SUSLA!C67+'LCTCS Summary'!C67-LCTCBoard!C67-Online!C67-AE!C67-RR!C67</f>
        <v>262039</v>
      </c>
      <c r="D67" s="61">
        <f>LSUE!D67+SUSLA!D67+'LCTCS Summary'!D67-LCTCBoard!D67-Online!D67-AE!D67-RR!D67</f>
        <v>267966</v>
      </c>
      <c r="E67" s="61">
        <f t="shared" si="8"/>
        <v>5927</v>
      </c>
      <c r="F67" s="62">
        <f t="shared" si="9"/>
        <v>2.261877048836242E-2</v>
      </c>
      <c r="H67" s="178"/>
    </row>
    <row r="68" spans="1:8" ht="15" customHeight="1" x14ac:dyDescent="0.25">
      <c r="A68" s="66" t="s">
        <v>49</v>
      </c>
      <c r="B68" s="61">
        <f>LSUE!B68+SUSLA!B68+'LCTCS Summary'!B68-LCTCBoard!B68-Online!B68-AE!B68-RR!B68</f>
        <v>33511378.225938678</v>
      </c>
      <c r="C68" s="61">
        <f>LSUE!C68+SUSLA!C68+'LCTCS Summary'!C68-LCTCBoard!C68-Online!C68-AE!C68-RR!C68</f>
        <v>33951028.309999995</v>
      </c>
      <c r="D68" s="61">
        <f>LSUE!D68+SUSLA!D68+'LCTCS Summary'!D68-LCTCBoard!D68-Online!D68-AE!D68-RR!D68</f>
        <v>34147736.370000005</v>
      </c>
      <c r="E68" s="61">
        <f t="shared" si="8"/>
        <v>196708.06000000983</v>
      </c>
      <c r="F68" s="62">
        <f t="shared" si="9"/>
        <v>5.7938763504865945E-3</v>
      </c>
      <c r="H68" s="178"/>
    </row>
    <row r="69" spans="1:8" ht="15" customHeight="1" x14ac:dyDescent="0.25">
      <c r="A69" s="66" t="s">
        <v>50</v>
      </c>
      <c r="B69" s="61">
        <f>LSUE!B69+SUSLA!B69+'LCTCS Summary'!B69-LCTCBoard!B69-Online!B69-AE!B69-RR!B69</f>
        <v>30134797.022501178</v>
      </c>
      <c r="C69" s="61">
        <f>LSUE!C69+SUSLA!C69+'LCTCS Summary'!C69-LCTCBoard!C69-Online!C69-AE!C69-RR!C69</f>
        <v>32676730.309999999</v>
      </c>
      <c r="D69" s="61">
        <f>LSUE!D69+SUSLA!D69+'LCTCS Summary'!D69-LCTCBoard!D69-Online!D69-AE!D69-RR!D69</f>
        <v>32563010.940000001</v>
      </c>
      <c r="E69" s="61">
        <f t="shared" si="8"/>
        <v>-113719.36999999732</v>
      </c>
      <c r="F69" s="62">
        <f t="shared" si="9"/>
        <v>-3.4801330769987102E-3</v>
      </c>
      <c r="H69" s="178"/>
    </row>
    <row r="70" spans="1:8" ht="15" customHeight="1" x14ac:dyDescent="0.25">
      <c r="A70" s="66" t="s">
        <v>51</v>
      </c>
      <c r="B70" s="61">
        <f>LSUE!B70+SUSLA!B70+'LCTCS Summary'!B70-LCTCBoard!B70-Online!B70-AE!B70-RR!B70</f>
        <v>77451753.411652029</v>
      </c>
      <c r="C70" s="61">
        <f>LSUE!C70+SUSLA!C70+'LCTCS Summary'!C70-LCTCBoard!C70-Online!C70-AE!C70-RR!C70</f>
        <v>81076929.689999998</v>
      </c>
      <c r="D70" s="61">
        <f>LSUE!D70+SUSLA!D70+'LCTCS Summary'!D70-LCTCBoard!D70-Online!D70-AE!D70-RR!D70</f>
        <v>81868872.230000004</v>
      </c>
      <c r="E70" s="61">
        <f t="shared" si="8"/>
        <v>791942.54000000656</v>
      </c>
      <c r="F70" s="62">
        <f t="shared" si="9"/>
        <v>9.7677914423748152E-3</v>
      </c>
      <c r="H70" s="178"/>
    </row>
    <row r="71" spans="1:8" ht="15" customHeight="1" x14ac:dyDescent="0.25">
      <c r="A71" s="66" t="s">
        <v>52</v>
      </c>
      <c r="B71" s="61">
        <f>LSUE!B71+SUSLA!B71+'LCTCS Summary'!B71-LCTCBoard!B71-Online!B71-AE!B71-RR!B71</f>
        <v>1621847.68</v>
      </c>
      <c r="C71" s="61">
        <f>LSUE!C71+SUSLA!C71+'LCTCS Summary'!C71-LCTCBoard!C71-Online!C71-AE!C71-RR!C71</f>
        <v>1833121.59</v>
      </c>
      <c r="D71" s="61">
        <f>LSUE!D71+SUSLA!D71+'LCTCS Summary'!D71-LCTCBoard!D71-Online!D71-AE!D71-RR!D71</f>
        <v>1748217</v>
      </c>
      <c r="E71" s="61">
        <f t="shared" si="8"/>
        <v>-84904.590000000084</v>
      </c>
      <c r="F71" s="62">
        <f t="shared" si="9"/>
        <v>-4.63169439840595E-2</v>
      </c>
      <c r="H71" s="178"/>
    </row>
    <row r="72" spans="1:8" ht="15" customHeight="1" x14ac:dyDescent="0.25">
      <c r="A72" s="66" t="s">
        <v>53</v>
      </c>
      <c r="B72" s="61">
        <f>LSUE!B72+SUSLA!B72+'LCTCS Summary'!B72-LCTCBoard!B72-Online!B72-AE!B72-RR!B72</f>
        <v>46215107.014128491</v>
      </c>
      <c r="C72" s="61">
        <f>LSUE!C72+SUSLA!C72+'LCTCS Summary'!C72-LCTCBoard!C72-Online!C72-AE!C72-RR!C72</f>
        <v>48907800.279999994</v>
      </c>
      <c r="D72" s="61">
        <f>LSUE!D72+SUSLA!D72+'LCTCS Summary'!D72-LCTCBoard!D72-Online!D72-AE!D72-RR!D72</f>
        <v>49086243.350000001</v>
      </c>
      <c r="E72" s="61">
        <f t="shared" si="8"/>
        <v>178443.07000000775</v>
      </c>
      <c r="F72" s="62">
        <f t="shared" si="9"/>
        <v>3.6485605359147378E-3</v>
      </c>
      <c r="H72" s="178"/>
    </row>
    <row r="73" spans="1:8" s="103" customFormat="1" ht="15" customHeight="1" x14ac:dyDescent="0.25">
      <c r="A73" s="84" t="s">
        <v>54</v>
      </c>
      <c r="B73" s="77">
        <f>LSUE!B73+SUSLA!B73+'LCTCS Summary'!B73-LCTCBoard!B73-Online!B73-AE!B73-RR!B73</f>
        <v>342038066.92999995</v>
      </c>
      <c r="C73" s="77">
        <f>LSUE!C73+SUSLA!C73+'LCTCS Summary'!C73-LCTCBoard!C73-Online!C73-AE!C73-RR!C73</f>
        <v>355186258.27999997</v>
      </c>
      <c r="D73" s="77">
        <f>LSUE!D73+SUSLA!D73+'LCTCS Summary'!D73-LCTCBoard!D73-Online!D73-AE!D73-RR!D73</f>
        <v>354045682.12999994</v>
      </c>
      <c r="E73" s="77">
        <f t="shared" si="8"/>
        <v>-1140576.1500000358</v>
      </c>
      <c r="F73" s="71">
        <f t="shared" si="9"/>
        <v>-3.2112057361771531E-3</v>
      </c>
      <c r="H73" s="179"/>
    </row>
    <row r="74" spans="1:8" ht="15" customHeight="1" x14ac:dyDescent="0.25">
      <c r="A74" s="66" t="s">
        <v>55</v>
      </c>
      <c r="B74" s="61">
        <f>LSUE!B74+SUSLA!B74+'LCTCS Summary'!B74-LCTCBoard!B74-Online!B74-AE!B74-RR!B74</f>
        <v>0</v>
      </c>
      <c r="C74" s="61">
        <f>LSUE!C74+SUSLA!C74+'LCTCS Summary'!C74-LCTCBoard!C74-Online!C74-AE!C74-RR!C74</f>
        <v>0</v>
      </c>
      <c r="D74" s="61">
        <f>LSUE!D74+SUSLA!D74+'LCTCS Summary'!D74-LCTCBoard!D74-Online!D74-AE!D74-RR!D74</f>
        <v>0</v>
      </c>
      <c r="E74" s="61">
        <f t="shared" si="8"/>
        <v>0</v>
      </c>
      <c r="F74" s="62">
        <f t="shared" si="9"/>
        <v>0</v>
      </c>
      <c r="H74" s="178"/>
    </row>
    <row r="75" spans="1:8" ht="15" customHeight="1" x14ac:dyDescent="0.25">
      <c r="A75" s="66" t="s">
        <v>56</v>
      </c>
      <c r="B75" s="61">
        <f>LSUE!B75+SUSLA!B75+'LCTCS Summary'!B75-LCTCBoard!B75-Online!B75-AE!B75-RR!B75</f>
        <v>9069130</v>
      </c>
      <c r="C75" s="61">
        <f>LSUE!C75+SUSLA!C75+'LCTCS Summary'!C75-LCTCBoard!C75-Online!C75-AE!C75-RR!C75</f>
        <v>9649126.379999999</v>
      </c>
      <c r="D75" s="61">
        <f>LSUE!D75+SUSLA!D75+'LCTCS Summary'!D75-LCTCBoard!D75-Online!D75-AE!D75-RR!D75</f>
        <v>8852602.379999999</v>
      </c>
      <c r="E75" s="61">
        <f t="shared" si="8"/>
        <v>-796524</v>
      </c>
      <c r="F75" s="62">
        <f t="shared" si="9"/>
        <v>-8.2548820342013191E-2</v>
      </c>
      <c r="H75" s="178"/>
    </row>
    <row r="76" spans="1:8" ht="15" customHeight="1" x14ac:dyDescent="0.25">
      <c r="A76" s="66" t="s">
        <v>57</v>
      </c>
      <c r="B76" s="61">
        <f>LSUE!B76+SUSLA!B76+'LCTCS Summary'!B76-LCTCBoard!B76-Online!B76-AE!B76-RR!B76</f>
        <v>650126.89</v>
      </c>
      <c r="C76" s="61">
        <f>LSUE!C76+SUSLA!C76+'LCTCS Summary'!C76-LCTCBoard!C76-Online!C76-AE!C76-RR!C76</f>
        <v>616718</v>
      </c>
      <c r="D76" s="61">
        <f>LSUE!D76+SUSLA!D76+'LCTCS Summary'!D76-LCTCBoard!D76-Online!D76-AE!D76-RR!D76</f>
        <v>257300</v>
      </c>
      <c r="E76" s="61">
        <f t="shared" si="8"/>
        <v>-359418</v>
      </c>
      <c r="F76" s="62">
        <f t="shared" si="9"/>
        <v>-0.58279148654652535</v>
      </c>
      <c r="H76" s="178"/>
    </row>
    <row r="77" spans="1:8" ht="15" customHeight="1" x14ac:dyDescent="0.25">
      <c r="A77" s="66" t="s">
        <v>58</v>
      </c>
      <c r="B77" s="61">
        <f>LSUE!B77+SUSLA!B77+'LCTCS Summary'!B77-LCTCBoard!B77-Online!B77-AE!B77-RR!B77</f>
        <v>333107.12</v>
      </c>
      <c r="C77" s="61">
        <f>LSUE!C77+SUSLA!C77+'LCTCS Summary'!C77-LCTCBoard!C77-Online!C77-AE!C77-RR!C77</f>
        <v>332771</v>
      </c>
      <c r="D77" s="61">
        <f>LSUE!D77+SUSLA!D77+'LCTCS Summary'!D77-LCTCBoard!D77-Online!D77-AE!D77-RR!D77</f>
        <v>354527</v>
      </c>
      <c r="E77" s="61">
        <f t="shared" si="8"/>
        <v>21756</v>
      </c>
      <c r="F77" s="62">
        <f t="shared" si="9"/>
        <v>6.5378293180595667E-2</v>
      </c>
      <c r="H77" s="178"/>
    </row>
    <row r="78" spans="1:8" s="103" customFormat="1" ht="15" customHeight="1" x14ac:dyDescent="0.25">
      <c r="A78" s="85" t="s">
        <v>59</v>
      </c>
      <c r="B78" s="77">
        <f>LSUE!B78+SUSLA!B78+'LCTCS Summary'!B78-LCTCBoard!B78-Online!B78-AE!B78-RR!B78</f>
        <v>352090430.93999994</v>
      </c>
      <c r="C78" s="77">
        <f>LSUE!C78+SUSLA!C78+'LCTCS Summary'!C78-LCTCBoard!C78-Online!C78-AE!C78-RR!C78</f>
        <v>365784873.66000003</v>
      </c>
      <c r="D78" s="77">
        <f>LSUE!D78+SUSLA!D78+'LCTCS Summary'!D78-LCTCBoard!D78-Online!D78-AE!D78-RR!D78</f>
        <v>363510111.50999993</v>
      </c>
      <c r="E78" s="77">
        <f t="shared" si="8"/>
        <v>-2274762.1500000954</v>
      </c>
      <c r="F78" s="71">
        <f t="shared" si="9"/>
        <v>-6.2188524288582393E-3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f>LSUE!B81+SUSLA!B81+'LCTCS Summary'!B81-LCTCBoard!B81-Online!B81-AE!B81-RR!B81</f>
        <v>189729861.95999998</v>
      </c>
      <c r="C81" s="61">
        <f>LSUE!C81+SUSLA!C81+'LCTCS Summary'!C81-LCTCBoard!C81-Online!C81-AE!C81-RR!C81</f>
        <v>201143624.28</v>
      </c>
      <c r="D81" s="61">
        <f>LSUE!D81+SUSLA!D81+'LCTCS Summary'!D81-LCTCBoard!D81-Online!D81-AE!D81-RR!D81</f>
        <v>198505951.22</v>
      </c>
      <c r="E81" s="61">
        <f t="shared" ref="E81:E99" si="10">D81-C81</f>
        <v>-2637673.0600000024</v>
      </c>
      <c r="F81" s="62">
        <f t="shared" ref="F81:F99" si="11">IF(ISBLANK(E81),"  ",IF(C81&gt;0,E81/C81,IF(E81&gt;0,1,0)))</f>
        <v>-1.3113381393229028E-2</v>
      </c>
      <c r="H81" s="178"/>
    </row>
    <row r="82" spans="1:8" ht="15" customHeight="1" x14ac:dyDescent="0.25">
      <c r="A82" s="66" t="s">
        <v>62</v>
      </c>
      <c r="B82" s="61">
        <f>LSUE!B82+SUSLA!B82+'LCTCS Summary'!B82-LCTCBoard!B82-Online!B82-AE!B82-RR!B82</f>
        <v>4000489.93</v>
      </c>
      <c r="C82" s="61">
        <f>LSUE!C82+SUSLA!C82+'LCTCS Summary'!C82-LCTCBoard!C82-Online!C82-AE!C82-RR!C82</f>
        <v>2705373</v>
      </c>
      <c r="D82" s="61">
        <f>LSUE!D82+SUSLA!D82+'LCTCS Summary'!D82-LCTCBoard!D82-Online!D82-AE!D82-RR!D82</f>
        <v>4295238</v>
      </c>
      <c r="E82" s="61">
        <f t="shared" si="10"/>
        <v>1589865</v>
      </c>
      <c r="F82" s="62">
        <f t="shared" si="11"/>
        <v>0.5876694267296968</v>
      </c>
      <c r="H82" s="178"/>
    </row>
    <row r="83" spans="1:8" ht="15" customHeight="1" x14ac:dyDescent="0.25">
      <c r="A83" s="66" t="s">
        <v>63</v>
      </c>
      <c r="B83" s="61">
        <f>LSUE!B83+SUSLA!B83+'LCTCS Summary'!B83-LCTCBoard!B83-Online!B83-AE!B83-RR!B83</f>
        <v>76242605.75</v>
      </c>
      <c r="C83" s="61">
        <f>LSUE!C83+SUSLA!C83+'LCTCS Summary'!C83-LCTCBoard!C83-Online!C83-AE!C83-RR!C83</f>
        <v>81981417.429999992</v>
      </c>
      <c r="D83" s="61">
        <f>LSUE!D83+SUSLA!D83+'LCTCS Summary'!D83-LCTCBoard!D83-Online!D83-AE!D83-RR!D83</f>
        <v>80634632.999999985</v>
      </c>
      <c r="E83" s="61">
        <f t="shared" si="10"/>
        <v>-1346784.4300000072</v>
      </c>
      <c r="F83" s="62">
        <f t="shared" si="11"/>
        <v>-1.6427923207719138E-2</v>
      </c>
      <c r="H83" s="178"/>
    </row>
    <row r="84" spans="1:8" s="103" customFormat="1" ht="15" customHeight="1" x14ac:dyDescent="0.25">
      <c r="A84" s="84" t="s">
        <v>64</v>
      </c>
      <c r="B84" s="77">
        <f>LSUE!B84+SUSLA!B84+'LCTCS Summary'!B84-LCTCBoard!B84-Online!B84-AE!B84-RR!B84</f>
        <v>269972957.63999999</v>
      </c>
      <c r="C84" s="77">
        <f>LSUE!C84+SUSLA!C84+'LCTCS Summary'!C84-LCTCBoard!C84-Online!C84-AE!C84-RR!C84</f>
        <v>285830414.70999998</v>
      </c>
      <c r="D84" s="77">
        <f>LSUE!D84+SUSLA!D84+'LCTCS Summary'!D84-LCTCBoard!D84-Online!D84-AE!D84-RR!D84</f>
        <v>283435822.21999997</v>
      </c>
      <c r="E84" s="77">
        <f t="shared" si="10"/>
        <v>-2394592.4900000095</v>
      </c>
      <c r="F84" s="71">
        <f t="shared" si="11"/>
        <v>-8.377668599157069E-3</v>
      </c>
      <c r="H84" s="179"/>
    </row>
    <row r="85" spans="1:8" ht="15" customHeight="1" x14ac:dyDescent="0.25">
      <c r="A85" s="66" t="s">
        <v>65</v>
      </c>
      <c r="B85" s="61">
        <f>LSUE!B85+SUSLA!B85+'LCTCS Summary'!B85-LCTCBoard!B85-Online!B85-AE!B85-RR!B85</f>
        <v>1387399.62</v>
      </c>
      <c r="C85" s="61">
        <f>LSUE!C85+SUSLA!C85+'LCTCS Summary'!C85-LCTCBoard!C85-Online!C85-AE!C85-RR!C85</f>
        <v>1361971.33</v>
      </c>
      <c r="D85" s="61">
        <f>LSUE!D85+SUSLA!D85+'LCTCS Summary'!D85-LCTCBoard!D85-Online!D85-AE!D85-RR!D85</f>
        <v>1242898.1199999999</v>
      </c>
      <c r="E85" s="61">
        <f t="shared" si="10"/>
        <v>-119073.2100000002</v>
      </c>
      <c r="F85" s="62">
        <f t="shared" si="11"/>
        <v>-8.7427104651314647E-2</v>
      </c>
      <c r="H85" s="178"/>
    </row>
    <row r="86" spans="1:8" ht="15" customHeight="1" x14ac:dyDescent="0.25">
      <c r="A86" s="66" t="s">
        <v>66</v>
      </c>
      <c r="B86" s="61">
        <f>LSUE!B86+SUSLA!B86+'LCTCS Summary'!B86-LCTCBoard!B86-Online!B86-AE!B86-RR!B86</f>
        <v>42779798.690000005</v>
      </c>
      <c r="C86" s="61">
        <f>LSUE!C86+SUSLA!C86+'LCTCS Summary'!C86-LCTCBoard!C86-Online!C86-AE!C86-RR!C86</f>
        <v>39986424.649999999</v>
      </c>
      <c r="D86" s="61">
        <f>LSUE!D86+SUSLA!D86+'LCTCS Summary'!D86-LCTCBoard!D86-Online!D86-AE!D86-RR!D86</f>
        <v>43138067.420000002</v>
      </c>
      <c r="E86" s="61">
        <f t="shared" si="10"/>
        <v>3151642.7700000033</v>
      </c>
      <c r="F86" s="62">
        <f t="shared" si="11"/>
        <v>7.8817818736889825E-2</v>
      </c>
      <c r="H86" s="178"/>
    </row>
    <row r="87" spans="1:8" ht="15" customHeight="1" x14ac:dyDescent="0.25">
      <c r="A87" s="66" t="s">
        <v>67</v>
      </c>
      <c r="B87" s="61">
        <f>LSUE!B87+SUSLA!B87+'LCTCS Summary'!B87-LCTCBoard!B87-Online!B87-AE!B87-RR!B87</f>
        <v>6140937.1299999999</v>
      </c>
      <c r="C87" s="61">
        <f>LSUE!C87+SUSLA!C87+'LCTCS Summary'!C87-LCTCBoard!C87-Online!C87-AE!C87-RR!C87</f>
        <v>5948171.7399999993</v>
      </c>
      <c r="D87" s="61">
        <f>LSUE!D87+SUSLA!D87+'LCTCS Summary'!D87-LCTCBoard!D87-Online!D87-AE!D87-RR!D87</f>
        <v>5988275.7000000002</v>
      </c>
      <c r="E87" s="61">
        <f t="shared" si="10"/>
        <v>40103.960000000894</v>
      </c>
      <c r="F87" s="62">
        <f t="shared" si="11"/>
        <v>6.7422330344484808E-3</v>
      </c>
      <c r="H87" s="178"/>
    </row>
    <row r="88" spans="1:8" s="103" customFormat="1" ht="15" customHeight="1" x14ac:dyDescent="0.25">
      <c r="A88" s="68" t="s">
        <v>68</v>
      </c>
      <c r="B88" s="77">
        <f>LSUE!B88+SUSLA!B88+'LCTCS Summary'!B88-LCTCBoard!B88-Online!B88-AE!B88-RR!B88</f>
        <v>50308135.439999998</v>
      </c>
      <c r="C88" s="77">
        <f>LSUE!C88+SUSLA!C88+'LCTCS Summary'!C88-LCTCBoard!C88-Online!C88-AE!C88-RR!C88</f>
        <v>47296567.719999991</v>
      </c>
      <c r="D88" s="77">
        <f>LSUE!D88+SUSLA!D88+'LCTCS Summary'!D88-LCTCBoard!D88-Online!D88-AE!D88-RR!D88</f>
        <v>50369241.239999995</v>
      </c>
      <c r="E88" s="77">
        <f t="shared" si="10"/>
        <v>3072673.5200000033</v>
      </c>
      <c r="F88" s="71">
        <f t="shared" si="11"/>
        <v>6.4966099404728722E-2</v>
      </c>
      <c r="H88" s="179"/>
    </row>
    <row r="89" spans="1:8" ht="15" customHeight="1" x14ac:dyDescent="0.25">
      <c r="A89" s="66" t="s">
        <v>69</v>
      </c>
      <c r="B89" s="61">
        <f>LSUE!B89+SUSLA!B89+'LCTCS Summary'!B89-LCTCBoard!B89-Online!B89-AE!B89-RR!B89</f>
        <v>7060417.3899999987</v>
      </c>
      <c r="C89" s="61">
        <f>LSUE!C89+SUSLA!C89+'LCTCS Summary'!C89-LCTCBoard!C89-Online!C89-AE!C89-RR!C89</f>
        <v>5466866.8599999994</v>
      </c>
      <c r="D89" s="61">
        <f>LSUE!D89+SUSLA!D89+'LCTCS Summary'!D89-LCTCBoard!D89-Online!D89-AE!D89-RR!D89</f>
        <v>4860713.7799999993</v>
      </c>
      <c r="E89" s="61">
        <f t="shared" si="10"/>
        <v>-606153.08000000007</v>
      </c>
      <c r="F89" s="62">
        <f t="shared" si="11"/>
        <v>-0.11087760055674745</v>
      </c>
      <c r="H89" s="178"/>
    </row>
    <row r="90" spans="1:8" ht="15" customHeight="1" x14ac:dyDescent="0.25">
      <c r="A90" s="66" t="s">
        <v>70</v>
      </c>
      <c r="B90" s="61">
        <f>LSUE!B90+SUSLA!B90+'LCTCS Summary'!B90-LCTCBoard!B90-Online!B90-AE!B90-RR!B90</f>
        <v>6144294.799999997</v>
      </c>
      <c r="C90" s="61">
        <f>LSUE!C90+SUSLA!C90+'LCTCS Summary'!C90-LCTCBoard!C90-Online!C90-AE!C90-RR!C90</f>
        <v>7100750.5199999996</v>
      </c>
      <c r="D90" s="61">
        <f>LSUE!D90+SUSLA!D90+'LCTCS Summary'!D90-LCTCBoard!D90-Online!D90-AE!D90-RR!D90</f>
        <v>6545622.75</v>
      </c>
      <c r="E90" s="61">
        <f t="shared" si="10"/>
        <v>-555127.76999999955</v>
      </c>
      <c r="F90" s="62">
        <f t="shared" si="11"/>
        <v>-7.8178745815167663E-2</v>
      </c>
      <c r="H90" s="178"/>
    </row>
    <row r="91" spans="1:8" ht="15" customHeight="1" x14ac:dyDescent="0.25">
      <c r="A91" s="66" t="s">
        <v>71</v>
      </c>
      <c r="B91" s="61">
        <f>LSUE!B91+SUSLA!B91+'LCTCS Summary'!B91-LCTCBoard!B91-Online!B91-AE!B91-RR!B91</f>
        <v>0</v>
      </c>
      <c r="C91" s="61">
        <f>LSUE!C91+SUSLA!C91+'LCTCS Summary'!C91-LCTCBoard!C91-Online!C91-AE!C91-RR!C91</f>
        <v>0</v>
      </c>
      <c r="D91" s="61">
        <f>LSUE!D91+SUSLA!D91+'LCTCS Summary'!D91-LCTCBoard!D91-Online!D91-AE!D91-RR!D91</f>
        <v>0</v>
      </c>
      <c r="E91" s="61">
        <f t="shared" si="10"/>
        <v>0</v>
      </c>
      <c r="F91" s="62">
        <f t="shared" si="11"/>
        <v>0</v>
      </c>
      <c r="H91" s="178"/>
    </row>
    <row r="92" spans="1:8" ht="15" customHeight="1" x14ac:dyDescent="0.25">
      <c r="A92" s="66" t="s">
        <v>72</v>
      </c>
      <c r="B92" s="61">
        <f>LSUE!B92+SUSLA!B92+'LCTCS Summary'!B92-LCTCBoard!B92-Online!B92-AE!B92-RR!B92</f>
        <v>12976711.369999999</v>
      </c>
      <c r="C92" s="61">
        <f>LSUE!C92+SUSLA!C92+'LCTCS Summary'!C92-LCTCBoard!C92-Online!C92-AE!C92-RR!C92</f>
        <v>14878154.380000001</v>
      </c>
      <c r="D92" s="61">
        <f>LSUE!D92+SUSLA!D92+'LCTCS Summary'!D92-LCTCBoard!D92-Online!D92-AE!D92-RR!D92</f>
        <v>13512038.380000001</v>
      </c>
      <c r="E92" s="61">
        <f t="shared" si="10"/>
        <v>-1366116</v>
      </c>
      <c r="F92" s="62">
        <f t="shared" si="11"/>
        <v>-9.1820259765311024E-2</v>
      </c>
      <c r="H92" s="178"/>
    </row>
    <row r="93" spans="1:8" s="103" customFormat="1" ht="15" customHeight="1" x14ac:dyDescent="0.25">
      <c r="A93" s="68" t="s">
        <v>73</v>
      </c>
      <c r="B93" s="77">
        <f>LSUE!B93+SUSLA!B93+'LCTCS Summary'!B93-LCTCBoard!B93-Online!B93-AE!B93-RR!B93</f>
        <v>26181423.560000002</v>
      </c>
      <c r="C93" s="77">
        <f>LSUE!C93+SUSLA!C93+'LCTCS Summary'!C93-LCTCBoard!C93-Online!C93-AE!C93-RR!C93</f>
        <v>27445771.75999999</v>
      </c>
      <c r="D93" s="77">
        <f>LSUE!D93+SUSLA!D93+'LCTCS Summary'!D93-LCTCBoard!D93-Online!D93-AE!D93-RR!D93</f>
        <v>24918374.909999996</v>
      </c>
      <c r="E93" s="77">
        <f t="shared" si="10"/>
        <v>-2527396.849999994</v>
      </c>
      <c r="F93" s="71">
        <f t="shared" si="11"/>
        <v>-9.2086929531472392E-2</v>
      </c>
      <c r="H93" s="179"/>
    </row>
    <row r="94" spans="1:8" ht="15" customHeight="1" x14ac:dyDescent="0.25">
      <c r="A94" s="66" t="s">
        <v>74</v>
      </c>
      <c r="B94" s="61">
        <f>LSUE!B94+SUSLA!B94+'LCTCS Summary'!B94-LCTCBoard!B94-Online!B94-AE!B94-RR!B94</f>
        <v>5388336.9099999992</v>
      </c>
      <c r="C94" s="61">
        <f>LSUE!C94+SUSLA!C94+'LCTCS Summary'!C94-LCTCBoard!C94-Online!C94-AE!C94-RR!C94</f>
        <v>4879619.47</v>
      </c>
      <c r="D94" s="61">
        <f>LSUE!D94+SUSLA!D94+'LCTCS Summary'!D94-LCTCBoard!D94-Online!D94-AE!D94-RR!D94</f>
        <v>4425990.1400000006</v>
      </c>
      <c r="E94" s="61">
        <f t="shared" si="10"/>
        <v>-453629.32999999914</v>
      </c>
      <c r="F94" s="62">
        <f t="shared" si="11"/>
        <v>-9.2964079020694451E-2</v>
      </c>
      <c r="H94" s="178"/>
    </row>
    <row r="95" spans="1:8" ht="15" customHeight="1" x14ac:dyDescent="0.25">
      <c r="A95" s="66" t="s">
        <v>75</v>
      </c>
      <c r="B95" s="61">
        <f>LSUE!B95+SUSLA!B95+'LCTCS Summary'!B95-LCTCBoard!B95-Online!B95-AE!B95-RR!B95</f>
        <v>239577.39</v>
      </c>
      <c r="C95" s="61">
        <f>LSUE!C95+SUSLA!C95+'LCTCS Summary'!C95-LCTCBoard!C95-Online!C95-AE!C95-RR!C95</f>
        <v>207500</v>
      </c>
      <c r="D95" s="61">
        <f>LSUE!D95+SUSLA!D95+'LCTCS Summary'!D95-LCTCBoard!D95-Online!D95-AE!D95-RR!D95</f>
        <v>255683</v>
      </c>
      <c r="E95" s="61">
        <f t="shared" si="10"/>
        <v>48183</v>
      </c>
      <c r="F95" s="62">
        <f t="shared" si="11"/>
        <v>0.23220722891566264</v>
      </c>
      <c r="H95" s="178"/>
    </row>
    <row r="96" spans="1:8" ht="15" customHeight="1" x14ac:dyDescent="0.25">
      <c r="A96" s="73" t="s">
        <v>76</v>
      </c>
      <c r="B96" s="61">
        <f>LSUE!B96+SUSLA!B96+'LCTCS Summary'!B96-LCTCBoard!B96-Online!B96-AE!B96-RR!B96</f>
        <v>0</v>
      </c>
      <c r="C96" s="61">
        <f>LSUE!C96+SUSLA!C96+'LCTCS Summary'!C96-LCTCBoard!C96-Online!C96-AE!C96-RR!C96</f>
        <v>125000</v>
      </c>
      <c r="D96" s="61">
        <f>LSUE!D96+SUSLA!D96+'LCTCS Summary'!D96-LCTCBoard!D96-Online!D96-AE!D96-RR!D96</f>
        <v>105000</v>
      </c>
      <c r="E96" s="61">
        <f t="shared" si="10"/>
        <v>-20000</v>
      </c>
      <c r="F96" s="62">
        <f t="shared" si="11"/>
        <v>-0.16</v>
      </c>
      <c r="H96" s="178"/>
    </row>
    <row r="97" spans="1:8" s="103" customFormat="1" ht="15" customHeight="1" x14ac:dyDescent="0.25">
      <c r="A97" s="87" t="s">
        <v>77</v>
      </c>
      <c r="B97" s="77">
        <f>LSUE!B97+SUSLA!B97+'LCTCS Summary'!B97-LCTCBoard!B97-Online!B97-AE!B97-RR!B97</f>
        <v>5627914.2999999998</v>
      </c>
      <c r="C97" s="77">
        <f>LSUE!C97+SUSLA!C97+'LCTCS Summary'!C97-LCTCBoard!C97-Online!C97-AE!C97-RR!C97</f>
        <v>5212119.47</v>
      </c>
      <c r="D97" s="77">
        <f>LSUE!D97+SUSLA!D97+'LCTCS Summary'!D97-LCTCBoard!D97-Online!D97-AE!D97-RR!D97</f>
        <v>4786673.1399999997</v>
      </c>
      <c r="E97" s="77">
        <f t="shared" si="10"/>
        <v>-425446.33000000007</v>
      </c>
      <c r="F97" s="71">
        <f t="shared" si="11"/>
        <v>-8.1626358038949576E-2</v>
      </c>
      <c r="H97" s="179"/>
    </row>
    <row r="98" spans="1:8" ht="15" customHeight="1" x14ac:dyDescent="0.25">
      <c r="A98" s="73" t="s">
        <v>78</v>
      </c>
      <c r="B98" s="61">
        <f>LSUE!B98+SUSLA!B98+'LCTCS Summary'!B98-LCTCBoard!B98-Online!B98-AE!B98-RR!B98</f>
        <v>0</v>
      </c>
      <c r="C98" s="61">
        <f>LSUE!C98+SUSLA!C98+'LCTCS Summary'!C98-LCTCBoard!C98-Online!C98-AE!C98-RR!C98</f>
        <v>0</v>
      </c>
      <c r="D98" s="61">
        <f>LSUE!D98+SUSLA!D98+'LCTCS Summary'!D98-LCTCBoard!D98-Online!D98-AE!D98-RR!D98</f>
        <v>0</v>
      </c>
      <c r="E98" s="61">
        <f t="shared" si="10"/>
        <v>0</v>
      </c>
      <c r="F98" s="62">
        <f t="shared" si="11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f>LSUE!B99+SUSLA!B99+'LCTCS Summary'!B99-LCTCBoard!B99-Online!B99-AE!B99-RR!B99</f>
        <v>352090430.93999994</v>
      </c>
      <c r="C99" s="160">
        <f>LSUE!C99+SUSLA!C99+'LCTCS Summary'!C99-LCTCBoard!C99-Online!C99-AE!C99-RR!C99</f>
        <v>365784873.66000003</v>
      </c>
      <c r="D99" s="160">
        <f>LSUE!D99+SUSLA!D99+'LCTCS Summary'!D99-LCTCBoard!D99-Online!D99-AE!D99-RR!D99</f>
        <v>363510111.50999993</v>
      </c>
      <c r="E99" s="161">
        <f t="shared" si="10"/>
        <v>-2274762.1500000954</v>
      </c>
      <c r="F99" s="162">
        <f t="shared" si="11"/>
        <v>-6.2188524288582393E-3</v>
      </c>
      <c r="H99" s="179"/>
    </row>
    <row r="100" spans="1:8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8" x14ac:dyDescent="0.25">
      <c r="A101" s="1" t="s">
        <v>210</v>
      </c>
    </row>
    <row r="102" spans="1:8" x14ac:dyDescent="0.25">
      <c r="A102" s="1" t="s">
        <v>181</v>
      </c>
    </row>
    <row r="103" spans="1:8" x14ac:dyDescent="0.25">
      <c r="A103" s="1" t="s">
        <v>211</v>
      </c>
    </row>
  </sheetData>
  <hyperlinks>
    <hyperlink ref="I2" location="Home!A1" tooltip="Home" display="Home" xr:uid="{00000000-0004-0000-02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>
    <tabColor theme="9" tint="0.79998168889431442"/>
    <pageSetUpPr fitToPage="1"/>
  </sheetPr>
  <dimension ref="A1:M103"/>
  <sheetViews>
    <sheetView workbookViewId="0">
      <pane ySplit="5" topLeftCell="A6" activePane="bottomLeft" state="frozen"/>
      <selection activeCell="G16" sqref="G16"/>
      <selection pane="bottomLeft" activeCell="B42" sqref="B42:D99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  <col min="11" max="11" width="10.85546875" bestFit="1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108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207</v>
      </c>
      <c r="C5" s="54" t="s">
        <v>208</v>
      </c>
      <c r="D5" s="202" t="s">
        <v>209</v>
      </c>
      <c r="E5" s="54" t="s">
        <v>207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95575377</v>
      </c>
      <c r="C8" s="61">
        <v>95575377</v>
      </c>
      <c r="D8" s="61">
        <v>91294253</v>
      </c>
      <c r="E8" s="61">
        <f t="shared" ref="E8:E36" si="0">D8-C8</f>
        <v>-4281124</v>
      </c>
      <c r="F8" s="62">
        <f t="shared" ref="F8:F36" si="1">IF(ISBLANK(E8),"  ",IF(C8&gt;0,E8/C8,IF(E8&gt;0,1,0)))</f>
        <v>-4.4793168851429171E-2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3272603.33</v>
      </c>
      <c r="C10" s="63">
        <v>3363057</v>
      </c>
      <c r="D10" s="63">
        <v>3432147</v>
      </c>
      <c r="E10" s="61">
        <f t="shared" si="0"/>
        <v>69090</v>
      </c>
      <c r="F10" s="62">
        <f t="shared" si="1"/>
        <v>2.0543808802526986E-2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2723874.33</v>
      </c>
      <c r="C12" s="65">
        <v>2814328</v>
      </c>
      <c r="D12" s="65">
        <v>2866346</v>
      </c>
      <c r="E12" s="61">
        <f t="shared" si="0"/>
        <v>52018</v>
      </c>
      <c r="F12" s="62">
        <f t="shared" si="1"/>
        <v>1.8483275581239998E-2</v>
      </c>
      <c r="H12" s="178"/>
    </row>
    <row r="13" spans="1:9" ht="15" customHeight="1" x14ac:dyDescent="0.25">
      <c r="A13" s="190" t="s">
        <v>17</v>
      </c>
      <c r="B13" s="65">
        <v>548729</v>
      </c>
      <c r="C13" s="65">
        <v>548729</v>
      </c>
      <c r="D13" s="65">
        <v>565801</v>
      </c>
      <c r="E13" s="61">
        <f t="shared" si="0"/>
        <v>17072</v>
      </c>
      <c r="F13" s="62">
        <f t="shared" si="1"/>
        <v>3.1111896765069823E-2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s="209" customFormat="1" ht="15" customHeight="1" x14ac:dyDescent="0.25">
      <c r="A31" s="213" t="s">
        <v>205</v>
      </c>
      <c r="B31" s="215">
        <v>0</v>
      </c>
      <c r="C31" s="215">
        <v>0</v>
      </c>
      <c r="D31" s="215">
        <v>0</v>
      </c>
      <c r="E31" s="207">
        <f t="shared" ref="E31:E32" si="2">D31-C31</f>
        <v>0</v>
      </c>
      <c r="F31" s="208">
        <f t="shared" ref="F31:F32" si="3">IF(ISBLANK(E31),"  ",IF(C31&gt;0,E31/C31,IF(E31&gt;0,1,0)))</f>
        <v>0</v>
      </c>
      <c r="H31" s="210"/>
    </row>
    <row r="32" spans="1:8" s="209" customFormat="1" ht="15" customHeight="1" x14ac:dyDescent="0.25">
      <c r="A32" s="214" t="s">
        <v>206</v>
      </c>
      <c r="B32" s="215">
        <v>0</v>
      </c>
      <c r="C32" s="215">
        <v>0</v>
      </c>
      <c r="D32" s="215">
        <v>0</v>
      </c>
      <c r="E32" s="207">
        <f t="shared" si="2"/>
        <v>0</v>
      </c>
      <c r="F32" s="208">
        <f t="shared" si="3"/>
        <v>0</v>
      </c>
      <c r="H32" s="210"/>
    </row>
    <row r="33" spans="1:8" ht="15" customHeight="1" x14ac:dyDescent="0.25">
      <c r="A33" s="191" t="s">
        <v>201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204</v>
      </c>
      <c r="B34" s="65">
        <v>0</v>
      </c>
      <c r="C34" s="65">
        <v>0</v>
      </c>
      <c r="D34" s="65">
        <v>0</v>
      </c>
      <c r="E34" s="61">
        <f t="shared" ref="E34" si="4">D34-C34</f>
        <v>0</v>
      </c>
      <c r="F34" s="62">
        <f t="shared" ref="F34" si="5">IF(ISBLANK(E34),"  ",IF(C34&gt;0,E34/C34,IF(E34&gt;0,1,0)))</f>
        <v>0</v>
      </c>
      <c r="H34" s="178"/>
    </row>
    <row r="35" spans="1:8" ht="15" customHeight="1" x14ac:dyDescent="0.25">
      <c r="A35" s="193" t="s">
        <v>202</v>
      </c>
      <c r="B35" s="65">
        <v>0</v>
      </c>
      <c r="C35" s="65">
        <v>0</v>
      </c>
      <c r="D35" s="65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203</v>
      </c>
      <c r="B36" s="65">
        <v>0</v>
      </c>
      <c r="C36" s="65">
        <v>0</v>
      </c>
      <c r="D36" s="65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s="103" customFormat="1" ht="15" customHeight="1" x14ac:dyDescent="0.25">
      <c r="A42" s="69" t="s">
        <v>30</v>
      </c>
      <c r="B42" s="70">
        <v>98847980.329999998</v>
      </c>
      <c r="C42" s="70">
        <v>98938434</v>
      </c>
      <c r="D42" s="70">
        <v>94726400</v>
      </c>
      <c r="E42" s="70">
        <f>D42-C42</f>
        <v>-4212034</v>
      </c>
      <c r="F42" s="71">
        <f>IF(ISBLANK(E42),"  ",IF(C42&gt;0,E42/C42,IF(E42&gt;0,1,0)))</f>
        <v>-4.2572272773187418E-2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6">D44-C44</f>
        <v>0</v>
      </c>
      <c r="F44" s="62">
        <f t="shared" ref="F44:F49" si="7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3">
        <f t="shared" si="6"/>
        <v>0</v>
      </c>
      <c r="F45" s="62">
        <f t="shared" si="7"/>
        <v>0</v>
      </c>
      <c r="H45" s="178"/>
    </row>
    <row r="46" spans="1:8" ht="15" customHeight="1" x14ac:dyDescent="0.25">
      <c r="A46" s="73" t="s">
        <v>34</v>
      </c>
      <c r="B46" s="61">
        <v>0</v>
      </c>
      <c r="C46" s="61">
        <v>0</v>
      </c>
      <c r="D46" s="61">
        <v>0</v>
      </c>
      <c r="E46" s="63">
        <f t="shared" si="6"/>
        <v>0</v>
      </c>
      <c r="F46" s="62">
        <f t="shared" si="7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3">
        <f t="shared" si="6"/>
        <v>0</v>
      </c>
      <c r="F47" s="62">
        <f t="shared" si="7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3">
        <f t="shared" si="6"/>
        <v>0</v>
      </c>
      <c r="F48" s="62">
        <f t="shared" si="7"/>
        <v>0</v>
      </c>
      <c r="H48" s="178"/>
    </row>
    <row r="49" spans="1:13" s="103" customFormat="1" ht="15" customHeight="1" x14ac:dyDescent="0.25">
      <c r="A49" s="67" t="s">
        <v>37</v>
      </c>
      <c r="B49" s="75">
        <v>0</v>
      </c>
      <c r="C49" s="75">
        <v>0</v>
      </c>
      <c r="D49" s="75">
        <v>0</v>
      </c>
      <c r="E49" s="86">
        <f t="shared" si="6"/>
        <v>0</v>
      </c>
      <c r="F49" s="71">
        <f t="shared" si="7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v>0</v>
      </c>
      <c r="C51" s="77">
        <v>0</v>
      </c>
      <c r="D51" s="77">
        <v>0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  <c r="K52" s="151"/>
    </row>
    <row r="53" spans="1:13" s="103" customFormat="1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5">
        <v>4929607.67</v>
      </c>
      <c r="C55" s="75">
        <v>7107967</v>
      </c>
      <c r="D55" s="75">
        <v>6807967</v>
      </c>
      <c r="E55" s="75">
        <f>D55-C55</f>
        <v>-300000</v>
      </c>
      <c r="F55" s="71">
        <f>IF(ISBLANK(E55),"  ",IF(C55&gt;0,E55/C55,IF(E55&gt;0,1,0)))</f>
        <v>-4.2206161058429226E-2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9">
        <v>12684526.960000001</v>
      </c>
      <c r="C57" s="79">
        <v>13018275</v>
      </c>
      <c r="D57" s="79">
        <v>14018275</v>
      </c>
      <c r="E57" s="79">
        <f>D57-C57</f>
        <v>1000000</v>
      </c>
      <c r="F57" s="71">
        <f>IF(ISBLANK(E57),"  ",IF(C57&gt;0,E57/C57,IF(E57&gt;0,1,0)))</f>
        <v>7.6815092629399825E-2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5">
        <v>116462114.96000001</v>
      </c>
      <c r="C61" s="75">
        <v>119064676</v>
      </c>
      <c r="D61" s="75">
        <v>115552642</v>
      </c>
      <c r="E61" s="75">
        <f>D61-C61</f>
        <v>-3512034</v>
      </c>
      <c r="F61" s="71">
        <f>IF(ISBLANK(E61),"  ",IF(C61&gt;0,E61/C61,IF(E61&gt;0,1,0)))</f>
        <v>-2.9496859337189141E-2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57">
        <v>0</v>
      </c>
      <c r="C65" s="57">
        <v>0</v>
      </c>
      <c r="D65" s="57">
        <v>0</v>
      </c>
      <c r="E65" s="57">
        <f t="shared" ref="E65:E78" si="8">D65-C65</f>
        <v>0</v>
      </c>
      <c r="F65" s="62">
        <f t="shared" ref="F65:F78" si="9">IF(ISBLANK(E65),"  ",IF(C65&gt;0,E65/C65,IF(E65&gt;0,1,0)))</f>
        <v>0</v>
      </c>
      <c r="H65" s="178"/>
    </row>
    <row r="66" spans="1:8" ht="15" customHeight="1" x14ac:dyDescent="0.25">
      <c r="A66" s="66" t="s">
        <v>47</v>
      </c>
      <c r="B66" s="65">
        <v>38733575.950000003</v>
      </c>
      <c r="C66" s="65">
        <v>49510832</v>
      </c>
      <c r="D66" s="65">
        <v>43832146</v>
      </c>
      <c r="E66" s="65">
        <f t="shared" si="8"/>
        <v>-5678686</v>
      </c>
      <c r="F66" s="62">
        <f t="shared" si="9"/>
        <v>-0.11469583060127125</v>
      </c>
      <c r="H66" s="178"/>
    </row>
    <row r="67" spans="1:8" ht="15" customHeight="1" x14ac:dyDescent="0.25">
      <c r="A67" s="66" t="s">
        <v>48</v>
      </c>
      <c r="B67" s="65">
        <v>27827422.749999996</v>
      </c>
      <c r="C67" s="65">
        <v>42025810</v>
      </c>
      <c r="D67" s="65">
        <v>39371758</v>
      </c>
      <c r="E67" s="65">
        <f t="shared" si="8"/>
        <v>-2654052</v>
      </c>
      <c r="F67" s="62">
        <f t="shared" si="9"/>
        <v>-6.3152905321753466E-2</v>
      </c>
      <c r="H67" s="178"/>
    </row>
    <row r="68" spans="1:8" ht="15" customHeight="1" x14ac:dyDescent="0.25">
      <c r="A68" s="66" t="s">
        <v>49</v>
      </c>
      <c r="B68" s="65">
        <v>4677158.09</v>
      </c>
      <c r="C68" s="65">
        <v>6656854</v>
      </c>
      <c r="D68" s="65">
        <v>6547506</v>
      </c>
      <c r="E68" s="65">
        <f t="shared" si="8"/>
        <v>-109348</v>
      </c>
      <c r="F68" s="62">
        <f t="shared" si="9"/>
        <v>-1.6426377985757235E-2</v>
      </c>
      <c r="H68" s="178"/>
    </row>
    <row r="69" spans="1:8" ht="15" customHeight="1" x14ac:dyDescent="0.25">
      <c r="A69" s="66" t="s">
        <v>50</v>
      </c>
      <c r="B69" s="65">
        <v>0</v>
      </c>
      <c r="C69" s="65">
        <v>0</v>
      </c>
      <c r="D69" s="65">
        <v>0</v>
      </c>
      <c r="E69" s="65">
        <f t="shared" si="8"/>
        <v>0</v>
      </c>
      <c r="F69" s="62">
        <f t="shared" si="9"/>
        <v>0</v>
      </c>
      <c r="H69" s="178"/>
    </row>
    <row r="70" spans="1:8" ht="15" customHeight="1" x14ac:dyDescent="0.25">
      <c r="A70" s="66" t="s">
        <v>51</v>
      </c>
      <c r="B70" s="65">
        <v>38285091.289999999</v>
      </c>
      <c r="C70" s="65">
        <v>13094221</v>
      </c>
      <c r="D70" s="65">
        <v>18900206</v>
      </c>
      <c r="E70" s="65">
        <f t="shared" si="8"/>
        <v>5805985</v>
      </c>
      <c r="F70" s="62">
        <f t="shared" si="9"/>
        <v>0.44340056579158088</v>
      </c>
      <c r="H70" s="178"/>
    </row>
    <row r="71" spans="1:8" ht="15" customHeight="1" x14ac:dyDescent="0.25">
      <c r="A71" s="66" t="s">
        <v>52</v>
      </c>
      <c r="B71" s="65">
        <v>0</v>
      </c>
      <c r="C71" s="65">
        <v>0</v>
      </c>
      <c r="D71" s="65">
        <v>0</v>
      </c>
      <c r="E71" s="65">
        <f t="shared" si="8"/>
        <v>0</v>
      </c>
      <c r="F71" s="62">
        <f t="shared" si="9"/>
        <v>0</v>
      </c>
      <c r="H71" s="178"/>
    </row>
    <row r="72" spans="1:8" ht="15" customHeight="1" x14ac:dyDescent="0.25">
      <c r="A72" s="66" t="s">
        <v>53</v>
      </c>
      <c r="B72" s="65">
        <v>6938866.8800000008</v>
      </c>
      <c r="C72" s="65">
        <v>7776959</v>
      </c>
      <c r="D72" s="65">
        <v>6901026</v>
      </c>
      <c r="E72" s="65">
        <f t="shared" si="8"/>
        <v>-875933</v>
      </c>
      <c r="F72" s="62">
        <f t="shared" si="9"/>
        <v>-0.11263181405482528</v>
      </c>
      <c r="H72" s="178"/>
    </row>
    <row r="73" spans="1:8" s="103" customFormat="1" ht="15" customHeight="1" x14ac:dyDescent="0.25">
      <c r="A73" s="84" t="s">
        <v>54</v>
      </c>
      <c r="B73" s="70">
        <v>116462114.96000001</v>
      </c>
      <c r="C73" s="70">
        <v>119064676</v>
      </c>
      <c r="D73" s="70">
        <v>115552642</v>
      </c>
      <c r="E73" s="70">
        <f t="shared" si="8"/>
        <v>-3512034</v>
      </c>
      <c r="F73" s="71">
        <f t="shared" si="9"/>
        <v>-2.9496859337189141E-2</v>
      </c>
      <c r="H73" s="179"/>
    </row>
    <row r="74" spans="1:8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65">
        <f t="shared" si="8"/>
        <v>0</v>
      </c>
      <c r="F74" s="62">
        <f t="shared" si="9"/>
        <v>0</v>
      </c>
      <c r="H74" s="178"/>
    </row>
    <row r="75" spans="1:8" ht="15" customHeight="1" x14ac:dyDescent="0.25">
      <c r="A75" s="66" t="s">
        <v>56</v>
      </c>
      <c r="B75" s="65">
        <v>0</v>
      </c>
      <c r="C75" s="65">
        <v>0</v>
      </c>
      <c r="D75" s="65">
        <v>0</v>
      </c>
      <c r="E75" s="65">
        <f t="shared" si="8"/>
        <v>0</v>
      </c>
      <c r="F75" s="62">
        <f t="shared" si="9"/>
        <v>0</v>
      </c>
      <c r="H75" s="178"/>
    </row>
    <row r="76" spans="1:8" ht="15" customHeight="1" x14ac:dyDescent="0.25">
      <c r="A76" s="66" t="s">
        <v>57</v>
      </c>
      <c r="B76" s="65">
        <v>0</v>
      </c>
      <c r="C76" s="65">
        <v>0</v>
      </c>
      <c r="D76" s="65">
        <v>0</v>
      </c>
      <c r="E76" s="65">
        <f t="shared" si="8"/>
        <v>0</v>
      </c>
      <c r="F76" s="62">
        <f t="shared" si="9"/>
        <v>0</v>
      </c>
      <c r="H76" s="178"/>
    </row>
    <row r="77" spans="1:8" ht="15" customHeight="1" x14ac:dyDescent="0.25">
      <c r="A77" s="66" t="s">
        <v>58</v>
      </c>
      <c r="B77" s="65">
        <v>0</v>
      </c>
      <c r="C77" s="65">
        <v>0</v>
      </c>
      <c r="D77" s="65">
        <v>0</v>
      </c>
      <c r="E77" s="65">
        <f t="shared" si="8"/>
        <v>0</v>
      </c>
      <c r="F77" s="62">
        <f t="shared" si="9"/>
        <v>0</v>
      </c>
      <c r="H77" s="178"/>
    </row>
    <row r="78" spans="1:8" s="103" customFormat="1" ht="15" customHeight="1" x14ac:dyDescent="0.25">
      <c r="A78" s="85" t="s">
        <v>59</v>
      </c>
      <c r="B78" s="86">
        <v>116462114.96000001</v>
      </c>
      <c r="C78" s="86">
        <v>119064676</v>
      </c>
      <c r="D78" s="86">
        <v>115552642</v>
      </c>
      <c r="E78" s="182">
        <f t="shared" si="8"/>
        <v>-3512034</v>
      </c>
      <c r="F78" s="71">
        <f t="shared" si="9"/>
        <v>-2.9496859337189141E-2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v>57850190.219999999</v>
      </c>
      <c r="C81" s="61">
        <v>58561074</v>
      </c>
      <c r="D81" s="61">
        <v>60059945</v>
      </c>
      <c r="E81" s="57">
        <f t="shared" ref="E81:E99" si="10">D81-C81</f>
        <v>1498871</v>
      </c>
      <c r="F81" s="62">
        <f t="shared" ref="F81:F99" si="11">IF(ISBLANK(E81),"  ",IF(C81&gt;0,E81/C81,IF(E81&gt;0,1,0)))</f>
        <v>2.5595005310182665E-2</v>
      </c>
      <c r="H81" s="178"/>
    </row>
    <row r="82" spans="1:8" ht="15" customHeight="1" x14ac:dyDescent="0.25">
      <c r="A82" s="66" t="s">
        <v>62</v>
      </c>
      <c r="B82" s="63">
        <v>2688800.08</v>
      </c>
      <c r="C82" s="61">
        <v>3319777</v>
      </c>
      <c r="D82" s="61">
        <v>3414464</v>
      </c>
      <c r="E82" s="65">
        <f t="shared" si="10"/>
        <v>94687</v>
      </c>
      <c r="F82" s="62">
        <f t="shared" si="11"/>
        <v>2.8522096514314064E-2</v>
      </c>
      <c r="H82" s="178"/>
    </row>
    <row r="83" spans="1:8" ht="15" customHeight="1" x14ac:dyDescent="0.25">
      <c r="A83" s="66" t="s">
        <v>63</v>
      </c>
      <c r="B83" s="57">
        <v>27093859.559999999</v>
      </c>
      <c r="C83" s="61">
        <v>27355599</v>
      </c>
      <c r="D83" s="61">
        <v>27609449</v>
      </c>
      <c r="E83" s="65">
        <f t="shared" si="10"/>
        <v>253850</v>
      </c>
      <c r="F83" s="62">
        <f t="shared" si="11"/>
        <v>9.2796359531370533E-3</v>
      </c>
      <c r="H83" s="178"/>
    </row>
    <row r="84" spans="1:8" s="103" customFormat="1" ht="15" customHeight="1" x14ac:dyDescent="0.25">
      <c r="A84" s="84" t="s">
        <v>64</v>
      </c>
      <c r="B84" s="86">
        <v>87632849.859999999</v>
      </c>
      <c r="C84" s="86">
        <v>89236450</v>
      </c>
      <c r="D84" s="86">
        <v>91083858</v>
      </c>
      <c r="E84" s="70">
        <f t="shared" si="10"/>
        <v>1847408</v>
      </c>
      <c r="F84" s="71">
        <f t="shared" si="11"/>
        <v>2.0702392352004141E-2</v>
      </c>
      <c r="H84" s="179"/>
    </row>
    <row r="85" spans="1:8" ht="15" customHeight="1" x14ac:dyDescent="0.25">
      <c r="A85" s="66" t="s">
        <v>65</v>
      </c>
      <c r="B85" s="63">
        <v>1631531.46</v>
      </c>
      <c r="C85" s="63">
        <v>1771354</v>
      </c>
      <c r="D85" s="63">
        <v>1584989</v>
      </c>
      <c r="E85" s="65">
        <f t="shared" si="10"/>
        <v>-186365</v>
      </c>
      <c r="F85" s="62">
        <f t="shared" si="11"/>
        <v>-0.10521047740880705</v>
      </c>
      <c r="H85" s="178"/>
    </row>
    <row r="86" spans="1:8" ht="15" customHeight="1" x14ac:dyDescent="0.25">
      <c r="A86" s="66" t="s">
        <v>66</v>
      </c>
      <c r="B86" s="61">
        <v>9541266.5900000017</v>
      </c>
      <c r="C86" s="61">
        <v>10385012</v>
      </c>
      <c r="D86" s="61">
        <v>13475555</v>
      </c>
      <c r="E86" s="65">
        <f t="shared" si="10"/>
        <v>3090543</v>
      </c>
      <c r="F86" s="62">
        <f t="shared" si="11"/>
        <v>0.29759647846338549</v>
      </c>
      <c r="H86" s="178"/>
    </row>
    <row r="87" spans="1:8" ht="15" customHeight="1" x14ac:dyDescent="0.25">
      <c r="A87" s="66" t="s">
        <v>67</v>
      </c>
      <c r="B87" s="57">
        <v>4949088.0999999996</v>
      </c>
      <c r="C87" s="57">
        <v>7666263</v>
      </c>
      <c r="D87" s="57">
        <v>5418076</v>
      </c>
      <c r="E87" s="65">
        <f t="shared" si="10"/>
        <v>-2248187</v>
      </c>
      <c r="F87" s="62">
        <f t="shared" si="11"/>
        <v>-0.29325722323901487</v>
      </c>
      <c r="H87" s="178"/>
    </row>
    <row r="88" spans="1:8" s="103" customFormat="1" ht="15" customHeight="1" x14ac:dyDescent="0.25">
      <c r="A88" s="68" t="s">
        <v>68</v>
      </c>
      <c r="B88" s="86">
        <v>16121886.15</v>
      </c>
      <c r="C88" s="86">
        <v>19822629</v>
      </c>
      <c r="D88" s="86">
        <v>20478620</v>
      </c>
      <c r="E88" s="70">
        <f t="shared" si="10"/>
        <v>655991</v>
      </c>
      <c r="F88" s="71">
        <f t="shared" si="11"/>
        <v>3.3093037255552731E-2</v>
      </c>
      <c r="H88" s="179"/>
    </row>
    <row r="89" spans="1:8" ht="15" customHeight="1" x14ac:dyDescent="0.25">
      <c r="A89" s="66" t="s">
        <v>69</v>
      </c>
      <c r="B89" s="57">
        <v>475620.9</v>
      </c>
      <c r="C89" s="57">
        <v>578533</v>
      </c>
      <c r="D89" s="57">
        <v>474433</v>
      </c>
      <c r="E89" s="65">
        <f t="shared" si="10"/>
        <v>-104100</v>
      </c>
      <c r="F89" s="62">
        <f t="shared" si="11"/>
        <v>-0.17993787735531075</v>
      </c>
      <c r="H89" s="178"/>
    </row>
    <row r="90" spans="1:8" ht="15" customHeight="1" x14ac:dyDescent="0.25">
      <c r="A90" s="66" t="s">
        <v>70</v>
      </c>
      <c r="B90" s="65">
        <v>149006.09</v>
      </c>
      <c r="C90" s="65">
        <v>264048</v>
      </c>
      <c r="D90" s="65">
        <v>283551</v>
      </c>
      <c r="E90" s="65">
        <f t="shared" si="10"/>
        <v>19503</v>
      </c>
      <c r="F90" s="62">
        <f t="shared" si="11"/>
        <v>7.3861570623522999E-2</v>
      </c>
      <c r="H90" s="178"/>
    </row>
    <row r="91" spans="1:8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10"/>
        <v>0</v>
      </c>
      <c r="F91" s="62">
        <f t="shared" si="11"/>
        <v>0</v>
      </c>
      <c r="H91" s="178"/>
    </row>
    <row r="92" spans="1:8" ht="15" customHeight="1" x14ac:dyDescent="0.25">
      <c r="A92" s="66" t="s">
        <v>72</v>
      </c>
      <c r="B92" s="65">
        <v>3608537</v>
      </c>
      <c r="C92" s="65">
        <v>3608537</v>
      </c>
      <c r="D92" s="65">
        <v>2782180</v>
      </c>
      <c r="E92" s="65">
        <f t="shared" si="10"/>
        <v>-826357</v>
      </c>
      <c r="F92" s="62">
        <f t="shared" si="11"/>
        <v>-0.2290005617234907</v>
      </c>
      <c r="H92" s="178"/>
    </row>
    <row r="93" spans="1:8" s="103" customFormat="1" ht="15" customHeight="1" x14ac:dyDescent="0.25">
      <c r="A93" s="68" t="s">
        <v>73</v>
      </c>
      <c r="B93" s="70">
        <v>4233163.99</v>
      </c>
      <c r="C93" s="70">
        <v>4451118</v>
      </c>
      <c r="D93" s="70">
        <v>3540164</v>
      </c>
      <c r="E93" s="70">
        <f t="shared" si="10"/>
        <v>-910954</v>
      </c>
      <c r="F93" s="71">
        <f t="shared" si="11"/>
        <v>-0.20465734676097105</v>
      </c>
      <c r="H93" s="179"/>
    </row>
    <row r="94" spans="1:8" ht="15" customHeight="1" x14ac:dyDescent="0.25">
      <c r="A94" s="66" t="s">
        <v>74</v>
      </c>
      <c r="B94" s="65">
        <v>8474214.9600000009</v>
      </c>
      <c r="C94" s="65">
        <v>5554479</v>
      </c>
      <c r="D94" s="65">
        <v>450000</v>
      </c>
      <c r="E94" s="65">
        <f t="shared" si="10"/>
        <v>-5104479</v>
      </c>
      <c r="F94" s="62">
        <f t="shared" si="11"/>
        <v>-0.91898430077780469</v>
      </c>
      <c r="H94" s="178"/>
    </row>
    <row r="95" spans="1:8" ht="15" customHeight="1" x14ac:dyDescent="0.25">
      <c r="A95" s="66" t="s">
        <v>75</v>
      </c>
      <c r="B95" s="65">
        <v>0</v>
      </c>
      <c r="C95" s="65">
        <v>0</v>
      </c>
      <c r="D95" s="65">
        <v>0</v>
      </c>
      <c r="E95" s="65">
        <f t="shared" si="10"/>
        <v>0</v>
      </c>
      <c r="F95" s="62">
        <f t="shared" si="11"/>
        <v>0</v>
      </c>
      <c r="H95" s="178"/>
    </row>
    <row r="96" spans="1:8" ht="15" customHeight="1" x14ac:dyDescent="0.25">
      <c r="A96" s="73" t="s">
        <v>76</v>
      </c>
      <c r="B96" s="65">
        <v>0</v>
      </c>
      <c r="C96" s="65">
        <v>0</v>
      </c>
      <c r="D96" s="65">
        <v>0</v>
      </c>
      <c r="E96" s="65">
        <f t="shared" si="10"/>
        <v>0</v>
      </c>
      <c r="F96" s="62">
        <f t="shared" si="11"/>
        <v>0</v>
      </c>
      <c r="H96" s="178"/>
    </row>
    <row r="97" spans="1:8" s="103" customFormat="1" ht="15" customHeight="1" x14ac:dyDescent="0.25">
      <c r="A97" s="87" t="s">
        <v>77</v>
      </c>
      <c r="B97" s="86">
        <v>8474214.9600000009</v>
      </c>
      <c r="C97" s="86">
        <v>5554479</v>
      </c>
      <c r="D97" s="86">
        <v>450000</v>
      </c>
      <c r="E97" s="70">
        <f t="shared" si="10"/>
        <v>-5104479</v>
      </c>
      <c r="F97" s="71">
        <f t="shared" si="11"/>
        <v>-0.91898430077780469</v>
      </c>
      <c r="H97" s="179"/>
    </row>
    <row r="98" spans="1:8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10"/>
        <v>0</v>
      </c>
      <c r="F98" s="62">
        <f t="shared" si="11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v>116462114.96000001</v>
      </c>
      <c r="C99" s="160">
        <v>119064676</v>
      </c>
      <c r="D99" s="160">
        <v>115552642</v>
      </c>
      <c r="E99" s="160">
        <f t="shared" si="10"/>
        <v>-3512034</v>
      </c>
      <c r="F99" s="162">
        <f t="shared" si="11"/>
        <v>-2.9496859337189141E-2</v>
      </c>
      <c r="H99" s="179"/>
    </row>
    <row r="100" spans="1:8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8" x14ac:dyDescent="0.25">
      <c r="A101" s="1" t="s">
        <v>210</v>
      </c>
    </row>
    <row r="102" spans="1:8" x14ac:dyDescent="0.25">
      <c r="A102" s="1" t="s">
        <v>181</v>
      </c>
    </row>
    <row r="103" spans="1:8" x14ac:dyDescent="0.25">
      <c r="A103" s="1" t="s">
        <v>211</v>
      </c>
    </row>
  </sheetData>
  <hyperlinks>
    <hyperlink ref="I2" location="Home!A1" tooltip="Home" display="Home" xr:uid="{00000000-0004-0000-1D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>
    <tabColor theme="9" tint="0.79998168889431442"/>
    <pageSetUpPr fitToPage="1"/>
  </sheetPr>
  <dimension ref="A1:M103"/>
  <sheetViews>
    <sheetView workbookViewId="0">
      <pane ySplit="5" topLeftCell="A56" activePane="bottomLeft" state="frozen"/>
      <selection activeCell="G16" sqref="G16"/>
      <selection pane="bottomLeft" activeCell="B42" sqref="B42:D99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114</v>
      </c>
      <c r="F1" s="36"/>
      <c r="H1" s="152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207</v>
      </c>
      <c r="C5" s="54" t="s">
        <v>208</v>
      </c>
      <c r="D5" s="202" t="s">
        <v>209</v>
      </c>
      <c r="E5" s="54" t="s">
        <v>207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37494923</v>
      </c>
      <c r="C8" s="61">
        <v>37494923</v>
      </c>
      <c r="D8" s="61">
        <v>35177576</v>
      </c>
      <c r="E8" s="61">
        <f t="shared" ref="E8:E36" si="0">D8-C8</f>
        <v>-2317347</v>
      </c>
      <c r="F8" s="62">
        <f t="shared" ref="F8:F36" si="1">IF(ISBLANK(E8),"  ",IF(C8&gt;0,E8/C8,IF(E8&gt;0,1,0)))</f>
        <v>-6.180428747646715E-2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88224.28</v>
      </c>
      <c r="C10" s="63">
        <v>91154</v>
      </c>
      <c r="D10" s="63">
        <v>92839</v>
      </c>
      <c r="E10" s="61">
        <f t="shared" si="0"/>
        <v>1685</v>
      </c>
      <c r="F10" s="62">
        <f t="shared" si="1"/>
        <v>1.8485200868859294E-2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88224.28</v>
      </c>
      <c r="C12" s="65">
        <v>91154</v>
      </c>
      <c r="D12" s="65">
        <v>92839</v>
      </c>
      <c r="E12" s="61">
        <f t="shared" si="0"/>
        <v>1685</v>
      </c>
      <c r="F12" s="62">
        <f t="shared" si="1"/>
        <v>1.8485200868859294E-2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s="209" customFormat="1" ht="15" customHeight="1" x14ac:dyDescent="0.25">
      <c r="A31" s="213" t="s">
        <v>205</v>
      </c>
      <c r="B31" s="215">
        <v>0</v>
      </c>
      <c r="C31" s="215">
        <v>0</v>
      </c>
      <c r="D31" s="215">
        <v>0</v>
      </c>
      <c r="E31" s="207">
        <f t="shared" ref="E31:E32" si="2">D31-C31</f>
        <v>0</v>
      </c>
      <c r="F31" s="208">
        <f t="shared" ref="F31:F32" si="3">IF(ISBLANK(E31),"  ",IF(C31&gt;0,E31/C31,IF(E31&gt;0,1,0)))</f>
        <v>0</v>
      </c>
      <c r="H31" s="210"/>
    </row>
    <row r="32" spans="1:8" s="209" customFormat="1" ht="15" customHeight="1" x14ac:dyDescent="0.25">
      <c r="A32" s="214" t="s">
        <v>206</v>
      </c>
      <c r="B32" s="215">
        <v>0</v>
      </c>
      <c r="C32" s="215">
        <v>0</v>
      </c>
      <c r="D32" s="215">
        <v>0</v>
      </c>
      <c r="E32" s="207">
        <f t="shared" si="2"/>
        <v>0</v>
      </c>
      <c r="F32" s="208">
        <f t="shared" si="3"/>
        <v>0</v>
      </c>
      <c r="H32" s="210"/>
    </row>
    <row r="33" spans="1:8" ht="15" customHeight="1" x14ac:dyDescent="0.25">
      <c r="A33" s="191" t="s">
        <v>201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204</v>
      </c>
      <c r="B34" s="65">
        <v>0</v>
      </c>
      <c r="C34" s="65">
        <v>0</v>
      </c>
      <c r="D34" s="65">
        <v>0</v>
      </c>
      <c r="E34" s="61">
        <f t="shared" ref="E34" si="4">D34-C34</f>
        <v>0</v>
      </c>
      <c r="F34" s="62">
        <f t="shared" ref="F34" si="5">IF(ISBLANK(E34),"  ",IF(C34&gt;0,E34/C34,IF(E34&gt;0,1,0)))</f>
        <v>0</v>
      </c>
      <c r="H34" s="178"/>
    </row>
    <row r="35" spans="1:8" ht="15" customHeight="1" x14ac:dyDescent="0.25">
      <c r="A35" s="193" t="s">
        <v>202</v>
      </c>
      <c r="B35" s="65">
        <v>0</v>
      </c>
      <c r="C35" s="65">
        <v>0</v>
      </c>
      <c r="D35" s="65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203</v>
      </c>
      <c r="B36" s="65">
        <v>0</v>
      </c>
      <c r="C36" s="65">
        <v>0</v>
      </c>
      <c r="D36" s="65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s="103" customFormat="1" ht="15" customHeight="1" x14ac:dyDescent="0.25">
      <c r="A42" s="69" t="s">
        <v>30</v>
      </c>
      <c r="B42" s="70">
        <v>37583147.280000001</v>
      </c>
      <c r="C42" s="70">
        <v>37586077</v>
      </c>
      <c r="D42" s="70">
        <v>35270415</v>
      </c>
      <c r="E42" s="70">
        <f>D42-C42</f>
        <v>-2315662</v>
      </c>
      <c r="F42" s="71">
        <f>IF(ISBLANK(E42),"  ",IF(C42&gt;0,E42/C42,IF(E42&gt;0,1,0)))</f>
        <v>-6.1609568883711913E-2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6">D44-C44</f>
        <v>0</v>
      </c>
      <c r="F44" s="62">
        <f t="shared" ref="F44:F49" si="7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3">
        <f t="shared" si="6"/>
        <v>0</v>
      </c>
      <c r="F45" s="62">
        <f t="shared" si="7"/>
        <v>0</v>
      </c>
      <c r="H45" s="178"/>
    </row>
    <row r="46" spans="1:8" ht="15" customHeight="1" x14ac:dyDescent="0.25">
      <c r="A46" s="73" t="s">
        <v>34</v>
      </c>
      <c r="B46" s="61">
        <v>0</v>
      </c>
      <c r="C46" s="61">
        <v>0</v>
      </c>
      <c r="D46" s="61">
        <v>0</v>
      </c>
      <c r="E46" s="63">
        <f t="shared" si="6"/>
        <v>0</v>
      </c>
      <c r="F46" s="62">
        <f t="shared" si="7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3">
        <f t="shared" si="6"/>
        <v>0</v>
      </c>
      <c r="F47" s="62">
        <f t="shared" si="7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3">
        <f t="shared" si="6"/>
        <v>0</v>
      </c>
      <c r="F48" s="62">
        <f t="shared" si="7"/>
        <v>0</v>
      </c>
      <c r="H48" s="178"/>
    </row>
    <row r="49" spans="1:13" s="103" customFormat="1" ht="15" customHeight="1" x14ac:dyDescent="0.25">
      <c r="A49" s="67" t="s">
        <v>37</v>
      </c>
      <c r="B49" s="75">
        <v>0</v>
      </c>
      <c r="C49" s="75">
        <v>0</v>
      </c>
      <c r="D49" s="75">
        <v>0</v>
      </c>
      <c r="E49" s="86">
        <f t="shared" si="6"/>
        <v>0</v>
      </c>
      <c r="F49" s="71">
        <f t="shared" si="7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v>0</v>
      </c>
      <c r="C51" s="77">
        <v>0</v>
      </c>
      <c r="D51" s="77">
        <v>0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5">
        <v>845561.13</v>
      </c>
      <c r="C55" s="75">
        <v>845561</v>
      </c>
      <c r="D55" s="75">
        <v>845561</v>
      </c>
      <c r="E55" s="75">
        <f>D55-C55</f>
        <v>0</v>
      </c>
      <c r="F55" s="71">
        <f>IF(ISBLANK(E55),"  ",IF(C55&gt;0,E55/C55,IF(E55&gt;0,1,0)))</f>
        <v>0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9">
        <v>0</v>
      </c>
      <c r="C57" s="79">
        <v>0</v>
      </c>
      <c r="D57" s="79">
        <v>0</v>
      </c>
      <c r="E57" s="79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5">
        <v>38428708.410000004</v>
      </c>
      <c r="C61" s="75">
        <v>38431638</v>
      </c>
      <c r="D61" s="75">
        <v>36115976</v>
      </c>
      <c r="E61" s="75">
        <f>D61-C61</f>
        <v>-2315662</v>
      </c>
      <c r="F61" s="71">
        <f>IF(ISBLANK(E61),"  ",IF(C61&gt;0,E61/C61,IF(E61&gt;0,1,0)))</f>
        <v>-6.0254054224803011E-2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57">
        <v>0</v>
      </c>
      <c r="C65" s="57">
        <v>0</v>
      </c>
      <c r="D65" s="57">
        <v>0</v>
      </c>
      <c r="E65" s="57">
        <f t="shared" ref="E65:E78" si="8">D65-C65</f>
        <v>0</v>
      </c>
      <c r="F65" s="62">
        <f t="shared" ref="F65:F78" si="9">IF(ISBLANK(E65),"  ",IF(C65&gt;0,E65/C65,IF(E65&gt;0,1,0)))</f>
        <v>0</v>
      </c>
      <c r="H65" s="178"/>
    </row>
    <row r="66" spans="1:8" ht="15" customHeight="1" x14ac:dyDescent="0.25">
      <c r="A66" s="66" t="s">
        <v>47</v>
      </c>
      <c r="B66" s="65">
        <v>9977526</v>
      </c>
      <c r="C66" s="65">
        <v>7691673</v>
      </c>
      <c r="D66" s="65">
        <v>6416628</v>
      </c>
      <c r="E66" s="65">
        <f t="shared" si="8"/>
        <v>-1275045</v>
      </c>
      <c r="F66" s="62">
        <f t="shared" si="9"/>
        <v>-0.16576952764372588</v>
      </c>
      <c r="H66" s="178"/>
    </row>
    <row r="67" spans="1:8" ht="15" customHeight="1" x14ac:dyDescent="0.25">
      <c r="A67" s="66" t="s">
        <v>48</v>
      </c>
      <c r="B67" s="65">
        <v>4925031</v>
      </c>
      <c r="C67" s="65">
        <v>5836773</v>
      </c>
      <c r="D67" s="65">
        <v>6107307</v>
      </c>
      <c r="E67" s="65">
        <f t="shared" si="8"/>
        <v>270534</v>
      </c>
      <c r="F67" s="62">
        <f t="shared" si="9"/>
        <v>4.6349926577579768E-2</v>
      </c>
      <c r="H67" s="178"/>
    </row>
    <row r="68" spans="1:8" ht="15" customHeight="1" x14ac:dyDescent="0.25">
      <c r="A68" s="66" t="s">
        <v>49</v>
      </c>
      <c r="B68" s="65">
        <v>7528047</v>
      </c>
      <c r="C68" s="65">
        <v>10529101</v>
      </c>
      <c r="D68" s="65">
        <v>10746769.000000002</v>
      </c>
      <c r="E68" s="65">
        <f t="shared" si="8"/>
        <v>217668.00000000186</v>
      </c>
      <c r="F68" s="62">
        <f t="shared" si="9"/>
        <v>2.0672990030203134E-2</v>
      </c>
      <c r="H68" s="178"/>
    </row>
    <row r="69" spans="1:8" ht="15" customHeight="1" x14ac:dyDescent="0.25">
      <c r="A69" s="66" t="s">
        <v>50</v>
      </c>
      <c r="B69" s="65">
        <v>0</v>
      </c>
      <c r="C69" s="65">
        <v>0</v>
      </c>
      <c r="D69" s="65">
        <v>0</v>
      </c>
      <c r="E69" s="65">
        <f t="shared" si="8"/>
        <v>0</v>
      </c>
      <c r="F69" s="62">
        <f t="shared" si="9"/>
        <v>0</v>
      </c>
      <c r="H69" s="178"/>
    </row>
    <row r="70" spans="1:8" ht="15" customHeight="1" x14ac:dyDescent="0.25">
      <c r="A70" s="66" t="s">
        <v>51</v>
      </c>
      <c r="B70" s="65">
        <v>8743158</v>
      </c>
      <c r="C70" s="65">
        <v>9066518.5999999996</v>
      </c>
      <c r="D70" s="65">
        <v>7559080</v>
      </c>
      <c r="E70" s="65">
        <f t="shared" si="8"/>
        <v>-1507438.5999999996</v>
      </c>
      <c r="F70" s="62">
        <f t="shared" si="9"/>
        <v>-0.16626432553725745</v>
      </c>
      <c r="H70" s="178"/>
    </row>
    <row r="71" spans="1:8" ht="15" customHeight="1" x14ac:dyDescent="0.25">
      <c r="A71" s="66" t="s">
        <v>52</v>
      </c>
      <c r="B71" s="65">
        <v>0</v>
      </c>
      <c r="C71" s="65">
        <v>0</v>
      </c>
      <c r="D71" s="65">
        <v>0</v>
      </c>
      <c r="E71" s="65">
        <f t="shared" si="8"/>
        <v>0</v>
      </c>
      <c r="F71" s="62">
        <f t="shared" si="9"/>
        <v>0</v>
      </c>
      <c r="H71" s="178"/>
    </row>
    <row r="72" spans="1:8" ht="15" customHeight="1" x14ac:dyDescent="0.25">
      <c r="A72" s="66" t="s">
        <v>53</v>
      </c>
      <c r="B72" s="65">
        <v>7254942</v>
      </c>
      <c r="C72" s="65">
        <v>5307572</v>
      </c>
      <c r="D72" s="65">
        <v>5286192</v>
      </c>
      <c r="E72" s="65">
        <f t="shared" si="8"/>
        <v>-21380</v>
      </c>
      <c r="F72" s="62">
        <f t="shared" si="9"/>
        <v>-4.0282072480599413E-3</v>
      </c>
      <c r="H72" s="178"/>
    </row>
    <row r="73" spans="1:8" s="103" customFormat="1" ht="15" customHeight="1" x14ac:dyDescent="0.25">
      <c r="A73" s="84" t="s">
        <v>54</v>
      </c>
      <c r="B73" s="70">
        <v>38428704</v>
      </c>
      <c r="C73" s="70">
        <v>38431637.600000001</v>
      </c>
      <c r="D73" s="70">
        <v>36115976</v>
      </c>
      <c r="E73" s="70">
        <f t="shared" si="8"/>
        <v>-2315661.6000000015</v>
      </c>
      <c r="F73" s="71">
        <f t="shared" si="9"/>
        <v>-6.0254044443841276E-2</v>
      </c>
      <c r="H73" s="179"/>
    </row>
    <row r="74" spans="1:8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65">
        <f t="shared" si="8"/>
        <v>0</v>
      </c>
      <c r="F74" s="62">
        <f t="shared" si="9"/>
        <v>0</v>
      </c>
      <c r="H74" s="178"/>
    </row>
    <row r="75" spans="1:8" ht="15" customHeight="1" x14ac:dyDescent="0.25">
      <c r="A75" s="66" t="s">
        <v>56</v>
      </c>
      <c r="B75" s="65">
        <v>0</v>
      </c>
      <c r="C75" s="65">
        <v>0</v>
      </c>
      <c r="D75" s="65">
        <v>0</v>
      </c>
      <c r="E75" s="65">
        <f t="shared" si="8"/>
        <v>0</v>
      </c>
      <c r="F75" s="62">
        <f t="shared" si="9"/>
        <v>0</v>
      </c>
      <c r="H75" s="178"/>
    </row>
    <row r="76" spans="1:8" ht="15" customHeight="1" x14ac:dyDescent="0.25">
      <c r="A76" s="66" t="s">
        <v>57</v>
      </c>
      <c r="B76" s="65">
        <v>0</v>
      </c>
      <c r="C76" s="65">
        <v>0</v>
      </c>
      <c r="D76" s="65">
        <v>0</v>
      </c>
      <c r="E76" s="65">
        <f t="shared" si="8"/>
        <v>0</v>
      </c>
      <c r="F76" s="62">
        <f t="shared" si="9"/>
        <v>0</v>
      </c>
      <c r="H76" s="178"/>
    </row>
    <row r="77" spans="1:8" ht="15" customHeight="1" x14ac:dyDescent="0.25">
      <c r="A77" s="66" t="s">
        <v>58</v>
      </c>
      <c r="B77" s="65">
        <v>0</v>
      </c>
      <c r="C77" s="65">
        <v>0</v>
      </c>
      <c r="D77" s="65">
        <v>0</v>
      </c>
      <c r="E77" s="65">
        <f t="shared" si="8"/>
        <v>0</v>
      </c>
      <c r="F77" s="62">
        <f t="shared" si="9"/>
        <v>0</v>
      </c>
      <c r="H77" s="178"/>
    </row>
    <row r="78" spans="1:8" s="103" customFormat="1" ht="15" customHeight="1" x14ac:dyDescent="0.25">
      <c r="A78" s="85" t="s">
        <v>59</v>
      </c>
      <c r="B78" s="86">
        <v>38428704</v>
      </c>
      <c r="C78" s="86">
        <v>38431637.600000001</v>
      </c>
      <c r="D78" s="86">
        <v>36115976</v>
      </c>
      <c r="E78" s="182">
        <f t="shared" si="8"/>
        <v>-2315661.6000000015</v>
      </c>
      <c r="F78" s="71">
        <f t="shared" si="9"/>
        <v>-6.0254044443841276E-2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v>17429857</v>
      </c>
      <c r="C81" s="61">
        <v>17510745.1294613</v>
      </c>
      <c r="D81" s="61">
        <v>17194190.218413167</v>
      </c>
      <c r="E81" s="57">
        <f t="shared" ref="E81:E99" si="10">D81-C81</f>
        <v>-316554.91104813293</v>
      </c>
      <c r="F81" s="62">
        <f t="shared" ref="F81:F99" si="11">IF(ISBLANK(E81),"  ",IF(C81&gt;0,E81/C81,IF(E81&gt;0,1,0)))</f>
        <v>-1.8077752186315525E-2</v>
      </c>
      <c r="H81" s="178"/>
    </row>
    <row r="82" spans="1:8" ht="15" customHeight="1" x14ac:dyDescent="0.25">
      <c r="A82" s="66" t="s">
        <v>62</v>
      </c>
      <c r="B82" s="63">
        <v>1744429</v>
      </c>
      <c r="C82" s="63">
        <v>1131560.0579152824</v>
      </c>
      <c r="D82" s="63">
        <v>1515752.5247995721</v>
      </c>
      <c r="E82" s="65">
        <f t="shared" si="10"/>
        <v>384192.46688428964</v>
      </c>
      <c r="F82" s="62">
        <f t="shared" si="11"/>
        <v>0.33952459190906981</v>
      </c>
      <c r="H82" s="178"/>
    </row>
    <row r="83" spans="1:8" ht="15" customHeight="1" x14ac:dyDescent="0.25">
      <c r="A83" s="66" t="s">
        <v>63</v>
      </c>
      <c r="B83" s="57">
        <v>5807762</v>
      </c>
      <c r="C83" s="57">
        <v>7700175.4788671369</v>
      </c>
      <c r="D83" s="57">
        <v>6809199.4403045438</v>
      </c>
      <c r="E83" s="65">
        <f t="shared" si="10"/>
        <v>-890976.03856259305</v>
      </c>
      <c r="F83" s="62">
        <f t="shared" si="11"/>
        <v>-0.11570853690384664</v>
      </c>
      <c r="H83" s="178"/>
    </row>
    <row r="84" spans="1:8" s="103" customFormat="1" ht="15" customHeight="1" x14ac:dyDescent="0.25">
      <c r="A84" s="84" t="s">
        <v>64</v>
      </c>
      <c r="B84" s="86">
        <v>24982048</v>
      </c>
      <c r="C84" s="86">
        <v>26342480.666243717</v>
      </c>
      <c r="D84" s="86">
        <v>25519142.183517281</v>
      </c>
      <c r="E84" s="70">
        <f t="shared" si="10"/>
        <v>-823338.48272643611</v>
      </c>
      <c r="F84" s="71">
        <f t="shared" si="11"/>
        <v>-3.1255161317494833E-2</v>
      </c>
      <c r="H84" s="179"/>
    </row>
    <row r="85" spans="1:8" ht="15" customHeight="1" x14ac:dyDescent="0.25">
      <c r="A85" s="66" t="s">
        <v>65</v>
      </c>
      <c r="B85" s="63">
        <v>177278</v>
      </c>
      <c r="C85" s="63">
        <v>147216.7148077208</v>
      </c>
      <c r="D85" s="63">
        <v>154039.95877910368</v>
      </c>
      <c r="E85" s="65">
        <f t="shared" si="10"/>
        <v>6823.243971382879</v>
      </c>
      <c r="F85" s="62">
        <f t="shared" si="11"/>
        <v>4.6348296661114147E-2</v>
      </c>
      <c r="H85" s="178"/>
    </row>
    <row r="86" spans="1:8" ht="15" customHeight="1" x14ac:dyDescent="0.25">
      <c r="A86" s="66" t="s">
        <v>66</v>
      </c>
      <c r="B86" s="61">
        <v>6078665</v>
      </c>
      <c r="C86" s="61">
        <v>7063192.8590060193</v>
      </c>
      <c r="D86" s="61">
        <v>5661294.3757884279</v>
      </c>
      <c r="E86" s="65">
        <f t="shared" si="10"/>
        <v>-1401898.4832175914</v>
      </c>
      <c r="F86" s="62">
        <f t="shared" si="11"/>
        <v>-0.19847942866660959</v>
      </c>
      <c r="H86" s="178"/>
    </row>
    <row r="87" spans="1:8" ht="15" customHeight="1" x14ac:dyDescent="0.25">
      <c r="A87" s="66" t="s">
        <v>67</v>
      </c>
      <c r="B87" s="57">
        <v>1946052</v>
      </c>
      <c r="C87" s="57">
        <v>1600723.7914590703</v>
      </c>
      <c r="D87" s="57">
        <v>1722603.1271537796</v>
      </c>
      <c r="E87" s="65">
        <f t="shared" si="10"/>
        <v>121879.33569470933</v>
      </c>
      <c r="F87" s="62">
        <f t="shared" si="11"/>
        <v>7.6140141319206295E-2</v>
      </c>
      <c r="H87" s="178"/>
    </row>
    <row r="88" spans="1:8" s="103" customFormat="1" ht="15" customHeight="1" x14ac:dyDescent="0.25">
      <c r="A88" s="68" t="s">
        <v>68</v>
      </c>
      <c r="B88" s="86">
        <v>8201995</v>
      </c>
      <c r="C88" s="86">
        <v>8811133.3652728107</v>
      </c>
      <c r="D88" s="86">
        <v>7537937.4617213113</v>
      </c>
      <c r="E88" s="70">
        <f t="shared" si="10"/>
        <v>-1273195.9035514994</v>
      </c>
      <c r="F88" s="71">
        <f t="shared" si="11"/>
        <v>-0.14449853960553219</v>
      </c>
      <c r="H88" s="179"/>
    </row>
    <row r="89" spans="1:8" ht="15" customHeight="1" x14ac:dyDescent="0.25">
      <c r="A89" s="66" t="s">
        <v>69</v>
      </c>
      <c r="B89" s="57">
        <v>2290962</v>
      </c>
      <c r="C89" s="57">
        <v>2531379.7960863179</v>
      </c>
      <c r="D89" s="57">
        <v>2774012.3234578362</v>
      </c>
      <c r="E89" s="65">
        <f t="shared" si="10"/>
        <v>242632.52737151831</v>
      </c>
      <c r="F89" s="62">
        <f t="shared" si="11"/>
        <v>9.5849910687698617E-2</v>
      </c>
      <c r="H89" s="178"/>
    </row>
    <row r="90" spans="1:8" ht="15" customHeight="1" x14ac:dyDescent="0.25">
      <c r="A90" s="66" t="s">
        <v>70</v>
      </c>
      <c r="B90" s="65">
        <v>61611</v>
      </c>
      <c r="C90" s="65">
        <v>655790.77239715226</v>
      </c>
      <c r="D90" s="65">
        <v>203288.6944487647</v>
      </c>
      <c r="E90" s="65">
        <f t="shared" si="10"/>
        <v>-452502.0779483876</v>
      </c>
      <c r="F90" s="62">
        <f t="shared" si="11"/>
        <v>-0.69000982782104259</v>
      </c>
      <c r="H90" s="178"/>
    </row>
    <row r="91" spans="1:8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10"/>
        <v>0</v>
      </c>
      <c r="F91" s="62">
        <f t="shared" si="11"/>
        <v>0</v>
      </c>
      <c r="H91" s="178"/>
    </row>
    <row r="92" spans="1:8" ht="15" customHeight="1" x14ac:dyDescent="0.25">
      <c r="A92" s="66" t="s">
        <v>72</v>
      </c>
      <c r="B92" s="65">
        <v>2000000</v>
      </c>
      <c r="C92" s="65">
        <v>0</v>
      </c>
      <c r="D92" s="65">
        <v>0</v>
      </c>
      <c r="E92" s="65">
        <f t="shared" si="10"/>
        <v>0</v>
      </c>
      <c r="F92" s="62">
        <f t="shared" si="11"/>
        <v>0</v>
      </c>
      <c r="H92" s="178"/>
    </row>
    <row r="93" spans="1:8" s="103" customFormat="1" ht="15" customHeight="1" x14ac:dyDescent="0.25">
      <c r="A93" s="68" t="s">
        <v>73</v>
      </c>
      <c r="B93" s="70">
        <v>4352573</v>
      </c>
      <c r="C93" s="70">
        <v>3187170.56848347</v>
      </c>
      <c r="D93" s="70">
        <v>2977301.0179066011</v>
      </c>
      <c r="E93" s="70">
        <f t="shared" si="10"/>
        <v>-209869.55057686893</v>
      </c>
      <c r="F93" s="71">
        <f t="shared" si="11"/>
        <v>-6.5848233116914651E-2</v>
      </c>
      <c r="H93" s="179"/>
    </row>
    <row r="94" spans="1:8" ht="15" customHeight="1" x14ac:dyDescent="0.25">
      <c r="A94" s="66" t="s">
        <v>74</v>
      </c>
      <c r="B94" s="65">
        <v>892088</v>
      </c>
      <c r="C94" s="65">
        <v>0</v>
      </c>
      <c r="D94" s="65">
        <v>34595.336854806505</v>
      </c>
      <c r="E94" s="65">
        <f t="shared" si="10"/>
        <v>34595.336854806505</v>
      </c>
      <c r="F94" s="62">
        <f t="shared" si="11"/>
        <v>1</v>
      </c>
      <c r="H94" s="178"/>
    </row>
    <row r="95" spans="1:8" ht="15" customHeight="1" x14ac:dyDescent="0.25">
      <c r="A95" s="66" t="s">
        <v>75</v>
      </c>
      <c r="B95" s="65">
        <v>0</v>
      </c>
      <c r="C95" s="65">
        <v>0</v>
      </c>
      <c r="D95" s="65">
        <v>0</v>
      </c>
      <c r="E95" s="65">
        <f t="shared" si="10"/>
        <v>0</v>
      </c>
      <c r="F95" s="62">
        <f t="shared" si="11"/>
        <v>0</v>
      </c>
      <c r="H95" s="178"/>
    </row>
    <row r="96" spans="1:8" ht="15" customHeight="1" x14ac:dyDescent="0.25">
      <c r="A96" s="73" t="s">
        <v>76</v>
      </c>
      <c r="B96" s="65">
        <v>0</v>
      </c>
      <c r="C96" s="65">
        <v>90853</v>
      </c>
      <c r="D96" s="65">
        <v>47000</v>
      </c>
      <c r="E96" s="65">
        <f t="shared" si="10"/>
        <v>-43853</v>
      </c>
      <c r="F96" s="62">
        <f t="shared" si="11"/>
        <v>-0.48268081406227642</v>
      </c>
      <c r="H96" s="178"/>
    </row>
    <row r="97" spans="1:8" s="103" customFormat="1" ht="15" customHeight="1" x14ac:dyDescent="0.25">
      <c r="A97" s="87" t="s">
        <v>77</v>
      </c>
      <c r="B97" s="86">
        <v>892088</v>
      </c>
      <c r="C97" s="86">
        <v>90853</v>
      </c>
      <c r="D97" s="86">
        <v>81595.336854806505</v>
      </c>
      <c r="E97" s="70">
        <f t="shared" si="10"/>
        <v>-9257.6631451934954</v>
      </c>
      <c r="F97" s="71">
        <f t="shared" si="11"/>
        <v>-0.10189716514802478</v>
      </c>
      <c r="H97" s="179"/>
    </row>
    <row r="98" spans="1:8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10"/>
        <v>0</v>
      </c>
      <c r="F98" s="62">
        <f t="shared" si="11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v>38428704</v>
      </c>
      <c r="C99" s="160">
        <v>38431637.599999994</v>
      </c>
      <c r="D99" s="160">
        <v>36115976</v>
      </c>
      <c r="E99" s="160">
        <f t="shared" si="10"/>
        <v>-2315661.599999994</v>
      </c>
      <c r="F99" s="162">
        <f t="shared" si="11"/>
        <v>-6.0254044443841089E-2</v>
      </c>
      <c r="H99" s="179"/>
    </row>
    <row r="100" spans="1:8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8" x14ac:dyDescent="0.25">
      <c r="A101" s="1" t="s">
        <v>210</v>
      </c>
    </row>
    <row r="102" spans="1:8" x14ac:dyDescent="0.25">
      <c r="A102" s="1" t="s">
        <v>181</v>
      </c>
    </row>
    <row r="103" spans="1:8" x14ac:dyDescent="0.25">
      <c r="A103" s="1" t="s">
        <v>211</v>
      </c>
    </row>
  </sheetData>
  <hyperlinks>
    <hyperlink ref="I2" location="Home!A1" tooltip="Home" display="Home" xr:uid="{00000000-0004-0000-1E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>
    <tabColor theme="8" tint="0.79998168889431442"/>
    <pageSetUpPr fitToPage="1"/>
  </sheetPr>
  <dimension ref="A1:M103"/>
  <sheetViews>
    <sheetView workbookViewId="0">
      <pane ySplit="5" topLeftCell="A6" activePane="bottomLeft" state="frozen"/>
      <selection activeCell="G16" sqref="G16"/>
      <selection pane="bottomLeft" activeCell="C42" sqref="C42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31"/>
      <c r="D1" s="29" t="s">
        <v>1</v>
      </c>
      <c r="E1" s="26" t="s">
        <v>80</v>
      </c>
      <c r="F1" s="36"/>
    </row>
    <row r="2" spans="1:9" ht="19.5" customHeight="1" thickBot="1" x14ac:dyDescent="0.35">
      <c r="A2" s="27" t="s">
        <v>2</v>
      </c>
      <c r="B2" s="28"/>
      <c r="C2" s="32"/>
      <c r="D2" s="28"/>
      <c r="E2" s="31"/>
      <c r="F2" s="31"/>
      <c r="I2" s="170" t="s">
        <v>178</v>
      </c>
    </row>
    <row r="3" spans="1:9" ht="19.5" customHeight="1" thickBot="1" x14ac:dyDescent="0.35">
      <c r="A3" s="33" t="s">
        <v>3</v>
      </c>
      <c r="B3" s="34"/>
      <c r="C3" s="35"/>
      <c r="D3" s="28"/>
      <c r="E3" s="31"/>
      <c r="F3" s="31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207</v>
      </c>
      <c r="C5" s="54" t="s">
        <v>208</v>
      </c>
      <c r="D5" s="202" t="s">
        <v>209</v>
      </c>
      <c r="E5" s="54" t="s">
        <v>207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f>SUBoard!B8+SUBR!B8+SUNO!B8+SUSLA!B8+SULaw!B8+SUAg!B8</f>
        <v>76077475</v>
      </c>
      <c r="C8" s="61">
        <f>SUBoard!C8+SUBR!C8+SUNO!C8+SUSLA!C8+SULaw!C8+SUAg!C8</f>
        <v>76077475</v>
      </c>
      <c r="D8" s="61">
        <f>SUBoard!D8+SUBR!D8+SUNO!D8+SUSLA!D8+SULaw!D8+SUAg!D8</f>
        <v>66924019</v>
      </c>
      <c r="E8" s="61">
        <f t="shared" ref="E8:E36" si="0">D8-C8</f>
        <v>-9153456</v>
      </c>
      <c r="F8" s="62">
        <f t="shared" ref="F8:F36" si="1">IF(ISBLANK(E8),"  ",IF(C8&gt;0,E8/C8,IF(E8&gt;0,1,0)))</f>
        <v>-0.12031755785795993</v>
      </c>
      <c r="H8" s="178"/>
    </row>
    <row r="9" spans="1:9" ht="15" customHeight="1" x14ac:dyDescent="0.25">
      <c r="A9" s="60" t="s">
        <v>13</v>
      </c>
      <c r="B9" s="61">
        <f>SUBoard!B9+SUBR!B9+SUNO!B9+SUSLA!B9+SULaw!B9+SUAg!B9</f>
        <v>0</v>
      </c>
      <c r="C9" s="61">
        <f>SUBoard!C9+SUBR!C9+SUNO!C9+SUSLA!C9+SULaw!C9+SUAg!C9</f>
        <v>0</v>
      </c>
      <c r="D9" s="61">
        <f>SUBoard!D9+SUBR!D9+SUNO!D9+SUSLA!D9+SULaw!D9+SUAg!D9</f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1">
        <f>SUBoard!B10+SUBR!B10+SUNO!B10+SUSLA!B10+SULaw!B10+SUAg!B10</f>
        <v>12635621.92</v>
      </c>
      <c r="C10" s="61">
        <f>SUBoard!C10+SUBR!C10+SUNO!C10+SUSLA!C10+SULaw!C10+SUAg!C10</f>
        <v>12454312</v>
      </c>
      <c r="D10" s="61">
        <f>SUBoard!D10+SUBR!D10+SUNO!D10+SUSLA!D10+SULaw!D10+SUAg!D10</f>
        <v>4611400</v>
      </c>
      <c r="E10" s="61">
        <f t="shared" si="0"/>
        <v>-7842912</v>
      </c>
      <c r="F10" s="62">
        <f t="shared" si="1"/>
        <v>-0.62973466539139211</v>
      </c>
      <c r="H10" s="178"/>
    </row>
    <row r="11" spans="1:9" ht="15" customHeight="1" x14ac:dyDescent="0.25">
      <c r="A11" s="189" t="s">
        <v>15</v>
      </c>
      <c r="B11" s="61">
        <f>SUBoard!B11+SUBR!B11+SUNO!B11+SUSLA!B11+SULaw!B11+SUAg!B11</f>
        <v>189749.87</v>
      </c>
      <c r="C11" s="61">
        <f>SUBoard!C11+SUBR!C11+SUNO!C11+SUSLA!C11+SULaw!C11+SUAg!C11</f>
        <v>196051</v>
      </c>
      <c r="D11" s="61">
        <f>SUBoard!D11+SUBR!D11+SUNO!D11+SUSLA!D11+SULaw!D11+SUAg!D11</f>
        <v>199674</v>
      </c>
      <c r="E11" s="61">
        <f t="shared" si="0"/>
        <v>3623</v>
      </c>
      <c r="F11" s="62">
        <f t="shared" si="1"/>
        <v>1.8479885335958502E-2</v>
      </c>
      <c r="H11" s="178"/>
    </row>
    <row r="12" spans="1:9" ht="15" customHeight="1" x14ac:dyDescent="0.25">
      <c r="A12" s="190" t="s">
        <v>16</v>
      </c>
      <c r="B12" s="61">
        <f>SUBoard!B12+SUBR!B12+SUNO!B12+SUSLA!B12+SULaw!B12+SUAg!B12</f>
        <v>2481301.0499999998</v>
      </c>
      <c r="C12" s="61">
        <f>SUBoard!C12+SUBR!C12+SUNO!C12+SUSLA!C12+SULaw!C12+SUAg!C12</f>
        <v>2546800</v>
      </c>
      <c r="D12" s="61">
        <f>SUBoard!D12+SUBR!D12+SUNO!D12+SUSLA!D12+SULaw!D12+SUAg!D12</f>
        <v>2593714</v>
      </c>
      <c r="E12" s="61">
        <f t="shared" si="0"/>
        <v>46914</v>
      </c>
      <c r="F12" s="62">
        <f t="shared" si="1"/>
        <v>1.8420763310821424E-2</v>
      </c>
      <c r="H12" s="178"/>
    </row>
    <row r="13" spans="1:9" ht="15" customHeight="1" x14ac:dyDescent="0.25">
      <c r="A13" s="190" t="s">
        <v>17</v>
      </c>
      <c r="B13" s="61">
        <f>SUBoard!B13+SUBR!B13+SUNO!B13+SUSLA!B13+SULaw!B13+SUAg!B13</f>
        <v>1000000</v>
      </c>
      <c r="C13" s="61">
        <f>SUBoard!C13+SUBR!C13+SUNO!C13+SUSLA!C13+SULaw!C13+SUAg!C13</f>
        <v>1000000</v>
      </c>
      <c r="D13" s="61">
        <f>SUBoard!D13+SUBR!D13+SUNO!D13+SUSLA!D13+SULaw!D13+SUAg!D13</f>
        <v>1000000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1">
        <f>SUBoard!B14+SUBR!B14+SUNO!B14+SUSLA!B14+SULaw!B14+SUAg!B14</f>
        <v>0</v>
      </c>
      <c r="C14" s="61">
        <f>SUBoard!C14+SUBR!C14+SUNO!C14+SUSLA!C14+SULaw!C14+SUAg!C14</f>
        <v>0</v>
      </c>
      <c r="D14" s="61">
        <f>SUBoard!D14+SUBR!D14+SUNO!D14+SUSLA!D14+SULaw!D14+SUAg!D14</f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1">
        <f>SUBoard!B15+SUBR!B15+SUNO!B15+SUSLA!B15+SULaw!B15+SUAg!B15</f>
        <v>0</v>
      </c>
      <c r="C15" s="61">
        <f>SUBoard!C15+SUBR!C15+SUNO!C15+SUSLA!C15+SULaw!C15+SUAg!C15</f>
        <v>0</v>
      </c>
      <c r="D15" s="61">
        <f>SUBoard!D15+SUBR!D15+SUNO!D15+SUSLA!D15+SULaw!D15+SUAg!D15</f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200</v>
      </c>
      <c r="B16" s="61">
        <f>SUBoard!B16+SUBR!B16+SUNO!B16+SUSLA!B16+SULaw!B16+SUAg!B16</f>
        <v>50000</v>
      </c>
      <c r="C16" s="61">
        <f>SUBoard!C16+SUBR!C16+SUNO!C16+SUSLA!C16+SULaw!C16+SUAg!C16</f>
        <v>50000</v>
      </c>
      <c r="D16" s="61">
        <f>SUBoard!D16+SUBR!D16+SUNO!D16+SUSLA!D16+SULaw!D16+SUAg!D16</f>
        <v>50000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1">
        <f>SUBoard!B17+SUBR!B17+SUNO!B17+SUSLA!B17+SULaw!B17+SUAg!B17</f>
        <v>750000</v>
      </c>
      <c r="C17" s="61">
        <f>SUBoard!C17+SUBR!C17+SUNO!C17+SUSLA!C17+SULaw!C17+SUAg!C17</f>
        <v>750000</v>
      </c>
      <c r="D17" s="61">
        <f>SUBoard!D17+SUBR!D17+SUNO!D17+SUSLA!D17+SULaw!D17+SUAg!D17</f>
        <v>750000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1">
        <f>SUBoard!B18+SUBR!B18+SUNO!B18+SUSLA!B18+SULaw!B18+SUAg!B18</f>
        <v>0</v>
      </c>
      <c r="C18" s="61">
        <f>SUBoard!C18+SUBR!C18+SUNO!C18+SUSLA!C18+SULaw!C18+SUAg!C18</f>
        <v>0</v>
      </c>
      <c r="D18" s="61">
        <f>SUBoard!D18+SUBR!D18+SUNO!D18+SUSLA!D18+SULaw!D18+SUAg!D18</f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1">
        <f>SUBoard!B19+SUBR!B19+SUNO!B19+SUSLA!B19+SULaw!B19+SUAg!B19</f>
        <v>0</v>
      </c>
      <c r="C19" s="61">
        <f>SUBoard!C19+SUBR!C19+SUNO!C19+SUSLA!C19+SULaw!C19+SUAg!C19</f>
        <v>0</v>
      </c>
      <c r="D19" s="61">
        <f>SUBoard!D19+SUBR!D19+SUNO!D19+SUSLA!D19+SULaw!D19+SUAg!D19</f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1">
        <f>SUBoard!B20+SUBR!B20+SUNO!B20+SUSLA!B20+SULaw!B20+SUAg!B20</f>
        <v>0</v>
      </c>
      <c r="C20" s="61">
        <f>SUBoard!C20+SUBR!C20+SUNO!C20+SUSLA!C20+SULaw!C20+SUAg!C20</f>
        <v>0</v>
      </c>
      <c r="D20" s="61">
        <f>SUBoard!D20+SUBR!D20+SUNO!D20+SUSLA!D20+SULaw!D20+SUAg!D20</f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1">
        <f>SUBoard!B21+SUBR!B21+SUNO!B21+SUSLA!B21+SULaw!B21+SUAg!B21</f>
        <v>0</v>
      </c>
      <c r="C21" s="61">
        <f>SUBoard!C21+SUBR!C21+SUNO!C21+SUSLA!C21+SULaw!C21+SUAg!C21</f>
        <v>0</v>
      </c>
      <c r="D21" s="61">
        <f>SUBoard!D21+SUBR!D21+SUNO!D21+SUSLA!D21+SULaw!D21+SUAg!D21</f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1">
        <f>SUBoard!B22+SUBR!B22+SUNO!B22+SUSLA!B22+SULaw!B22+SUAg!B22</f>
        <v>0</v>
      </c>
      <c r="C22" s="61">
        <f>SUBoard!C22+SUBR!C22+SUNO!C22+SUSLA!C22+SULaw!C22+SUAg!C22</f>
        <v>0</v>
      </c>
      <c r="D22" s="61">
        <f>SUBoard!D22+SUBR!D22+SUNO!D22+SUSLA!D22+SULaw!D22+SUAg!D22</f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1">
        <f>SUBoard!B23+SUBR!B23+SUNO!B23+SUSLA!B23+SULaw!B23+SUAg!B23</f>
        <v>0</v>
      </c>
      <c r="C23" s="61">
        <f>SUBoard!C23+SUBR!C23+SUNO!C23+SUSLA!C23+SULaw!C23+SUAg!C23</f>
        <v>0</v>
      </c>
      <c r="D23" s="61">
        <f>SUBoard!D23+SUBR!D23+SUNO!D23+SUSLA!D23+SULaw!D23+SUAg!D23</f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1">
        <f>SUBoard!B24+SUBR!B24+SUNO!B24+SUSLA!B24+SULaw!B24+SUAg!B24</f>
        <v>0</v>
      </c>
      <c r="C24" s="61">
        <f>SUBoard!C24+SUBR!C24+SUNO!C24+SUSLA!C24+SULaw!C24+SUAg!C24</f>
        <v>0</v>
      </c>
      <c r="D24" s="61">
        <f>SUBoard!D24+SUBR!D24+SUNO!D24+SUSLA!D24+SULaw!D24+SUAg!D24</f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1">
        <f>SUBoard!B25+SUBR!B25+SUNO!B25+SUSLA!B25+SULaw!B25+SUAg!B25</f>
        <v>0</v>
      </c>
      <c r="C25" s="61">
        <f>SUBoard!C25+SUBR!C25+SUNO!C25+SUSLA!C25+SULaw!C25+SUAg!C25</f>
        <v>0</v>
      </c>
      <c r="D25" s="61">
        <f>SUBoard!D25+SUBR!D25+SUNO!D25+SUSLA!D25+SULaw!D25+SUAg!D25</f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1">
        <f>SUBoard!B26+SUBR!B26+SUNO!B26+SUSLA!B26+SULaw!B26+SUAg!B26</f>
        <v>3000000</v>
      </c>
      <c r="C26" s="61">
        <f>SUBoard!C26+SUBR!C26+SUNO!C26+SUSLA!C26+SULaw!C26+SUAg!C26</f>
        <v>3000000</v>
      </c>
      <c r="D26" s="61">
        <f>SUBoard!D26+SUBR!D26+SUNO!D26+SUSLA!D26+SULaw!D26+SUAg!D26</f>
        <v>0</v>
      </c>
      <c r="E26" s="61">
        <f t="shared" si="0"/>
        <v>-3000000</v>
      </c>
      <c r="F26" s="62">
        <f t="shared" si="1"/>
        <v>-1</v>
      </c>
      <c r="H26" s="178"/>
    </row>
    <row r="27" spans="1:8" ht="15" customHeight="1" x14ac:dyDescent="0.25">
      <c r="A27" s="191" t="s">
        <v>196</v>
      </c>
      <c r="B27" s="61">
        <f>SUBoard!B27+SUBR!B27+SUNO!B27+SUSLA!B27+SULaw!B27+SUAg!B27</f>
        <v>0</v>
      </c>
      <c r="C27" s="61">
        <f>SUBoard!C27+SUBR!C27+SUNO!C27+SUSLA!C27+SULaw!C27+SUAg!C27</f>
        <v>0</v>
      </c>
      <c r="D27" s="61">
        <f>SUBoard!D27+SUBR!D27+SUNO!D27+SUSLA!D27+SULaw!D27+SUAg!D27</f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1">
        <f>SUBoard!B28+SUBR!B28+SUNO!B28+SUSLA!B28+SULaw!B28+SUAg!B28</f>
        <v>264571</v>
      </c>
      <c r="C28" s="61">
        <f>SUBoard!C28+SUBR!C28+SUNO!C28+SUSLA!C28+SULaw!C28+SUAg!C28</f>
        <v>11461</v>
      </c>
      <c r="D28" s="61">
        <f>SUBoard!D28+SUBR!D28+SUNO!D28+SUSLA!D28+SULaw!D28+SUAg!D28</f>
        <v>18012</v>
      </c>
      <c r="E28" s="61">
        <f t="shared" si="0"/>
        <v>6551</v>
      </c>
      <c r="F28" s="62">
        <f t="shared" si="1"/>
        <v>0.571590611639473</v>
      </c>
      <c r="H28" s="178"/>
    </row>
    <row r="29" spans="1:8" ht="15" customHeight="1" x14ac:dyDescent="0.25">
      <c r="A29" s="191" t="s">
        <v>197</v>
      </c>
      <c r="B29" s="61">
        <f>SUBoard!B29+SUBR!B29+SUNO!B29+SUSLA!B29+SULaw!B29+SUAg!B29</f>
        <v>200000</v>
      </c>
      <c r="C29" s="61">
        <f>SUBoard!C29+SUBR!C29+SUNO!C29+SUSLA!C29+SULaw!C29+SUAg!C29</f>
        <v>200000</v>
      </c>
      <c r="D29" s="61">
        <f>SUBoard!D29+SUBR!D29+SUNO!D29+SUSLA!D29+SULaw!D29+SUAg!D29</f>
        <v>0</v>
      </c>
      <c r="E29" s="61">
        <f t="shared" si="0"/>
        <v>-200000</v>
      </c>
      <c r="F29" s="62">
        <f t="shared" si="1"/>
        <v>-1</v>
      </c>
      <c r="H29" s="178"/>
    </row>
    <row r="30" spans="1:8" ht="15" customHeight="1" x14ac:dyDescent="0.25">
      <c r="A30" s="192" t="s">
        <v>198</v>
      </c>
      <c r="B30" s="61">
        <f>SUBoard!B30+SUBR!B30+SUNO!B30+SUSLA!B30+SULaw!B30+SUAg!B30</f>
        <v>0</v>
      </c>
      <c r="C30" s="61">
        <f>SUBoard!C30+SUBR!C30+SUNO!C30+SUSLA!C30+SULaw!C30+SUAg!C30</f>
        <v>0</v>
      </c>
      <c r="D30" s="61">
        <f>SUBoard!D30+SUBR!D30+SUNO!D30+SUSLA!D30+SULaw!D30+SUAg!D30</f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206" t="s">
        <v>205</v>
      </c>
      <c r="B31" s="207">
        <f>SUBoard!B31+SUBR!B31+SUNO!B31+SUSLA!B31+SULaw!B31+SUAg!B31</f>
        <v>3700000</v>
      </c>
      <c r="C31" s="207">
        <f>SUBoard!C31+SUBR!C31+SUNO!C31+SUSLA!C31+SULaw!C31+SUAg!C31</f>
        <v>3700000</v>
      </c>
      <c r="D31" s="207">
        <f>SUBoard!D31+SUBR!D31+SUNO!D31+SUSLA!D31+SULaw!D31+SUAg!D31</f>
        <v>0</v>
      </c>
      <c r="E31" s="207">
        <f t="shared" ref="E31:E32" si="2">D31-C31</f>
        <v>-3700000</v>
      </c>
      <c r="F31" s="208">
        <f t="shared" ref="F31:F32" si="3">IF(ISBLANK(E31),"  ",IF(C31&gt;0,E31/C31,IF(E31&gt;0,1,0)))</f>
        <v>-1</v>
      </c>
      <c r="H31" s="178"/>
    </row>
    <row r="32" spans="1:8" ht="15" customHeight="1" x14ac:dyDescent="0.25">
      <c r="A32" s="206" t="s">
        <v>206</v>
      </c>
      <c r="B32" s="207">
        <f>SUBoard!B32+SUBR!B32+SUNO!B32+SUSLA!B32+SULaw!B32+SUAg!B32</f>
        <v>1000000</v>
      </c>
      <c r="C32" s="207">
        <f>SUBoard!C32+SUBR!C32+SUNO!C32+SUSLA!C32+SULaw!C32+SUAg!C32</f>
        <v>1000000</v>
      </c>
      <c r="D32" s="207">
        <f>SUBoard!D32+SUBR!D32+SUNO!D32+SUSLA!D32+SULaw!D32+SUAg!D32</f>
        <v>0</v>
      </c>
      <c r="E32" s="207">
        <f t="shared" si="2"/>
        <v>-1000000</v>
      </c>
      <c r="F32" s="208">
        <f t="shared" si="3"/>
        <v>-1</v>
      </c>
      <c r="H32" s="178"/>
    </row>
    <row r="33" spans="1:9" ht="15" customHeight="1" x14ac:dyDescent="0.25">
      <c r="A33" s="191" t="s">
        <v>201</v>
      </c>
      <c r="B33" s="61">
        <f>SUBoard!B33+SUBR!B33+SUNO!B33+SUSLA!B33+SULaw!B33+SUAg!B33</f>
        <v>0</v>
      </c>
      <c r="C33" s="61">
        <f>SUBoard!C33+SUBR!C33+SUNO!C33+SUSLA!C33+SULaw!C33+SUAg!C33</f>
        <v>0</v>
      </c>
      <c r="D33" s="61">
        <f>SUBoard!D33+SUBR!D33+SUNO!D33+SUSLA!D33+SULaw!D33+SUAg!D33</f>
        <v>0</v>
      </c>
      <c r="E33" s="61">
        <f t="shared" si="0"/>
        <v>0</v>
      </c>
      <c r="F33" s="62">
        <f t="shared" si="1"/>
        <v>0</v>
      </c>
      <c r="H33" s="178"/>
    </row>
    <row r="34" spans="1:9" ht="15" customHeight="1" x14ac:dyDescent="0.25">
      <c r="A34" s="204" t="s">
        <v>204</v>
      </c>
      <c r="B34" s="61">
        <f>SUBoard!B34+SUBR!B34+SUNO!B34+SUSLA!B34+SULaw!B34+SUAg!B34</f>
        <v>0</v>
      </c>
      <c r="C34" s="61">
        <f>SUBoard!C34+SUBR!C34+SUNO!C34+SUSLA!C34+SULaw!C34+SUAg!C34</f>
        <v>0</v>
      </c>
      <c r="D34" s="61">
        <f>SUBoard!D34+SUBR!D34+SUNO!D34+SUSLA!D34+SULaw!D34+SUAg!D34</f>
        <v>0</v>
      </c>
      <c r="E34" s="61">
        <f t="shared" ref="E34" si="4">D34-C34</f>
        <v>0</v>
      </c>
      <c r="F34" s="62">
        <f t="shared" ref="F34" si="5">IF(ISBLANK(E34),"  ",IF(C34&gt;0,E34/C34,IF(E34&gt;0,1,0)))</f>
        <v>0</v>
      </c>
      <c r="H34" s="178"/>
    </row>
    <row r="35" spans="1:9" ht="15" customHeight="1" x14ac:dyDescent="0.25">
      <c r="A35" s="193" t="s">
        <v>202</v>
      </c>
      <c r="B35" s="61">
        <f>SUBoard!B35+SUBR!B35+SUNO!B35+SUSLA!B35+SULaw!B35+SUAg!B35</f>
        <v>0</v>
      </c>
      <c r="C35" s="61">
        <f>SUBoard!C35+SUBR!C35+SUNO!C35+SUSLA!C35+SULaw!C35+SUAg!C35</f>
        <v>0</v>
      </c>
      <c r="D35" s="61">
        <f>SUBoard!D35+SUBR!D35+SUNO!D35+SUSLA!D35+SULaw!D35+SUAg!D35</f>
        <v>0</v>
      </c>
      <c r="E35" s="61">
        <f t="shared" si="0"/>
        <v>0</v>
      </c>
      <c r="F35" s="62">
        <f t="shared" si="1"/>
        <v>0</v>
      </c>
      <c r="H35" s="178"/>
    </row>
    <row r="36" spans="1:9" ht="15" customHeight="1" x14ac:dyDescent="0.25">
      <c r="A36" s="193" t="s">
        <v>203</v>
      </c>
      <c r="B36" s="61">
        <f>SUBoard!B36+SUBR!B36+SUNO!B36+SUSLA!B36+SULaw!B36+SUAg!B36</f>
        <v>0</v>
      </c>
      <c r="C36" s="61">
        <f>SUBoard!C36+SUBR!C36+SUNO!C36+SUSLA!C36+SULaw!C36+SUAg!C36</f>
        <v>0</v>
      </c>
      <c r="D36" s="61">
        <f>SUBoard!D36+SUBR!D36+SUNO!D36+SUSLA!D36+SULaw!D36+SUAg!D36</f>
        <v>0</v>
      </c>
      <c r="E36" s="61">
        <f t="shared" si="0"/>
        <v>0</v>
      </c>
      <c r="F36" s="62">
        <f t="shared" si="1"/>
        <v>0</v>
      </c>
      <c r="H36" s="178"/>
    </row>
    <row r="37" spans="1:9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9" ht="15" customHeight="1" x14ac:dyDescent="0.25">
      <c r="A38" s="64" t="s">
        <v>26</v>
      </c>
      <c r="B38" s="61">
        <f>SUBoard!B38+SUBR!B38+SUNO!B38+SUSLA!B38+SULaw!B38+SUAg!B38</f>
        <v>0</v>
      </c>
      <c r="C38" s="61">
        <f>SUBoard!C38+SUBR!C38+SUNO!C38+SUSLA!C38+SULaw!C38+SUAg!C38</f>
        <v>0</v>
      </c>
      <c r="D38" s="61">
        <f>SUBoard!D38+SUBR!D38+SUNO!D38+SUSLA!D38+SULaw!D38+SUAg!D38</f>
        <v>0</v>
      </c>
      <c r="E38" s="61">
        <f>D38-C38</f>
        <v>0</v>
      </c>
      <c r="F38" s="62">
        <f>IF(ISBLANK(E38),"  ",IF(C38&gt;0,E38/C38,IF(E38&gt;0,1,0)))</f>
        <v>0</v>
      </c>
      <c r="H38" s="178"/>
      <c r="I38" t="s">
        <v>38</v>
      </c>
    </row>
    <row r="39" spans="1:9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9" ht="15" customHeight="1" x14ac:dyDescent="0.25">
      <c r="A40" s="64" t="s">
        <v>26</v>
      </c>
      <c r="B40" s="61">
        <f>SUBoard!B40+SUBR!B40+SUNO!B40+SUSLA!B40+SULaw!B40+SUAg!B40</f>
        <v>0</v>
      </c>
      <c r="C40" s="61">
        <f>SUBoard!C40+SUBR!C40+SUNO!C40+SUSLA!C40+SULaw!C40+SUAg!C40</f>
        <v>0</v>
      </c>
      <c r="D40" s="61">
        <f>SUBoard!D40+SUBR!D40+SUNO!D40+SUSLA!D40+SULaw!D40+SUAg!D40</f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9" ht="15" customHeight="1" x14ac:dyDescent="0.25">
      <c r="A41" s="66" t="s">
        <v>28</v>
      </c>
      <c r="B41" s="91"/>
      <c r="C41" s="91"/>
      <c r="D41" s="91"/>
      <c r="E41" s="63"/>
      <c r="F41" s="62" t="s">
        <v>29</v>
      </c>
      <c r="H41" s="178"/>
      <c r="I41" t="s">
        <v>38</v>
      </c>
    </row>
    <row r="42" spans="1:9" s="103" customFormat="1" ht="15" customHeight="1" x14ac:dyDescent="0.25">
      <c r="A42" s="69" t="s">
        <v>30</v>
      </c>
      <c r="B42" s="77">
        <f>SUBoard!B42+SUBR!B42+SUNO!B42+SUSLA!B42+SULaw!B42+SUAg!B42</f>
        <v>88713096.920000002</v>
      </c>
      <c r="C42" s="77">
        <f>SUBoard!C42+SUBR!C42+SUNO!C42+SUSLA!C42+SULaw!C42+SUAg!C42</f>
        <v>88531787</v>
      </c>
      <c r="D42" s="77">
        <f>SUBoard!D42+SUBR!D42+SUNO!D42+SUSLA!D42+SULaw!D42+SUAg!D42</f>
        <v>71535419</v>
      </c>
      <c r="E42" s="77">
        <f>D42-C42</f>
        <v>-16996368</v>
      </c>
      <c r="F42" s="71">
        <f>IF(ISBLANK(E42),"  ",IF(C42&gt;0,E42/C42,IF(E42&gt;0,1,0)))</f>
        <v>-0.19198040134443461</v>
      </c>
      <c r="H42" s="179"/>
    </row>
    <row r="43" spans="1:9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9" ht="15" customHeight="1" x14ac:dyDescent="0.25">
      <c r="A44" s="72" t="s">
        <v>32</v>
      </c>
      <c r="B44" s="61">
        <f>SUBoard!B44+SUBR!B44+SUNO!B44+SUSLA!B44+SULaw!B44+SUAg!B44</f>
        <v>0</v>
      </c>
      <c r="C44" s="61">
        <f>SUBoard!C44+SUBR!C44+SUNO!C44+SUSLA!C44+SULaw!C44+SUAg!C44</f>
        <v>0</v>
      </c>
      <c r="D44" s="61">
        <f>SUBoard!D44+SUBR!D44+SUNO!D44+SUSLA!D44+SULaw!D44+SUAg!D44</f>
        <v>0</v>
      </c>
      <c r="E44" s="61">
        <f t="shared" ref="E44:E49" si="6">D44-C44</f>
        <v>0</v>
      </c>
      <c r="F44" s="62">
        <f t="shared" ref="F44:F49" si="7">IF(ISBLANK(E44),"  ",IF(C44&gt;0,E44/C44,IF(E44&gt;0,1,0)))</f>
        <v>0</v>
      </c>
      <c r="H44" s="178"/>
    </row>
    <row r="45" spans="1:9" ht="15" customHeight="1" x14ac:dyDescent="0.25">
      <c r="A45" s="73" t="s">
        <v>33</v>
      </c>
      <c r="B45" s="61">
        <f>SUBoard!B45+SUBR!B45+SUNO!B45+SUSLA!B45+SULaw!B45+SUAg!B45</f>
        <v>0</v>
      </c>
      <c r="C45" s="61">
        <f>SUBoard!C45+SUBR!C45+SUNO!C45+SUSLA!C45+SULaw!C45+SUAg!C45</f>
        <v>0</v>
      </c>
      <c r="D45" s="61">
        <f>SUBoard!D45+SUBR!D45+SUNO!D45+SUSLA!D45+SULaw!D45+SUAg!D45</f>
        <v>0</v>
      </c>
      <c r="E45" s="61">
        <f t="shared" si="6"/>
        <v>0</v>
      </c>
      <c r="F45" s="62">
        <f t="shared" si="7"/>
        <v>0</v>
      </c>
      <c r="H45" s="178"/>
    </row>
    <row r="46" spans="1:9" ht="15" customHeight="1" x14ac:dyDescent="0.25">
      <c r="A46" s="73" t="s">
        <v>34</v>
      </c>
      <c r="B46" s="61">
        <f>SUBoard!B46+SUBR!B46+SUNO!B46+SUSLA!B46+SULaw!B46+SUAg!B46</f>
        <v>0</v>
      </c>
      <c r="C46" s="61">
        <f>SUBoard!C46+SUBR!C46+SUNO!C46+SUSLA!C46+SULaw!C46+SUAg!C46</f>
        <v>0</v>
      </c>
      <c r="D46" s="61">
        <f>SUBoard!D46+SUBR!D46+SUNO!D46+SUSLA!D46+SULaw!D46+SUAg!D46</f>
        <v>0</v>
      </c>
      <c r="E46" s="61">
        <f t="shared" si="6"/>
        <v>0</v>
      </c>
      <c r="F46" s="62">
        <f t="shared" si="7"/>
        <v>0</v>
      </c>
      <c r="H46" s="178"/>
    </row>
    <row r="47" spans="1:9" ht="15" customHeight="1" x14ac:dyDescent="0.25">
      <c r="A47" s="73" t="s">
        <v>35</v>
      </c>
      <c r="B47" s="61">
        <f>SUBoard!B47+SUBR!B47+SUNO!B47+SUSLA!B47+SULaw!B47+SUAg!B47</f>
        <v>0</v>
      </c>
      <c r="C47" s="61">
        <f>SUBoard!C47+SUBR!C47+SUNO!C47+SUSLA!C47+SULaw!C47+SUAg!C47</f>
        <v>0</v>
      </c>
      <c r="D47" s="61">
        <f>SUBoard!D47+SUBR!D47+SUNO!D47+SUSLA!D47+SULaw!D47+SUAg!D47</f>
        <v>0</v>
      </c>
      <c r="E47" s="61">
        <f t="shared" si="6"/>
        <v>0</v>
      </c>
      <c r="F47" s="62">
        <f t="shared" si="7"/>
        <v>0</v>
      </c>
      <c r="H47" s="178"/>
    </row>
    <row r="48" spans="1:9" ht="15" customHeight="1" x14ac:dyDescent="0.25">
      <c r="A48" s="74" t="s">
        <v>36</v>
      </c>
      <c r="B48" s="61">
        <f>SUBoard!B48+SUBR!B48+SUNO!B48+SUSLA!B48+SULaw!B48+SUAg!B48</f>
        <v>0</v>
      </c>
      <c r="C48" s="61">
        <f>SUBoard!C48+SUBR!C48+SUNO!C48+SUSLA!C48+SULaw!C48+SUAg!C48</f>
        <v>0</v>
      </c>
      <c r="D48" s="61">
        <f>SUBoard!D48+SUBR!D48+SUNO!D48+SUSLA!D48+SULaw!D48+SUAg!D48</f>
        <v>0</v>
      </c>
      <c r="E48" s="61">
        <f t="shared" si="6"/>
        <v>0</v>
      </c>
      <c r="F48" s="62">
        <f t="shared" si="7"/>
        <v>0</v>
      </c>
      <c r="H48" s="178"/>
    </row>
    <row r="49" spans="1:13" s="103" customFormat="1" ht="15" customHeight="1" x14ac:dyDescent="0.25">
      <c r="A49" s="67" t="s">
        <v>37</v>
      </c>
      <c r="B49" s="77">
        <f>SUBoard!B49+SUBR!B49+SUNO!B49+SUSLA!B49+SULaw!B49+SUAg!B49</f>
        <v>0</v>
      </c>
      <c r="C49" s="77">
        <f>SUBoard!C49+SUBR!C49+SUNO!C49+SUSLA!C49+SULaw!C49+SUAg!C49</f>
        <v>0</v>
      </c>
      <c r="D49" s="77">
        <f>SUBoard!D49+SUBR!D49+SUNO!D49+SUSLA!D49+SULaw!D49+SUAg!D49</f>
        <v>0</v>
      </c>
      <c r="E49" s="77">
        <f t="shared" si="6"/>
        <v>0</v>
      </c>
      <c r="F49" s="71">
        <f t="shared" si="7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f>SUBoard!B51+SUBR!B51+SUNO!B51+SUSLA!B51+SULaw!B51+SUAg!B51</f>
        <v>4347563.01</v>
      </c>
      <c r="C51" s="77">
        <f>SUBoard!C51+SUBR!C51+SUNO!C51+SUSLA!C51+SULaw!C51+SUAg!C51</f>
        <v>4476791</v>
      </c>
      <c r="D51" s="77">
        <f>SUBoard!D51+SUBR!D51+SUNO!D51+SUSLA!D51+SULaw!D51+SUAg!D51</f>
        <v>4476791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f>SUBoard!B53+SUBR!B53+SUNO!B53+SUSLA!B53+SULaw!B53+SUAg!B53</f>
        <v>0</v>
      </c>
      <c r="C53" s="77">
        <f>SUBoard!C53+SUBR!C53+SUNO!C53+SUSLA!C53+SULaw!C53+SUAg!C53</f>
        <v>0</v>
      </c>
      <c r="D53" s="77">
        <f>SUBoard!D53+SUBR!D53+SUNO!D53+SUSLA!D53+SULaw!D53+SUAg!D53</f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7">
        <f>SUBoard!B55+SUBR!B55+SUNO!B55+SUSLA!B55+SULaw!B55+SUAg!B55</f>
        <v>110913647.77000001</v>
      </c>
      <c r="C55" s="77">
        <f>SUBoard!C55+SUBR!C55+SUNO!C55+SUSLA!C55+SULaw!C55+SUAg!C55</f>
        <v>112842502.00999999</v>
      </c>
      <c r="D55" s="77">
        <f>SUBoard!D55+SUBR!D55+SUNO!D55+SUSLA!D55+SULaw!D55+SUAg!D55</f>
        <v>112289045.63</v>
      </c>
      <c r="E55" s="77">
        <f>D55-C55</f>
        <v>-553456.37999999523</v>
      </c>
      <c r="F55" s="71">
        <f>IF(ISBLANK(E55),"  ",IF(C55&gt;0,E55/C55,IF(E55&gt;0,1,0)))</f>
        <v>-4.9046801527933906E-3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7">
        <f>SUBoard!B57+SUBR!B57+SUNO!B57+SUSLA!B57+SULaw!B57+SUAg!B57</f>
        <v>4696042</v>
      </c>
      <c r="C57" s="77">
        <f>SUBoard!C57+SUBR!C57+SUNO!C57+SUSLA!C57+SULaw!C57+SUAg!C57</f>
        <v>13654209</v>
      </c>
      <c r="D57" s="77">
        <f>SUBoard!D57+SUBR!D57+SUNO!D57+SUSLA!D57+SULaw!D57+SUAg!D57</f>
        <v>3654209</v>
      </c>
      <c r="E57" s="77">
        <f>D57-C57</f>
        <v>-10000000</v>
      </c>
      <c r="F57" s="71">
        <f>IF(ISBLANK(E57),"  ",IF(C57&gt;0,E57/C57,IF(E57&gt;0,1,0)))</f>
        <v>-0.73237490359199864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7">
        <f>SUBoard!B59+SUBR!B59+SUNO!B59+SUSLA!B59+SULaw!B59+SUAg!B59</f>
        <v>0</v>
      </c>
      <c r="C59" s="77">
        <f>SUBoard!C59+SUBR!C59+SUNO!C59+SUSLA!C59+SULaw!C59+SUAg!C59</f>
        <v>0</v>
      </c>
      <c r="D59" s="77">
        <f>SUBoard!D59+SUBR!D59+SUNO!D59+SUSLA!D59+SULaw!D59+SUAg!D59</f>
        <v>0</v>
      </c>
      <c r="E59" s="77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7">
        <f>B59+B57+B55+B53+B51+-B49+B42</f>
        <v>208670349.70000002</v>
      </c>
      <c r="C61" s="77">
        <f>C59+C57+C55+C53+C51+-C49+C42</f>
        <v>219505289.00999999</v>
      </c>
      <c r="D61" s="77">
        <f>D59+D57+D55+D53+D51+-D49+D42</f>
        <v>191955464.63</v>
      </c>
      <c r="E61" s="77">
        <f>D61-C61</f>
        <v>-27549824.379999995</v>
      </c>
      <c r="F61" s="71">
        <f>IF(ISBLANK(E61),"  ",IF(C61&gt;0,E61/C61,IF(E61&gt;0,1,0)))</f>
        <v>-0.12550870416040366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61">
        <f>SUBoard!B65+SUBR!B65+SUNO!B65+SUSLA!B65+SULaw!B65+SUAg!B65</f>
        <v>59118782.019999996</v>
      </c>
      <c r="C65" s="61">
        <f>SUBoard!C65+SUBR!C65+SUNO!C65+SUSLA!C65+SULaw!C65+SUAg!C65</f>
        <v>63138688.280000001</v>
      </c>
      <c r="D65" s="61">
        <f>SUBoard!D65+SUBR!D65+SUNO!D65+SUSLA!D65+SULaw!D65+SUAg!D65</f>
        <v>61671927.530000001</v>
      </c>
      <c r="E65" s="61">
        <f t="shared" ref="E65:E78" si="8">D65-C65</f>
        <v>-1466760.75</v>
      </c>
      <c r="F65" s="62">
        <f t="shared" ref="F65:F78" si="9">IF(ISBLANK(E65),"  ",IF(C65&gt;0,E65/C65,IF(E65&gt;0,1,0)))</f>
        <v>-2.3230776405987127E-2</v>
      </c>
      <c r="H65" s="178"/>
    </row>
    <row r="66" spans="1:8" ht="15" customHeight="1" x14ac:dyDescent="0.25">
      <c r="A66" s="66" t="s">
        <v>47</v>
      </c>
      <c r="B66" s="61">
        <f>SUBoard!B66+SUBR!B66+SUNO!B66+SUSLA!B66+SULaw!B66+SUAg!B66</f>
        <v>4218818.1300000008</v>
      </c>
      <c r="C66" s="61">
        <f>SUBoard!C66+SUBR!C66+SUNO!C66+SUSLA!C66+SULaw!C66+SUAg!C66</f>
        <v>3464129</v>
      </c>
      <c r="D66" s="61">
        <f>SUBoard!D66+SUBR!D66+SUNO!D66+SUSLA!D66+SULaw!D66+SUAg!D66</f>
        <v>2929655</v>
      </c>
      <c r="E66" s="61">
        <f t="shared" si="8"/>
        <v>-534474</v>
      </c>
      <c r="F66" s="62">
        <f t="shared" si="9"/>
        <v>-0.15428813418899817</v>
      </c>
      <c r="H66" s="178"/>
    </row>
    <row r="67" spans="1:8" ht="15" customHeight="1" x14ac:dyDescent="0.25">
      <c r="A67" s="66" t="s">
        <v>48</v>
      </c>
      <c r="B67" s="61">
        <f>SUBoard!B67+SUBR!B67+SUNO!B67+SUSLA!B67+SULaw!B67+SUAg!B67</f>
        <v>4016523.1700000004</v>
      </c>
      <c r="C67" s="61">
        <f>SUBoard!C67+SUBR!C67+SUNO!C67+SUSLA!C67+SULaw!C67+SUAg!C67</f>
        <v>3857834.62</v>
      </c>
      <c r="D67" s="61">
        <f>SUBoard!D67+SUBR!D67+SUNO!D67+SUSLA!D67+SULaw!D67+SUAg!D67</f>
        <v>3918005</v>
      </c>
      <c r="E67" s="61">
        <f t="shared" si="8"/>
        <v>60170.379999999888</v>
      </c>
      <c r="F67" s="62">
        <f t="shared" si="9"/>
        <v>1.5596930902133873E-2</v>
      </c>
      <c r="H67" s="178"/>
    </row>
    <row r="68" spans="1:8" ht="15" customHeight="1" x14ac:dyDescent="0.25">
      <c r="A68" s="66" t="s">
        <v>49</v>
      </c>
      <c r="B68" s="61">
        <f>SUBoard!B68+SUBR!B68+SUNO!B68+SUSLA!B68+SULaw!B68+SUAg!B68</f>
        <v>22550129.509999998</v>
      </c>
      <c r="C68" s="61">
        <f>SUBoard!C68+SUBR!C68+SUNO!C68+SUSLA!C68+SULaw!C68+SUAg!C68</f>
        <v>17026903.199999999</v>
      </c>
      <c r="D68" s="61">
        <f>SUBoard!D68+SUBR!D68+SUNO!D68+SUSLA!D68+SULaw!D68+SUAg!D68</f>
        <v>17129667.5068</v>
      </c>
      <c r="E68" s="61">
        <f t="shared" si="8"/>
        <v>102764.30680000037</v>
      </c>
      <c r="F68" s="62">
        <f t="shared" si="9"/>
        <v>6.0354079419445089E-3</v>
      </c>
      <c r="H68" s="178"/>
    </row>
    <row r="69" spans="1:8" ht="15" customHeight="1" x14ac:dyDescent="0.25">
      <c r="A69" s="66" t="s">
        <v>50</v>
      </c>
      <c r="B69" s="61">
        <f>SUBoard!B69+SUBR!B69+SUNO!B69+SUSLA!B69+SULaw!B69+SUAg!B69</f>
        <v>10011438.710000001</v>
      </c>
      <c r="C69" s="61">
        <f>SUBoard!C69+SUBR!C69+SUNO!C69+SUSLA!C69+SULaw!C69+SUAg!C69</f>
        <v>10028567.4</v>
      </c>
      <c r="D69" s="61">
        <f>SUBoard!D69+SUBR!D69+SUNO!D69+SUSLA!D69+SULaw!D69+SUAg!D69</f>
        <v>10669977.16</v>
      </c>
      <c r="E69" s="61">
        <f t="shared" si="8"/>
        <v>641409.75999999978</v>
      </c>
      <c r="F69" s="62">
        <f t="shared" si="9"/>
        <v>6.3958263869274071E-2</v>
      </c>
      <c r="H69" s="178"/>
    </row>
    <row r="70" spans="1:8" ht="15" customHeight="1" x14ac:dyDescent="0.25">
      <c r="A70" s="66" t="s">
        <v>51</v>
      </c>
      <c r="B70" s="61">
        <f>SUBoard!B70+SUBR!B70+SUNO!B70+SUSLA!B70+SULaw!B70+SUAg!B70</f>
        <v>52944234.289999999</v>
      </c>
      <c r="C70" s="61">
        <f>SUBoard!C70+SUBR!C70+SUNO!C70+SUSLA!C70+SULaw!C70+SUAg!C70</f>
        <v>43975629.399999999</v>
      </c>
      <c r="D70" s="61">
        <f>SUBoard!D70+SUBR!D70+SUNO!D70+SUSLA!D70+SULaw!D70+SUAg!D70</f>
        <v>45505505.109999999</v>
      </c>
      <c r="E70" s="61">
        <f t="shared" si="8"/>
        <v>1529875.7100000009</v>
      </c>
      <c r="F70" s="62">
        <f t="shared" si="9"/>
        <v>3.478917143139288E-2</v>
      </c>
      <c r="H70" s="178"/>
    </row>
    <row r="71" spans="1:8" ht="15" customHeight="1" x14ac:dyDescent="0.25">
      <c r="A71" s="66" t="s">
        <v>52</v>
      </c>
      <c r="B71" s="61">
        <f>SUBoard!B71+SUBR!B71+SUNO!B71+SUSLA!B71+SULaw!B71+SUAg!B71</f>
        <v>18265473.84</v>
      </c>
      <c r="C71" s="61">
        <f>SUBoard!C71+SUBR!C71+SUNO!C71+SUSLA!C71+SULaw!C71+SUAg!C71</f>
        <v>20841229</v>
      </c>
      <c r="D71" s="61">
        <f>SUBoard!D71+SUBR!D71+SUNO!D71+SUSLA!D71+SULaw!D71+SUAg!D71</f>
        <v>17059526</v>
      </c>
      <c r="E71" s="61">
        <f t="shared" si="8"/>
        <v>-3781703</v>
      </c>
      <c r="F71" s="62">
        <f t="shared" si="9"/>
        <v>-0.18145297477418437</v>
      </c>
      <c r="H71" s="178"/>
    </row>
    <row r="72" spans="1:8" ht="15" customHeight="1" x14ac:dyDescent="0.25">
      <c r="A72" s="66" t="s">
        <v>53</v>
      </c>
      <c r="B72" s="61">
        <f>SUBoard!B72+SUBR!B72+SUNO!B72+SUSLA!B72+SULaw!B72+SUAg!B72</f>
        <v>28427719.920000002</v>
      </c>
      <c r="C72" s="61">
        <f>SUBoard!C72+SUBR!C72+SUNO!C72+SUSLA!C72+SULaw!C72+SUAg!C72</f>
        <v>45482873.799999997</v>
      </c>
      <c r="D72" s="61">
        <f>SUBoard!D72+SUBR!D72+SUNO!D72+SUSLA!D72+SULaw!D72+SUAg!D72</f>
        <v>23258467</v>
      </c>
      <c r="E72" s="61">
        <f t="shared" si="8"/>
        <v>-22224406.799999997</v>
      </c>
      <c r="F72" s="62">
        <f t="shared" si="9"/>
        <v>-0.48863242234267085</v>
      </c>
      <c r="H72" s="178"/>
    </row>
    <row r="73" spans="1:8" s="103" customFormat="1" ht="15" customHeight="1" x14ac:dyDescent="0.25">
      <c r="A73" s="84" t="s">
        <v>54</v>
      </c>
      <c r="B73" s="77">
        <f>SUBoard!B73+SUBR!B73+SUNO!B73+SUSLA!B73+SULaw!B73+SUAg!B73</f>
        <v>199553119.59000003</v>
      </c>
      <c r="C73" s="77">
        <f>SUBoard!C73+SUBR!C73+SUNO!C73+SUSLA!C73+SULaw!C73+SUAg!C73</f>
        <v>207815854.70000002</v>
      </c>
      <c r="D73" s="77">
        <f>SUBoard!D73+SUBR!D73+SUNO!D73+SUSLA!D73+SULaw!D73+SUAg!D73</f>
        <v>182142730.30680001</v>
      </c>
      <c r="E73" s="77">
        <f t="shared" si="8"/>
        <v>-25673124.39320001</v>
      </c>
      <c r="F73" s="71">
        <f t="shared" si="9"/>
        <v>-0.12353785244278577</v>
      </c>
      <c r="H73" s="179"/>
    </row>
    <row r="74" spans="1:8" ht="15" customHeight="1" x14ac:dyDescent="0.25">
      <c r="A74" s="66" t="s">
        <v>55</v>
      </c>
      <c r="B74" s="61">
        <f>SUBoard!B74+SUBR!B74+SUNO!B74+SUSLA!B74+SULaw!B74+SUAg!B74</f>
        <v>0</v>
      </c>
      <c r="C74" s="61">
        <f>SUBoard!C74+SUBR!C74+SUNO!C74+SUSLA!C74+SULaw!C74+SUAg!C74</f>
        <v>0</v>
      </c>
      <c r="D74" s="61">
        <f>SUBoard!D74+SUBR!D74+SUNO!D74+SUSLA!D74+SULaw!D74+SUAg!D74</f>
        <v>0</v>
      </c>
      <c r="E74" s="61">
        <f t="shared" si="8"/>
        <v>0</v>
      </c>
      <c r="F74" s="62">
        <f t="shared" si="9"/>
        <v>0</v>
      </c>
      <c r="H74" s="178"/>
    </row>
    <row r="75" spans="1:8" ht="15" customHeight="1" x14ac:dyDescent="0.25">
      <c r="A75" s="66" t="s">
        <v>56</v>
      </c>
      <c r="B75" s="61">
        <f>SUBoard!B75+SUBR!B75+SUNO!B75+SUSLA!B75+SULaw!B75+SUAg!B75</f>
        <v>4907388.83</v>
      </c>
      <c r="C75" s="61">
        <f>SUBoard!C75+SUBR!C75+SUNO!C75+SUSLA!C75+SULaw!C75+SUAg!C75</f>
        <v>7574593</v>
      </c>
      <c r="D75" s="61">
        <f>SUBoard!D75+SUBR!D75+SUNO!D75+SUSLA!D75+SULaw!D75+SUAg!D75</f>
        <v>5558087</v>
      </c>
      <c r="E75" s="61">
        <f t="shared" si="8"/>
        <v>-2016506</v>
      </c>
      <c r="F75" s="62">
        <f t="shared" si="9"/>
        <v>-0.26621971635967767</v>
      </c>
      <c r="H75" s="178"/>
    </row>
    <row r="76" spans="1:8" ht="15" customHeight="1" x14ac:dyDescent="0.25">
      <c r="A76" s="66" t="s">
        <v>57</v>
      </c>
      <c r="B76" s="61">
        <f>SUBoard!B76+SUBR!B76+SUNO!B76+SUSLA!B76+SULaw!B76+SUAg!B76</f>
        <v>4209841</v>
      </c>
      <c r="C76" s="61">
        <f>SUBoard!C76+SUBR!C76+SUNO!C76+SUSLA!C76+SULaw!C76+SUAg!C76</f>
        <v>4114841</v>
      </c>
      <c r="D76" s="61">
        <f>SUBoard!D76+SUBR!D76+SUNO!D76+SUSLA!D76+SULaw!D76+SUAg!D76</f>
        <v>4199841</v>
      </c>
      <c r="E76" s="61">
        <f t="shared" si="8"/>
        <v>85000</v>
      </c>
      <c r="F76" s="62">
        <f t="shared" si="9"/>
        <v>2.0656934253352681E-2</v>
      </c>
      <c r="H76" s="178"/>
    </row>
    <row r="77" spans="1:8" ht="15" customHeight="1" x14ac:dyDescent="0.25">
      <c r="A77" s="66" t="s">
        <v>58</v>
      </c>
      <c r="B77" s="61">
        <f>SUBoard!B77+SUBR!B77+SUNO!B77+SUSLA!B77+SULaw!B77+SUAg!B77</f>
        <v>0</v>
      </c>
      <c r="C77" s="61">
        <f>SUBoard!C77+SUBR!C77+SUNO!C77+SUSLA!C77+SULaw!C77+SUAg!C77</f>
        <v>0</v>
      </c>
      <c r="D77" s="61">
        <f>SUBoard!D77+SUBR!D77+SUNO!D77+SUSLA!D77+SULaw!D77+SUAg!D77</f>
        <v>54807</v>
      </c>
      <c r="E77" s="61">
        <f t="shared" si="8"/>
        <v>54807</v>
      </c>
      <c r="F77" s="62">
        <f t="shared" si="9"/>
        <v>1</v>
      </c>
      <c r="H77" s="178"/>
    </row>
    <row r="78" spans="1:8" s="103" customFormat="1" ht="15" customHeight="1" x14ac:dyDescent="0.25">
      <c r="A78" s="85" t="s">
        <v>59</v>
      </c>
      <c r="B78" s="77">
        <f>SUBoard!B78+SUBR!B78+SUNO!B78+SUSLA!B78+SULaw!B78+SUAg!B78</f>
        <v>208670349.41999996</v>
      </c>
      <c r="C78" s="77">
        <f>SUBoard!C78+SUBR!C78+SUNO!C78+SUSLA!C78+SULaw!C78+SUAg!C78</f>
        <v>219505288.70000002</v>
      </c>
      <c r="D78" s="77">
        <f>SUBoard!D78+SUBR!D78+SUNO!D78+SUSLA!D78+SULaw!D78+SUAg!D78</f>
        <v>191955465.30680001</v>
      </c>
      <c r="E78" s="77">
        <f t="shared" si="8"/>
        <v>-27549823.39320001</v>
      </c>
      <c r="F78" s="71">
        <f t="shared" si="9"/>
        <v>-0.12550869984209181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f>SUBoard!B81+SUBR!B81+SUNO!B81+SUSLA!B81+SULaw!B81+SUAg!B81</f>
        <v>98114171.899999991</v>
      </c>
      <c r="C81" s="61">
        <f>SUBoard!C81+SUBR!C81+SUNO!C81+SUSLA!C81+SULaw!C81+SUAg!C81</f>
        <v>93722793.079999998</v>
      </c>
      <c r="D81" s="61">
        <f>SUBoard!D81+SUBR!D81+SUNO!D81+SUSLA!D81+SULaw!D81+SUAg!D81</f>
        <v>94890052.049999997</v>
      </c>
      <c r="E81" s="61">
        <f t="shared" ref="E81:E99" si="10">D81-C81</f>
        <v>1167258.9699999988</v>
      </c>
      <c r="F81" s="62">
        <f t="shared" ref="F81:F99" si="11">IF(ISBLANK(E81),"  ",IF(C81&gt;0,E81/C81,IF(E81&gt;0,1,0)))</f>
        <v>1.2454376695791051E-2</v>
      </c>
      <c r="H81" s="178"/>
    </row>
    <row r="82" spans="1:8" ht="15" customHeight="1" x14ac:dyDescent="0.25">
      <c r="A82" s="66" t="s">
        <v>62</v>
      </c>
      <c r="B82" s="61">
        <f>SUBoard!B82+SUBR!B82+SUNO!B82+SUSLA!B82+SULaw!B82+SUAg!B82</f>
        <v>302463.51</v>
      </c>
      <c r="C82" s="61">
        <f>SUBoard!C82+SUBR!C82+SUNO!C82+SUSLA!C82+SULaw!C82+SUAg!C82</f>
        <v>345877</v>
      </c>
      <c r="D82" s="61">
        <f>SUBoard!D82+SUBR!D82+SUNO!D82+SUSLA!D82+SULaw!D82+SUAg!D82</f>
        <v>334904</v>
      </c>
      <c r="E82" s="61">
        <f t="shared" si="10"/>
        <v>-10973</v>
      </c>
      <c r="F82" s="62">
        <f t="shared" si="11"/>
        <v>-3.1725150848422992E-2</v>
      </c>
      <c r="H82" s="178"/>
    </row>
    <row r="83" spans="1:8" ht="15" customHeight="1" x14ac:dyDescent="0.25">
      <c r="A83" s="66" t="s">
        <v>63</v>
      </c>
      <c r="B83" s="61">
        <f>SUBoard!B83+SUBR!B83+SUNO!B83+SUSLA!B83+SULaw!B83+SUAg!B83</f>
        <v>38220990.469999999</v>
      </c>
      <c r="C83" s="61">
        <f>SUBoard!C83+SUBR!C83+SUNO!C83+SUSLA!C83+SULaw!C83+SUAg!C83</f>
        <v>37687111.619999997</v>
      </c>
      <c r="D83" s="61">
        <f>SUBoard!D83+SUBR!D83+SUNO!D83+SUSLA!D83+SULaw!D83+SUAg!D83</f>
        <v>36843198.256799996</v>
      </c>
      <c r="E83" s="61">
        <f t="shared" si="10"/>
        <v>-843913.36320000142</v>
      </c>
      <c r="F83" s="62">
        <f t="shared" si="11"/>
        <v>-2.2392625142228968E-2</v>
      </c>
      <c r="H83" s="178"/>
    </row>
    <row r="84" spans="1:8" s="103" customFormat="1" ht="15" customHeight="1" x14ac:dyDescent="0.25">
      <c r="A84" s="84" t="s">
        <v>64</v>
      </c>
      <c r="B84" s="77">
        <f>SUBoard!B84+SUBR!B84+SUNO!B84+SUSLA!B84+SULaw!B84+SUAg!B84</f>
        <v>136637625.88</v>
      </c>
      <c r="C84" s="77">
        <f>SUBoard!C84+SUBR!C84+SUNO!C84+SUSLA!C84+SULaw!C84+SUAg!C84</f>
        <v>131755781.7</v>
      </c>
      <c r="D84" s="77">
        <f>SUBoard!D84+SUBR!D84+SUNO!D84+SUSLA!D84+SULaw!D84+SUAg!D84</f>
        <v>132068154.30680001</v>
      </c>
      <c r="E84" s="77">
        <f t="shared" si="10"/>
        <v>312372.60680000484</v>
      </c>
      <c r="F84" s="71">
        <f t="shared" si="11"/>
        <v>2.3708455353500806E-3</v>
      </c>
      <c r="H84" s="179"/>
    </row>
    <row r="85" spans="1:8" ht="15" customHeight="1" x14ac:dyDescent="0.25">
      <c r="A85" s="66" t="s">
        <v>65</v>
      </c>
      <c r="B85" s="61">
        <f>SUBoard!B85+SUBR!B85+SUNO!B85+SUSLA!B85+SULaw!B85+SUAg!B85</f>
        <v>1282445.0699999998</v>
      </c>
      <c r="C85" s="61">
        <f>SUBoard!C85+SUBR!C85+SUNO!C85+SUSLA!C85+SULaw!C85+SUAg!C85</f>
        <v>1502109</v>
      </c>
      <c r="D85" s="61">
        <f>SUBoard!D85+SUBR!D85+SUNO!D85+SUSLA!D85+SULaw!D85+SUAg!D85</f>
        <v>1231019</v>
      </c>
      <c r="E85" s="61">
        <f t="shared" si="10"/>
        <v>-271090</v>
      </c>
      <c r="F85" s="62">
        <f t="shared" si="11"/>
        <v>-0.18047292173870205</v>
      </c>
      <c r="H85" s="178"/>
    </row>
    <row r="86" spans="1:8" ht="15" customHeight="1" x14ac:dyDescent="0.25">
      <c r="A86" s="66" t="s">
        <v>66</v>
      </c>
      <c r="B86" s="61">
        <f>SUBoard!B86+SUBR!B86+SUNO!B86+SUSLA!B86+SULaw!B86+SUAg!B86</f>
        <v>22565441.089999996</v>
      </c>
      <c r="C86" s="61">
        <f>SUBoard!C86+SUBR!C86+SUNO!C86+SUSLA!C86+SULaw!C86+SUAg!C86</f>
        <v>19904888</v>
      </c>
      <c r="D86" s="61">
        <f>SUBoard!D86+SUBR!D86+SUNO!D86+SUSLA!D86+SULaw!D86+SUAg!D86</f>
        <v>18592147</v>
      </c>
      <c r="E86" s="61">
        <f t="shared" si="10"/>
        <v>-1312741</v>
      </c>
      <c r="F86" s="62">
        <f t="shared" si="11"/>
        <v>-6.5950685077956733E-2</v>
      </c>
      <c r="H86" s="178"/>
    </row>
    <row r="87" spans="1:8" ht="15" customHeight="1" x14ac:dyDescent="0.25">
      <c r="A87" s="66" t="s">
        <v>67</v>
      </c>
      <c r="B87" s="61">
        <f>SUBoard!B87+SUBR!B87+SUNO!B87+SUSLA!B87+SULaw!B87+SUAg!B87</f>
        <v>2932460.08</v>
      </c>
      <c r="C87" s="61">
        <f>SUBoard!C87+SUBR!C87+SUNO!C87+SUSLA!C87+SULaw!C87+SUAg!C87</f>
        <v>2617527</v>
      </c>
      <c r="D87" s="61">
        <f>SUBoard!D87+SUBR!D87+SUNO!D87+SUSLA!D87+SULaw!D87+SUAg!D87</f>
        <v>2039515</v>
      </c>
      <c r="E87" s="61">
        <f t="shared" si="10"/>
        <v>-578012</v>
      </c>
      <c r="F87" s="62">
        <f t="shared" si="11"/>
        <v>-0.2208237011499786</v>
      </c>
      <c r="H87" s="178"/>
    </row>
    <row r="88" spans="1:8" s="103" customFormat="1" ht="15" customHeight="1" x14ac:dyDescent="0.25">
      <c r="A88" s="68" t="s">
        <v>68</v>
      </c>
      <c r="B88" s="77">
        <f>SUBoard!B88+SUBR!B88+SUNO!B88+SUSLA!B88+SULaw!B88+SUAg!B88</f>
        <v>26780346.239999998</v>
      </c>
      <c r="C88" s="77">
        <f>SUBoard!C88+SUBR!C88+SUNO!C88+SUSLA!C88+SULaw!C88+SUAg!C88</f>
        <v>24024524</v>
      </c>
      <c r="D88" s="77">
        <f>SUBoard!D88+SUBR!D88+SUNO!D88+SUSLA!D88+SULaw!D88+SUAg!D88</f>
        <v>21862681</v>
      </c>
      <c r="E88" s="77">
        <f t="shared" si="10"/>
        <v>-2161843</v>
      </c>
      <c r="F88" s="71">
        <f t="shared" si="11"/>
        <v>-8.9984842155457476E-2</v>
      </c>
      <c r="H88" s="179"/>
    </row>
    <row r="89" spans="1:8" ht="15" customHeight="1" x14ac:dyDescent="0.25">
      <c r="A89" s="66" t="s">
        <v>69</v>
      </c>
      <c r="B89" s="61">
        <f>SUBoard!B89+SUBR!B89+SUNO!B89+SUSLA!B89+SULaw!B89+SUAg!B89</f>
        <v>2796292.61</v>
      </c>
      <c r="C89" s="61">
        <f>SUBoard!C89+SUBR!C89+SUNO!C89+SUSLA!C89+SULaw!C89+SUAg!C89</f>
        <v>2824196</v>
      </c>
      <c r="D89" s="61">
        <f>SUBoard!D89+SUBR!D89+SUNO!D89+SUSLA!D89+SULaw!D89+SUAg!D89</f>
        <v>2187801</v>
      </c>
      <c r="E89" s="61">
        <f t="shared" si="10"/>
        <v>-636395</v>
      </c>
      <c r="F89" s="62">
        <f t="shared" si="11"/>
        <v>-0.22533669759464287</v>
      </c>
      <c r="H89" s="178"/>
    </row>
    <row r="90" spans="1:8" ht="15" customHeight="1" x14ac:dyDescent="0.25">
      <c r="A90" s="66" t="s">
        <v>70</v>
      </c>
      <c r="B90" s="61">
        <f>SUBoard!B90+SUBR!B90+SUNO!B90+SUSLA!B90+SULaw!B90+SUAg!B90</f>
        <v>31479826.66</v>
      </c>
      <c r="C90" s="61">
        <f>SUBoard!C90+SUBR!C90+SUNO!C90+SUSLA!C90+SULaw!C90+SUAg!C90</f>
        <v>36782283</v>
      </c>
      <c r="D90" s="61">
        <f>SUBoard!D90+SUBR!D90+SUNO!D90+SUSLA!D90+SULaw!D90+SUAg!D90</f>
        <v>26234941</v>
      </c>
      <c r="E90" s="61">
        <f t="shared" si="10"/>
        <v>-10547342</v>
      </c>
      <c r="F90" s="62">
        <f t="shared" si="11"/>
        <v>-0.28675060762269705</v>
      </c>
      <c r="H90" s="178"/>
    </row>
    <row r="91" spans="1:8" ht="15" customHeight="1" x14ac:dyDescent="0.25">
      <c r="A91" s="66" t="s">
        <v>71</v>
      </c>
      <c r="B91" s="61">
        <f>SUBoard!B91+SUBR!B91+SUNO!B91+SUSLA!B91+SULaw!B91+SUAg!B91</f>
        <v>0</v>
      </c>
      <c r="C91" s="61">
        <f>SUBoard!C91+SUBR!C91+SUNO!C91+SUSLA!C91+SULaw!C91+SUAg!C91</f>
        <v>0</v>
      </c>
      <c r="D91" s="61">
        <f>SUBoard!D91+SUBR!D91+SUNO!D91+SUSLA!D91+SULaw!D91+SUAg!D91</f>
        <v>0</v>
      </c>
      <c r="E91" s="61">
        <f t="shared" si="10"/>
        <v>0</v>
      </c>
      <c r="F91" s="62">
        <f t="shared" si="11"/>
        <v>0</v>
      </c>
      <c r="H91" s="178"/>
    </row>
    <row r="92" spans="1:8" ht="15" customHeight="1" x14ac:dyDescent="0.25">
      <c r="A92" s="66" t="s">
        <v>72</v>
      </c>
      <c r="B92" s="61">
        <f>SUBoard!B92+SUBR!B92+SUNO!B92+SUSLA!B92+SULaw!B92+SUAg!B92</f>
        <v>7054704.8300000001</v>
      </c>
      <c r="C92" s="61">
        <f>SUBoard!C92+SUBR!C92+SUNO!C92+SUSLA!C92+SULaw!C92+SUAg!C92</f>
        <v>10067114</v>
      </c>
      <c r="D92" s="61">
        <f>SUBoard!D92+SUBR!D92+SUNO!D92+SUSLA!D92+SULaw!D92+SUAg!D92</f>
        <v>7639707</v>
      </c>
      <c r="E92" s="61">
        <f t="shared" si="10"/>
        <v>-2427407</v>
      </c>
      <c r="F92" s="62">
        <f t="shared" si="11"/>
        <v>-0.24112243091714269</v>
      </c>
      <c r="H92" s="178"/>
    </row>
    <row r="93" spans="1:8" s="103" customFormat="1" ht="15" customHeight="1" x14ac:dyDescent="0.25">
      <c r="A93" s="68" t="s">
        <v>73</v>
      </c>
      <c r="B93" s="77">
        <f>SUBoard!B93+SUBR!B93+SUNO!B93+SUSLA!B93+SULaw!B93+SUAg!B93</f>
        <v>41330824.099999994</v>
      </c>
      <c r="C93" s="77">
        <f>SUBoard!C93+SUBR!C93+SUNO!C93+SUSLA!C93+SULaw!C93+SUAg!C93</f>
        <v>49673593</v>
      </c>
      <c r="D93" s="77">
        <f>SUBoard!D93+SUBR!D93+SUNO!D93+SUSLA!D93+SULaw!D93+SUAg!D93</f>
        <v>36062449</v>
      </c>
      <c r="E93" s="77">
        <f t="shared" si="10"/>
        <v>-13611144</v>
      </c>
      <c r="F93" s="71">
        <f t="shared" si="11"/>
        <v>-0.27401166652068032</v>
      </c>
      <c r="H93" s="179"/>
    </row>
    <row r="94" spans="1:8" ht="15" customHeight="1" x14ac:dyDescent="0.25">
      <c r="A94" s="66" t="s">
        <v>74</v>
      </c>
      <c r="B94" s="61">
        <f>SUBoard!B94+SUBR!B94+SUNO!B94+SUSLA!B94+SULaw!B94+SUAg!B94</f>
        <v>1628828.83</v>
      </c>
      <c r="C94" s="61">
        <f>SUBoard!C94+SUBR!C94+SUNO!C94+SUSLA!C94+SULaw!C94+SUAg!C94</f>
        <v>2201741</v>
      </c>
      <c r="D94" s="61">
        <f>SUBoard!D94+SUBR!D94+SUNO!D94+SUSLA!D94+SULaw!D94+SUAg!D94</f>
        <v>452532</v>
      </c>
      <c r="E94" s="61">
        <f t="shared" si="10"/>
        <v>-1749209</v>
      </c>
      <c r="F94" s="62">
        <f t="shared" si="11"/>
        <v>-0.794466288269147</v>
      </c>
      <c r="H94" s="178"/>
    </row>
    <row r="95" spans="1:8" ht="15" customHeight="1" x14ac:dyDescent="0.25">
      <c r="A95" s="66" t="s">
        <v>75</v>
      </c>
      <c r="B95" s="61">
        <f>SUBoard!B95+SUBR!B95+SUNO!B95+SUSLA!B95+SULaw!B95+SUAg!B95</f>
        <v>392849.97000000003</v>
      </c>
      <c r="C95" s="61">
        <f>SUBoard!C95+SUBR!C95+SUNO!C95+SUSLA!C95+SULaw!C95+SUAg!C95</f>
        <v>487649</v>
      </c>
      <c r="D95" s="61">
        <f>SUBoard!D95+SUBR!D95+SUNO!D95+SUSLA!D95+SULaw!D95+SUAg!D95</f>
        <v>437649</v>
      </c>
      <c r="E95" s="61">
        <f t="shared" si="10"/>
        <v>-50000</v>
      </c>
      <c r="F95" s="62">
        <f t="shared" si="11"/>
        <v>-0.1025327643448464</v>
      </c>
      <c r="H95" s="178"/>
    </row>
    <row r="96" spans="1:8" ht="15" customHeight="1" x14ac:dyDescent="0.25">
      <c r="A96" s="73" t="s">
        <v>76</v>
      </c>
      <c r="B96" s="61">
        <f>SUBoard!B96+SUBR!B96+SUNO!B96+SUSLA!B96+SULaw!B96+SUAg!B96</f>
        <v>1899874.4</v>
      </c>
      <c r="C96" s="61">
        <f>SUBoard!C96+SUBR!C96+SUNO!C96+SUSLA!C96+SULaw!C96+SUAg!C96</f>
        <v>11362000</v>
      </c>
      <c r="D96" s="61">
        <f>SUBoard!D96+SUBR!D96+SUNO!D96+SUSLA!D96+SULaw!D96+SUAg!D96</f>
        <v>1072000</v>
      </c>
      <c r="E96" s="61">
        <f t="shared" si="10"/>
        <v>-10290000</v>
      </c>
      <c r="F96" s="62">
        <f t="shared" si="11"/>
        <v>-0.905650413659567</v>
      </c>
      <c r="H96" s="178"/>
    </row>
    <row r="97" spans="1:8" s="103" customFormat="1" ht="15" customHeight="1" x14ac:dyDescent="0.25">
      <c r="A97" s="87" t="s">
        <v>77</v>
      </c>
      <c r="B97" s="77">
        <f>SUBoard!B97+SUBR!B97+SUNO!B97+SUSLA!B97+SULaw!B97+SUAg!B97</f>
        <v>3921553.2</v>
      </c>
      <c r="C97" s="77">
        <f>SUBoard!C97+SUBR!C97+SUNO!C97+SUSLA!C97+SULaw!C97+SUAg!C97</f>
        <v>14051390</v>
      </c>
      <c r="D97" s="77">
        <f>SUBoard!D97+SUBR!D97+SUNO!D97+SUSLA!D97+SULaw!D97+SUAg!D97</f>
        <v>1962181</v>
      </c>
      <c r="E97" s="77">
        <f t="shared" si="10"/>
        <v>-12089209</v>
      </c>
      <c r="F97" s="71">
        <f t="shared" si="11"/>
        <v>-0.86035680455812558</v>
      </c>
      <c r="H97" s="179"/>
    </row>
    <row r="98" spans="1:8" ht="15" customHeight="1" x14ac:dyDescent="0.25">
      <c r="A98" s="73" t="s">
        <v>78</v>
      </c>
      <c r="B98" s="61">
        <f>SUBoard!B98+SUBR!B98+SUNO!B98+SUSLA!B98+SULaw!B98+SUAg!B98</f>
        <v>0</v>
      </c>
      <c r="C98" s="61">
        <f>SUBoard!C98+SUBR!C98+SUNO!C98+SUSLA!C98+SULaw!C98+SUAg!C98</f>
        <v>0</v>
      </c>
      <c r="D98" s="61">
        <f>SUBoard!D98+SUBR!D98+SUNO!D98+SUSLA!D98+SULaw!D98+SUAg!D98</f>
        <v>0</v>
      </c>
      <c r="E98" s="61">
        <f t="shared" si="10"/>
        <v>0</v>
      </c>
      <c r="F98" s="62">
        <f t="shared" si="11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f>SUBoard!B99+SUBR!B99+SUNO!B99+SUSLA!B99+SULaw!B99+SUAg!B99</f>
        <v>208670349.41999996</v>
      </c>
      <c r="C99" s="160">
        <f>SUBoard!C99+SUBR!C99+SUNO!C99+SUSLA!C99+SULaw!C99+SUAg!C99</f>
        <v>219505288.69999999</v>
      </c>
      <c r="D99" s="160">
        <f>SUBoard!D99+SUBR!D99+SUNO!D99+SUSLA!D99+SULaw!D99+SUAg!D99</f>
        <v>191955465.30680001</v>
      </c>
      <c r="E99" s="161">
        <f t="shared" si="10"/>
        <v>-27549823.39319998</v>
      </c>
      <c r="F99" s="162">
        <f t="shared" si="11"/>
        <v>-0.1255086998420917</v>
      </c>
      <c r="H99" s="179"/>
    </row>
    <row r="100" spans="1:8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8" x14ac:dyDescent="0.25">
      <c r="A101" s="1" t="s">
        <v>210</v>
      </c>
    </row>
    <row r="102" spans="1:8" x14ac:dyDescent="0.25">
      <c r="A102" s="1" t="s">
        <v>181</v>
      </c>
    </row>
    <row r="103" spans="1:8" x14ac:dyDescent="0.25">
      <c r="A103" s="1" t="s">
        <v>211</v>
      </c>
    </row>
  </sheetData>
  <hyperlinks>
    <hyperlink ref="I2" location="Home!A1" tooltip="Home" display="Home" xr:uid="{00000000-0004-0000-1F00-000000000000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3">
    <tabColor theme="9" tint="0.79998168889431442"/>
    <pageSetUpPr fitToPage="1"/>
  </sheetPr>
  <dimension ref="A1:M103"/>
  <sheetViews>
    <sheetView workbookViewId="0">
      <pane ySplit="5" topLeftCell="A6" activePane="bottomLeft" state="frozen"/>
      <selection activeCell="G16" sqref="G16"/>
      <selection pane="bottomLeft" activeCell="I11" sqref="I11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121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207</v>
      </c>
      <c r="C5" s="54" t="s">
        <v>208</v>
      </c>
      <c r="D5" s="202" t="s">
        <v>209</v>
      </c>
      <c r="E5" s="54" t="s">
        <v>207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4163212</v>
      </c>
      <c r="C8" s="61">
        <v>4163212</v>
      </c>
      <c r="D8" s="61">
        <v>4065380</v>
      </c>
      <c r="E8" s="61">
        <f t="shared" ref="E8:E36" si="0">D8-C8</f>
        <v>-97832</v>
      </c>
      <c r="F8" s="62">
        <f t="shared" ref="F8:F36" si="1">IF(ISBLANK(E8),"  ",IF(C8&gt;0,E8/C8,IF(E8&gt;0,1,0)))</f>
        <v>-2.3499163626546041E-2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0</v>
      </c>
      <c r="C10" s="63">
        <v>0</v>
      </c>
      <c r="D10" s="63">
        <v>0</v>
      </c>
      <c r="E10" s="61">
        <f t="shared" si="0"/>
        <v>0</v>
      </c>
      <c r="F10" s="62">
        <f t="shared" si="1"/>
        <v>0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0</v>
      </c>
      <c r="C12" s="65">
        <v>0</v>
      </c>
      <c r="D12" s="65">
        <v>0</v>
      </c>
      <c r="E12" s="61">
        <f t="shared" si="0"/>
        <v>0</v>
      </c>
      <c r="F12" s="62">
        <f t="shared" si="1"/>
        <v>0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91">
        <v>0</v>
      </c>
      <c r="C30" s="91">
        <v>0</v>
      </c>
      <c r="D30" s="91">
        <v>0</v>
      </c>
      <c r="E30" s="61">
        <f t="shared" si="0"/>
        <v>0</v>
      </c>
      <c r="F30" s="62">
        <f t="shared" si="1"/>
        <v>0</v>
      </c>
      <c r="H30" s="178"/>
    </row>
    <row r="31" spans="1:8" s="209" customFormat="1" ht="15" customHeight="1" x14ac:dyDescent="0.25">
      <c r="A31" s="206" t="s">
        <v>205</v>
      </c>
      <c r="B31" s="207">
        <v>0</v>
      </c>
      <c r="C31" s="207">
        <v>0</v>
      </c>
      <c r="D31" s="207">
        <v>0</v>
      </c>
      <c r="E31" s="207">
        <f t="shared" si="0"/>
        <v>0</v>
      </c>
      <c r="F31" s="208">
        <f t="shared" si="1"/>
        <v>0</v>
      </c>
      <c r="H31" s="210"/>
    </row>
    <row r="32" spans="1:8" s="209" customFormat="1" ht="15" customHeight="1" x14ac:dyDescent="0.25">
      <c r="A32" s="206" t="s">
        <v>206</v>
      </c>
      <c r="B32" s="207">
        <v>0</v>
      </c>
      <c r="C32" s="207">
        <v>0</v>
      </c>
      <c r="D32" s="207">
        <v>0</v>
      </c>
      <c r="E32" s="207">
        <f t="shared" si="0"/>
        <v>0</v>
      </c>
      <c r="F32" s="208">
        <f t="shared" si="1"/>
        <v>0</v>
      </c>
      <c r="H32" s="210"/>
    </row>
    <row r="33" spans="1:8" ht="15" customHeight="1" x14ac:dyDescent="0.25">
      <c r="A33" s="191" t="s">
        <v>201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204</v>
      </c>
      <c r="B34" s="65">
        <v>0</v>
      </c>
      <c r="C34" s="65">
        <v>0</v>
      </c>
      <c r="D34" s="65">
        <v>0</v>
      </c>
      <c r="E34" s="61">
        <f t="shared" ref="E34" si="2">D34-C34</f>
        <v>0</v>
      </c>
      <c r="F34" s="62">
        <f t="shared" ref="F34" si="3">IF(ISBLANK(E34),"  ",IF(C34&gt;0,E34/C34,IF(E34&gt;0,1,0)))</f>
        <v>0</v>
      </c>
      <c r="H34" s="178"/>
    </row>
    <row r="35" spans="1:8" ht="15" customHeight="1" x14ac:dyDescent="0.25">
      <c r="A35" s="193" t="s">
        <v>202</v>
      </c>
      <c r="B35" s="65">
        <v>0</v>
      </c>
      <c r="C35" s="65">
        <v>0</v>
      </c>
      <c r="D35" s="65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203</v>
      </c>
      <c r="B36" s="65">
        <v>0</v>
      </c>
      <c r="C36" s="65">
        <v>0</v>
      </c>
      <c r="D36" s="65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s="103" customFormat="1" ht="15" customHeight="1" x14ac:dyDescent="0.25">
      <c r="A42" s="69" t="s">
        <v>30</v>
      </c>
      <c r="B42" s="70">
        <v>4163212</v>
      </c>
      <c r="C42" s="70">
        <v>4163212</v>
      </c>
      <c r="D42" s="70">
        <v>4065380</v>
      </c>
      <c r="E42" s="70">
        <f>D42-C42</f>
        <v>-97832</v>
      </c>
      <c r="F42" s="71">
        <f>IF(ISBLANK(E42),"  ",IF(C42&gt;0,E42/C42,IF(E42&gt;0,1,0)))</f>
        <v>-2.3499163626546041E-2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4">D44-C44</f>
        <v>0</v>
      </c>
      <c r="F44" s="62">
        <f t="shared" ref="F44:F49" si="5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3">
        <f t="shared" si="4"/>
        <v>0</v>
      </c>
      <c r="F45" s="62">
        <f t="shared" si="5"/>
        <v>0</v>
      </c>
      <c r="H45" s="178"/>
    </row>
    <row r="46" spans="1:8" ht="15" customHeight="1" x14ac:dyDescent="0.25">
      <c r="A46" s="73" t="s">
        <v>34</v>
      </c>
      <c r="B46" s="61">
        <v>0</v>
      </c>
      <c r="C46" s="61">
        <v>0</v>
      </c>
      <c r="D46" s="61">
        <v>0</v>
      </c>
      <c r="E46" s="63">
        <f t="shared" si="4"/>
        <v>0</v>
      </c>
      <c r="F46" s="62">
        <f t="shared" si="5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3">
        <f t="shared" si="4"/>
        <v>0</v>
      </c>
      <c r="F47" s="62">
        <f t="shared" si="5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3">
        <f t="shared" si="4"/>
        <v>0</v>
      </c>
      <c r="F48" s="62">
        <f t="shared" si="5"/>
        <v>0</v>
      </c>
      <c r="H48" s="178"/>
    </row>
    <row r="49" spans="1:13" s="103" customFormat="1" ht="15" customHeight="1" x14ac:dyDescent="0.25">
      <c r="A49" s="67" t="s">
        <v>37</v>
      </c>
      <c r="B49" s="75">
        <v>0</v>
      </c>
      <c r="C49" s="75">
        <v>0</v>
      </c>
      <c r="D49" s="75">
        <v>0</v>
      </c>
      <c r="E49" s="86">
        <f t="shared" si="4"/>
        <v>0</v>
      </c>
      <c r="F49" s="71">
        <f t="shared" si="5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v>0</v>
      </c>
      <c r="C51" s="77">
        <v>0</v>
      </c>
      <c r="D51" s="77">
        <v>0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5">
        <v>0</v>
      </c>
      <c r="C55" s="75">
        <v>0</v>
      </c>
      <c r="D55" s="75">
        <v>0</v>
      </c>
      <c r="E55" s="75">
        <f>D55-C55</f>
        <v>0</v>
      </c>
      <c r="F55" s="71">
        <f>IF(ISBLANK(E55),"  ",IF(C55&gt;0,E55/C55,IF(E55&gt;0,1,0)))</f>
        <v>0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9">
        <v>0</v>
      </c>
      <c r="C57" s="79">
        <v>0</v>
      </c>
      <c r="D57" s="79">
        <v>0</v>
      </c>
      <c r="E57" s="79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5">
        <v>4163212</v>
      </c>
      <c r="C61" s="75">
        <v>4163212</v>
      </c>
      <c r="D61" s="75">
        <v>4065380</v>
      </c>
      <c r="E61" s="75">
        <f>D61-C61</f>
        <v>-97832</v>
      </c>
      <c r="F61" s="71">
        <f>IF(ISBLANK(E61),"  ",IF(C61&gt;0,E61/C61,IF(E61&gt;0,1,0)))</f>
        <v>-2.3499163626546041E-2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57">
        <v>0</v>
      </c>
      <c r="C65" s="57">
        <v>0</v>
      </c>
      <c r="D65" s="57">
        <v>0</v>
      </c>
      <c r="E65" s="57">
        <f t="shared" ref="E65:E78" si="6">D65-C65</f>
        <v>0</v>
      </c>
      <c r="F65" s="62">
        <f t="shared" ref="F65:F78" si="7">IF(ISBLANK(E65),"  ",IF(C65&gt;0,E65/C65,IF(E65&gt;0,1,0)))</f>
        <v>0</v>
      </c>
      <c r="H65" s="178"/>
    </row>
    <row r="66" spans="1:8" ht="15" customHeight="1" x14ac:dyDescent="0.25">
      <c r="A66" s="66" t="s">
        <v>47</v>
      </c>
      <c r="B66" s="65">
        <v>0</v>
      </c>
      <c r="C66" s="65">
        <v>0</v>
      </c>
      <c r="D66" s="65">
        <v>0</v>
      </c>
      <c r="E66" s="65">
        <f t="shared" si="6"/>
        <v>0</v>
      </c>
      <c r="F66" s="62">
        <f t="shared" si="7"/>
        <v>0</v>
      </c>
      <c r="H66" s="178"/>
    </row>
    <row r="67" spans="1:8" ht="15" customHeight="1" x14ac:dyDescent="0.25">
      <c r="A67" s="66" t="s">
        <v>48</v>
      </c>
      <c r="B67" s="65">
        <v>0</v>
      </c>
      <c r="C67" s="65">
        <v>0</v>
      </c>
      <c r="D67" s="65">
        <v>0</v>
      </c>
      <c r="E67" s="65">
        <f t="shared" si="6"/>
        <v>0</v>
      </c>
      <c r="F67" s="62">
        <f t="shared" si="7"/>
        <v>0</v>
      </c>
      <c r="H67" s="178"/>
    </row>
    <row r="68" spans="1:8" ht="15" customHeight="1" x14ac:dyDescent="0.25">
      <c r="A68" s="66" t="s">
        <v>49</v>
      </c>
      <c r="B68" s="65">
        <v>174004</v>
      </c>
      <c r="C68" s="65">
        <v>121600</v>
      </c>
      <c r="D68" s="65">
        <v>121600</v>
      </c>
      <c r="E68" s="65">
        <f t="shared" si="6"/>
        <v>0</v>
      </c>
      <c r="F68" s="62">
        <f t="shared" si="7"/>
        <v>0</v>
      </c>
      <c r="H68" s="178"/>
    </row>
    <row r="69" spans="1:8" ht="15" customHeight="1" x14ac:dyDescent="0.25">
      <c r="A69" s="66" t="s">
        <v>50</v>
      </c>
      <c r="B69" s="65">
        <v>0</v>
      </c>
      <c r="C69" s="65">
        <v>0</v>
      </c>
      <c r="D69" s="65">
        <v>0</v>
      </c>
      <c r="E69" s="65">
        <f t="shared" si="6"/>
        <v>0</v>
      </c>
      <c r="F69" s="62">
        <f t="shared" si="7"/>
        <v>0</v>
      </c>
      <c r="H69" s="178"/>
    </row>
    <row r="70" spans="1:8" ht="15" customHeight="1" x14ac:dyDescent="0.25">
      <c r="A70" s="66" t="s">
        <v>51</v>
      </c>
      <c r="B70" s="65">
        <v>3953583</v>
      </c>
      <c r="C70" s="65">
        <v>4005987</v>
      </c>
      <c r="D70" s="65">
        <v>3879525</v>
      </c>
      <c r="E70" s="65">
        <f t="shared" si="6"/>
        <v>-126462</v>
      </c>
      <c r="F70" s="62">
        <f t="shared" si="7"/>
        <v>-3.1568250221480999E-2</v>
      </c>
      <c r="H70" s="178"/>
    </row>
    <row r="71" spans="1:8" ht="15" customHeight="1" x14ac:dyDescent="0.25">
      <c r="A71" s="66" t="s">
        <v>52</v>
      </c>
      <c r="B71" s="65">
        <v>0</v>
      </c>
      <c r="C71" s="65">
        <v>0</v>
      </c>
      <c r="D71" s="65">
        <v>0</v>
      </c>
      <c r="E71" s="65">
        <f t="shared" si="6"/>
        <v>0</v>
      </c>
      <c r="F71" s="62">
        <f t="shared" si="7"/>
        <v>0</v>
      </c>
      <c r="H71" s="178"/>
    </row>
    <row r="72" spans="1:8" ht="15" customHeight="1" x14ac:dyDescent="0.25">
      <c r="A72" s="66" t="s">
        <v>53</v>
      </c>
      <c r="B72" s="65">
        <v>0</v>
      </c>
      <c r="C72" s="65">
        <v>0</v>
      </c>
      <c r="D72" s="65">
        <v>0</v>
      </c>
      <c r="E72" s="65">
        <f t="shared" si="6"/>
        <v>0</v>
      </c>
      <c r="F72" s="62">
        <f t="shared" si="7"/>
        <v>0</v>
      </c>
      <c r="H72" s="178"/>
    </row>
    <row r="73" spans="1:8" s="103" customFormat="1" ht="15" customHeight="1" x14ac:dyDescent="0.25">
      <c r="A73" s="84" t="s">
        <v>54</v>
      </c>
      <c r="B73" s="70">
        <v>4127587</v>
      </c>
      <c r="C73" s="70">
        <v>4127587</v>
      </c>
      <c r="D73" s="70">
        <v>4001125</v>
      </c>
      <c r="E73" s="70">
        <f t="shared" si="6"/>
        <v>-126462</v>
      </c>
      <c r="F73" s="71">
        <f t="shared" si="7"/>
        <v>-3.063823972698819E-2</v>
      </c>
      <c r="H73" s="179"/>
    </row>
    <row r="74" spans="1:8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65">
        <f t="shared" si="6"/>
        <v>0</v>
      </c>
      <c r="F74" s="62">
        <f t="shared" si="7"/>
        <v>0</v>
      </c>
      <c r="H74" s="178"/>
    </row>
    <row r="75" spans="1:8" ht="15" customHeight="1" x14ac:dyDescent="0.25">
      <c r="A75" s="66" t="s">
        <v>56</v>
      </c>
      <c r="B75" s="65">
        <v>35625</v>
      </c>
      <c r="C75" s="65">
        <v>35625</v>
      </c>
      <c r="D75" s="65">
        <v>64255</v>
      </c>
      <c r="E75" s="65">
        <f t="shared" si="6"/>
        <v>28630</v>
      </c>
      <c r="F75" s="62">
        <f t="shared" si="7"/>
        <v>0.8036491228070175</v>
      </c>
      <c r="H75" s="178"/>
    </row>
    <row r="76" spans="1:8" ht="15" customHeight="1" x14ac:dyDescent="0.25">
      <c r="A76" s="66" t="s">
        <v>57</v>
      </c>
      <c r="B76" s="65">
        <v>0</v>
      </c>
      <c r="C76" s="65">
        <v>0</v>
      </c>
      <c r="D76" s="65">
        <v>0</v>
      </c>
      <c r="E76" s="65">
        <f t="shared" si="6"/>
        <v>0</v>
      </c>
      <c r="F76" s="62">
        <f t="shared" si="7"/>
        <v>0</v>
      </c>
      <c r="H76" s="178"/>
    </row>
    <row r="77" spans="1:8" ht="15" customHeight="1" x14ac:dyDescent="0.25">
      <c r="A77" s="66" t="s">
        <v>58</v>
      </c>
      <c r="B77" s="65">
        <v>0</v>
      </c>
      <c r="C77" s="65">
        <v>0</v>
      </c>
      <c r="D77" s="65">
        <v>0</v>
      </c>
      <c r="E77" s="65">
        <f t="shared" si="6"/>
        <v>0</v>
      </c>
      <c r="F77" s="62">
        <f t="shared" si="7"/>
        <v>0</v>
      </c>
      <c r="H77" s="178"/>
    </row>
    <row r="78" spans="1:8" s="103" customFormat="1" ht="15" customHeight="1" x14ac:dyDescent="0.25">
      <c r="A78" s="85" t="s">
        <v>59</v>
      </c>
      <c r="B78" s="86">
        <v>4163212</v>
      </c>
      <c r="C78" s="86">
        <v>4163212</v>
      </c>
      <c r="D78" s="86">
        <v>4065380</v>
      </c>
      <c r="E78" s="182">
        <f t="shared" si="6"/>
        <v>-97832</v>
      </c>
      <c r="F78" s="71">
        <f t="shared" si="7"/>
        <v>-2.3499163626546041E-2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v>2544962</v>
      </c>
      <c r="C81" s="61">
        <v>1866962</v>
      </c>
      <c r="D81" s="61">
        <v>1897962</v>
      </c>
      <c r="E81" s="57">
        <f t="shared" ref="E81:E99" si="8">D81-C81</f>
        <v>31000</v>
      </c>
      <c r="F81" s="62">
        <f t="shared" ref="F81:F99" si="9">IF(ISBLANK(E81),"  ",IF(C81&gt;0,E81/C81,IF(E81&gt;0,1,0)))</f>
        <v>1.6604515785538218E-2</v>
      </c>
      <c r="H81" s="178"/>
    </row>
    <row r="82" spans="1:8" ht="15" customHeight="1" x14ac:dyDescent="0.25">
      <c r="A82" s="66" t="s">
        <v>62</v>
      </c>
      <c r="B82" s="63">
        <v>51996</v>
      </c>
      <c r="C82" s="63">
        <v>64500</v>
      </c>
      <c r="D82" s="63">
        <v>52000</v>
      </c>
      <c r="E82" s="65">
        <f t="shared" si="8"/>
        <v>-12500</v>
      </c>
      <c r="F82" s="62">
        <f t="shared" si="9"/>
        <v>-0.19379844961240311</v>
      </c>
      <c r="H82" s="178"/>
    </row>
    <row r="83" spans="1:8" ht="15" customHeight="1" x14ac:dyDescent="0.25">
      <c r="A83" s="66" t="s">
        <v>63</v>
      </c>
      <c r="B83" s="57">
        <v>916289</v>
      </c>
      <c r="C83" s="57">
        <v>672749</v>
      </c>
      <c r="D83" s="57">
        <v>681429</v>
      </c>
      <c r="E83" s="65">
        <f t="shared" si="8"/>
        <v>8680</v>
      </c>
      <c r="F83" s="62">
        <f t="shared" si="9"/>
        <v>1.2902285993736148E-2</v>
      </c>
      <c r="H83" s="178"/>
    </row>
    <row r="84" spans="1:8" s="103" customFormat="1" ht="15" customHeight="1" x14ac:dyDescent="0.25">
      <c r="A84" s="84" t="s">
        <v>64</v>
      </c>
      <c r="B84" s="86">
        <v>3513247</v>
      </c>
      <c r="C84" s="86">
        <v>2604211</v>
      </c>
      <c r="D84" s="86">
        <v>2631391</v>
      </c>
      <c r="E84" s="70">
        <f t="shared" si="8"/>
        <v>27180</v>
      </c>
      <c r="F84" s="71">
        <f t="shared" si="9"/>
        <v>1.0436942321493919E-2</v>
      </c>
      <c r="H84" s="179"/>
    </row>
    <row r="85" spans="1:8" ht="15" customHeight="1" x14ac:dyDescent="0.25">
      <c r="A85" s="66" t="s">
        <v>65</v>
      </c>
      <c r="B85" s="63">
        <v>230606</v>
      </c>
      <c r="C85" s="63">
        <v>260000</v>
      </c>
      <c r="D85" s="63">
        <v>260000</v>
      </c>
      <c r="E85" s="65">
        <f t="shared" si="8"/>
        <v>0</v>
      </c>
      <c r="F85" s="62">
        <f t="shared" si="9"/>
        <v>0</v>
      </c>
      <c r="H85" s="178"/>
    </row>
    <row r="86" spans="1:8" ht="15" customHeight="1" x14ac:dyDescent="0.25">
      <c r="A86" s="66" t="s">
        <v>66</v>
      </c>
      <c r="B86" s="61">
        <v>144626</v>
      </c>
      <c r="C86" s="61">
        <v>281000</v>
      </c>
      <c r="D86" s="61">
        <v>301700</v>
      </c>
      <c r="E86" s="65">
        <f t="shared" si="8"/>
        <v>20700</v>
      </c>
      <c r="F86" s="62">
        <f t="shared" si="9"/>
        <v>7.3665480427046265E-2</v>
      </c>
      <c r="H86" s="178"/>
    </row>
    <row r="87" spans="1:8" ht="15" customHeight="1" x14ac:dyDescent="0.25">
      <c r="A87" s="66" t="s">
        <v>67</v>
      </c>
      <c r="B87" s="57">
        <v>69505</v>
      </c>
      <c r="C87" s="57">
        <v>111000</v>
      </c>
      <c r="D87" s="57">
        <v>113000</v>
      </c>
      <c r="E87" s="65">
        <f t="shared" si="8"/>
        <v>2000</v>
      </c>
      <c r="F87" s="62">
        <f t="shared" si="9"/>
        <v>1.8018018018018018E-2</v>
      </c>
      <c r="H87" s="178"/>
    </row>
    <row r="88" spans="1:8" s="103" customFormat="1" ht="15" customHeight="1" x14ac:dyDescent="0.25">
      <c r="A88" s="68" t="s">
        <v>68</v>
      </c>
      <c r="B88" s="86">
        <v>444737</v>
      </c>
      <c r="C88" s="86">
        <v>652000</v>
      </c>
      <c r="D88" s="86">
        <v>674700</v>
      </c>
      <c r="E88" s="70">
        <f t="shared" si="8"/>
        <v>22700</v>
      </c>
      <c r="F88" s="71">
        <f t="shared" si="9"/>
        <v>3.4815950920245399E-2</v>
      </c>
      <c r="H88" s="179"/>
    </row>
    <row r="89" spans="1:8" ht="15" customHeight="1" x14ac:dyDescent="0.25">
      <c r="A89" s="66" t="s">
        <v>69</v>
      </c>
      <c r="B89" s="57">
        <v>58959</v>
      </c>
      <c r="C89" s="57">
        <v>97000</v>
      </c>
      <c r="D89" s="57">
        <v>127000</v>
      </c>
      <c r="E89" s="65">
        <f t="shared" si="8"/>
        <v>30000</v>
      </c>
      <c r="F89" s="62">
        <f t="shared" si="9"/>
        <v>0.30927835051546393</v>
      </c>
      <c r="H89" s="178"/>
    </row>
    <row r="90" spans="1:8" ht="15" customHeight="1" x14ac:dyDescent="0.25">
      <c r="A90" s="66" t="s">
        <v>70</v>
      </c>
      <c r="B90" s="65">
        <v>85181</v>
      </c>
      <c r="C90" s="65">
        <v>711876</v>
      </c>
      <c r="D90" s="65">
        <v>502534</v>
      </c>
      <c r="E90" s="65">
        <f t="shared" si="8"/>
        <v>-209342</v>
      </c>
      <c r="F90" s="62">
        <f t="shared" si="9"/>
        <v>-0.29407087751237576</v>
      </c>
      <c r="H90" s="178"/>
    </row>
    <row r="91" spans="1:8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8"/>
        <v>0</v>
      </c>
      <c r="F91" s="62">
        <f t="shared" si="9"/>
        <v>0</v>
      </c>
      <c r="H91" s="178"/>
    </row>
    <row r="92" spans="1:8" ht="15" customHeight="1" x14ac:dyDescent="0.25">
      <c r="A92" s="66" t="s">
        <v>72</v>
      </c>
      <c r="B92" s="65">
        <v>35625</v>
      </c>
      <c r="C92" s="65">
        <v>35625</v>
      </c>
      <c r="D92" s="65">
        <v>64255</v>
      </c>
      <c r="E92" s="65">
        <f t="shared" si="8"/>
        <v>28630</v>
      </c>
      <c r="F92" s="62">
        <f t="shared" si="9"/>
        <v>0.8036491228070175</v>
      </c>
      <c r="H92" s="178"/>
    </row>
    <row r="93" spans="1:8" s="103" customFormat="1" ht="15" customHeight="1" x14ac:dyDescent="0.25">
      <c r="A93" s="68" t="s">
        <v>73</v>
      </c>
      <c r="B93" s="70">
        <v>179765</v>
      </c>
      <c r="C93" s="70">
        <v>844501</v>
      </c>
      <c r="D93" s="70">
        <v>693789</v>
      </c>
      <c r="E93" s="70">
        <f t="shared" si="8"/>
        <v>-150712</v>
      </c>
      <c r="F93" s="71">
        <f t="shared" si="9"/>
        <v>-0.17846278453193068</v>
      </c>
      <c r="H93" s="179"/>
    </row>
    <row r="94" spans="1:8" ht="15" customHeight="1" x14ac:dyDescent="0.25">
      <c r="A94" s="66" t="s">
        <v>74</v>
      </c>
      <c r="B94" s="65">
        <v>25463</v>
      </c>
      <c r="C94" s="65">
        <v>62500</v>
      </c>
      <c r="D94" s="65">
        <v>65500</v>
      </c>
      <c r="E94" s="65">
        <f t="shared" si="8"/>
        <v>3000</v>
      </c>
      <c r="F94" s="62">
        <f t="shared" si="9"/>
        <v>4.8000000000000001E-2</v>
      </c>
      <c r="H94" s="178"/>
    </row>
    <row r="95" spans="1:8" ht="15" customHeight="1" x14ac:dyDescent="0.25">
      <c r="A95" s="66" t="s">
        <v>75</v>
      </c>
      <c r="B95" s="65">
        <v>0</v>
      </c>
      <c r="C95" s="65">
        <v>0</v>
      </c>
      <c r="D95" s="65">
        <v>0</v>
      </c>
      <c r="E95" s="65">
        <f t="shared" si="8"/>
        <v>0</v>
      </c>
      <c r="F95" s="62">
        <f t="shared" si="9"/>
        <v>0</v>
      </c>
      <c r="H95" s="178"/>
    </row>
    <row r="96" spans="1:8" ht="15" customHeight="1" x14ac:dyDescent="0.25">
      <c r="A96" s="73" t="s">
        <v>76</v>
      </c>
      <c r="B96" s="65">
        <v>0</v>
      </c>
      <c r="C96" s="65">
        <v>0</v>
      </c>
      <c r="D96" s="65">
        <v>0</v>
      </c>
      <c r="E96" s="65">
        <f t="shared" si="8"/>
        <v>0</v>
      </c>
      <c r="F96" s="62">
        <f t="shared" si="9"/>
        <v>0</v>
      </c>
      <c r="H96" s="178"/>
    </row>
    <row r="97" spans="1:9" s="103" customFormat="1" ht="15" customHeight="1" x14ac:dyDescent="0.25">
      <c r="A97" s="87" t="s">
        <v>77</v>
      </c>
      <c r="B97" s="86">
        <v>25463</v>
      </c>
      <c r="C97" s="86">
        <v>62500</v>
      </c>
      <c r="D97" s="86">
        <v>65500</v>
      </c>
      <c r="E97" s="70">
        <f t="shared" si="8"/>
        <v>3000</v>
      </c>
      <c r="F97" s="71">
        <f t="shared" si="9"/>
        <v>4.8000000000000001E-2</v>
      </c>
      <c r="H97" s="179"/>
    </row>
    <row r="98" spans="1:9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8"/>
        <v>0</v>
      </c>
      <c r="F98" s="62">
        <f t="shared" si="9"/>
        <v>0</v>
      </c>
      <c r="H98" s="178"/>
    </row>
    <row r="99" spans="1:9" s="103" customFormat="1" ht="15" customHeight="1" thickBot="1" x14ac:dyDescent="0.3">
      <c r="A99" s="159" t="s">
        <v>59</v>
      </c>
      <c r="B99" s="160">
        <v>4163212</v>
      </c>
      <c r="C99" s="160">
        <v>4163212</v>
      </c>
      <c r="D99" s="160">
        <v>4065380</v>
      </c>
      <c r="E99" s="160">
        <f t="shared" si="8"/>
        <v>-97832</v>
      </c>
      <c r="F99" s="162">
        <f t="shared" si="9"/>
        <v>-2.3499163626546041E-2</v>
      </c>
      <c r="H99" s="179"/>
    </row>
    <row r="100" spans="1:9" s="103" customFormat="1" ht="15" customHeight="1" thickTop="1" x14ac:dyDescent="0.4">
      <c r="A100" s="23"/>
      <c r="B100" s="24"/>
      <c r="C100" s="24"/>
      <c r="D100" s="24"/>
      <c r="E100" s="24"/>
      <c r="F100" s="25"/>
      <c r="H100" s="174"/>
      <c r="I100" s="175"/>
    </row>
    <row r="101" spans="1:9" x14ac:dyDescent="0.25">
      <c r="A101" s="1" t="s">
        <v>210</v>
      </c>
    </row>
    <row r="102" spans="1:9" x14ac:dyDescent="0.25">
      <c r="A102" s="1" t="s">
        <v>181</v>
      </c>
    </row>
    <row r="103" spans="1:9" x14ac:dyDescent="0.25">
      <c r="A103" s="1" t="s">
        <v>211</v>
      </c>
    </row>
  </sheetData>
  <hyperlinks>
    <hyperlink ref="I2" location="Home!A1" tooltip="Home" display="Home" xr:uid="{00000000-0004-0000-2000-000000000000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4">
    <tabColor theme="9" tint="0.79998168889431442"/>
    <pageSetUpPr fitToPage="1"/>
  </sheetPr>
  <dimension ref="A1:M103"/>
  <sheetViews>
    <sheetView workbookViewId="0">
      <pane ySplit="5" topLeftCell="A15" activePane="bottomLeft" state="frozen"/>
      <selection activeCell="G16" sqref="G16"/>
      <selection pane="bottomLeft" activeCell="B28" sqref="B28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  <col min="10" max="10" width="9.85546875" customWidth="1"/>
  </cols>
  <sheetData>
    <row r="1" spans="1:9" ht="19.5" customHeight="1" thickBot="1" x14ac:dyDescent="0.3">
      <c r="A1" s="27" t="s">
        <v>0</v>
      </c>
      <c r="B1" s="28"/>
      <c r="D1" s="48" t="s">
        <v>1</v>
      </c>
      <c r="E1" s="26" t="s">
        <v>212</v>
      </c>
      <c r="F1" s="26"/>
      <c r="H1" s="152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207</v>
      </c>
      <c r="C5" s="54" t="s">
        <v>208</v>
      </c>
      <c r="D5" s="202" t="s">
        <v>209</v>
      </c>
      <c r="E5" s="54" t="s">
        <v>207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34799563</v>
      </c>
      <c r="C8" s="61">
        <v>34799563</v>
      </c>
      <c r="D8" s="61">
        <v>25730701</v>
      </c>
      <c r="E8" s="61">
        <f t="shared" ref="E8:E36" si="0">D8-C8</f>
        <v>-9068862</v>
      </c>
      <c r="F8" s="62">
        <f t="shared" ref="F8:F36" si="1">IF(ISBLANK(E8),"  ",IF(C8&gt;0,E8/C8,IF(E8&gt;0,1,0)))</f>
        <v>-0.26060275527023141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6449714.0499999998</v>
      </c>
      <c r="C10" s="63">
        <v>6507422</v>
      </c>
      <c r="D10" s="63">
        <v>1847009</v>
      </c>
      <c r="E10" s="61">
        <f t="shared" si="0"/>
        <v>-4660413</v>
      </c>
      <c r="F10" s="62">
        <f t="shared" si="1"/>
        <v>-0.71616886072549157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1738097.05</v>
      </c>
      <c r="C12" s="65">
        <v>1795961</v>
      </c>
      <c r="D12" s="65">
        <v>1828997</v>
      </c>
      <c r="E12" s="61">
        <f t="shared" si="0"/>
        <v>33036</v>
      </c>
      <c r="F12" s="62">
        <f t="shared" si="1"/>
        <v>1.83946087916163E-2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11617</v>
      </c>
      <c r="C28" s="65">
        <v>11461</v>
      </c>
      <c r="D28" s="65">
        <v>18012</v>
      </c>
      <c r="E28" s="61">
        <f t="shared" si="0"/>
        <v>6551</v>
      </c>
      <c r="F28" s="62">
        <f t="shared" si="1"/>
        <v>0.571590611639473</v>
      </c>
      <c r="H28" s="178"/>
    </row>
    <row r="29" spans="1:8" ht="15" customHeight="1" x14ac:dyDescent="0.25">
      <c r="A29" s="191" t="s">
        <v>197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91">
        <v>0</v>
      </c>
      <c r="C30" s="91">
        <v>0</v>
      </c>
      <c r="D30" s="91">
        <v>0</v>
      </c>
      <c r="E30" s="61">
        <f t="shared" si="0"/>
        <v>0</v>
      </c>
      <c r="F30" s="62">
        <f t="shared" si="1"/>
        <v>0</v>
      </c>
      <c r="H30" s="178"/>
    </row>
    <row r="31" spans="1:8" s="209" customFormat="1" ht="15" customHeight="1" x14ac:dyDescent="0.25">
      <c r="A31" s="206" t="s">
        <v>205</v>
      </c>
      <c r="B31" s="207">
        <v>3700000</v>
      </c>
      <c r="C31" s="207">
        <v>3700000</v>
      </c>
      <c r="D31" s="207">
        <v>0</v>
      </c>
      <c r="E31" s="207">
        <f t="shared" si="0"/>
        <v>-3700000</v>
      </c>
      <c r="F31" s="208">
        <f t="shared" si="1"/>
        <v>-1</v>
      </c>
      <c r="H31" s="210"/>
    </row>
    <row r="32" spans="1:8" s="209" customFormat="1" ht="15" customHeight="1" x14ac:dyDescent="0.25">
      <c r="A32" s="206" t="s">
        <v>206</v>
      </c>
      <c r="B32" s="207">
        <v>1000000</v>
      </c>
      <c r="C32" s="207">
        <v>1000000</v>
      </c>
      <c r="D32" s="207">
        <v>0</v>
      </c>
      <c r="E32" s="207">
        <f t="shared" si="0"/>
        <v>-1000000</v>
      </c>
      <c r="F32" s="208">
        <f t="shared" si="1"/>
        <v>-1</v>
      </c>
      <c r="H32" s="210"/>
    </row>
    <row r="33" spans="1:8" ht="15" customHeight="1" x14ac:dyDescent="0.25">
      <c r="A33" s="191" t="s">
        <v>201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204</v>
      </c>
      <c r="B34" s="65">
        <v>0</v>
      </c>
      <c r="C34" s="65">
        <v>0</v>
      </c>
      <c r="D34" s="65">
        <v>0</v>
      </c>
      <c r="E34" s="61">
        <f t="shared" ref="E34" si="2">D34-C34</f>
        <v>0</v>
      </c>
      <c r="F34" s="62">
        <f t="shared" ref="F34" si="3">IF(ISBLANK(E34),"  ",IF(C34&gt;0,E34/C34,IF(E34&gt;0,1,0)))</f>
        <v>0</v>
      </c>
      <c r="H34" s="178"/>
    </row>
    <row r="35" spans="1:8" ht="15" customHeight="1" x14ac:dyDescent="0.25">
      <c r="A35" s="193" t="s">
        <v>202</v>
      </c>
      <c r="B35" s="65">
        <v>0</v>
      </c>
      <c r="C35" s="65">
        <v>0</v>
      </c>
      <c r="D35" s="65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203</v>
      </c>
      <c r="B36" s="65">
        <v>0</v>
      </c>
      <c r="C36" s="65">
        <v>0</v>
      </c>
      <c r="D36" s="65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186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186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s="103" customFormat="1" ht="15" customHeight="1" x14ac:dyDescent="0.25">
      <c r="A42" s="69" t="s">
        <v>30</v>
      </c>
      <c r="B42" s="70">
        <v>41249277.049999997</v>
      </c>
      <c r="C42" s="70">
        <v>41306985</v>
      </c>
      <c r="D42" s="70">
        <v>27577710</v>
      </c>
      <c r="E42" s="70">
        <f>D42-C42</f>
        <v>-13729275</v>
      </c>
      <c r="F42" s="62">
        <f>IF(ISBLANK(E42),"  ",IF(C42&gt;0,E42/C42,IF(E42&gt;0,1,0)))</f>
        <v>-0.3323717526224681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186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4">D44-C44</f>
        <v>0</v>
      </c>
      <c r="F44" s="62">
        <f t="shared" ref="F44:F49" si="5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3">
        <f t="shared" si="4"/>
        <v>0</v>
      </c>
      <c r="F45" s="62">
        <f t="shared" si="5"/>
        <v>0</v>
      </c>
      <c r="H45" s="178"/>
    </row>
    <row r="46" spans="1:8" ht="15" customHeight="1" x14ac:dyDescent="0.25">
      <c r="A46" s="73" t="s">
        <v>34</v>
      </c>
      <c r="B46" s="61">
        <v>0</v>
      </c>
      <c r="C46" s="61">
        <v>0</v>
      </c>
      <c r="D46" s="61">
        <v>0</v>
      </c>
      <c r="E46" s="63">
        <f t="shared" si="4"/>
        <v>0</v>
      </c>
      <c r="F46" s="62">
        <f t="shared" si="5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3">
        <f t="shared" si="4"/>
        <v>0</v>
      </c>
      <c r="F47" s="62">
        <f t="shared" si="5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3">
        <f t="shared" si="4"/>
        <v>0</v>
      </c>
      <c r="F48" s="62">
        <f t="shared" si="5"/>
        <v>0</v>
      </c>
      <c r="H48" s="178"/>
    </row>
    <row r="49" spans="1:13" s="103" customFormat="1" ht="15" customHeight="1" x14ac:dyDescent="0.25">
      <c r="A49" s="67" t="s">
        <v>37</v>
      </c>
      <c r="B49" s="75">
        <v>0</v>
      </c>
      <c r="C49" s="75">
        <v>0</v>
      </c>
      <c r="D49" s="75">
        <v>0</v>
      </c>
      <c r="E49" s="86">
        <f t="shared" si="4"/>
        <v>0</v>
      </c>
      <c r="F49" s="62">
        <f t="shared" si="5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186"/>
      <c r="H50" s="178"/>
    </row>
    <row r="51" spans="1:13" s="103" customFormat="1" ht="15" customHeight="1" x14ac:dyDescent="0.25">
      <c r="A51" s="76" t="s">
        <v>39</v>
      </c>
      <c r="B51" s="77">
        <v>4347563.01</v>
      </c>
      <c r="C51" s="77">
        <v>4476791</v>
      </c>
      <c r="D51" s="77">
        <v>4476791</v>
      </c>
      <c r="E51" s="77">
        <f>D51-C51</f>
        <v>0</v>
      </c>
      <c r="F51" s="62">
        <f>IF(ISBLANK(E51),"  ",IF(C51&gt;0,E51/C51,IF(E51&gt;0,1,0)))</f>
        <v>0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186"/>
      <c r="H52" s="178"/>
    </row>
    <row r="53" spans="1:13" s="103" customFormat="1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62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186"/>
      <c r="H54" s="178"/>
    </row>
    <row r="55" spans="1:13" s="103" customFormat="1" ht="15" customHeight="1" x14ac:dyDescent="0.25">
      <c r="A55" s="67" t="s">
        <v>41</v>
      </c>
      <c r="B55" s="75">
        <v>72151586.060000002</v>
      </c>
      <c r="C55" s="75">
        <v>73543866</v>
      </c>
      <c r="D55" s="75">
        <v>73543866</v>
      </c>
      <c r="E55" s="75">
        <f>D55-C55</f>
        <v>0</v>
      </c>
      <c r="F55" s="62">
        <f>IF(ISBLANK(E55),"  ",IF(C55&gt;0,E55/C55,IF(E55&gt;0,1,0)))</f>
        <v>0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186"/>
      <c r="H56" s="178"/>
    </row>
    <row r="57" spans="1:13" s="103" customFormat="1" ht="15" customHeight="1" x14ac:dyDescent="0.25">
      <c r="A57" s="78" t="s">
        <v>42</v>
      </c>
      <c r="B57" s="79">
        <v>0</v>
      </c>
      <c r="C57" s="79">
        <v>0</v>
      </c>
      <c r="D57" s="79">
        <v>0</v>
      </c>
      <c r="E57" s="79">
        <f>D57-C57</f>
        <v>0</v>
      </c>
      <c r="F57" s="62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186"/>
      <c r="H58" s="178"/>
    </row>
    <row r="59" spans="1:13" s="10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62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186"/>
      <c r="H60" s="178"/>
    </row>
    <row r="61" spans="1:13" s="103" customFormat="1" ht="15" customHeight="1" x14ac:dyDescent="0.25">
      <c r="A61" s="81" t="s">
        <v>44</v>
      </c>
      <c r="B61" s="75">
        <v>117748426.12</v>
      </c>
      <c r="C61" s="75">
        <v>119327642</v>
      </c>
      <c r="D61" s="75">
        <v>105598367</v>
      </c>
      <c r="E61" s="75">
        <f>D61-C61</f>
        <v>-13729275</v>
      </c>
      <c r="F61" s="62">
        <f>IF(ISBLANK(E61),"  ",IF(C61&gt;0,E61/C61,IF(E61&gt;0,1,0)))</f>
        <v>-0.11505527780394756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186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80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80"/>
      <c r="H64" s="178"/>
    </row>
    <row r="65" spans="1:10" ht="15" customHeight="1" x14ac:dyDescent="0.25">
      <c r="A65" s="64" t="s">
        <v>46</v>
      </c>
      <c r="B65" s="57">
        <v>39429343.140000001</v>
      </c>
      <c r="C65" s="57">
        <v>40934463.079999998</v>
      </c>
      <c r="D65" s="57">
        <v>40100497</v>
      </c>
      <c r="E65" s="57">
        <f t="shared" ref="E65:E78" si="6">D65-C65</f>
        <v>-833966.07999999821</v>
      </c>
      <c r="F65" s="62">
        <f t="shared" ref="F65:F78" si="7">IF(ISBLANK(E65),"  ",IF(C65&gt;0,E65/C65,IF(E65&gt;0,1,0)))</f>
        <v>-2.0373201875645518E-2</v>
      </c>
      <c r="H65" s="178"/>
    </row>
    <row r="66" spans="1:10" ht="15" customHeight="1" x14ac:dyDescent="0.25">
      <c r="A66" s="66" t="s">
        <v>47</v>
      </c>
      <c r="B66" s="65">
        <v>550200.15</v>
      </c>
      <c r="C66" s="65">
        <v>385465</v>
      </c>
      <c r="D66" s="65">
        <v>384123</v>
      </c>
      <c r="E66" s="65">
        <f t="shared" si="6"/>
        <v>-1342</v>
      </c>
      <c r="F66" s="62">
        <f t="shared" si="7"/>
        <v>-3.4815093458550063E-3</v>
      </c>
      <c r="H66" s="178"/>
    </row>
    <row r="67" spans="1:10" ht="15" customHeight="1" x14ac:dyDescent="0.25">
      <c r="A67" s="66" t="s">
        <v>48</v>
      </c>
      <c r="B67" s="65">
        <v>627667.23</v>
      </c>
      <c r="C67" s="65">
        <v>690502</v>
      </c>
      <c r="D67" s="65">
        <v>758263</v>
      </c>
      <c r="E67" s="65">
        <f t="shared" si="6"/>
        <v>67761</v>
      </c>
      <c r="F67" s="62">
        <f t="shared" si="7"/>
        <v>9.8132952547566848E-2</v>
      </c>
      <c r="H67" s="178"/>
    </row>
    <row r="68" spans="1:10" ht="15" customHeight="1" x14ac:dyDescent="0.25">
      <c r="A68" s="66" t="s">
        <v>49</v>
      </c>
      <c r="B68" s="65">
        <v>12171637.409999998</v>
      </c>
      <c r="C68" s="65">
        <v>12428353</v>
      </c>
      <c r="D68" s="65">
        <v>11905845</v>
      </c>
      <c r="E68" s="65">
        <f t="shared" si="6"/>
        <v>-522508</v>
      </c>
      <c r="F68" s="62">
        <f t="shared" si="7"/>
        <v>-4.2041612432475971E-2</v>
      </c>
      <c r="H68" s="178"/>
    </row>
    <row r="69" spans="1:10" ht="15" customHeight="1" x14ac:dyDescent="0.25">
      <c r="A69" s="66" t="s">
        <v>50</v>
      </c>
      <c r="B69" s="65">
        <v>4064002.4700000007</v>
      </c>
      <c r="C69" s="65">
        <v>4211866</v>
      </c>
      <c r="D69" s="65">
        <v>4714896</v>
      </c>
      <c r="E69" s="65">
        <f t="shared" si="6"/>
        <v>503030</v>
      </c>
      <c r="F69" s="62">
        <f t="shared" si="7"/>
        <v>0.11943162484276565</v>
      </c>
      <c r="H69" s="178"/>
    </row>
    <row r="70" spans="1:10" ht="15" customHeight="1" x14ac:dyDescent="0.25">
      <c r="A70" s="66" t="s">
        <v>51</v>
      </c>
      <c r="B70" s="65">
        <v>18523122.120000001</v>
      </c>
      <c r="C70" s="65">
        <v>10804266</v>
      </c>
      <c r="D70" s="65">
        <v>11530083</v>
      </c>
      <c r="E70" s="65">
        <f t="shared" si="6"/>
        <v>725817</v>
      </c>
      <c r="F70" s="62">
        <f t="shared" si="7"/>
        <v>6.7178742174618805E-2</v>
      </c>
      <c r="H70" s="178"/>
    </row>
    <row r="71" spans="1:10" ht="15" customHeight="1" x14ac:dyDescent="0.25">
      <c r="A71" s="66" t="s">
        <v>52</v>
      </c>
      <c r="B71" s="65">
        <v>16644066.91</v>
      </c>
      <c r="C71" s="65">
        <v>19491229</v>
      </c>
      <c r="D71" s="65">
        <v>15009526</v>
      </c>
      <c r="E71" s="65">
        <f t="shared" si="6"/>
        <v>-4481703</v>
      </c>
      <c r="F71" s="62">
        <f t="shared" si="7"/>
        <v>-0.22993434636676835</v>
      </c>
      <c r="H71" s="178"/>
    </row>
    <row r="72" spans="1:10" ht="15" customHeight="1" x14ac:dyDescent="0.25">
      <c r="A72" s="66" t="s">
        <v>53</v>
      </c>
      <c r="B72" s="65">
        <v>17938786.400000002</v>
      </c>
      <c r="C72" s="65">
        <v>19727940</v>
      </c>
      <c r="D72" s="65">
        <v>12504649</v>
      </c>
      <c r="E72" s="65">
        <f t="shared" si="6"/>
        <v>-7223291</v>
      </c>
      <c r="F72" s="62">
        <f t="shared" si="7"/>
        <v>-0.36614522347492945</v>
      </c>
      <c r="H72" s="178"/>
    </row>
    <row r="73" spans="1:10" s="103" customFormat="1" ht="15" customHeight="1" x14ac:dyDescent="0.25">
      <c r="A73" s="84" t="s">
        <v>54</v>
      </c>
      <c r="B73" s="70">
        <v>109948825.83</v>
      </c>
      <c r="C73" s="70">
        <v>108674084.08</v>
      </c>
      <c r="D73" s="70">
        <v>96907882</v>
      </c>
      <c r="E73" s="70">
        <f t="shared" si="6"/>
        <v>-11766202.079999998</v>
      </c>
      <c r="F73" s="62">
        <f t="shared" si="7"/>
        <v>-0.10827054287697842</v>
      </c>
      <c r="H73" s="179"/>
      <c r="I73" s="153"/>
      <c r="J73" s="153"/>
    </row>
    <row r="74" spans="1:10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65">
        <f t="shared" si="6"/>
        <v>0</v>
      </c>
      <c r="F74" s="62">
        <f t="shared" si="7"/>
        <v>0</v>
      </c>
      <c r="H74" s="178"/>
    </row>
    <row r="75" spans="1:10" ht="15" customHeight="1" x14ac:dyDescent="0.25">
      <c r="A75" s="66" t="s">
        <v>56</v>
      </c>
      <c r="B75" s="65">
        <v>4099758.84</v>
      </c>
      <c r="C75" s="65">
        <v>6953717</v>
      </c>
      <c r="D75" s="65">
        <v>4990644</v>
      </c>
      <c r="E75" s="65">
        <f t="shared" si="6"/>
        <v>-1963073</v>
      </c>
      <c r="F75" s="62">
        <f t="shared" si="7"/>
        <v>-0.28230556406019974</v>
      </c>
      <c r="H75" s="178"/>
    </row>
    <row r="76" spans="1:10" ht="15" customHeight="1" x14ac:dyDescent="0.25">
      <c r="A76" s="66" t="s">
        <v>57</v>
      </c>
      <c r="B76" s="65">
        <v>3699841</v>
      </c>
      <c r="C76" s="65">
        <v>3699841</v>
      </c>
      <c r="D76" s="65">
        <v>3699841</v>
      </c>
      <c r="E76" s="65">
        <f t="shared" si="6"/>
        <v>0</v>
      </c>
      <c r="F76" s="62">
        <f t="shared" si="7"/>
        <v>0</v>
      </c>
      <c r="H76" s="178"/>
    </row>
    <row r="77" spans="1:10" ht="15" customHeight="1" x14ac:dyDescent="0.25">
      <c r="A77" s="66" t="s">
        <v>58</v>
      </c>
      <c r="B77" s="65">
        <v>0</v>
      </c>
      <c r="C77" s="65">
        <v>0</v>
      </c>
      <c r="D77" s="65">
        <v>0</v>
      </c>
      <c r="E77" s="65">
        <f t="shared" si="6"/>
        <v>0</v>
      </c>
      <c r="F77" s="62">
        <f t="shared" si="7"/>
        <v>0</v>
      </c>
      <c r="H77" s="178"/>
    </row>
    <row r="78" spans="1:10" s="103" customFormat="1" ht="15" customHeight="1" x14ac:dyDescent="0.25">
      <c r="A78" s="85" t="s">
        <v>59</v>
      </c>
      <c r="B78" s="86">
        <v>117748425.67</v>
      </c>
      <c r="C78" s="86">
        <v>119327642.08</v>
      </c>
      <c r="D78" s="86">
        <v>105598367</v>
      </c>
      <c r="E78" s="182">
        <f t="shared" si="6"/>
        <v>-13729275.079999998</v>
      </c>
      <c r="F78" s="62">
        <f t="shared" si="7"/>
        <v>-0.11505527839723487</v>
      </c>
      <c r="H78" s="179"/>
      <c r="I78" s="153"/>
      <c r="J78" s="153"/>
    </row>
    <row r="79" spans="1:10" ht="15" customHeight="1" x14ac:dyDescent="0.25">
      <c r="A79" s="83"/>
      <c r="B79" s="57"/>
      <c r="C79" s="57"/>
      <c r="D79" s="57"/>
      <c r="E79" s="57"/>
      <c r="F79" s="186"/>
      <c r="H79" s="178"/>
    </row>
    <row r="80" spans="1:10" ht="15" customHeight="1" x14ac:dyDescent="0.25">
      <c r="A80" s="81" t="s">
        <v>60</v>
      </c>
      <c r="B80" s="57"/>
      <c r="C80" s="57"/>
      <c r="D80" s="57"/>
      <c r="E80" s="57"/>
      <c r="F80" s="80"/>
      <c r="H80" s="178"/>
    </row>
    <row r="81" spans="1:10" ht="15" customHeight="1" x14ac:dyDescent="0.25">
      <c r="A81" s="64" t="s">
        <v>61</v>
      </c>
      <c r="B81" s="61">
        <v>51609941.329999998</v>
      </c>
      <c r="C81" s="61">
        <v>50052036.079999998</v>
      </c>
      <c r="D81" s="61">
        <v>50211313</v>
      </c>
      <c r="E81" s="57">
        <f t="shared" ref="E81:E99" si="8">D81-C81</f>
        <v>159276.92000000179</v>
      </c>
      <c r="F81" s="62">
        <f t="shared" ref="F81:F99" si="9">IF(ISBLANK(E81),"  ",IF(C81&gt;0,E81/C81,IF(E81&gt;0,1,0)))</f>
        <v>3.1822265880537539E-3</v>
      </c>
      <c r="H81" s="178"/>
    </row>
    <row r="82" spans="1:10" ht="15" customHeight="1" x14ac:dyDescent="0.25">
      <c r="A82" s="66" t="s">
        <v>62</v>
      </c>
      <c r="B82" s="63">
        <v>107678.56</v>
      </c>
      <c r="C82" s="63">
        <v>201377</v>
      </c>
      <c r="D82" s="63">
        <v>201377</v>
      </c>
      <c r="E82" s="65">
        <f t="shared" si="8"/>
        <v>0</v>
      </c>
      <c r="F82" s="62">
        <f t="shared" si="9"/>
        <v>0</v>
      </c>
      <c r="H82" s="178"/>
    </row>
    <row r="83" spans="1:10" ht="15" customHeight="1" x14ac:dyDescent="0.25">
      <c r="A83" s="66" t="s">
        <v>63</v>
      </c>
      <c r="B83" s="57">
        <v>20658009.699999999</v>
      </c>
      <c r="C83" s="57">
        <v>20447807</v>
      </c>
      <c r="D83" s="57">
        <v>20288885</v>
      </c>
      <c r="E83" s="65">
        <f t="shared" si="8"/>
        <v>-158922</v>
      </c>
      <c r="F83" s="62">
        <f t="shared" si="9"/>
        <v>-7.7720803996242727E-3</v>
      </c>
      <c r="H83" s="178"/>
    </row>
    <row r="84" spans="1:10" s="103" customFormat="1" ht="15" customHeight="1" x14ac:dyDescent="0.25">
      <c r="A84" s="84" t="s">
        <v>64</v>
      </c>
      <c r="B84" s="86">
        <v>72375629.590000004</v>
      </c>
      <c r="C84" s="86">
        <v>70701220.079999998</v>
      </c>
      <c r="D84" s="86">
        <v>70701575</v>
      </c>
      <c r="E84" s="70">
        <f t="shared" si="8"/>
        <v>354.92000000178814</v>
      </c>
      <c r="F84" s="62">
        <f t="shared" si="9"/>
        <v>5.019998234828031E-6</v>
      </c>
      <c r="H84" s="179"/>
      <c r="I84" s="153"/>
      <c r="J84" s="153"/>
    </row>
    <row r="85" spans="1:10" ht="15" customHeight="1" x14ac:dyDescent="0.25">
      <c r="A85" s="66" t="s">
        <v>65</v>
      </c>
      <c r="B85" s="63">
        <v>326819.78999999998</v>
      </c>
      <c r="C85" s="63">
        <v>325870</v>
      </c>
      <c r="D85" s="63">
        <v>337570</v>
      </c>
      <c r="E85" s="65">
        <f t="shared" si="8"/>
        <v>11700</v>
      </c>
      <c r="F85" s="62">
        <f t="shared" si="9"/>
        <v>3.5903888053518275E-2</v>
      </c>
      <c r="H85" s="178"/>
    </row>
    <row r="86" spans="1:10" ht="15" customHeight="1" x14ac:dyDescent="0.25">
      <c r="A86" s="66" t="s">
        <v>66</v>
      </c>
      <c r="B86" s="61">
        <v>12615563.67</v>
      </c>
      <c r="C86" s="61">
        <v>10864205</v>
      </c>
      <c r="D86" s="61">
        <v>8341651</v>
      </c>
      <c r="E86" s="65">
        <f t="shared" si="8"/>
        <v>-2522554</v>
      </c>
      <c r="F86" s="62">
        <f t="shared" si="9"/>
        <v>-0.23218946991519399</v>
      </c>
      <c r="H86" s="178"/>
    </row>
    <row r="87" spans="1:10" ht="15" customHeight="1" x14ac:dyDescent="0.25">
      <c r="A87" s="66" t="s">
        <v>67</v>
      </c>
      <c r="B87" s="57">
        <v>1401903.35</v>
      </c>
      <c r="C87" s="57">
        <v>909411</v>
      </c>
      <c r="D87" s="57">
        <v>835411</v>
      </c>
      <c r="E87" s="65">
        <f t="shared" si="8"/>
        <v>-74000</v>
      </c>
      <c r="F87" s="62">
        <f t="shared" si="9"/>
        <v>-8.1371349147964997E-2</v>
      </c>
      <c r="H87" s="178"/>
    </row>
    <row r="88" spans="1:10" s="103" customFormat="1" ht="15" customHeight="1" x14ac:dyDescent="0.25">
      <c r="A88" s="68" t="s">
        <v>68</v>
      </c>
      <c r="B88" s="86">
        <v>14344286.809999999</v>
      </c>
      <c r="C88" s="86">
        <v>12099486</v>
      </c>
      <c r="D88" s="86">
        <v>9514632</v>
      </c>
      <c r="E88" s="70">
        <f t="shared" si="8"/>
        <v>-2584854</v>
      </c>
      <c r="F88" s="62">
        <f t="shared" si="9"/>
        <v>-0.21363337252508083</v>
      </c>
      <c r="H88" s="179"/>
      <c r="I88" s="153"/>
      <c r="J88" s="153"/>
    </row>
    <row r="89" spans="1:10" ht="15" customHeight="1" x14ac:dyDescent="0.25">
      <c r="A89" s="66" t="s">
        <v>69</v>
      </c>
      <c r="B89" s="57">
        <v>1440398.96</v>
      </c>
      <c r="C89" s="57">
        <v>1101480</v>
      </c>
      <c r="D89" s="57">
        <v>1101480</v>
      </c>
      <c r="E89" s="65">
        <f t="shared" si="8"/>
        <v>0</v>
      </c>
      <c r="F89" s="62">
        <f t="shared" si="9"/>
        <v>0</v>
      </c>
      <c r="H89" s="178"/>
    </row>
    <row r="90" spans="1:10" ht="15" customHeight="1" x14ac:dyDescent="0.25">
      <c r="A90" s="66" t="s">
        <v>70</v>
      </c>
      <c r="B90" s="65">
        <v>24992876.530000001</v>
      </c>
      <c r="C90" s="65">
        <v>28210058</v>
      </c>
      <c r="D90" s="65">
        <v>19028355</v>
      </c>
      <c r="E90" s="65">
        <f t="shared" si="8"/>
        <v>-9181703</v>
      </c>
      <c r="F90" s="62">
        <f t="shared" si="9"/>
        <v>-0.32547621844662639</v>
      </c>
      <c r="H90" s="178"/>
    </row>
    <row r="91" spans="1:10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8"/>
        <v>0</v>
      </c>
      <c r="F91" s="62">
        <f t="shared" si="9"/>
        <v>0</v>
      </c>
      <c r="H91" s="178"/>
    </row>
    <row r="92" spans="1:10" ht="15" customHeight="1" x14ac:dyDescent="0.25">
      <c r="A92" s="66" t="s">
        <v>72</v>
      </c>
      <c r="B92" s="65">
        <v>4099758.84</v>
      </c>
      <c r="C92" s="65">
        <v>6953717</v>
      </c>
      <c r="D92" s="65">
        <v>4990644</v>
      </c>
      <c r="E92" s="65">
        <f t="shared" si="8"/>
        <v>-1963073</v>
      </c>
      <c r="F92" s="62">
        <f t="shared" si="9"/>
        <v>-0.28230556406019974</v>
      </c>
      <c r="H92" s="178"/>
    </row>
    <row r="93" spans="1:10" s="103" customFormat="1" ht="15" customHeight="1" x14ac:dyDescent="0.25">
      <c r="A93" s="68" t="s">
        <v>73</v>
      </c>
      <c r="B93" s="70">
        <v>30533034.330000002</v>
      </c>
      <c r="C93" s="70">
        <v>36265255</v>
      </c>
      <c r="D93" s="70">
        <v>25120479</v>
      </c>
      <c r="E93" s="70">
        <f t="shared" si="8"/>
        <v>-11144776</v>
      </c>
      <c r="F93" s="62">
        <f t="shared" si="9"/>
        <v>-0.30731277086015252</v>
      </c>
      <c r="H93" s="179"/>
      <c r="I93" s="153"/>
      <c r="J93" s="153"/>
    </row>
    <row r="94" spans="1:10" ht="15" customHeight="1" x14ac:dyDescent="0.25">
      <c r="A94" s="66" t="s">
        <v>74</v>
      </c>
      <c r="B94" s="65">
        <v>359150.4</v>
      </c>
      <c r="C94" s="65">
        <v>62032</v>
      </c>
      <c r="D94" s="65">
        <v>62032</v>
      </c>
      <c r="E94" s="65">
        <f t="shared" si="8"/>
        <v>0</v>
      </c>
      <c r="F94" s="62">
        <f t="shared" si="9"/>
        <v>0</v>
      </c>
      <c r="H94" s="178"/>
    </row>
    <row r="95" spans="1:10" ht="15" customHeight="1" x14ac:dyDescent="0.25">
      <c r="A95" s="66" t="s">
        <v>75</v>
      </c>
      <c r="B95" s="65">
        <v>124325.14</v>
      </c>
      <c r="C95" s="65">
        <v>137649</v>
      </c>
      <c r="D95" s="65">
        <v>137649</v>
      </c>
      <c r="E95" s="65">
        <f t="shared" si="8"/>
        <v>0</v>
      </c>
      <c r="F95" s="62">
        <f t="shared" si="9"/>
        <v>0</v>
      </c>
      <c r="H95" s="178"/>
    </row>
    <row r="96" spans="1:10" ht="15" customHeight="1" x14ac:dyDescent="0.25">
      <c r="A96" s="73" t="s">
        <v>76</v>
      </c>
      <c r="B96" s="65">
        <v>11999.4</v>
      </c>
      <c r="C96" s="65">
        <v>62000</v>
      </c>
      <c r="D96" s="65">
        <v>62000</v>
      </c>
      <c r="E96" s="65">
        <f t="shared" si="8"/>
        <v>0</v>
      </c>
      <c r="F96" s="62">
        <f t="shared" si="9"/>
        <v>0</v>
      </c>
      <c r="H96" s="178"/>
    </row>
    <row r="97" spans="1:10" s="103" customFormat="1" ht="15" customHeight="1" x14ac:dyDescent="0.25">
      <c r="A97" s="87" t="s">
        <v>77</v>
      </c>
      <c r="B97" s="86">
        <v>495474.94000000006</v>
      </c>
      <c r="C97" s="86">
        <v>261681</v>
      </c>
      <c r="D97" s="86">
        <v>261681</v>
      </c>
      <c r="E97" s="70">
        <f t="shared" si="8"/>
        <v>0</v>
      </c>
      <c r="F97" s="62">
        <f t="shared" si="9"/>
        <v>0</v>
      </c>
      <c r="H97" s="179"/>
      <c r="I97" s="153"/>
      <c r="J97" s="153"/>
    </row>
    <row r="98" spans="1:10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8"/>
        <v>0</v>
      </c>
      <c r="F98" s="62">
        <f t="shared" si="9"/>
        <v>0</v>
      </c>
      <c r="H98" s="178"/>
    </row>
    <row r="99" spans="1:10" s="103" customFormat="1" ht="15" customHeight="1" thickBot="1" x14ac:dyDescent="0.3">
      <c r="A99" s="159" t="s">
        <v>59</v>
      </c>
      <c r="B99" s="160">
        <v>117748425.67</v>
      </c>
      <c r="C99" s="160">
        <v>119327642.08</v>
      </c>
      <c r="D99" s="160">
        <v>105598367</v>
      </c>
      <c r="E99" s="160">
        <f t="shared" si="8"/>
        <v>-13729275.079999998</v>
      </c>
      <c r="F99" s="164">
        <f t="shared" si="9"/>
        <v>-0.11505527839723487</v>
      </c>
      <c r="H99" s="179"/>
    </row>
    <row r="100" spans="1:10" ht="15" customHeight="1" thickTop="1" x14ac:dyDescent="0.3">
      <c r="A100" s="20"/>
      <c r="B100" s="21"/>
      <c r="C100" s="21"/>
      <c r="D100" s="21"/>
      <c r="E100" s="21"/>
      <c r="F100" s="22"/>
    </row>
    <row r="101" spans="1:10" x14ac:dyDescent="0.25">
      <c r="A101" s="1" t="s">
        <v>210</v>
      </c>
    </row>
    <row r="102" spans="1:10" x14ac:dyDescent="0.25">
      <c r="A102" s="1" t="s">
        <v>181</v>
      </c>
    </row>
    <row r="103" spans="1:10" x14ac:dyDescent="0.25">
      <c r="A103" s="1" t="s">
        <v>211</v>
      </c>
    </row>
  </sheetData>
  <hyperlinks>
    <hyperlink ref="I2" location="Home!A1" tooltip="Home" display="Home" xr:uid="{00000000-0004-0000-2100-000000000000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5">
    <tabColor theme="9" tint="0.79998168889431442"/>
    <pageSetUpPr fitToPage="1"/>
  </sheetPr>
  <dimension ref="A1:J103"/>
  <sheetViews>
    <sheetView workbookViewId="0">
      <pane ySplit="5" topLeftCell="A6" activePane="bottomLeft" state="frozen"/>
      <selection activeCell="G16" sqref="G16"/>
      <selection pane="bottomLeft" activeCell="H16" sqref="H16"/>
    </sheetView>
  </sheetViews>
  <sheetFormatPr defaultColWidth="9.140625" defaultRowHeight="15.75" x14ac:dyDescent="0.25"/>
  <cols>
    <col min="1" max="1" width="66.5703125" style="1" customWidth="1"/>
    <col min="2" max="4" width="23.7109375" style="2" customWidth="1"/>
    <col min="5" max="6" width="23.7109375" style="19" customWidth="1"/>
    <col min="8" max="8" width="7.7109375" customWidth="1"/>
    <col min="9" max="9" width="11.5703125" customWidth="1"/>
    <col min="10" max="10" width="9" customWidth="1"/>
  </cols>
  <sheetData>
    <row r="1" spans="1:9" ht="19.5" customHeight="1" thickBot="1" x14ac:dyDescent="0.35">
      <c r="A1" s="27" t="s">
        <v>0</v>
      </c>
      <c r="B1" s="28"/>
      <c r="D1" s="44" t="s">
        <v>1</v>
      </c>
      <c r="E1" s="45" t="s">
        <v>118</v>
      </c>
      <c r="F1" s="36"/>
      <c r="H1" s="152"/>
    </row>
    <row r="2" spans="1:9" ht="19.5" customHeight="1" thickBot="1" x14ac:dyDescent="0.3">
      <c r="A2" s="27" t="s">
        <v>2</v>
      </c>
      <c r="B2" s="28"/>
      <c r="C2" s="28"/>
      <c r="D2" s="28"/>
      <c r="E2" s="46"/>
      <c r="F2" s="46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47"/>
      <c r="F3" s="47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207</v>
      </c>
      <c r="C5" s="54" t="s">
        <v>208</v>
      </c>
      <c r="D5" s="202" t="s">
        <v>209</v>
      </c>
      <c r="E5" s="54" t="s">
        <v>207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92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93"/>
      <c r="H7" s="178"/>
    </row>
    <row r="8" spans="1:9" ht="15" customHeight="1" x14ac:dyDescent="0.25">
      <c r="A8" s="60" t="s">
        <v>12</v>
      </c>
      <c r="B8" s="61">
        <v>9170946</v>
      </c>
      <c r="C8" s="61">
        <v>9170946</v>
      </c>
      <c r="D8" s="61">
        <v>12616982</v>
      </c>
      <c r="E8" s="61">
        <f t="shared" ref="E8:E36" si="0">D8-C8</f>
        <v>3446036</v>
      </c>
      <c r="F8" s="94">
        <f t="shared" ref="F8:F36" si="1">IF(ISBLANK(E8),"  ",IF(C8&gt;0,E8/C8,IF(E8&gt;0,1,0)))</f>
        <v>0.37575578353639855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94">
        <f t="shared" si="1"/>
        <v>0</v>
      </c>
      <c r="H9" s="178"/>
    </row>
    <row r="10" spans="1:9" ht="15" customHeight="1" x14ac:dyDescent="0.25">
      <c r="A10" s="187" t="s">
        <v>14</v>
      </c>
      <c r="B10" s="63">
        <v>3816265</v>
      </c>
      <c r="C10" s="63">
        <v>3563311</v>
      </c>
      <c r="D10" s="63">
        <v>572798</v>
      </c>
      <c r="E10" s="61">
        <f t="shared" si="0"/>
        <v>-2990513</v>
      </c>
      <c r="F10" s="95">
        <f t="shared" si="1"/>
        <v>-0.83925119081663091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94">
        <f t="shared" si="1"/>
        <v>0</v>
      </c>
      <c r="H11" s="178"/>
    </row>
    <row r="12" spans="1:9" ht="15" customHeight="1" x14ac:dyDescent="0.25">
      <c r="A12" s="190" t="s">
        <v>16</v>
      </c>
      <c r="B12" s="65">
        <v>513311</v>
      </c>
      <c r="C12" s="65">
        <v>513311</v>
      </c>
      <c r="D12" s="65">
        <v>522798</v>
      </c>
      <c r="E12" s="61">
        <f t="shared" si="0"/>
        <v>9487</v>
      </c>
      <c r="F12" s="94">
        <f t="shared" si="1"/>
        <v>1.8481972917003531E-2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94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94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94">
        <f t="shared" si="1"/>
        <v>0</v>
      </c>
      <c r="H15" s="178"/>
    </row>
    <row r="16" spans="1:9" ht="15" customHeight="1" x14ac:dyDescent="0.25">
      <c r="A16" s="190" t="s">
        <v>200</v>
      </c>
      <c r="B16" s="65">
        <v>50000</v>
      </c>
      <c r="C16" s="65">
        <v>50000</v>
      </c>
      <c r="D16" s="65">
        <v>50000</v>
      </c>
      <c r="E16" s="61">
        <f t="shared" si="0"/>
        <v>0</v>
      </c>
      <c r="F16" s="94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94">
        <f t="shared" si="1"/>
        <v>0</v>
      </c>
      <c r="H17" s="178"/>
    </row>
    <row r="18" spans="1:8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94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94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94">
        <f t="shared" si="1"/>
        <v>0</v>
      </c>
      <c r="H20" s="178"/>
    </row>
    <row r="21" spans="1:8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94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94">
        <f t="shared" si="1"/>
        <v>0</v>
      </c>
      <c r="H22" s="178"/>
    </row>
    <row r="23" spans="1:8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94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94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94">
        <f t="shared" si="1"/>
        <v>0</v>
      </c>
      <c r="H25" s="178"/>
    </row>
    <row r="26" spans="1:8" ht="15" customHeight="1" x14ac:dyDescent="0.25">
      <c r="A26" s="191" t="s">
        <v>195</v>
      </c>
      <c r="B26" s="65">
        <v>3000000</v>
      </c>
      <c r="C26" s="65">
        <v>3000000</v>
      </c>
      <c r="D26" s="65">
        <v>0</v>
      </c>
      <c r="E26" s="61">
        <f t="shared" si="0"/>
        <v>-3000000</v>
      </c>
      <c r="F26" s="94">
        <f t="shared" si="1"/>
        <v>-1</v>
      </c>
      <c r="H26" s="178"/>
    </row>
    <row r="27" spans="1:8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f t="shared" si="0"/>
        <v>0</v>
      </c>
      <c r="F27" s="94">
        <f t="shared" si="1"/>
        <v>0</v>
      </c>
      <c r="H27" s="178"/>
    </row>
    <row r="28" spans="1:8" ht="15" customHeight="1" x14ac:dyDescent="0.25">
      <c r="A28" s="191" t="s">
        <v>185</v>
      </c>
      <c r="B28" s="65">
        <v>252954</v>
      </c>
      <c r="C28" s="65">
        <v>0</v>
      </c>
      <c r="D28" s="65">
        <v>0</v>
      </c>
      <c r="E28" s="61">
        <f t="shared" si="0"/>
        <v>0</v>
      </c>
      <c r="F28" s="94">
        <f t="shared" si="1"/>
        <v>0</v>
      </c>
      <c r="H28" s="178"/>
    </row>
    <row r="29" spans="1:8" ht="15" customHeight="1" x14ac:dyDescent="0.25">
      <c r="A29" s="191" t="s">
        <v>197</v>
      </c>
      <c r="B29" s="65">
        <v>0</v>
      </c>
      <c r="C29" s="65">
        <v>0</v>
      </c>
      <c r="D29" s="65">
        <v>0</v>
      </c>
      <c r="E29" s="61">
        <f t="shared" si="0"/>
        <v>0</v>
      </c>
      <c r="F29" s="95">
        <f t="shared" si="1"/>
        <v>0</v>
      </c>
      <c r="H29" s="178"/>
    </row>
    <row r="30" spans="1:8" ht="15" customHeight="1" x14ac:dyDescent="0.25">
      <c r="A30" s="192" t="s">
        <v>198</v>
      </c>
      <c r="B30" s="91">
        <v>0</v>
      </c>
      <c r="C30" s="91">
        <v>0</v>
      </c>
      <c r="D30" s="91">
        <v>0</v>
      </c>
      <c r="E30" s="61">
        <f t="shared" si="0"/>
        <v>0</v>
      </c>
      <c r="F30" s="95">
        <f t="shared" si="1"/>
        <v>0</v>
      </c>
      <c r="H30" s="178"/>
    </row>
    <row r="31" spans="1:8" s="209" customFormat="1" ht="15" customHeight="1" x14ac:dyDescent="0.25">
      <c r="A31" s="206" t="s">
        <v>205</v>
      </c>
      <c r="B31" s="211">
        <v>0</v>
      </c>
      <c r="C31" s="211">
        <v>0</v>
      </c>
      <c r="D31" s="211">
        <v>0</v>
      </c>
      <c r="E31" s="207">
        <f t="shared" ref="E31:E32" si="2">D31-C31</f>
        <v>0</v>
      </c>
      <c r="F31" s="212">
        <f t="shared" ref="F31:F32" si="3">IF(ISBLANK(E31),"  ",IF(C31&gt;0,E31/C31,IF(E31&gt;0,1,0)))</f>
        <v>0</v>
      </c>
      <c r="H31" s="210"/>
    </row>
    <row r="32" spans="1:8" s="209" customFormat="1" ht="15" customHeight="1" x14ac:dyDescent="0.25">
      <c r="A32" s="206" t="s">
        <v>206</v>
      </c>
      <c r="B32" s="211">
        <v>0</v>
      </c>
      <c r="C32" s="211">
        <v>0</v>
      </c>
      <c r="D32" s="211">
        <v>0</v>
      </c>
      <c r="E32" s="207">
        <f t="shared" si="2"/>
        <v>0</v>
      </c>
      <c r="F32" s="212">
        <f t="shared" si="3"/>
        <v>0</v>
      </c>
      <c r="H32" s="210"/>
    </row>
    <row r="33" spans="1:8" ht="15" customHeight="1" x14ac:dyDescent="0.25">
      <c r="A33" s="191" t="s">
        <v>201</v>
      </c>
      <c r="B33" s="65">
        <v>0</v>
      </c>
      <c r="C33" s="65">
        <v>0</v>
      </c>
      <c r="D33" s="65">
        <v>0</v>
      </c>
      <c r="E33" s="61">
        <f t="shared" si="0"/>
        <v>0</v>
      </c>
      <c r="F33" s="95">
        <f t="shared" si="1"/>
        <v>0</v>
      </c>
      <c r="H33" s="178"/>
    </row>
    <row r="34" spans="1:8" ht="15" customHeight="1" x14ac:dyDescent="0.25">
      <c r="A34" s="204" t="s">
        <v>204</v>
      </c>
      <c r="B34" s="65">
        <v>0</v>
      </c>
      <c r="C34" s="65">
        <v>0</v>
      </c>
      <c r="D34" s="65">
        <v>0</v>
      </c>
      <c r="E34" s="61">
        <f t="shared" ref="E34" si="4">D34-C34</f>
        <v>0</v>
      </c>
      <c r="F34" s="95">
        <f t="shared" ref="F34" si="5">IF(ISBLANK(E34),"  ",IF(C34&gt;0,E34/C34,IF(E34&gt;0,1,0)))</f>
        <v>0</v>
      </c>
      <c r="H34" s="178"/>
    </row>
    <row r="35" spans="1:8" ht="15" customHeight="1" x14ac:dyDescent="0.25">
      <c r="A35" s="193" t="s">
        <v>202</v>
      </c>
      <c r="B35" s="65">
        <v>0</v>
      </c>
      <c r="C35" s="65">
        <v>0</v>
      </c>
      <c r="D35" s="65">
        <v>0</v>
      </c>
      <c r="E35" s="61">
        <f t="shared" si="0"/>
        <v>0</v>
      </c>
      <c r="F35" s="95">
        <f t="shared" si="1"/>
        <v>0</v>
      </c>
      <c r="H35" s="178"/>
    </row>
    <row r="36" spans="1:8" ht="15" customHeight="1" x14ac:dyDescent="0.25">
      <c r="A36" s="193" t="s">
        <v>203</v>
      </c>
      <c r="B36" s="65">
        <v>0</v>
      </c>
      <c r="C36" s="65">
        <v>0</v>
      </c>
      <c r="D36" s="65">
        <v>0</v>
      </c>
      <c r="E36" s="61">
        <f t="shared" si="0"/>
        <v>0</v>
      </c>
      <c r="F36" s="95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96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94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96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94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94" t="str">
        <f>IF(ISBLANK(E41),"  ",IF(C41&gt;0,E41/C41,IF(E41&gt;0,1,0)))</f>
        <v xml:space="preserve">  </v>
      </c>
      <c r="H41" s="178"/>
    </row>
    <row r="42" spans="1:8" s="103" customFormat="1" ht="15" customHeight="1" x14ac:dyDescent="0.25">
      <c r="A42" s="69" t="s">
        <v>30</v>
      </c>
      <c r="B42" s="70">
        <v>12987211</v>
      </c>
      <c r="C42" s="70">
        <v>12734257</v>
      </c>
      <c r="D42" s="70">
        <v>13189780</v>
      </c>
      <c r="E42" s="70">
        <f>D42-C42</f>
        <v>455523</v>
      </c>
      <c r="F42" s="98">
        <f>IF(ISBLANK(E42),"  ",IF(C42&gt;0,E42/C42,IF(E42&gt;0,1,0)))</f>
        <v>3.5771462755934638E-2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96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6">D44-C44</f>
        <v>0</v>
      </c>
      <c r="F44" s="94">
        <f t="shared" ref="F44:F49" si="7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3">
        <f t="shared" si="6"/>
        <v>0</v>
      </c>
      <c r="F45" s="94">
        <f t="shared" si="7"/>
        <v>0</v>
      </c>
      <c r="H45" s="178"/>
    </row>
    <row r="46" spans="1:8" ht="15" customHeight="1" x14ac:dyDescent="0.25">
      <c r="A46" s="73" t="s">
        <v>34</v>
      </c>
      <c r="B46" s="61">
        <v>0</v>
      </c>
      <c r="C46" s="61">
        <v>0</v>
      </c>
      <c r="D46" s="61">
        <v>0</v>
      </c>
      <c r="E46" s="63">
        <f t="shared" si="6"/>
        <v>0</v>
      </c>
      <c r="F46" s="94">
        <f t="shared" si="7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3">
        <f t="shared" si="6"/>
        <v>0</v>
      </c>
      <c r="F47" s="94">
        <f t="shared" si="7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3">
        <f t="shared" si="6"/>
        <v>0</v>
      </c>
      <c r="F48" s="94">
        <f t="shared" si="7"/>
        <v>0</v>
      </c>
      <c r="H48" s="178"/>
    </row>
    <row r="49" spans="1:10" s="103" customFormat="1" ht="15" customHeight="1" x14ac:dyDescent="0.25">
      <c r="A49" s="67" t="s">
        <v>37</v>
      </c>
      <c r="B49" s="75">
        <v>0</v>
      </c>
      <c r="C49" s="75">
        <v>0</v>
      </c>
      <c r="D49" s="75">
        <v>0</v>
      </c>
      <c r="E49" s="86">
        <f t="shared" si="6"/>
        <v>0</v>
      </c>
      <c r="F49" s="98">
        <f t="shared" si="7"/>
        <v>0</v>
      </c>
      <c r="H49" s="179"/>
      <c r="J49" s="103" t="s">
        <v>38</v>
      </c>
    </row>
    <row r="50" spans="1:10" ht="15" customHeight="1" x14ac:dyDescent="0.25">
      <c r="A50" s="66" t="s">
        <v>38</v>
      </c>
      <c r="B50" s="65"/>
      <c r="C50" s="65"/>
      <c r="D50" s="65"/>
      <c r="E50" s="65"/>
      <c r="F50" s="96"/>
      <c r="H50" s="178"/>
    </row>
    <row r="51" spans="1:10" s="103" customFormat="1" ht="15" customHeight="1" x14ac:dyDescent="0.25">
      <c r="A51" s="76" t="s">
        <v>39</v>
      </c>
      <c r="B51" s="77">
        <v>0</v>
      </c>
      <c r="C51" s="77">
        <v>0</v>
      </c>
      <c r="D51" s="77">
        <v>0</v>
      </c>
      <c r="E51" s="77">
        <f>D51-C51</f>
        <v>0</v>
      </c>
      <c r="F51" s="98">
        <f>IF(ISBLANK(E51),"  ",IF(C51&gt;0,E51/C51,IF(E51&gt;0,1,0)))</f>
        <v>0</v>
      </c>
      <c r="H51" s="179"/>
    </row>
    <row r="52" spans="1:10" ht="15" customHeight="1" x14ac:dyDescent="0.25">
      <c r="A52" s="64"/>
      <c r="B52" s="57"/>
      <c r="C52" s="57"/>
      <c r="D52" s="57"/>
      <c r="E52" s="57"/>
      <c r="F52" s="100"/>
      <c r="H52" s="178"/>
    </row>
    <row r="53" spans="1:10" s="103" customFormat="1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98">
        <f>IF(ISBLANK(E53),"  ",IF(C53&gt;0,E53/C53,IF(E53&gt;0,1,0)))</f>
        <v>0</v>
      </c>
      <c r="H53" s="179"/>
    </row>
    <row r="54" spans="1:10" ht="15" customHeight="1" x14ac:dyDescent="0.25">
      <c r="A54" s="66" t="s">
        <v>38</v>
      </c>
      <c r="B54" s="65"/>
      <c r="C54" s="65"/>
      <c r="D54" s="65"/>
      <c r="E54" s="65"/>
      <c r="F54" s="96"/>
      <c r="H54" s="178"/>
    </row>
    <row r="55" spans="1:10" s="103" customFormat="1" ht="15" customHeight="1" x14ac:dyDescent="0.25">
      <c r="A55" s="67" t="s">
        <v>41</v>
      </c>
      <c r="B55" s="75">
        <v>10997255</v>
      </c>
      <c r="C55" s="75">
        <v>11336842</v>
      </c>
      <c r="D55" s="75">
        <v>11880901</v>
      </c>
      <c r="E55" s="75">
        <f>D55-C55</f>
        <v>544059</v>
      </c>
      <c r="F55" s="97">
        <f>IF(ISBLANK(E55),"  ",IF(C55&gt;0,E55/C55,IF(E55&gt;0,1,0)))</f>
        <v>4.7990348635007882E-2</v>
      </c>
      <c r="H55" s="179"/>
    </row>
    <row r="56" spans="1:10" ht="15" customHeight="1" x14ac:dyDescent="0.25">
      <c r="A56" s="66" t="s">
        <v>38</v>
      </c>
      <c r="B56" s="65"/>
      <c r="C56" s="65"/>
      <c r="D56" s="65"/>
      <c r="E56" s="65"/>
      <c r="F56" s="96"/>
      <c r="H56" s="178"/>
    </row>
    <row r="57" spans="1:10" s="103" customFormat="1" ht="15" customHeight="1" x14ac:dyDescent="0.25">
      <c r="A57" s="78" t="s">
        <v>42</v>
      </c>
      <c r="B57" s="79">
        <v>0</v>
      </c>
      <c r="C57" s="79">
        <v>0</v>
      </c>
      <c r="D57" s="79">
        <v>0</v>
      </c>
      <c r="E57" s="79">
        <f>D57-C57</f>
        <v>0</v>
      </c>
      <c r="F57" s="98">
        <f>IF(ISBLANK(E57),"  ",IF(C57&gt;0,E57/C57,IF(E57&gt;0,1,0)))</f>
        <v>0</v>
      </c>
      <c r="H57" s="179"/>
    </row>
    <row r="58" spans="1:10" ht="15" customHeight="1" x14ac:dyDescent="0.25">
      <c r="A58" s="67"/>
      <c r="B58" s="57"/>
      <c r="C58" s="57"/>
      <c r="D58" s="57"/>
      <c r="E58" s="57"/>
      <c r="F58" s="99"/>
      <c r="H58" s="178"/>
    </row>
    <row r="59" spans="1:10" s="10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98">
        <f>IF(ISBLANK(E59),"  ",IF(C59&gt;0,E59/C59,IF(E59&gt;0,1,0)))</f>
        <v>0</v>
      </c>
      <c r="H59" s="179"/>
    </row>
    <row r="60" spans="1:10" ht="15" customHeight="1" x14ac:dyDescent="0.25">
      <c r="A60" s="66"/>
      <c r="B60" s="65"/>
      <c r="C60" s="65"/>
      <c r="D60" s="65"/>
      <c r="E60" s="65"/>
      <c r="F60" s="96"/>
      <c r="H60" s="178"/>
    </row>
    <row r="61" spans="1:10" s="103" customFormat="1" ht="15" customHeight="1" x14ac:dyDescent="0.25">
      <c r="A61" s="81" t="s">
        <v>44</v>
      </c>
      <c r="B61" s="75">
        <v>23984466</v>
      </c>
      <c r="C61" s="75">
        <v>24071099</v>
      </c>
      <c r="D61" s="75">
        <v>25070681</v>
      </c>
      <c r="E61" s="75">
        <f>D61-C61</f>
        <v>999582</v>
      </c>
      <c r="F61" s="98">
        <f>IF(ISBLANK(E61),"  ",IF(C61&gt;0,E61/C61,IF(E61&gt;0,1,0)))</f>
        <v>4.1526230273075608E-2</v>
      </c>
      <c r="H61" s="179"/>
    </row>
    <row r="62" spans="1:10" ht="15" customHeight="1" x14ac:dyDescent="0.25">
      <c r="A62" s="82"/>
      <c r="B62" s="65"/>
      <c r="C62" s="65"/>
      <c r="D62" s="65"/>
      <c r="E62" s="65"/>
      <c r="F62" s="96" t="s">
        <v>38</v>
      </c>
      <c r="H62" s="178"/>
    </row>
    <row r="63" spans="1:10" ht="15" customHeight="1" x14ac:dyDescent="0.25">
      <c r="A63" s="83"/>
      <c r="B63" s="57"/>
      <c r="C63" s="57"/>
      <c r="D63" s="57"/>
      <c r="E63" s="57"/>
      <c r="F63" s="100" t="s">
        <v>38</v>
      </c>
      <c r="H63" s="178"/>
    </row>
    <row r="64" spans="1:10" ht="15" customHeight="1" x14ac:dyDescent="0.25">
      <c r="A64" s="81" t="s">
        <v>45</v>
      </c>
      <c r="B64" s="57"/>
      <c r="C64" s="57"/>
      <c r="D64" s="57"/>
      <c r="E64" s="57"/>
      <c r="F64" s="100"/>
      <c r="H64" s="178"/>
    </row>
    <row r="65" spans="1:10" ht="15" customHeight="1" x14ac:dyDescent="0.25">
      <c r="A65" s="64" t="s">
        <v>46</v>
      </c>
      <c r="B65" s="57">
        <v>8221978</v>
      </c>
      <c r="C65" s="57">
        <v>8071368.2000000002</v>
      </c>
      <c r="D65" s="57">
        <v>8454386</v>
      </c>
      <c r="E65" s="57">
        <f t="shared" ref="E65:E78" si="8">D65-C65</f>
        <v>383017.79999999981</v>
      </c>
      <c r="F65" s="95">
        <f t="shared" ref="F65:F78" si="9">IF(ISBLANK(E65),"  ",IF(C65&gt;0,E65/C65,IF(E65&gt;0,1,0)))</f>
        <v>4.7453887681644831E-2</v>
      </c>
      <c r="H65" s="178"/>
    </row>
    <row r="66" spans="1:10" ht="15" customHeight="1" x14ac:dyDescent="0.25">
      <c r="A66" s="66" t="s">
        <v>47</v>
      </c>
      <c r="B66" s="65">
        <v>0</v>
      </c>
      <c r="C66" s="65">
        <v>0</v>
      </c>
      <c r="D66" s="65">
        <v>0</v>
      </c>
      <c r="E66" s="65">
        <f t="shared" si="8"/>
        <v>0</v>
      </c>
      <c r="F66" s="94">
        <f t="shared" si="9"/>
        <v>0</v>
      </c>
      <c r="H66" s="178"/>
    </row>
    <row r="67" spans="1:10" ht="15" customHeight="1" x14ac:dyDescent="0.25">
      <c r="A67" s="66" t="s">
        <v>48</v>
      </c>
      <c r="B67" s="65">
        <v>18624</v>
      </c>
      <c r="C67" s="65">
        <v>0</v>
      </c>
      <c r="D67" s="65">
        <v>0</v>
      </c>
      <c r="E67" s="65">
        <f t="shared" si="8"/>
        <v>0</v>
      </c>
      <c r="F67" s="94">
        <f t="shared" si="9"/>
        <v>0</v>
      </c>
      <c r="H67" s="178"/>
    </row>
    <row r="68" spans="1:10" ht="15" customHeight="1" x14ac:dyDescent="0.25">
      <c r="A68" s="66" t="s">
        <v>49</v>
      </c>
      <c r="B68" s="65">
        <v>1147964</v>
      </c>
      <c r="C68" s="65">
        <v>1881814.2</v>
      </c>
      <c r="D68" s="65">
        <v>2219408.1568</v>
      </c>
      <c r="E68" s="65">
        <f t="shared" si="8"/>
        <v>337593.95680000004</v>
      </c>
      <c r="F68" s="95">
        <f t="shared" si="9"/>
        <v>0.17939813441730859</v>
      </c>
      <c r="H68" s="178"/>
    </row>
    <row r="69" spans="1:10" ht="15" customHeight="1" x14ac:dyDescent="0.25">
      <c r="A69" s="66" t="s">
        <v>50</v>
      </c>
      <c r="B69" s="65">
        <v>946450</v>
      </c>
      <c r="C69" s="65">
        <v>980958.4</v>
      </c>
      <c r="D69" s="65">
        <v>866347.02</v>
      </c>
      <c r="E69" s="65">
        <f t="shared" si="8"/>
        <v>-114611.38</v>
      </c>
      <c r="F69" s="94">
        <f t="shared" si="9"/>
        <v>-0.11683612679192104</v>
      </c>
      <c r="H69" s="178"/>
    </row>
    <row r="70" spans="1:10" ht="15" customHeight="1" x14ac:dyDescent="0.25">
      <c r="A70" s="66" t="s">
        <v>51</v>
      </c>
      <c r="B70" s="65">
        <v>8884636.2199999988</v>
      </c>
      <c r="C70" s="65">
        <v>6421730.4000000004</v>
      </c>
      <c r="D70" s="65">
        <v>8438860</v>
      </c>
      <c r="E70" s="65">
        <f t="shared" si="8"/>
        <v>2017129.5999999996</v>
      </c>
      <c r="F70" s="95">
        <f t="shared" si="9"/>
        <v>0.31410997883062786</v>
      </c>
      <c r="H70" s="178"/>
    </row>
    <row r="71" spans="1:10" ht="15" customHeight="1" x14ac:dyDescent="0.25">
      <c r="A71" s="66" t="s">
        <v>52</v>
      </c>
      <c r="B71" s="65">
        <v>906528</v>
      </c>
      <c r="C71" s="65">
        <v>250000</v>
      </c>
      <c r="D71" s="65">
        <v>350000</v>
      </c>
      <c r="E71" s="65">
        <f t="shared" si="8"/>
        <v>100000</v>
      </c>
      <c r="F71" s="94">
        <f t="shared" si="9"/>
        <v>0.4</v>
      </c>
      <c r="H71" s="178"/>
    </row>
    <row r="72" spans="1:10" ht="15" customHeight="1" x14ac:dyDescent="0.25">
      <c r="A72" s="66" t="s">
        <v>53</v>
      </c>
      <c r="B72" s="65">
        <v>3348286</v>
      </c>
      <c r="C72" s="65">
        <v>6050227.7999999998</v>
      </c>
      <c r="D72" s="65">
        <v>4241680</v>
      </c>
      <c r="E72" s="65">
        <f t="shared" si="8"/>
        <v>-1808547.7999999998</v>
      </c>
      <c r="F72" s="94">
        <f t="shared" si="9"/>
        <v>-0.29892226537321454</v>
      </c>
      <c r="H72" s="178"/>
    </row>
    <row r="73" spans="1:10" s="103" customFormat="1" ht="15" customHeight="1" x14ac:dyDescent="0.25">
      <c r="A73" s="84" t="s">
        <v>54</v>
      </c>
      <c r="B73" s="70">
        <v>23474466.219999999</v>
      </c>
      <c r="C73" s="70">
        <v>23656099.000000004</v>
      </c>
      <c r="D73" s="70">
        <v>24570681.176799998</v>
      </c>
      <c r="E73" s="70">
        <f t="shared" si="8"/>
        <v>914582.17679999396</v>
      </c>
      <c r="F73" s="98">
        <f t="shared" si="9"/>
        <v>3.8661580542083199E-2</v>
      </c>
      <c r="H73" s="179"/>
      <c r="I73" s="153"/>
      <c r="J73" s="153"/>
    </row>
    <row r="74" spans="1:10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65">
        <f t="shared" si="8"/>
        <v>0</v>
      </c>
      <c r="F74" s="94">
        <f t="shared" si="9"/>
        <v>0</v>
      </c>
      <c r="H74" s="178"/>
    </row>
    <row r="75" spans="1:10" ht="15" customHeight="1" x14ac:dyDescent="0.25">
      <c r="A75" s="66" t="s">
        <v>56</v>
      </c>
      <c r="B75" s="65">
        <v>0</v>
      </c>
      <c r="C75" s="65">
        <v>0</v>
      </c>
      <c r="D75" s="65">
        <v>0</v>
      </c>
      <c r="E75" s="65">
        <f t="shared" si="8"/>
        <v>0</v>
      </c>
      <c r="F75" s="94">
        <f t="shared" si="9"/>
        <v>0</v>
      </c>
      <c r="H75" s="178"/>
    </row>
    <row r="76" spans="1:10" ht="15" customHeight="1" x14ac:dyDescent="0.25">
      <c r="A76" s="66" t="s">
        <v>57</v>
      </c>
      <c r="B76" s="65">
        <v>510000</v>
      </c>
      <c r="C76" s="65">
        <v>415000</v>
      </c>
      <c r="D76" s="65">
        <v>499999.99999999994</v>
      </c>
      <c r="E76" s="65">
        <f t="shared" si="8"/>
        <v>84999.999999999942</v>
      </c>
      <c r="F76" s="94">
        <f t="shared" si="9"/>
        <v>0.20481927710843359</v>
      </c>
      <c r="H76" s="178"/>
    </row>
    <row r="77" spans="1:10" ht="15" customHeight="1" x14ac:dyDescent="0.25">
      <c r="A77" s="66" t="s">
        <v>58</v>
      </c>
      <c r="B77" s="65">
        <v>0</v>
      </c>
      <c r="C77" s="65">
        <v>0</v>
      </c>
      <c r="D77" s="65">
        <v>0</v>
      </c>
      <c r="E77" s="65">
        <f t="shared" si="8"/>
        <v>0</v>
      </c>
      <c r="F77" s="94">
        <f t="shared" si="9"/>
        <v>0</v>
      </c>
      <c r="H77" s="178"/>
    </row>
    <row r="78" spans="1:10" s="103" customFormat="1" ht="15" customHeight="1" x14ac:dyDescent="0.25">
      <c r="A78" s="85" t="s">
        <v>59</v>
      </c>
      <c r="B78" s="86">
        <v>23984466.219999999</v>
      </c>
      <c r="C78" s="86">
        <v>24071099.000000004</v>
      </c>
      <c r="D78" s="86">
        <v>25070681.176799998</v>
      </c>
      <c r="E78" s="182">
        <f t="shared" si="8"/>
        <v>999582.17679999396</v>
      </c>
      <c r="F78" s="98">
        <f t="shared" si="9"/>
        <v>4.1526237617983033E-2</v>
      </c>
      <c r="H78" s="179"/>
      <c r="I78" s="153"/>
      <c r="J78" s="153"/>
    </row>
    <row r="79" spans="1:10" ht="15" customHeight="1" x14ac:dyDescent="0.25">
      <c r="A79" s="83" t="s">
        <v>179</v>
      </c>
      <c r="B79" s="57"/>
      <c r="C79" s="57"/>
      <c r="D79" s="57"/>
      <c r="E79" s="57"/>
      <c r="F79" s="100"/>
      <c r="H79" s="178"/>
    </row>
    <row r="80" spans="1:10" ht="15" customHeight="1" x14ac:dyDescent="0.25">
      <c r="A80" s="81" t="s">
        <v>60</v>
      </c>
      <c r="B80" s="57"/>
      <c r="C80" s="57"/>
      <c r="D80" s="57"/>
      <c r="E80" s="57"/>
      <c r="F80" s="100"/>
      <c r="H80" s="178"/>
    </row>
    <row r="81" spans="1:10" ht="15" customHeight="1" x14ac:dyDescent="0.25">
      <c r="A81" s="64" t="s">
        <v>61</v>
      </c>
      <c r="B81" s="61">
        <v>12114326.890000001</v>
      </c>
      <c r="C81" s="61">
        <v>11545993</v>
      </c>
      <c r="D81" s="61">
        <v>12665807</v>
      </c>
      <c r="E81" s="57">
        <f t="shared" ref="E81:E99" si="10">D81-C81</f>
        <v>1119814</v>
      </c>
      <c r="F81" s="94">
        <f t="shared" ref="F81:F99" si="11">IF(ISBLANK(E81),"  ",IF(C81&gt;0,E81/C81,IF(E81&gt;0,1,0)))</f>
        <v>9.6987240508460387E-2</v>
      </c>
      <c r="H81" s="178"/>
    </row>
    <row r="82" spans="1:10" ht="15" customHeight="1" x14ac:dyDescent="0.25">
      <c r="A82" s="66" t="s">
        <v>62</v>
      </c>
      <c r="B82" s="63">
        <v>0</v>
      </c>
      <c r="C82" s="61">
        <v>0</v>
      </c>
      <c r="D82" s="61">
        <v>0</v>
      </c>
      <c r="E82" s="65">
        <f t="shared" si="10"/>
        <v>0</v>
      </c>
      <c r="F82" s="94">
        <f t="shared" si="11"/>
        <v>0</v>
      </c>
      <c r="H82" s="178"/>
    </row>
    <row r="83" spans="1:10" ht="15" customHeight="1" x14ac:dyDescent="0.25">
      <c r="A83" s="66" t="s">
        <v>63</v>
      </c>
      <c r="B83" s="57">
        <v>4773098.8099999996</v>
      </c>
      <c r="C83" s="61">
        <v>4650087</v>
      </c>
      <c r="D83" s="61">
        <v>4672403.1767999995</v>
      </c>
      <c r="E83" s="65">
        <f t="shared" si="10"/>
        <v>22316.17679999955</v>
      </c>
      <c r="F83" s="94">
        <f t="shared" si="11"/>
        <v>4.7990880170628095E-3</v>
      </c>
      <c r="H83" s="178"/>
    </row>
    <row r="84" spans="1:10" s="103" customFormat="1" ht="15" customHeight="1" x14ac:dyDescent="0.25">
      <c r="A84" s="84" t="s">
        <v>64</v>
      </c>
      <c r="B84" s="86">
        <v>16887425.699999999</v>
      </c>
      <c r="C84" s="86">
        <v>16196080</v>
      </c>
      <c r="D84" s="86">
        <v>17338210.176799998</v>
      </c>
      <c r="E84" s="70">
        <f t="shared" si="10"/>
        <v>1142130.1767999977</v>
      </c>
      <c r="F84" s="98">
        <f t="shared" si="11"/>
        <v>7.051892660446217E-2</v>
      </c>
      <c r="H84" s="179"/>
      <c r="I84" s="153"/>
      <c r="J84" s="153"/>
    </row>
    <row r="85" spans="1:10" ht="15" customHeight="1" x14ac:dyDescent="0.25">
      <c r="A85" s="66" t="s">
        <v>65</v>
      </c>
      <c r="B85" s="63">
        <v>32373</v>
      </c>
      <c r="C85" s="63">
        <v>20000</v>
      </c>
      <c r="D85" s="63">
        <v>30000</v>
      </c>
      <c r="E85" s="65">
        <f t="shared" si="10"/>
        <v>10000</v>
      </c>
      <c r="F85" s="94">
        <f t="shared" si="11"/>
        <v>0.5</v>
      </c>
      <c r="H85" s="178"/>
    </row>
    <row r="86" spans="1:10" ht="15" customHeight="1" x14ac:dyDescent="0.25">
      <c r="A86" s="66" t="s">
        <v>66</v>
      </c>
      <c r="B86" s="61">
        <v>3879776.52</v>
      </c>
      <c r="C86" s="61">
        <v>4019190</v>
      </c>
      <c r="D86" s="61">
        <v>4544799</v>
      </c>
      <c r="E86" s="65">
        <f t="shared" si="10"/>
        <v>525609</v>
      </c>
      <c r="F86" s="95">
        <f t="shared" si="11"/>
        <v>0.13077485762056534</v>
      </c>
      <c r="H86" s="178"/>
    </row>
    <row r="87" spans="1:10" ht="15" customHeight="1" x14ac:dyDescent="0.25">
      <c r="A87" s="66" t="s">
        <v>67</v>
      </c>
      <c r="B87" s="57">
        <v>44837</v>
      </c>
      <c r="C87" s="57">
        <v>84000</v>
      </c>
      <c r="D87" s="57">
        <v>176000</v>
      </c>
      <c r="E87" s="65">
        <f t="shared" si="10"/>
        <v>92000</v>
      </c>
      <c r="F87" s="94">
        <f t="shared" si="11"/>
        <v>1.0952380952380953</v>
      </c>
      <c r="H87" s="178"/>
    </row>
    <row r="88" spans="1:10" s="103" customFormat="1" ht="15" customHeight="1" x14ac:dyDescent="0.25">
      <c r="A88" s="68" t="s">
        <v>68</v>
      </c>
      <c r="B88" s="86">
        <v>3956986.52</v>
      </c>
      <c r="C88" s="86">
        <v>4123190</v>
      </c>
      <c r="D88" s="86">
        <v>4750799</v>
      </c>
      <c r="E88" s="70">
        <f t="shared" si="10"/>
        <v>627609</v>
      </c>
      <c r="F88" s="97">
        <f t="shared" si="11"/>
        <v>0.15221442620883346</v>
      </c>
      <c r="H88" s="179"/>
      <c r="I88" s="153"/>
      <c r="J88" s="153"/>
    </row>
    <row r="89" spans="1:10" ht="15" customHeight="1" x14ac:dyDescent="0.25">
      <c r="A89" s="66" t="s">
        <v>69</v>
      </c>
      <c r="B89" s="57">
        <v>139390</v>
      </c>
      <c r="C89" s="57">
        <v>39916</v>
      </c>
      <c r="D89" s="57">
        <v>34916</v>
      </c>
      <c r="E89" s="65">
        <f t="shared" si="10"/>
        <v>-5000</v>
      </c>
      <c r="F89" s="94">
        <f t="shared" si="11"/>
        <v>-0.12526305241006114</v>
      </c>
      <c r="H89" s="178"/>
    </row>
    <row r="90" spans="1:10" ht="15" customHeight="1" x14ac:dyDescent="0.25">
      <c r="A90" s="66" t="s">
        <v>70</v>
      </c>
      <c r="B90" s="65">
        <v>1583612</v>
      </c>
      <c r="C90" s="65">
        <v>2082098</v>
      </c>
      <c r="D90" s="65">
        <v>1663095</v>
      </c>
      <c r="E90" s="65">
        <f t="shared" si="10"/>
        <v>-419003</v>
      </c>
      <c r="F90" s="94">
        <f t="shared" si="11"/>
        <v>-0.2012407677256306</v>
      </c>
      <c r="H90" s="178"/>
    </row>
    <row r="91" spans="1:10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10"/>
        <v>0</v>
      </c>
      <c r="F91" s="94">
        <f t="shared" si="11"/>
        <v>0</v>
      </c>
      <c r="H91" s="178"/>
    </row>
    <row r="92" spans="1:10" ht="15" customHeight="1" x14ac:dyDescent="0.25">
      <c r="A92" s="66" t="s">
        <v>72</v>
      </c>
      <c r="B92" s="65">
        <v>1417162</v>
      </c>
      <c r="C92" s="65">
        <v>1579815</v>
      </c>
      <c r="D92" s="65">
        <v>1283661</v>
      </c>
      <c r="E92" s="65">
        <f t="shared" si="10"/>
        <v>-296154</v>
      </c>
      <c r="F92" s="94">
        <f t="shared" si="11"/>
        <v>-0.18746119007605322</v>
      </c>
      <c r="H92" s="178"/>
    </row>
    <row r="93" spans="1:10" s="103" customFormat="1" ht="15" customHeight="1" x14ac:dyDescent="0.25">
      <c r="A93" s="68" t="s">
        <v>73</v>
      </c>
      <c r="B93" s="70">
        <v>3140164</v>
      </c>
      <c r="C93" s="70">
        <v>3701829</v>
      </c>
      <c r="D93" s="70">
        <v>2981672</v>
      </c>
      <c r="E93" s="70">
        <f t="shared" si="10"/>
        <v>-720157</v>
      </c>
      <c r="F93" s="98">
        <f t="shared" si="11"/>
        <v>-0.19454086074748456</v>
      </c>
      <c r="H93" s="179"/>
      <c r="I93" s="153"/>
      <c r="J93" s="153"/>
    </row>
    <row r="94" spans="1:10" ht="15" customHeight="1" x14ac:dyDescent="0.25">
      <c r="A94" s="66" t="s">
        <v>74</v>
      </c>
      <c r="B94" s="65">
        <v>0</v>
      </c>
      <c r="C94" s="65">
        <v>0</v>
      </c>
      <c r="D94" s="65">
        <v>0</v>
      </c>
      <c r="E94" s="65">
        <f t="shared" si="10"/>
        <v>0</v>
      </c>
      <c r="F94" s="94">
        <f t="shared" si="11"/>
        <v>0</v>
      </c>
      <c r="H94" s="178"/>
    </row>
    <row r="95" spans="1:10" ht="15" customHeight="1" x14ac:dyDescent="0.25">
      <c r="A95" s="66" t="s">
        <v>75</v>
      </c>
      <c r="B95" s="65">
        <v>-110</v>
      </c>
      <c r="C95" s="65">
        <v>50000</v>
      </c>
      <c r="D95" s="65">
        <v>0</v>
      </c>
      <c r="E95" s="65">
        <f t="shared" si="10"/>
        <v>-50000</v>
      </c>
      <c r="F95" s="94">
        <f t="shared" si="11"/>
        <v>-1</v>
      </c>
      <c r="H95" s="178"/>
    </row>
    <row r="96" spans="1:10" ht="15" customHeight="1" x14ac:dyDescent="0.25">
      <c r="A96" s="73" t="s">
        <v>76</v>
      </c>
      <c r="B96" s="65">
        <v>0</v>
      </c>
      <c r="C96" s="65">
        <v>0</v>
      </c>
      <c r="D96" s="65">
        <v>0</v>
      </c>
      <c r="E96" s="65">
        <f t="shared" si="10"/>
        <v>0</v>
      </c>
      <c r="F96" s="94">
        <f t="shared" si="11"/>
        <v>0</v>
      </c>
      <c r="H96" s="178"/>
    </row>
    <row r="97" spans="1:10" s="103" customFormat="1" ht="15" customHeight="1" x14ac:dyDescent="0.25">
      <c r="A97" s="87" t="s">
        <v>77</v>
      </c>
      <c r="B97" s="86">
        <v>-110</v>
      </c>
      <c r="C97" s="86">
        <v>50000</v>
      </c>
      <c r="D97" s="86">
        <v>0</v>
      </c>
      <c r="E97" s="70">
        <f t="shared" si="10"/>
        <v>-50000</v>
      </c>
      <c r="F97" s="94">
        <f t="shared" si="11"/>
        <v>-1</v>
      </c>
      <c r="H97" s="179"/>
      <c r="I97" s="153"/>
      <c r="J97" s="153"/>
    </row>
    <row r="98" spans="1:10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10"/>
        <v>0</v>
      </c>
      <c r="F98" s="94">
        <f t="shared" si="11"/>
        <v>0</v>
      </c>
      <c r="H98" s="178"/>
    </row>
    <row r="99" spans="1:10" s="103" customFormat="1" ht="15" customHeight="1" thickBot="1" x14ac:dyDescent="0.3">
      <c r="A99" s="159" t="s">
        <v>59</v>
      </c>
      <c r="B99" s="160">
        <v>23984466.219999999</v>
      </c>
      <c r="C99" s="160">
        <v>24071099</v>
      </c>
      <c r="D99" s="160">
        <v>25070681.176799998</v>
      </c>
      <c r="E99" s="160">
        <f t="shared" si="10"/>
        <v>999582.17679999769</v>
      </c>
      <c r="F99" s="163">
        <f t="shared" si="11"/>
        <v>4.1526237617983193E-2</v>
      </c>
      <c r="H99" s="179"/>
    </row>
    <row r="100" spans="1:10" ht="15" customHeight="1" thickTop="1" x14ac:dyDescent="0.4">
      <c r="A100" s="4"/>
      <c r="B100" s="5"/>
      <c r="C100" s="5"/>
      <c r="D100" s="5"/>
      <c r="E100" s="18"/>
      <c r="F100" s="18" t="s">
        <v>38</v>
      </c>
    </row>
    <row r="101" spans="1:10" x14ac:dyDescent="0.25">
      <c r="A101" s="1" t="s">
        <v>210</v>
      </c>
    </row>
    <row r="102" spans="1:10" x14ac:dyDescent="0.25">
      <c r="A102" s="1" t="s">
        <v>181</v>
      </c>
    </row>
    <row r="103" spans="1:10" x14ac:dyDescent="0.25">
      <c r="A103" s="1" t="s">
        <v>211</v>
      </c>
    </row>
  </sheetData>
  <hyperlinks>
    <hyperlink ref="I2" location="Home!A1" tooltip="Home" display="Home" xr:uid="{00000000-0004-0000-2200-000000000000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6">
    <tabColor theme="9" tint="0.79998168889431442"/>
    <pageSetUpPr fitToPage="1"/>
  </sheetPr>
  <dimension ref="A1:M103"/>
  <sheetViews>
    <sheetView workbookViewId="0">
      <pane ySplit="5" topLeftCell="A24" activePane="bottomLeft" state="frozen"/>
      <selection activeCell="G16" sqref="G16"/>
      <selection pane="bottomLeft" activeCell="I2" sqref="I2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  <col min="10" max="10" width="9.1406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199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207</v>
      </c>
      <c r="C5" s="54" t="s">
        <v>208</v>
      </c>
      <c r="D5" s="202" t="s">
        <v>209</v>
      </c>
      <c r="E5" s="54" t="s">
        <v>207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7388605</v>
      </c>
      <c r="C8" s="61">
        <v>7388605</v>
      </c>
      <c r="D8" s="61">
        <v>7047725</v>
      </c>
      <c r="E8" s="61">
        <f t="shared" ref="E8:E36" si="0">D8-C8</f>
        <v>-340880</v>
      </c>
      <c r="F8" s="62">
        <f t="shared" ref="F8:F36" si="1">IF(ISBLANK(E8),"  ",IF(C8&gt;0,E8/C8,IF(E8&gt;0,1,0)))</f>
        <v>-4.6135907928492592E-2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377811</v>
      </c>
      <c r="C10" s="63">
        <v>383716</v>
      </c>
      <c r="D10" s="63">
        <v>187112</v>
      </c>
      <c r="E10" s="61">
        <f t="shared" si="0"/>
        <v>-196604</v>
      </c>
      <c r="F10" s="62">
        <f t="shared" si="1"/>
        <v>-0.51236852255313825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177811</v>
      </c>
      <c r="C12" s="65">
        <v>183716</v>
      </c>
      <c r="D12" s="65">
        <v>187112</v>
      </c>
      <c r="E12" s="61">
        <f t="shared" si="0"/>
        <v>3396</v>
      </c>
      <c r="F12" s="62">
        <f t="shared" si="1"/>
        <v>1.8485053016612598E-2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5">
        <v>200000</v>
      </c>
      <c r="C29" s="65">
        <v>200000</v>
      </c>
      <c r="D29" s="65">
        <v>0</v>
      </c>
      <c r="E29" s="61">
        <f t="shared" si="0"/>
        <v>-200000</v>
      </c>
      <c r="F29" s="62">
        <f t="shared" si="1"/>
        <v>-1</v>
      </c>
      <c r="H29" s="178"/>
    </row>
    <row r="30" spans="1:8" ht="15" customHeight="1" x14ac:dyDescent="0.25">
      <c r="A30" s="192" t="s">
        <v>198</v>
      </c>
      <c r="B30" s="91">
        <v>0</v>
      </c>
      <c r="C30" s="91">
        <v>0</v>
      </c>
      <c r="D30" s="91">
        <v>0</v>
      </c>
      <c r="E30" s="61">
        <f t="shared" si="0"/>
        <v>0</v>
      </c>
      <c r="F30" s="62">
        <f t="shared" si="1"/>
        <v>0</v>
      </c>
      <c r="H30" s="178"/>
    </row>
    <row r="31" spans="1:8" s="209" customFormat="1" ht="15" customHeight="1" x14ac:dyDescent="0.25">
      <c r="A31" s="206" t="s">
        <v>205</v>
      </c>
      <c r="B31" s="207">
        <v>0</v>
      </c>
      <c r="C31" s="207">
        <v>0</v>
      </c>
      <c r="D31" s="207">
        <v>0</v>
      </c>
      <c r="E31" s="207">
        <f t="shared" si="0"/>
        <v>0</v>
      </c>
      <c r="F31" s="208">
        <f t="shared" si="1"/>
        <v>0</v>
      </c>
      <c r="H31" s="210"/>
    </row>
    <row r="32" spans="1:8" s="209" customFormat="1" ht="15" customHeight="1" x14ac:dyDescent="0.25">
      <c r="A32" s="206" t="s">
        <v>206</v>
      </c>
      <c r="B32" s="207">
        <v>0</v>
      </c>
      <c r="C32" s="207">
        <v>0</v>
      </c>
      <c r="D32" s="207">
        <v>0</v>
      </c>
      <c r="E32" s="207">
        <f t="shared" si="0"/>
        <v>0</v>
      </c>
      <c r="F32" s="208">
        <f t="shared" si="1"/>
        <v>0</v>
      </c>
      <c r="H32" s="210"/>
    </row>
    <row r="33" spans="1:8" ht="15" customHeight="1" x14ac:dyDescent="0.25">
      <c r="A33" s="191" t="s">
        <v>201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204</v>
      </c>
      <c r="B34" s="65">
        <v>0</v>
      </c>
      <c r="C34" s="65">
        <v>0</v>
      </c>
      <c r="D34" s="65">
        <v>0</v>
      </c>
      <c r="E34" s="61">
        <f t="shared" ref="E34" si="2">D34-C34</f>
        <v>0</v>
      </c>
      <c r="F34" s="62">
        <f t="shared" ref="F34" si="3">IF(ISBLANK(E34),"  ",IF(C34&gt;0,E34/C34,IF(E34&gt;0,1,0)))</f>
        <v>0</v>
      </c>
      <c r="H34" s="178"/>
    </row>
    <row r="35" spans="1:8" ht="15" customHeight="1" x14ac:dyDescent="0.25">
      <c r="A35" s="193" t="s">
        <v>202</v>
      </c>
      <c r="B35" s="65">
        <v>0</v>
      </c>
      <c r="C35" s="65">
        <v>0</v>
      </c>
      <c r="D35" s="65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203</v>
      </c>
      <c r="B36" s="65">
        <v>0</v>
      </c>
      <c r="C36" s="65">
        <v>0</v>
      </c>
      <c r="D36" s="65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s="103" customFormat="1" ht="15" customHeight="1" x14ac:dyDescent="0.25">
      <c r="A42" s="69" t="s">
        <v>30</v>
      </c>
      <c r="B42" s="70">
        <v>7766416</v>
      </c>
      <c r="C42" s="70">
        <v>7772321</v>
      </c>
      <c r="D42" s="70">
        <v>7234837</v>
      </c>
      <c r="E42" s="70">
        <f>D42-C42</f>
        <v>-537484</v>
      </c>
      <c r="F42" s="71">
        <f>IF(ISBLANK(E42),"  ",IF(C42&gt;0,E42/C42,IF(E42&gt;0,1,0)))</f>
        <v>-6.9153602894167651E-2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4">D44-C44</f>
        <v>0</v>
      </c>
      <c r="F44" s="62">
        <f t="shared" ref="F44:F49" si="5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3">
        <f t="shared" si="4"/>
        <v>0</v>
      </c>
      <c r="F45" s="62">
        <f t="shared" si="5"/>
        <v>0</v>
      </c>
      <c r="H45" s="178"/>
    </row>
    <row r="46" spans="1:8" ht="15" customHeight="1" x14ac:dyDescent="0.25">
      <c r="A46" s="73" t="s">
        <v>34</v>
      </c>
      <c r="B46" s="61">
        <v>0</v>
      </c>
      <c r="C46" s="61">
        <v>0</v>
      </c>
      <c r="D46" s="61">
        <v>0</v>
      </c>
      <c r="E46" s="63">
        <f t="shared" si="4"/>
        <v>0</v>
      </c>
      <c r="F46" s="62">
        <f t="shared" si="5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3">
        <f t="shared" si="4"/>
        <v>0</v>
      </c>
      <c r="F47" s="62">
        <f t="shared" si="5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3">
        <f t="shared" si="4"/>
        <v>0</v>
      </c>
      <c r="F48" s="62">
        <f t="shared" si="5"/>
        <v>0</v>
      </c>
      <c r="H48" s="178"/>
    </row>
    <row r="49" spans="1:13" s="103" customFormat="1" ht="15" customHeight="1" x14ac:dyDescent="0.25">
      <c r="A49" s="67" t="s">
        <v>37</v>
      </c>
      <c r="B49" s="75">
        <v>0</v>
      </c>
      <c r="C49" s="75">
        <v>0</v>
      </c>
      <c r="D49" s="75">
        <v>0</v>
      </c>
      <c r="E49" s="86">
        <f t="shared" si="4"/>
        <v>0</v>
      </c>
      <c r="F49" s="71">
        <f t="shared" si="5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v>0</v>
      </c>
      <c r="C51" s="77">
        <v>0</v>
      </c>
      <c r="D51" s="77">
        <v>0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5">
        <v>9289855</v>
      </c>
      <c r="C55" s="75">
        <v>9283950</v>
      </c>
      <c r="D55" s="75">
        <v>9283950</v>
      </c>
      <c r="E55" s="75">
        <f>D55-C55</f>
        <v>0</v>
      </c>
      <c r="F55" s="71">
        <f>IF(ISBLANK(E55),"  ",IF(C55&gt;0,E55/C55,IF(E55&gt;0,1,0)))</f>
        <v>0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9">
        <v>0</v>
      </c>
      <c r="C57" s="79">
        <v>0</v>
      </c>
      <c r="D57" s="79">
        <v>0</v>
      </c>
      <c r="E57" s="79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5">
        <v>17056271</v>
      </c>
      <c r="C61" s="75">
        <v>17056271</v>
      </c>
      <c r="D61" s="75">
        <v>16518787</v>
      </c>
      <c r="E61" s="75">
        <f>D61-C61</f>
        <v>-537484</v>
      </c>
      <c r="F61" s="71">
        <f>IF(ISBLANK(E61),"  ",IF(C61&gt;0,E61/C61,IF(E61&gt;0,1,0)))</f>
        <v>-3.1512397991331167E-2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10" ht="15" customHeight="1" x14ac:dyDescent="0.25">
      <c r="A65" s="64" t="s">
        <v>46</v>
      </c>
      <c r="B65" s="57">
        <v>5319864</v>
      </c>
      <c r="C65" s="57">
        <v>5047044</v>
      </c>
      <c r="D65" s="57">
        <v>4936953</v>
      </c>
      <c r="E65" s="57">
        <f t="shared" ref="E65:E78" si="6">D65-C65</f>
        <v>-110091</v>
      </c>
      <c r="F65" s="62">
        <f t="shared" ref="F65:F78" si="7">IF(ISBLANK(E65),"  ",IF(C65&gt;0,E65/C65,IF(E65&gt;0,1,0)))</f>
        <v>-2.1812966163956567E-2</v>
      </c>
      <c r="H65" s="178"/>
    </row>
    <row r="66" spans="1:10" ht="15" customHeight="1" x14ac:dyDescent="0.25">
      <c r="A66" s="66" t="s">
        <v>47</v>
      </c>
      <c r="B66" s="65">
        <v>0</v>
      </c>
      <c r="C66" s="65">
        <v>0</v>
      </c>
      <c r="D66" s="65">
        <v>0</v>
      </c>
      <c r="E66" s="65">
        <f t="shared" si="6"/>
        <v>0</v>
      </c>
      <c r="F66" s="62">
        <f t="shared" si="7"/>
        <v>0</v>
      </c>
      <c r="H66" s="178"/>
    </row>
    <row r="67" spans="1:10" ht="15" customHeight="1" x14ac:dyDescent="0.25">
      <c r="A67" s="66" t="s">
        <v>48</v>
      </c>
      <c r="B67" s="65">
        <v>0</v>
      </c>
      <c r="C67" s="65">
        <v>0</v>
      </c>
      <c r="D67" s="65">
        <v>0</v>
      </c>
      <c r="E67" s="65">
        <f t="shared" si="6"/>
        <v>0</v>
      </c>
      <c r="F67" s="62">
        <f t="shared" si="7"/>
        <v>0</v>
      </c>
      <c r="H67" s="178"/>
    </row>
    <row r="68" spans="1:10" ht="15" customHeight="1" x14ac:dyDescent="0.25">
      <c r="A68" s="66" t="s">
        <v>49</v>
      </c>
      <c r="B68" s="65">
        <v>225250</v>
      </c>
      <c r="C68" s="65">
        <v>275324</v>
      </c>
      <c r="D68" s="65">
        <v>275324</v>
      </c>
      <c r="E68" s="65">
        <f t="shared" si="6"/>
        <v>0</v>
      </c>
      <c r="F68" s="62">
        <f t="shared" si="7"/>
        <v>0</v>
      </c>
      <c r="H68" s="178"/>
    </row>
    <row r="69" spans="1:10" ht="15" customHeight="1" x14ac:dyDescent="0.25">
      <c r="A69" s="66" t="s">
        <v>50</v>
      </c>
      <c r="B69" s="65">
        <v>1104396</v>
      </c>
      <c r="C69" s="65">
        <v>1565102</v>
      </c>
      <c r="D69" s="65">
        <v>1777257</v>
      </c>
      <c r="E69" s="65">
        <f t="shared" si="6"/>
        <v>212155</v>
      </c>
      <c r="F69" s="62">
        <f t="shared" si="7"/>
        <v>0.13555346552493064</v>
      </c>
      <c r="H69" s="178"/>
    </row>
    <row r="70" spans="1:10" ht="15" customHeight="1" x14ac:dyDescent="0.25">
      <c r="A70" s="66" t="s">
        <v>51</v>
      </c>
      <c r="B70" s="65">
        <v>7063588</v>
      </c>
      <c r="C70" s="65">
        <v>7085964</v>
      </c>
      <c r="D70" s="65">
        <v>6534209</v>
      </c>
      <c r="E70" s="65">
        <f t="shared" si="6"/>
        <v>-551755</v>
      </c>
      <c r="F70" s="62">
        <f t="shared" si="7"/>
        <v>-7.7865905048346284E-2</v>
      </c>
      <c r="H70" s="178"/>
    </row>
    <row r="71" spans="1:10" ht="15" customHeight="1" x14ac:dyDescent="0.25">
      <c r="A71" s="66" t="s">
        <v>52</v>
      </c>
      <c r="B71" s="65">
        <v>188457</v>
      </c>
      <c r="C71" s="65">
        <v>100000</v>
      </c>
      <c r="D71" s="65">
        <v>100000</v>
      </c>
      <c r="E71" s="65">
        <f t="shared" si="6"/>
        <v>0</v>
      </c>
      <c r="F71" s="62">
        <f t="shared" si="7"/>
        <v>0</v>
      </c>
      <c r="H71" s="178"/>
    </row>
    <row r="72" spans="1:10" ht="15" customHeight="1" x14ac:dyDescent="0.25">
      <c r="A72" s="66" t="s">
        <v>53</v>
      </c>
      <c r="B72" s="65">
        <v>3154716</v>
      </c>
      <c r="C72" s="65">
        <v>2982837</v>
      </c>
      <c r="D72" s="65">
        <v>2895044</v>
      </c>
      <c r="E72" s="65">
        <f t="shared" si="6"/>
        <v>-87793</v>
      </c>
      <c r="F72" s="62">
        <f t="shared" si="7"/>
        <v>-2.9432717912510807E-2</v>
      </c>
      <c r="H72" s="178"/>
    </row>
    <row r="73" spans="1:10" s="103" customFormat="1" ht="15" customHeight="1" x14ac:dyDescent="0.25">
      <c r="A73" s="84" t="s">
        <v>54</v>
      </c>
      <c r="B73" s="70">
        <v>17056271</v>
      </c>
      <c r="C73" s="70">
        <v>17056271</v>
      </c>
      <c r="D73" s="70">
        <v>16518787</v>
      </c>
      <c r="E73" s="70">
        <f t="shared" si="6"/>
        <v>-537484</v>
      </c>
      <c r="F73" s="71">
        <f t="shared" si="7"/>
        <v>-3.1512397991331167E-2</v>
      </c>
      <c r="H73" s="179"/>
      <c r="I73" s="153"/>
      <c r="J73" s="153"/>
    </row>
    <row r="74" spans="1:10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65">
        <f t="shared" si="6"/>
        <v>0</v>
      </c>
      <c r="F74" s="62">
        <f t="shared" si="7"/>
        <v>0</v>
      </c>
      <c r="H74" s="178"/>
    </row>
    <row r="75" spans="1:10" ht="15" customHeight="1" x14ac:dyDescent="0.25">
      <c r="A75" s="66" t="s">
        <v>56</v>
      </c>
      <c r="B75" s="65">
        <v>0</v>
      </c>
      <c r="C75" s="65">
        <v>0</v>
      </c>
      <c r="D75" s="65">
        <v>0</v>
      </c>
      <c r="E75" s="65">
        <f t="shared" si="6"/>
        <v>0</v>
      </c>
      <c r="F75" s="62">
        <f t="shared" si="7"/>
        <v>0</v>
      </c>
      <c r="H75" s="178"/>
    </row>
    <row r="76" spans="1:10" ht="15" customHeight="1" x14ac:dyDescent="0.25">
      <c r="A76" s="66" t="s">
        <v>57</v>
      </c>
      <c r="B76" s="65">
        <v>0</v>
      </c>
      <c r="C76" s="65">
        <v>0</v>
      </c>
      <c r="D76" s="65">
        <v>0</v>
      </c>
      <c r="E76" s="65">
        <f t="shared" si="6"/>
        <v>0</v>
      </c>
      <c r="F76" s="62">
        <f t="shared" si="7"/>
        <v>0</v>
      </c>
      <c r="H76" s="178"/>
    </row>
    <row r="77" spans="1:10" ht="15" customHeight="1" x14ac:dyDescent="0.25">
      <c r="A77" s="66" t="s">
        <v>58</v>
      </c>
      <c r="B77" s="65">
        <v>0</v>
      </c>
      <c r="C77" s="65">
        <v>0</v>
      </c>
      <c r="D77" s="65">
        <v>0</v>
      </c>
      <c r="E77" s="65">
        <f t="shared" si="6"/>
        <v>0</v>
      </c>
      <c r="F77" s="62">
        <f t="shared" si="7"/>
        <v>0</v>
      </c>
      <c r="H77" s="178"/>
    </row>
    <row r="78" spans="1:10" s="103" customFormat="1" ht="15" customHeight="1" x14ac:dyDescent="0.25">
      <c r="A78" s="85" t="s">
        <v>59</v>
      </c>
      <c r="B78" s="86">
        <v>17056271</v>
      </c>
      <c r="C78" s="86">
        <v>17056271</v>
      </c>
      <c r="D78" s="86">
        <v>16518787</v>
      </c>
      <c r="E78" s="182">
        <f t="shared" si="6"/>
        <v>-537484</v>
      </c>
      <c r="F78" s="71">
        <f t="shared" si="7"/>
        <v>-3.1512397991331167E-2</v>
      </c>
      <c r="H78" s="179"/>
      <c r="I78" s="153"/>
      <c r="J78" s="153"/>
    </row>
    <row r="79" spans="1:10" ht="15" customHeight="1" x14ac:dyDescent="0.25">
      <c r="A79" s="83"/>
      <c r="B79" s="57"/>
      <c r="C79" s="57"/>
      <c r="D79" s="57"/>
      <c r="E79" s="57"/>
      <c r="F79" s="59"/>
      <c r="H79" s="178"/>
    </row>
    <row r="80" spans="1:10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10" ht="15" customHeight="1" x14ac:dyDescent="0.25">
      <c r="A81" s="64" t="s">
        <v>61</v>
      </c>
      <c r="B81" s="61">
        <v>8192034</v>
      </c>
      <c r="C81" s="61">
        <v>9092257</v>
      </c>
      <c r="D81" s="61">
        <v>8984562</v>
      </c>
      <c r="E81" s="57">
        <f t="shared" ref="E81:E99" si="8">D81-C81</f>
        <v>-107695</v>
      </c>
      <c r="F81" s="62">
        <f t="shared" ref="F81:F99" si="9">IF(ISBLANK(E81),"  ",IF(C81&gt;0,E81/C81,IF(E81&gt;0,1,0)))</f>
        <v>-1.1844693787252164E-2</v>
      </c>
      <c r="H81" s="178"/>
    </row>
    <row r="82" spans="1:10" ht="15" customHeight="1" x14ac:dyDescent="0.25">
      <c r="A82" s="66" t="s">
        <v>62</v>
      </c>
      <c r="B82" s="63">
        <v>0</v>
      </c>
      <c r="C82" s="63">
        <v>0</v>
      </c>
      <c r="D82" s="63">
        <v>0</v>
      </c>
      <c r="E82" s="65">
        <f t="shared" si="8"/>
        <v>0</v>
      </c>
      <c r="F82" s="62">
        <f t="shared" si="9"/>
        <v>0</v>
      </c>
      <c r="H82" s="178"/>
    </row>
    <row r="83" spans="1:10" ht="15" customHeight="1" x14ac:dyDescent="0.25">
      <c r="A83" s="66" t="s">
        <v>63</v>
      </c>
      <c r="B83" s="57">
        <v>3235666</v>
      </c>
      <c r="C83" s="57">
        <v>3994945</v>
      </c>
      <c r="D83" s="57">
        <v>3878248</v>
      </c>
      <c r="E83" s="65">
        <f t="shared" si="8"/>
        <v>-116697</v>
      </c>
      <c r="F83" s="62">
        <f t="shared" si="9"/>
        <v>-2.921116561054032E-2</v>
      </c>
      <c r="H83" s="178"/>
    </row>
    <row r="84" spans="1:10" s="103" customFormat="1" ht="15" customHeight="1" x14ac:dyDescent="0.25">
      <c r="A84" s="84" t="s">
        <v>64</v>
      </c>
      <c r="B84" s="86">
        <v>11427700</v>
      </c>
      <c r="C84" s="86">
        <v>13087202</v>
      </c>
      <c r="D84" s="86">
        <v>12862810</v>
      </c>
      <c r="E84" s="70">
        <f t="shared" si="8"/>
        <v>-224392</v>
      </c>
      <c r="F84" s="71">
        <f t="shared" si="9"/>
        <v>-1.7145910944142223E-2</v>
      </c>
      <c r="H84" s="179"/>
      <c r="I84" s="153"/>
      <c r="J84" s="153"/>
    </row>
    <row r="85" spans="1:10" ht="15" customHeight="1" x14ac:dyDescent="0.25">
      <c r="A85" s="66" t="s">
        <v>65</v>
      </c>
      <c r="B85" s="63">
        <v>46680</v>
      </c>
      <c r="C85" s="63">
        <v>43000</v>
      </c>
      <c r="D85" s="63">
        <v>45000</v>
      </c>
      <c r="E85" s="65">
        <f t="shared" si="8"/>
        <v>2000</v>
      </c>
      <c r="F85" s="62">
        <f t="shared" si="9"/>
        <v>4.6511627906976744E-2</v>
      </c>
      <c r="H85" s="178"/>
    </row>
    <row r="86" spans="1:10" ht="15" customHeight="1" x14ac:dyDescent="0.25">
      <c r="A86" s="66" t="s">
        <v>66</v>
      </c>
      <c r="B86" s="61">
        <v>2752554</v>
      </c>
      <c r="C86" s="61">
        <v>2183863</v>
      </c>
      <c r="D86" s="61">
        <v>2262518</v>
      </c>
      <c r="E86" s="65">
        <f t="shared" si="8"/>
        <v>78655</v>
      </c>
      <c r="F86" s="62">
        <f t="shared" si="9"/>
        <v>3.6016453413057502E-2</v>
      </c>
      <c r="H86" s="178"/>
    </row>
    <row r="87" spans="1:10" ht="15" customHeight="1" x14ac:dyDescent="0.25">
      <c r="A87" s="66" t="s">
        <v>67</v>
      </c>
      <c r="B87" s="57">
        <v>389314</v>
      </c>
      <c r="C87" s="57">
        <v>304500</v>
      </c>
      <c r="D87" s="57">
        <v>185500</v>
      </c>
      <c r="E87" s="65">
        <f t="shared" si="8"/>
        <v>-119000</v>
      </c>
      <c r="F87" s="62">
        <f t="shared" si="9"/>
        <v>-0.39080459770114945</v>
      </c>
      <c r="H87" s="178"/>
    </row>
    <row r="88" spans="1:10" s="103" customFormat="1" ht="15" customHeight="1" x14ac:dyDescent="0.25">
      <c r="A88" s="68" t="s">
        <v>68</v>
      </c>
      <c r="B88" s="86">
        <v>3188548</v>
      </c>
      <c r="C88" s="86">
        <v>2531363</v>
      </c>
      <c r="D88" s="86">
        <v>2493018</v>
      </c>
      <c r="E88" s="70">
        <f t="shared" si="8"/>
        <v>-38345</v>
      </c>
      <c r="F88" s="71">
        <f t="shared" si="9"/>
        <v>-1.5147965740196091E-2</v>
      </c>
      <c r="H88" s="179"/>
      <c r="I88" s="153"/>
      <c r="J88" s="153"/>
    </row>
    <row r="89" spans="1:10" ht="15" customHeight="1" x14ac:dyDescent="0.25">
      <c r="A89" s="66" t="s">
        <v>69</v>
      </c>
      <c r="B89" s="57">
        <v>462598</v>
      </c>
      <c r="C89" s="57">
        <v>200000</v>
      </c>
      <c r="D89" s="57">
        <v>40000</v>
      </c>
      <c r="E89" s="65">
        <f t="shared" si="8"/>
        <v>-160000</v>
      </c>
      <c r="F89" s="62">
        <f t="shared" si="9"/>
        <v>-0.8</v>
      </c>
      <c r="H89" s="178"/>
    </row>
    <row r="90" spans="1:10" ht="15" customHeight="1" x14ac:dyDescent="0.25">
      <c r="A90" s="66" t="s">
        <v>70</v>
      </c>
      <c r="B90" s="65">
        <v>1042992</v>
      </c>
      <c r="C90" s="65">
        <v>325000</v>
      </c>
      <c r="D90" s="65">
        <v>325000</v>
      </c>
      <c r="E90" s="65">
        <f t="shared" si="8"/>
        <v>0</v>
      </c>
      <c r="F90" s="62">
        <f t="shared" si="9"/>
        <v>0</v>
      </c>
      <c r="H90" s="178"/>
    </row>
    <row r="91" spans="1:10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8"/>
        <v>0</v>
      </c>
      <c r="F91" s="62">
        <f t="shared" si="9"/>
        <v>0</v>
      </c>
      <c r="H91" s="178"/>
    </row>
    <row r="92" spans="1:10" ht="15" customHeight="1" x14ac:dyDescent="0.25">
      <c r="A92" s="66" t="s">
        <v>72</v>
      </c>
      <c r="B92" s="65">
        <v>934433</v>
      </c>
      <c r="C92" s="65">
        <v>912706</v>
      </c>
      <c r="D92" s="65">
        <v>797959</v>
      </c>
      <c r="E92" s="65">
        <f t="shared" si="8"/>
        <v>-114747</v>
      </c>
      <c r="F92" s="62">
        <f t="shared" si="9"/>
        <v>-0.12572175486958562</v>
      </c>
      <c r="H92" s="178"/>
    </row>
    <row r="93" spans="1:10" s="103" customFormat="1" ht="15" customHeight="1" x14ac:dyDescent="0.25">
      <c r="A93" s="68" t="s">
        <v>73</v>
      </c>
      <c r="B93" s="70">
        <v>2440023</v>
      </c>
      <c r="C93" s="70">
        <v>1437706</v>
      </c>
      <c r="D93" s="70">
        <v>1162959</v>
      </c>
      <c r="E93" s="70">
        <f t="shared" si="8"/>
        <v>-274747</v>
      </c>
      <c r="F93" s="71">
        <f t="shared" si="9"/>
        <v>-0.19110096222732603</v>
      </c>
      <c r="H93" s="179"/>
      <c r="I93" s="153"/>
      <c r="J93" s="153"/>
    </row>
    <row r="94" spans="1:10" ht="15" customHeight="1" x14ac:dyDescent="0.25">
      <c r="A94" s="66" t="s">
        <v>74</v>
      </c>
      <c r="B94" s="65">
        <v>0</v>
      </c>
      <c r="C94" s="65">
        <v>0</v>
      </c>
      <c r="D94" s="65">
        <v>0</v>
      </c>
      <c r="E94" s="65">
        <f t="shared" si="8"/>
        <v>0</v>
      </c>
      <c r="F94" s="62">
        <f t="shared" si="9"/>
        <v>0</v>
      </c>
      <c r="H94" s="178"/>
    </row>
    <row r="95" spans="1:10" ht="15" customHeight="1" x14ac:dyDescent="0.25">
      <c r="A95" s="66" t="s">
        <v>75</v>
      </c>
      <c r="B95" s="65">
        <v>0</v>
      </c>
      <c r="C95" s="65">
        <v>0</v>
      </c>
      <c r="D95" s="65">
        <v>0</v>
      </c>
      <c r="E95" s="65">
        <f t="shared" si="8"/>
        <v>0</v>
      </c>
      <c r="F95" s="62">
        <f t="shared" si="9"/>
        <v>0</v>
      </c>
      <c r="H95" s="178"/>
    </row>
    <row r="96" spans="1:10" ht="15" customHeight="1" x14ac:dyDescent="0.25">
      <c r="A96" s="73" t="s">
        <v>76</v>
      </c>
      <c r="B96" s="65">
        <v>0</v>
      </c>
      <c r="C96" s="65">
        <v>0</v>
      </c>
      <c r="D96" s="65">
        <v>0</v>
      </c>
      <c r="E96" s="65">
        <f t="shared" si="8"/>
        <v>0</v>
      </c>
      <c r="F96" s="62">
        <f t="shared" si="9"/>
        <v>0</v>
      </c>
      <c r="H96" s="178"/>
    </row>
    <row r="97" spans="1:10" s="103" customFormat="1" ht="15" customHeight="1" x14ac:dyDescent="0.25">
      <c r="A97" s="87" t="s">
        <v>77</v>
      </c>
      <c r="B97" s="86">
        <v>0</v>
      </c>
      <c r="C97" s="86">
        <v>0</v>
      </c>
      <c r="D97" s="86">
        <v>0</v>
      </c>
      <c r="E97" s="70">
        <f t="shared" si="8"/>
        <v>0</v>
      </c>
      <c r="F97" s="71">
        <f t="shared" si="9"/>
        <v>0</v>
      </c>
      <c r="H97" s="179"/>
      <c r="I97" s="153"/>
      <c r="J97" s="153"/>
    </row>
    <row r="98" spans="1:10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8"/>
        <v>0</v>
      </c>
      <c r="F98" s="62">
        <f t="shared" si="9"/>
        <v>0</v>
      </c>
      <c r="H98" s="178"/>
    </row>
    <row r="99" spans="1:10" s="103" customFormat="1" ht="15" customHeight="1" thickBot="1" x14ac:dyDescent="0.3">
      <c r="A99" s="159" t="s">
        <v>59</v>
      </c>
      <c r="B99" s="160">
        <v>17056271</v>
      </c>
      <c r="C99" s="160">
        <v>17056271</v>
      </c>
      <c r="D99" s="160">
        <v>16518787</v>
      </c>
      <c r="E99" s="160">
        <f t="shared" si="8"/>
        <v>-537484</v>
      </c>
      <c r="F99" s="162">
        <f t="shared" si="9"/>
        <v>-3.1512397991331167E-2</v>
      </c>
      <c r="H99" s="179"/>
    </row>
    <row r="100" spans="1:10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10" x14ac:dyDescent="0.25">
      <c r="A101" s="1" t="s">
        <v>210</v>
      </c>
    </row>
    <row r="102" spans="1:10" x14ac:dyDescent="0.25">
      <c r="A102" s="1" t="s">
        <v>181</v>
      </c>
    </row>
    <row r="103" spans="1:10" x14ac:dyDescent="0.25">
      <c r="A103" s="1" t="s">
        <v>211</v>
      </c>
    </row>
  </sheetData>
  <hyperlinks>
    <hyperlink ref="I2" location="Home!A1" tooltip="Home" display="Home" xr:uid="{00000000-0004-0000-2300-000000000000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7">
    <tabColor theme="9" tint="0.79998168889431442"/>
    <pageSetUpPr fitToPage="1"/>
  </sheetPr>
  <dimension ref="A1:M103"/>
  <sheetViews>
    <sheetView workbookViewId="0">
      <pane ySplit="5" topLeftCell="A6" activePane="bottomLeft" state="frozen"/>
      <selection activeCell="G16" sqref="G16"/>
      <selection pane="bottomLeft" activeCell="B38" sqref="B38:D99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  <col min="10" max="10" width="11.1406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120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207</v>
      </c>
      <c r="C5" s="54" t="s">
        <v>208</v>
      </c>
      <c r="D5" s="202" t="s">
        <v>209</v>
      </c>
      <c r="E5" s="54" t="s">
        <v>207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8762093</v>
      </c>
      <c r="C8" s="61">
        <v>8762093</v>
      </c>
      <c r="D8" s="61">
        <v>7472825</v>
      </c>
      <c r="E8" s="61">
        <f t="shared" ref="E8:E36" si="0">D8-C8</f>
        <v>-1289268</v>
      </c>
      <c r="F8" s="62">
        <f t="shared" ref="F8:F36" si="1">IF(ISBLANK(E8),"  ",IF(C8&gt;0,E8/C8,IF(E8&gt;0,1,0)))</f>
        <v>-0.14714155624689215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189749.87</v>
      </c>
      <c r="C10" s="63">
        <v>196051</v>
      </c>
      <c r="D10" s="63">
        <v>199674</v>
      </c>
      <c r="E10" s="61">
        <f t="shared" si="0"/>
        <v>3623</v>
      </c>
      <c r="F10" s="62">
        <f t="shared" si="1"/>
        <v>1.8479885335958502E-2</v>
      </c>
      <c r="H10" s="178"/>
    </row>
    <row r="11" spans="1:9" ht="15" customHeight="1" x14ac:dyDescent="0.25">
      <c r="A11" s="189" t="s">
        <v>15</v>
      </c>
      <c r="B11" s="65">
        <v>189749.87</v>
      </c>
      <c r="C11" s="65">
        <v>196051</v>
      </c>
      <c r="D11" s="65">
        <v>199674</v>
      </c>
      <c r="E11" s="61">
        <f t="shared" si="0"/>
        <v>3623</v>
      </c>
      <c r="F11" s="62">
        <f t="shared" si="1"/>
        <v>1.8479885335958502E-2</v>
      </c>
      <c r="H11" s="178"/>
    </row>
    <row r="12" spans="1:9" ht="15" customHeight="1" x14ac:dyDescent="0.25">
      <c r="A12" s="190" t="s">
        <v>16</v>
      </c>
      <c r="B12" s="65">
        <v>0</v>
      </c>
      <c r="C12" s="65">
        <v>0</v>
      </c>
      <c r="D12" s="65">
        <v>0</v>
      </c>
      <c r="E12" s="61">
        <f t="shared" si="0"/>
        <v>0</v>
      </c>
      <c r="F12" s="62">
        <f t="shared" si="1"/>
        <v>0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91">
        <v>0</v>
      </c>
      <c r="C30" s="91">
        <v>0</v>
      </c>
      <c r="D30" s="91">
        <v>0</v>
      </c>
      <c r="E30" s="61">
        <f t="shared" si="0"/>
        <v>0</v>
      </c>
      <c r="F30" s="62">
        <f t="shared" si="1"/>
        <v>0</v>
      </c>
      <c r="H30" s="178"/>
    </row>
    <row r="31" spans="1:8" s="209" customFormat="1" ht="15" customHeight="1" x14ac:dyDescent="0.25">
      <c r="A31" s="206" t="s">
        <v>205</v>
      </c>
      <c r="B31" s="207">
        <v>0</v>
      </c>
      <c r="C31" s="207">
        <v>0</v>
      </c>
      <c r="D31" s="207">
        <v>0</v>
      </c>
      <c r="E31" s="207">
        <f t="shared" si="0"/>
        <v>0</v>
      </c>
      <c r="F31" s="208">
        <f t="shared" si="1"/>
        <v>0</v>
      </c>
      <c r="H31" s="210"/>
    </row>
    <row r="32" spans="1:8" s="209" customFormat="1" ht="15" customHeight="1" x14ac:dyDescent="0.25">
      <c r="A32" s="206" t="s">
        <v>206</v>
      </c>
      <c r="B32" s="207">
        <v>0</v>
      </c>
      <c r="C32" s="207">
        <v>0</v>
      </c>
      <c r="D32" s="207">
        <v>0</v>
      </c>
      <c r="E32" s="207">
        <f t="shared" si="0"/>
        <v>0</v>
      </c>
      <c r="F32" s="208">
        <f t="shared" si="1"/>
        <v>0</v>
      </c>
      <c r="H32" s="210"/>
    </row>
    <row r="33" spans="1:8" ht="15" customHeight="1" x14ac:dyDescent="0.25">
      <c r="A33" s="191" t="s">
        <v>201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204</v>
      </c>
      <c r="B34" s="65">
        <v>0</v>
      </c>
      <c r="C34" s="65">
        <v>0</v>
      </c>
      <c r="D34" s="65">
        <v>0</v>
      </c>
      <c r="E34" s="61">
        <f t="shared" ref="E34" si="2">D34-C34</f>
        <v>0</v>
      </c>
      <c r="F34" s="62">
        <f t="shared" ref="F34" si="3">IF(ISBLANK(E34),"  ",IF(C34&gt;0,E34/C34,IF(E34&gt;0,1,0)))</f>
        <v>0</v>
      </c>
      <c r="H34" s="178"/>
    </row>
    <row r="35" spans="1:8" ht="15" customHeight="1" x14ac:dyDescent="0.25">
      <c r="A35" s="193" t="s">
        <v>202</v>
      </c>
      <c r="B35" s="65">
        <v>0</v>
      </c>
      <c r="C35" s="65">
        <v>0</v>
      </c>
      <c r="D35" s="65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203</v>
      </c>
      <c r="B36" s="65">
        <v>0</v>
      </c>
      <c r="C36" s="65">
        <v>0</v>
      </c>
      <c r="D36" s="65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s="103" customFormat="1" ht="15" customHeight="1" x14ac:dyDescent="0.25">
      <c r="A42" s="69" t="s">
        <v>30</v>
      </c>
      <c r="B42" s="70">
        <v>8951842.8699999992</v>
      </c>
      <c r="C42" s="70">
        <v>8958144</v>
      </c>
      <c r="D42" s="70">
        <v>7672499</v>
      </c>
      <c r="E42" s="70">
        <f>D42-C42</f>
        <v>-1285645</v>
      </c>
      <c r="F42" s="71">
        <f>IF(ISBLANK(E42),"  ",IF(C42&gt;0,E42/C42,IF(E42&gt;0,1,0)))</f>
        <v>-0.14351689367797615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4">D44-C44</f>
        <v>0</v>
      </c>
      <c r="F44" s="62">
        <f t="shared" ref="F44:F49" si="5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3">
        <f t="shared" si="4"/>
        <v>0</v>
      </c>
      <c r="F45" s="62">
        <f t="shared" si="5"/>
        <v>0</v>
      </c>
      <c r="H45" s="178"/>
    </row>
    <row r="46" spans="1:8" ht="15" customHeight="1" x14ac:dyDescent="0.25">
      <c r="A46" s="73" t="s">
        <v>34</v>
      </c>
      <c r="B46" s="61">
        <v>0</v>
      </c>
      <c r="C46" s="61">
        <v>0</v>
      </c>
      <c r="D46" s="61">
        <v>0</v>
      </c>
      <c r="E46" s="63">
        <f t="shared" si="4"/>
        <v>0</v>
      </c>
      <c r="F46" s="62">
        <f t="shared" si="5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3">
        <f t="shared" si="4"/>
        <v>0</v>
      </c>
      <c r="F47" s="62">
        <f t="shared" si="5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3">
        <f t="shared" si="4"/>
        <v>0</v>
      </c>
      <c r="F48" s="62">
        <f t="shared" si="5"/>
        <v>0</v>
      </c>
      <c r="H48" s="178"/>
    </row>
    <row r="49" spans="1:13" s="103" customFormat="1" ht="15" customHeight="1" x14ac:dyDescent="0.25">
      <c r="A49" s="67" t="s">
        <v>37</v>
      </c>
      <c r="B49" s="75">
        <v>0</v>
      </c>
      <c r="C49" s="75">
        <v>0</v>
      </c>
      <c r="D49" s="75">
        <v>0</v>
      </c>
      <c r="E49" s="86">
        <f t="shared" si="4"/>
        <v>0</v>
      </c>
      <c r="F49" s="71">
        <f t="shared" si="5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v>0</v>
      </c>
      <c r="C51" s="77">
        <v>0</v>
      </c>
      <c r="D51" s="77">
        <v>0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5">
        <v>18474951.710000001</v>
      </c>
      <c r="C55" s="75">
        <v>18677844.009999998</v>
      </c>
      <c r="D55" s="75">
        <v>17580328.629999999</v>
      </c>
      <c r="E55" s="75">
        <f>D55-C55</f>
        <v>-1097515.379999999</v>
      </c>
      <c r="F55" s="71">
        <f>IF(ISBLANK(E55),"  ",IF(C55&gt;0,E55/C55,IF(E55&gt;0,1,0)))</f>
        <v>-5.8760281936844329E-2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9">
        <v>0</v>
      </c>
      <c r="C57" s="79">
        <v>0</v>
      </c>
      <c r="D57" s="79">
        <v>0</v>
      </c>
      <c r="E57" s="79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5">
        <v>27426794.579999998</v>
      </c>
      <c r="C61" s="75">
        <v>27635988.009999998</v>
      </c>
      <c r="D61" s="75">
        <v>25252827.629999999</v>
      </c>
      <c r="E61" s="75">
        <f>D61-C61</f>
        <v>-2383160.379999999</v>
      </c>
      <c r="F61" s="71">
        <f>IF(ISBLANK(E61),"  ",IF(C61&gt;0,E61/C61,IF(E61&gt;0,1,0)))</f>
        <v>-8.6233948977603392E-2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10" ht="15" customHeight="1" x14ac:dyDescent="0.25">
      <c r="A65" s="64" t="s">
        <v>46</v>
      </c>
      <c r="B65" s="57">
        <v>6147596.879999999</v>
      </c>
      <c r="C65" s="57">
        <v>9085813</v>
      </c>
      <c r="D65" s="57">
        <v>8180091.5300000003</v>
      </c>
      <c r="E65" s="57">
        <f t="shared" ref="E65:E78" si="6">D65-C65</f>
        <v>-905721.46999999974</v>
      </c>
      <c r="F65" s="62">
        <f t="shared" ref="F65:F78" si="7">IF(ISBLANK(E65),"  ",IF(C65&gt;0,E65/C65,IF(E65&gt;0,1,0)))</f>
        <v>-9.9685242256251555E-2</v>
      </c>
      <c r="H65" s="178"/>
    </row>
    <row r="66" spans="1:10" ht="15" customHeight="1" x14ac:dyDescent="0.25">
      <c r="A66" s="66" t="s">
        <v>47</v>
      </c>
      <c r="B66" s="65">
        <v>0</v>
      </c>
      <c r="C66" s="65">
        <v>0</v>
      </c>
      <c r="D66" s="65">
        <v>0</v>
      </c>
      <c r="E66" s="65">
        <f t="shared" si="6"/>
        <v>0</v>
      </c>
      <c r="F66" s="62">
        <f t="shared" si="7"/>
        <v>0</v>
      </c>
      <c r="H66" s="178"/>
    </row>
    <row r="67" spans="1:10" ht="15" customHeight="1" x14ac:dyDescent="0.25">
      <c r="A67" s="66" t="s">
        <v>48</v>
      </c>
      <c r="B67" s="65">
        <v>15059.89</v>
      </c>
      <c r="C67" s="65">
        <v>201768</v>
      </c>
      <c r="D67" s="65">
        <v>197610</v>
      </c>
      <c r="E67" s="65">
        <f t="shared" si="6"/>
        <v>-4158</v>
      </c>
      <c r="F67" s="62">
        <f t="shared" si="7"/>
        <v>-2.060782681099084E-2</v>
      </c>
      <c r="H67" s="178"/>
    </row>
    <row r="68" spans="1:10" ht="15" customHeight="1" x14ac:dyDescent="0.25">
      <c r="A68" s="66" t="s">
        <v>49</v>
      </c>
      <c r="B68" s="65">
        <v>8779192.1000000015</v>
      </c>
      <c r="C68" s="65">
        <v>2266000</v>
      </c>
      <c r="D68" s="65">
        <v>2244280.35</v>
      </c>
      <c r="E68" s="65">
        <f t="shared" si="6"/>
        <v>-21719.649999999907</v>
      </c>
      <c r="F68" s="62">
        <f t="shared" si="7"/>
        <v>-9.5850176522506211E-3</v>
      </c>
      <c r="H68" s="178"/>
    </row>
    <row r="69" spans="1:10" ht="15" customHeight="1" x14ac:dyDescent="0.25">
      <c r="A69" s="66" t="s">
        <v>50</v>
      </c>
      <c r="B69" s="65">
        <v>3896590.24</v>
      </c>
      <c r="C69" s="65">
        <v>3270641</v>
      </c>
      <c r="D69" s="65">
        <v>3311477.14</v>
      </c>
      <c r="E69" s="65">
        <f t="shared" si="6"/>
        <v>40836.14000000013</v>
      </c>
      <c r="F69" s="62">
        <f t="shared" si="7"/>
        <v>1.2485668711423887E-2</v>
      </c>
      <c r="H69" s="178"/>
    </row>
    <row r="70" spans="1:10" ht="15" customHeight="1" x14ac:dyDescent="0.25">
      <c r="A70" s="66" t="s">
        <v>51</v>
      </c>
      <c r="B70" s="65">
        <v>7494207.5499999998</v>
      </c>
      <c r="C70" s="65">
        <v>9323138</v>
      </c>
      <c r="D70" s="65">
        <v>8287495.1100000003</v>
      </c>
      <c r="E70" s="65">
        <f t="shared" si="6"/>
        <v>-1035642.8899999997</v>
      </c>
      <c r="F70" s="62">
        <f t="shared" si="7"/>
        <v>-0.1110830806108415</v>
      </c>
      <c r="H70" s="178"/>
    </row>
    <row r="71" spans="1:10" ht="15" customHeight="1" x14ac:dyDescent="0.25">
      <c r="A71" s="66" t="s">
        <v>52</v>
      </c>
      <c r="B71" s="65">
        <v>526421.93000000005</v>
      </c>
      <c r="C71" s="65">
        <v>1000000</v>
      </c>
      <c r="D71" s="65">
        <v>1600000</v>
      </c>
      <c r="E71" s="65">
        <f t="shared" si="6"/>
        <v>600000</v>
      </c>
      <c r="F71" s="62">
        <f t="shared" si="7"/>
        <v>0.6</v>
      </c>
      <c r="H71" s="178"/>
    </row>
    <row r="72" spans="1:10" ht="15" customHeight="1" x14ac:dyDescent="0.25">
      <c r="A72" s="66" t="s">
        <v>53</v>
      </c>
      <c r="B72" s="65">
        <v>0</v>
      </c>
      <c r="C72" s="65">
        <v>2113074</v>
      </c>
      <c r="D72" s="65">
        <v>1125237</v>
      </c>
      <c r="E72" s="65">
        <f t="shared" si="6"/>
        <v>-987837</v>
      </c>
      <c r="F72" s="62">
        <f t="shared" si="7"/>
        <v>-0.46748812393697525</v>
      </c>
      <c r="H72" s="178"/>
    </row>
    <row r="73" spans="1:10" s="103" customFormat="1" ht="15" customHeight="1" x14ac:dyDescent="0.25">
      <c r="A73" s="84" t="s">
        <v>54</v>
      </c>
      <c r="B73" s="70">
        <v>26859068.59</v>
      </c>
      <c r="C73" s="70">
        <v>27260434</v>
      </c>
      <c r="D73" s="70">
        <v>24946191.130000003</v>
      </c>
      <c r="E73" s="70">
        <f t="shared" si="6"/>
        <v>-2314242.8699999973</v>
      </c>
      <c r="F73" s="71">
        <f t="shared" si="7"/>
        <v>-8.4893838080494138E-2</v>
      </c>
      <c r="H73" s="179"/>
      <c r="I73" s="153"/>
      <c r="J73" s="153"/>
    </row>
    <row r="74" spans="1:10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65">
        <f t="shared" si="6"/>
        <v>0</v>
      </c>
      <c r="F74" s="62">
        <f t="shared" si="7"/>
        <v>0</v>
      </c>
      <c r="H74" s="178"/>
    </row>
    <row r="75" spans="1:10" ht="15" customHeight="1" x14ac:dyDescent="0.25">
      <c r="A75" s="66" t="s">
        <v>56</v>
      </c>
      <c r="B75" s="65">
        <v>567725.99</v>
      </c>
      <c r="C75" s="65">
        <v>375554</v>
      </c>
      <c r="D75" s="65">
        <v>306637</v>
      </c>
      <c r="E75" s="65">
        <f t="shared" si="6"/>
        <v>-68917</v>
      </c>
      <c r="F75" s="62">
        <f t="shared" si="7"/>
        <v>-0.183507564824233</v>
      </c>
      <c r="H75" s="178"/>
    </row>
    <row r="76" spans="1:10" ht="15" customHeight="1" x14ac:dyDescent="0.25">
      <c r="A76" s="66" t="s">
        <v>57</v>
      </c>
      <c r="B76" s="65">
        <v>0</v>
      </c>
      <c r="C76" s="65">
        <v>0</v>
      </c>
      <c r="D76" s="65">
        <v>0</v>
      </c>
      <c r="E76" s="65">
        <f t="shared" si="6"/>
        <v>0</v>
      </c>
      <c r="F76" s="62">
        <f t="shared" si="7"/>
        <v>0</v>
      </c>
      <c r="H76" s="178"/>
    </row>
    <row r="77" spans="1:10" ht="15" customHeight="1" x14ac:dyDescent="0.25">
      <c r="A77" s="66" t="s">
        <v>58</v>
      </c>
      <c r="B77" s="65">
        <v>0</v>
      </c>
      <c r="C77" s="65">
        <v>0</v>
      </c>
      <c r="D77" s="65">
        <v>0</v>
      </c>
      <c r="E77" s="65">
        <f t="shared" si="6"/>
        <v>0</v>
      </c>
      <c r="F77" s="62">
        <f t="shared" si="7"/>
        <v>0</v>
      </c>
      <c r="H77" s="178"/>
    </row>
    <row r="78" spans="1:10" s="103" customFormat="1" ht="15" customHeight="1" x14ac:dyDescent="0.25">
      <c r="A78" s="85" t="s">
        <v>59</v>
      </c>
      <c r="B78" s="86">
        <v>27426794.579999998</v>
      </c>
      <c r="C78" s="86">
        <v>27635988</v>
      </c>
      <c r="D78" s="86">
        <v>25252828.130000003</v>
      </c>
      <c r="E78" s="182">
        <f t="shared" si="6"/>
        <v>-2383159.8699999973</v>
      </c>
      <c r="F78" s="71">
        <f t="shared" si="7"/>
        <v>-8.6233930554608623E-2</v>
      </c>
      <c r="H78" s="179"/>
      <c r="I78" s="153"/>
      <c r="J78" s="153"/>
    </row>
    <row r="79" spans="1:10" ht="15" customHeight="1" x14ac:dyDescent="0.25">
      <c r="A79" s="83"/>
      <c r="B79" s="57"/>
      <c r="C79" s="57"/>
      <c r="D79" s="57"/>
      <c r="E79" s="57"/>
      <c r="F79" s="59"/>
      <c r="H79" s="178"/>
    </row>
    <row r="80" spans="1:10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10" ht="15" customHeight="1" x14ac:dyDescent="0.25">
      <c r="A81" s="64" t="s">
        <v>61</v>
      </c>
      <c r="B81" s="61">
        <v>16787887.539999999</v>
      </c>
      <c r="C81" s="61">
        <v>13847907</v>
      </c>
      <c r="D81" s="61">
        <v>13498499.050000001</v>
      </c>
      <c r="E81" s="57">
        <f t="shared" ref="E81:E99" si="8">D81-C81</f>
        <v>-349407.94999999925</v>
      </c>
      <c r="F81" s="62">
        <f t="shared" ref="F81:F99" si="9">IF(ISBLANK(E81),"  ",IF(C81&gt;0,E81/C81,IF(E81&gt;0,1,0)))</f>
        <v>-2.5231823841682304E-2</v>
      </c>
      <c r="H81" s="178"/>
    </row>
    <row r="82" spans="1:10" ht="15" customHeight="1" x14ac:dyDescent="0.25">
      <c r="A82" s="66" t="s">
        <v>62</v>
      </c>
      <c r="B82" s="63">
        <v>0</v>
      </c>
      <c r="C82" s="63">
        <v>0</v>
      </c>
      <c r="D82" s="63">
        <v>0</v>
      </c>
      <c r="E82" s="65">
        <f t="shared" si="8"/>
        <v>0</v>
      </c>
      <c r="F82" s="62">
        <f t="shared" si="9"/>
        <v>0</v>
      </c>
      <c r="H82" s="178"/>
    </row>
    <row r="83" spans="1:10" ht="15" customHeight="1" x14ac:dyDescent="0.25">
      <c r="A83" s="66" t="s">
        <v>63</v>
      </c>
      <c r="B83" s="57">
        <v>5887718.2999999998</v>
      </c>
      <c r="C83" s="57">
        <v>5190893</v>
      </c>
      <c r="D83" s="57">
        <v>4764583.08</v>
      </c>
      <c r="E83" s="65">
        <f t="shared" si="8"/>
        <v>-426309.91999999993</v>
      </c>
      <c r="F83" s="62">
        <f t="shared" si="9"/>
        <v>-8.2126508868512596E-2</v>
      </c>
      <c r="H83" s="178"/>
    </row>
    <row r="84" spans="1:10" s="103" customFormat="1" ht="15" customHeight="1" x14ac:dyDescent="0.25">
      <c r="A84" s="84" t="s">
        <v>64</v>
      </c>
      <c r="B84" s="86">
        <v>22675605.84</v>
      </c>
      <c r="C84" s="86">
        <v>19038800</v>
      </c>
      <c r="D84" s="86">
        <v>18263082.130000003</v>
      </c>
      <c r="E84" s="70">
        <f t="shared" si="8"/>
        <v>-775717.86999999732</v>
      </c>
      <c r="F84" s="71">
        <f t="shared" si="9"/>
        <v>-4.0744052671386713E-2</v>
      </c>
      <c r="H84" s="179"/>
      <c r="I84" s="153"/>
      <c r="J84" s="153"/>
    </row>
    <row r="85" spans="1:10" ht="15" customHeight="1" x14ac:dyDescent="0.25">
      <c r="A85" s="66" t="s">
        <v>65</v>
      </c>
      <c r="B85" s="63">
        <v>333312.63999999996</v>
      </c>
      <c r="C85" s="63">
        <v>605000</v>
      </c>
      <c r="D85" s="63">
        <v>400000</v>
      </c>
      <c r="E85" s="65">
        <f t="shared" si="8"/>
        <v>-205000</v>
      </c>
      <c r="F85" s="62">
        <f t="shared" si="9"/>
        <v>-0.33884297520661155</v>
      </c>
      <c r="H85" s="178"/>
    </row>
    <row r="86" spans="1:10" ht="15" customHeight="1" x14ac:dyDescent="0.25">
      <c r="A86" s="66" t="s">
        <v>66</v>
      </c>
      <c r="B86" s="61">
        <v>2220565.13</v>
      </c>
      <c r="C86" s="61">
        <v>1817212</v>
      </c>
      <c r="D86" s="61">
        <v>2696479</v>
      </c>
      <c r="E86" s="65">
        <f t="shared" si="8"/>
        <v>879267</v>
      </c>
      <c r="F86" s="62">
        <f t="shared" si="9"/>
        <v>0.48385493822404868</v>
      </c>
      <c r="H86" s="178"/>
    </row>
    <row r="87" spans="1:10" ht="15" customHeight="1" x14ac:dyDescent="0.25">
      <c r="A87" s="66" t="s">
        <v>67</v>
      </c>
      <c r="B87" s="57">
        <v>240931.05000000002</v>
      </c>
      <c r="C87" s="57">
        <v>325000</v>
      </c>
      <c r="D87" s="57">
        <v>257165</v>
      </c>
      <c r="E87" s="65">
        <f t="shared" si="8"/>
        <v>-67835</v>
      </c>
      <c r="F87" s="62">
        <f t="shared" si="9"/>
        <v>-0.20872307692307693</v>
      </c>
      <c r="H87" s="178"/>
    </row>
    <row r="88" spans="1:10" s="103" customFormat="1" ht="15" customHeight="1" x14ac:dyDescent="0.25">
      <c r="A88" s="68" t="s">
        <v>68</v>
      </c>
      <c r="B88" s="86">
        <v>2794808.82</v>
      </c>
      <c r="C88" s="86">
        <v>2747212</v>
      </c>
      <c r="D88" s="86">
        <v>3353644</v>
      </c>
      <c r="E88" s="70">
        <f t="shared" si="8"/>
        <v>606432</v>
      </c>
      <c r="F88" s="71">
        <f t="shared" si="9"/>
        <v>0.22074452208275153</v>
      </c>
      <c r="H88" s="179"/>
      <c r="I88" s="153"/>
      <c r="J88" s="153"/>
    </row>
    <row r="89" spans="1:10" ht="15" customHeight="1" x14ac:dyDescent="0.25">
      <c r="A89" s="66" t="s">
        <v>69</v>
      </c>
      <c r="B89" s="57">
        <v>437022.35</v>
      </c>
      <c r="C89" s="57">
        <v>750000</v>
      </c>
      <c r="D89" s="57">
        <v>500000</v>
      </c>
      <c r="E89" s="65">
        <f t="shared" si="8"/>
        <v>-250000</v>
      </c>
      <c r="F89" s="62">
        <f t="shared" si="9"/>
        <v>-0.33333333333333331</v>
      </c>
      <c r="H89" s="178"/>
    </row>
    <row r="90" spans="1:10" ht="15" customHeight="1" x14ac:dyDescent="0.25">
      <c r="A90" s="66" t="s">
        <v>70</v>
      </c>
      <c r="B90" s="65">
        <v>616449.09000000008</v>
      </c>
      <c r="C90" s="65">
        <v>3401585</v>
      </c>
      <c r="D90" s="65">
        <v>2494465</v>
      </c>
      <c r="E90" s="65">
        <f t="shared" si="8"/>
        <v>-907120</v>
      </c>
      <c r="F90" s="62">
        <f t="shared" si="9"/>
        <v>-0.26667568207174008</v>
      </c>
      <c r="H90" s="178"/>
    </row>
    <row r="91" spans="1:10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8"/>
        <v>0</v>
      </c>
      <c r="F91" s="62">
        <f t="shared" si="9"/>
        <v>0</v>
      </c>
      <c r="H91" s="178"/>
    </row>
    <row r="92" spans="1:10" ht="15" customHeight="1" x14ac:dyDescent="0.25">
      <c r="A92" s="66" t="s">
        <v>72</v>
      </c>
      <c r="B92" s="65">
        <v>567725.99</v>
      </c>
      <c r="C92" s="65">
        <v>375554</v>
      </c>
      <c r="D92" s="65">
        <v>306637</v>
      </c>
      <c r="E92" s="65">
        <f t="shared" si="8"/>
        <v>-68917</v>
      </c>
      <c r="F92" s="62">
        <f t="shared" si="9"/>
        <v>-0.183507564824233</v>
      </c>
      <c r="H92" s="178"/>
    </row>
    <row r="93" spans="1:10" s="103" customFormat="1" ht="15" customHeight="1" x14ac:dyDescent="0.25">
      <c r="A93" s="68" t="s">
        <v>73</v>
      </c>
      <c r="B93" s="70">
        <v>1621197.43</v>
      </c>
      <c r="C93" s="70">
        <v>4527139</v>
      </c>
      <c r="D93" s="70">
        <v>3301102</v>
      </c>
      <c r="E93" s="70">
        <f t="shared" si="8"/>
        <v>-1226037</v>
      </c>
      <c r="F93" s="71">
        <f t="shared" si="9"/>
        <v>-0.27081938504649405</v>
      </c>
      <c r="H93" s="179"/>
      <c r="I93" s="153"/>
      <c r="J93" s="153"/>
    </row>
    <row r="94" spans="1:10" ht="15" customHeight="1" x14ac:dyDescent="0.25">
      <c r="A94" s="66" t="s">
        <v>74</v>
      </c>
      <c r="B94" s="65">
        <v>66547.66</v>
      </c>
      <c r="C94" s="65">
        <v>722837</v>
      </c>
      <c r="D94" s="65">
        <v>25000</v>
      </c>
      <c r="E94" s="65">
        <f t="shared" si="8"/>
        <v>-697837</v>
      </c>
      <c r="F94" s="62">
        <f t="shared" si="9"/>
        <v>-0.96541405600432739</v>
      </c>
      <c r="H94" s="178"/>
    </row>
    <row r="95" spans="1:10" ht="15" customHeight="1" x14ac:dyDescent="0.25">
      <c r="A95" s="66" t="s">
        <v>75</v>
      </c>
      <c r="B95" s="65">
        <v>268634.83</v>
      </c>
      <c r="C95" s="65">
        <v>300000</v>
      </c>
      <c r="D95" s="65">
        <v>300000</v>
      </c>
      <c r="E95" s="65">
        <f t="shared" si="8"/>
        <v>0</v>
      </c>
      <c r="F95" s="62">
        <f t="shared" si="9"/>
        <v>0</v>
      </c>
      <c r="H95" s="178"/>
    </row>
    <row r="96" spans="1:10" ht="15" customHeight="1" x14ac:dyDescent="0.25">
      <c r="A96" s="73" t="s">
        <v>76</v>
      </c>
      <c r="B96" s="65">
        <v>0</v>
      </c>
      <c r="C96" s="65">
        <v>300000</v>
      </c>
      <c r="D96" s="65">
        <v>10000</v>
      </c>
      <c r="E96" s="65">
        <f t="shared" si="8"/>
        <v>-290000</v>
      </c>
      <c r="F96" s="62">
        <f t="shared" si="9"/>
        <v>-0.96666666666666667</v>
      </c>
      <c r="H96" s="178"/>
    </row>
    <row r="97" spans="1:10" s="103" customFormat="1" ht="15" customHeight="1" x14ac:dyDescent="0.25">
      <c r="A97" s="87" t="s">
        <v>77</v>
      </c>
      <c r="B97" s="86">
        <v>335182.49</v>
      </c>
      <c r="C97" s="86">
        <v>1322837</v>
      </c>
      <c r="D97" s="86">
        <v>335000</v>
      </c>
      <c r="E97" s="70">
        <f t="shared" si="8"/>
        <v>-987837</v>
      </c>
      <c r="F97" s="71">
        <f t="shared" si="9"/>
        <v>-0.74675640309425872</v>
      </c>
      <c r="H97" s="179"/>
      <c r="I97" s="153"/>
      <c r="J97" s="153"/>
    </row>
    <row r="98" spans="1:10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8"/>
        <v>0</v>
      </c>
      <c r="F98" s="62">
        <f t="shared" si="9"/>
        <v>0</v>
      </c>
      <c r="H98" s="178"/>
    </row>
    <row r="99" spans="1:10" s="103" customFormat="1" ht="15" customHeight="1" thickBot="1" x14ac:dyDescent="0.3">
      <c r="A99" s="159" t="s">
        <v>59</v>
      </c>
      <c r="B99" s="160">
        <v>27426794.579999998</v>
      </c>
      <c r="C99" s="160">
        <v>27635988</v>
      </c>
      <c r="D99" s="160">
        <v>25252828.130000003</v>
      </c>
      <c r="E99" s="160">
        <f t="shared" si="8"/>
        <v>-2383159.8699999973</v>
      </c>
      <c r="F99" s="162">
        <f t="shared" si="9"/>
        <v>-8.6233930554608623E-2</v>
      </c>
      <c r="H99" s="179"/>
    </row>
    <row r="100" spans="1:10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10" x14ac:dyDescent="0.25">
      <c r="A101" s="1" t="s">
        <v>210</v>
      </c>
    </row>
    <row r="102" spans="1:10" x14ac:dyDescent="0.25">
      <c r="A102" s="1" t="s">
        <v>181</v>
      </c>
    </row>
    <row r="103" spans="1:10" x14ac:dyDescent="0.25">
      <c r="A103" s="1" t="s">
        <v>211</v>
      </c>
    </row>
  </sheetData>
  <hyperlinks>
    <hyperlink ref="I2" location="Home!A1" tooltip="Home" display="Home" xr:uid="{00000000-0004-0000-2400-000000000000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8">
    <tabColor theme="9" tint="0.79998168889431442"/>
    <pageSetUpPr fitToPage="1"/>
  </sheetPr>
  <dimension ref="A1:M103"/>
  <sheetViews>
    <sheetView workbookViewId="0">
      <pane ySplit="5" topLeftCell="A6" activePane="bottomLeft" state="frozen"/>
      <selection activeCell="G16" sqref="G16"/>
      <selection pane="bottomLeft" activeCell="G81" sqref="G81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  <col min="10" max="10" width="8.8554687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119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207</v>
      </c>
      <c r="C5" s="54" t="s">
        <v>208</v>
      </c>
      <c r="D5" s="202" t="s">
        <v>209</v>
      </c>
      <c r="E5" s="54" t="s">
        <v>207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11793056</v>
      </c>
      <c r="C8" s="61">
        <v>11793056</v>
      </c>
      <c r="D8" s="61">
        <v>9990406</v>
      </c>
      <c r="E8" s="61">
        <f t="shared" ref="E8:E36" si="0">D8-C8</f>
        <v>-1802650</v>
      </c>
      <c r="F8" s="62">
        <f t="shared" ref="F8:F36" si="1">IF(ISBLANK(E8),"  ",IF(C8&gt;0,E8/C8,IF(E8&gt;0,1,0)))</f>
        <v>-0.15285690155291384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1802082</v>
      </c>
      <c r="C10" s="63">
        <v>1803812</v>
      </c>
      <c r="D10" s="63">
        <v>1804807</v>
      </c>
      <c r="E10" s="61">
        <f t="shared" si="0"/>
        <v>995</v>
      </c>
      <c r="F10" s="62">
        <f t="shared" si="1"/>
        <v>5.5160959124343333E-4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52082</v>
      </c>
      <c r="C12" s="65">
        <v>53812</v>
      </c>
      <c r="D12" s="65">
        <v>54807</v>
      </c>
      <c r="E12" s="61">
        <f t="shared" si="0"/>
        <v>995</v>
      </c>
      <c r="F12" s="62">
        <f t="shared" si="1"/>
        <v>1.8490299561436111E-2</v>
      </c>
      <c r="H12" s="178"/>
    </row>
    <row r="13" spans="1:9" ht="15" customHeight="1" x14ac:dyDescent="0.25">
      <c r="A13" s="190" t="s">
        <v>17</v>
      </c>
      <c r="B13" s="65">
        <v>1000000</v>
      </c>
      <c r="C13" s="65">
        <v>1000000</v>
      </c>
      <c r="D13" s="65">
        <v>1000000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750000</v>
      </c>
      <c r="C17" s="65">
        <v>750000</v>
      </c>
      <c r="D17" s="65">
        <v>750000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91">
        <v>0</v>
      </c>
      <c r="C30" s="91">
        <v>0</v>
      </c>
      <c r="D30" s="91">
        <v>0</v>
      </c>
      <c r="E30" s="61">
        <f t="shared" si="0"/>
        <v>0</v>
      </c>
      <c r="F30" s="62">
        <f t="shared" si="1"/>
        <v>0</v>
      </c>
      <c r="H30" s="178"/>
    </row>
    <row r="31" spans="1:8" s="209" customFormat="1" ht="15" customHeight="1" x14ac:dyDescent="0.25">
      <c r="A31" s="206" t="s">
        <v>205</v>
      </c>
      <c r="B31" s="207">
        <v>0</v>
      </c>
      <c r="C31" s="207">
        <v>0</v>
      </c>
      <c r="D31" s="207">
        <v>0</v>
      </c>
      <c r="E31" s="207">
        <f t="shared" ref="E31:E32" si="2">D31-C31</f>
        <v>0</v>
      </c>
      <c r="F31" s="208">
        <f t="shared" ref="F31:F32" si="3">IF(ISBLANK(E31),"  ",IF(C31&gt;0,E31/C31,IF(E31&gt;0,1,0)))</f>
        <v>0</v>
      </c>
      <c r="H31" s="210"/>
    </row>
    <row r="32" spans="1:8" s="209" customFormat="1" ht="15" customHeight="1" x14ac:dyDescent="0.25">
      <c r="A32" s="206" t="s">
        <v>206</v>
      </c>
      <c r="B32" s="207">
        <v>0</v>
      </c>
      <c r="C32" s="207">
        <v>0</v>
      </c>
      <c r="D32" s="207">
        <v>0</v>
      </c>
      <c r="E32" s="207">
        <f t="shared" si="2"/>
        <v>0</v>
      </c>
      <c r="F32" s="208">
        <f t="shared" si="3"/>
        <v>0</v>
      </c>
      <c r="H32" s="210"/>
    </row>
    <row r="33" spans="1:8" ht="15" customHeight="1" x14ac:dyDescent="0.25">
      <c r="A33" s="191" t="s">
        <v>201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204</v>
      </c>
      <c r="B34" s="65">
        <v>0</v>
      </c>
      <c r="C34" s="65">
        <v>0</v>
      </c>
      <c r="D34" s="65">
        <v>0</v>
      </c>
      <c r="E34" s="61">
        <f t="shared" ref="E34" si="4">D34-C34</f>
        <v>0</v>
      </c>
      <c r="F34" s="62">
        <f t="shared" ref="F34" si="5">IF(ISBLANK(E34),"  ",IF(C34&gt;0,E34/C34,IF(E34&gt;0,1,0)))</f>
        <v>0</v>
      </c>
      <c r="H34" s="178"/>
    </row>
    <row r="35" spans="1:8" ht="15" customHeight="1" x14ac:dyDescent="0.25">
      <c r="A35" s="193" t="s">
        <v>202</v>
      </c>
      <c r="B35" s="65">
        <v>0</v>
      </c>
      <c r="C35" s="65">
        <v>0</v>
      </c>
      <c r="D35" s="65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203</v>
      </c>
      <c r="B36" s="65">
        <v>0</v>
      </c>
      <c r="C36" s="65">
        <v>0</v>
      </c>
      <c r="D36" s="65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s="103" customFormat="1" ht="15" customHeight="1" x14ac:dyDescent="0.25">
      <c r="A42" s="69" t="s">
        <v>30</v>
      </c>
      <c r="B42" s="70">
        <v>13595138</v>
      </c>
      <c r="C42" s="70">
        <v>13596868</v>
      </c>
      <c r="D42" s="70">
        <v>11795213</v>
      </c>
      <c r="E42" s="70">
        <f>D42-C42</f>
        <v>-1801655</v>
      </c>
      <c r="F42" s="71">
        <f>IF(ISBLANK(E42),"  ",IF(C42&gt;0,E42/C42,IF(E42&gt;0,1,0)))</f>
        <v>-0.13250514750897044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6">D44-C44</f>
        <v>0</v>
      </c>
      <c r="F44" s="62">
        <f t="shared" ref="F44:F49" si="7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3">
        <f t="shared" si="6"/>
        <v>0</v>
      </c>
      <c r="F45" s="62">
        <f t="shared" si="7"/>
        <v>0</v>
      </c>
      <c r="H45" s="178"/>
    </row>
    <row r="46" spans="1:8" ht="15" customHeight="1" x14ac:dyDescent="0.25">
      <c r="A46" s="73" t="s">
        <v>34</v>
      </c>
      <c r="B46" s="61">
        <v>0</v>
      </c>
      <c r="C46" s="61">
        <v>0</v>
      </c>
      <c r="D46" s="61">
        <v>0</v>
      </c>
      <c r="E46" s="63">
        <f t="shared" si="6"/>
        <v>0</v>
      </c>
      <c r="F46" s="62">
        <f t="shared" si="7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3">
        <f t="shared" si="6"/>
        <v>0</v>
      </c>
      <c r="F47" s="62">
        <f t="shared" si="7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3">
        <f t="shared" si="6"/>
        <v>0</v>
      </c>
      <c r="F48" s="62">
        <f t="shared" si="7"/>
        <v>0</v>
      </c>
      <c r="H48" s="178"/>
    </row>
    <row r="49" spans="1:13" s="103" customFormat="1" ht="15" customHeight="1" x14ac:dyDescent="0.25">
      <c r="A49" s="67" t="s">
        <v>37</v>
      </c>
      <c r="B49" s="75">
        <v>0</v>
      </c>
      <c r="C49" s="75">
        <v>0</v>
      </c>
      <c r="D49" s="75">
        <v>0</v>
      </c>
      <c r="E49" s="86">
        <f t="shared" si="6"/>
        <v>0</v>
      </c>
      <c r="F49" s="71">
        <f t="shared" si="7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v>0</v>
      </c>
      <c r="C51" s="77">
        <v>0</v>
      </c>
      <c r="D51" s="77">
        <v>0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5">
        <v>0</v>
      </c>
      <c r="C55" s="75">
        <v>0</v>
      </c>
      <c r="D55" s="75">
        <v>0</v>
      </c>
      <c r="E55" s="75">
        <f>D55-C55</f>
        <v>0</v>
      </c>
      <c r="F55" s="71">
        <f>IF(ISBLANK(E55),"  ",IF(C55&gt;0,E55/C55,IF(E55&gt;0,1,0)))</f>
        <v>0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9">
        <v>4696042</v>
      </c>
      <c r="C57" s="79">
        <v>13654209</v>
      </c>
      <c r="D57" s="79">
        <v>3654209</v>
      </c>
      <c r="E57" s="79">
        <f>D57-C57</f>
        <v>-10000000</v>
      </c>
      <c r="F57" s="71">
        <f>IF(ISBLANK(E57),"  ",IF(C57&gt;0,E57/C57,IF(E57&gt;0,1,0)))</f>
        <v>-0.73237490359199864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5">
        <v>18291180</v>
      </c>
      <c r="C61" s="75">
        <v>27251077</v>
      </c>
      <c r="D61" s="75">
        <v>15449422</v>
      </c>
      <c r="E61" s="75">
        <f>D61-C61</f>
        <v>-11801655</v>
      </c>
      <c r="F61" s="71">
        <f>IF(ISBLANK(E61),"  ",IF(C61&gt;0,E61/C61,IF(E61&gt;0,1,0)))</f>
        <v>-0.4330711406378544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10" ht="15" customHeight="1" x14ac:dyDescent="0.25">
      <c r="A65" s="64" t="s">
        <v>46</v>
      </c>
      <c r="B65" s="57">
        <v>0</v>
      </c>
      <c r="C65" s="57">
        <v>0</v>
      </c>
      <c r="D65" s="57">
        <v>0</v>
      </c>
      <c r="E65" s="57">
        <f t="shared" ref="E65:E78" si="8">D65-C65</f>
        <v>0</v>
      </c>
      <c r="F65" s="62">
        <f t="shared" ref="F65:F78" si="9">IF(ISBLANK(E65),"  ",IF(C65&gt;0,E65/C65,IF(E65&gt;0,1,0)))</f>
        <v>0</v>
      </c>
      <c r="H65" s="178"/>
    </row>
    <row r="66" spans="1:10" ht="15" customHeight="1" x14ac:dyDescent="0.25">
      <c r="A66" s="66" t="s">
        <v>47</v>
      </c>
      <c r="B66" s="65">
        <v>3668617.9800000009</v>
      </c>
      <c r="C66" s="65">
        <v>3078664</v>
      </c>
      <c r="D66" s="65">
        <v>2545532</v>
      </c>
      <c r="E66" s="65">
        <f t="shared" si="8"/>
        <v>-533132</v>
      </c>
      <c r="F66" s="62">
        <f t="shared" si="9"/>
        <v>-0.17316992045900428</v>
      </c>
      <c r="H66" s="178"/>
    </row>
    <row r="67" spans="1:10" ht="15" customHeight="1" x14ac:dyDescent="0.25">
      <c r="A67" s="66" t="s">
        <v>48</v>
      </c>
      <c r="B67" s="65">
        <v>3355172.0500000003</v>
      </c>
      <c r="C67" s="65">
        <v>2965564.62</v>
      </c>
      <c r="D67" s="65">
        <v>2962132</v>
      </c>
      <c r="E67" s="65">
        <f t="shared" si="8"/>
        <v>-3432.6200000001118</v>
      </c>
      <c r="F67" s="62">
        <f t="shared" si="9"/>
        <v>-1.1574929026500565E-3</v>
      </c>
      <c r="H67" s="178"/>
    </row>
    <row r="68" spans="1:10" ht="15" customHeight="1" x14ac:dyDescent="0.25">
      <c r="A68" s="66" t="s">
        <v>49</v>
      </c>
      <c r="B68" s="65">
        <v>52082</v>
      </c>
      <c r="C68" s="65">
        <v>53812</v>
      </c>
      <c r="D68" s="65">
        <v>363210</v>
      </c>
      <c r="E68" s="65">
        <f t="shared" si="8"/>
        <v>309398</v>
      </c>
      <c r="F68" s="62">
        <f t="shared" si="9"/>
        <v>5.7496097524715672</v>
      </c>
      <c r="H68" s="178"/>
    </row>
    <row r="69" spans="1:10" ht="15" customHeight="1" x14ac:dyDescent="0.25">
      <c r="A69" s="66" t="s">
        <v>50</v>
      </c>
      <c r="B69" s="65">
        <v>0</v>
      </c>
      <c r="C69" s="65">
        <v>0</v>
      </c>
      <c r="D69" s="65">
        <v>0</v>
      </c>
      <c r="E69" s="65">
        <f t="shared" si="8"/>
        <v>0</v>
      </c>
      <c r="F69" s="62">
        <f t="shared" si="9"/>
        <v>0</v>
      </c>
      <c r="H69" s="178"/>
    </row>
    <row r="70" spans="1:10" ht="15" customHeight="1" x14ac:dyDescent="0.25">
      <c r="A70" s="66" t="s">
        <v>51</v>
      </c>
      <c r="B70" s="65">
        <v>7025097.4000000004</v>
      </c>
      <c r="C70" s="65">
        <v>6334544</v>
      </c>
      <c r="D70" s="65">
        <v>6835333</v>
      </c>
      <c r="E70" s="65">
        <f t="shared" si="8"/>
        <v>500789</v>
      </c>
      <c r="F70" s="62">
        <f t="shared" si="9"/>
        <v>7.905683503027211E-2</v>
      </c>
      <c r="H70" s="178"/>
    </row>
    <row r="71" spans="1:10" ht="15" customHeight="1" x14ac:dyDescent="0.25">
      <c r="A71" s="66" t="s">
        <v>52</v>
      </c>
      <c r="B71" s="65">
        <v>0</v>
      </c>
      <c r="C71" s="65">
        <v>0</v>
      </c>
      <c r="D71" s="65">
        <v>0</v>
      </c>
      <c r="E71" s="65">
        <f t="shared" si="8"/>
        <v>0</v>
      </c>
      <c r="F71" s="62">
        <f t="shared" si="9"/>
        <v>0</v>
      </c>
      <c r="H71" s="178"/>
    </row>
    <row r="72" spans="1:10" ht="15" customHeight="1" x14ac:dyDescent="0.25">
      <c r="A72" s="66" t="s">
        <v>53</v>
      </c>
      <c r="B72" s="65">
        <v>3985931.5200000005</v>
      </c>
      <c r="C72" s="65">
        <v>14608795</v>
      </c>
      <c r="D72" s="65">
        <v>2491857</v>
      </c>
      <c r="E72" s="65">
        <f t="shared" si="8"/>
        <v>-12116938</v>
      </c>
      <c r="F72" s="62">
        <f t="shared" si="9"/>
        <v>-0.8294276153508896</v>
      </c>
      <c r="H72" s="178"/>
    </row>
    <row r="73" spans="1:10" s="103" customFormat="1" ht="15" customHeight="1" x14ac:dyDescent="0.25">
      <c r="A73" s="84" t="s">
        <v>54</v>
      </c>
      <c r="B73" s="70">
        <v>18086900.950000003</v>
      </c>
      <c r="C73" s="70">
        <v>27041379.620000001</v>
      </c>
      <c r="D73" s="70">
        <v>15198064</v>
      </c>
      <c r="E73" s="70">
        <f t="shared" si="8"/>
        <v>-11843315.620000001</v>
      </c>
      <c r="F73" s="71">
        <f t="shared" si="9"/>
        <v>-0.43797009569883777</v>
      </c>
      <c r="H73" s="179"/>
      <c r="I73" s="153"/>
      <c r="J73" s="153"/>
    </row>
    <row r="74" spans="1:10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65">
        <f t="shared" si="8"/>
        <v>0</v>
      </c>
      <c r="F74" s="62">
        <f t="shared" si="9"/>
        <v>0</v>
      </c>
      <c r="H74" s="178"/>
    </row>
    <row r="75" spans="1:10" ht="15" customHeight="1" x14ac:dyDescent="0.25">
      <c r="A75" s="66" t="s">
        <v>56</v>
      </c>
      <c r="B75" s="65">
        <v>204279</v>
      </c>
      <c r="C75" s="65">
        <v>209697</v>
      </c>
      <c r="D75" s="65">
        <v>196551</v>
      </c>
      <c r="E75" s="65">
        <f t="shared" si="8"/>
        <v>-13146</v>
      </c>
      <c r="F75" s="62">
        <f t="shared" si="9"/>
        <v>-6.2690453368431598E-2</v>
      </c>
      <c r="H75" s="178"/>
    </row>
    <row r="76" spans="1:10" ht="15" customHeight="1" x14ac:dyDescent="0.25">
      <c r="A76" s="66" t="s">
        <v>57</v>
      </c>
      <c r="B76" s="65">
        <v>0</v>
      </c>
      <c r="C76" s="65">
        <v>0</v>
      </c>
      <c r="D76" s="65">
        <v>0</v>
      </c>
      <c r="E76" s="65">
        <f t="shared" si="8"/>
        <v>0</v>
      </c>
      <c r="F76" s="62">
        <f t="shared" si="9"/>
        <v>0</v>
      </c>
      <c r="H76" s="178"/>
    </row>
    <row r="77" spans="1:10" ht="15" customHeight="1" x14ac:dyDescent="0.25">
      <c r="A77" s="66" t="s">
        <v>58</v>
      </c>
      <c r="B77" s="65">
        <v>0</v>
      </c>
      <c r="C77" s="65">
        <v>0</v>
      </c>
      <c r="D77" s="65">
        <v>54807</v>
      </c>
      <c r="E77" s="65">
        <f t="shared" si="8"/>
        <v>54807</v>
      </c>
      <c r="F77" s="62">
        <f t="shared" si="9"/>
        <v>1</v>
      </c>
      <c r="H77" s="178"/>
    </row>
    <row r="78" spans="1:10" s="103" customFormat="1" ht="15" customHeight="1" x14ac:dyDescent="0.25">
      <c r="A78" s="85" t="s">
        <v>59</v>
      </c>
      <c r="B78" s="86">
        <v>18291179.950000003</v>
      </c>
      <c r="C78" s="86">
        <v>27251076.620000001</v>
      </c>
      <c r="D78" s="86">
        <v>15449422</v>
      </c>
      <c r="E78" s="182">
        <f t="shared" si="8"/>
        <v>-11801654.620000001</v>
      </c>
      <c r="F78" s="71">
        <f t="shared" si="9"/>
        <v>-0.43307113273236986</v>
      </c>
      <c r="H78" s="179"/>
      <c r="I78" s="153"/>
      <c r="J78" s="153"/>
    </row>
    <row r="79" spans="1:10" ht="15" customHeight="1" x14ac:dyDescent="0.25">
      <c r="A79" s="83"/>
      <c r="B79" s="57"/>
      <c r="C79" s="57"/>
      <c r="D79" s="57"/>
      <c r="E79" s="57"/>
      <c r="F79" s="59"/>
      <c r="H79" s="178"/>
    </row>
    <row r="80" spans="1:10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10" ht="15" customHeight="1" x14ac:dyDescent="0.25">
      <c r="A81" s="64" t="s">
        <v>61</v>
      </c>
      <c r="B81" s="61">
        <v>6865020.1400000006</v>
      </c>
      <c r="C81" s="61">
        <v>7317638</v>
      </c>
      <c r="D81" s="61">
        <v>7631909</v>
      </c>
      <c r="E81" s="57">
        <f t="shared" ref="E81:E99" si="10">D81-C81</f>
        <v>314271</v>
      </c>
      <c r="F81" s="62">
        <f t="shared" ref="F81:F99" si="11">IF(ISBLANK(E81),"  ",IF(C81&gt;0,E81/C81,IF(E81&gt;0,1,0)))</f>
        <v>4.294705477368517E-2</v>
      </c>
      <c r="H81" s="178"/>
    </row>
    <row r="82" spans="1:10" ht="15" customHeight="1" x14ac:dyDescent="0.25">
      <c r="A82" s="66" t="s">
        <v>62</v>
      </c>
      <c r="B82" s="63">
        <v>142788.95000000001</v>
      </c>
      <c r="C82" s="63">
        <v>80000</v>
      </c>
      <c r="D82" s="63">
        <v>81527</v>
      </c>
      <c r="E82" s="65">
        <f t="shared" si="10"/>
        <v>1527</v>
      </c>
      <c r="F82" s="62">
        <f t="shared" si="11"/>
        <v>1.90875E-2</v>
      </c>
      <c r="H82" s="178"/>
    </row>
    <row r="83" spans="1:10" ht="15" customHeight="1" x14ac:dyDescent="0.25">
      <c r="A83" s="66" t="s">
        <v>63</v>
      </c>
      <c r="B83" s="57">
        <v>2750208.66</v>
      </c>
      <c r="C83" s="57">
        <v>2730630.62</v>
      </c>
      <c r="D83" s="57">
        <v>2557650</v>
      </c>
      <c r="E83" s="65">
        <f t="shared" si="10"/>
        <v>-172980.62000000011</v>
      </c>
      <c r="F83" s="62">
        <f t="shared" si="11"/>
        <v>-6.3348231259488366E-2</v>
      </c>
      <c r="H83" s="178"/>
    </row>
    <row r="84" spans="1:10" s="103" customFormat="1" ht="15" customHeight="1" x14ac:dyDescent="0.25">
      <c r="A84" s="84" t="s">
        <v>64</v>
      </c>
      <c r="B84" s="86">
        <v>9758017.75</v>
      </c>
      <c r="C84" s="86">
        <v>10128268.620000001</v>
      </c>
      <c r="D84" s="86">
        <v>10271086</v>
      </c>
      <c r="E84" s="70">
        <f t="shared" si="10"/>
        <v>142817.37999999896</v>
      </c>
      <c r="F84" s="71">
        <f t="shared" si="11"/>
        <v>1.4100868110664204E-2</v>
      </c>
      <c r="H84" s="179"/>
      <c r="I84" s="153"/>
      <c r="J84" s="153"/>
    </row>
    <row r="85" spans="1:10" ht="15" customHeight="1" x14ac:dyDescent="0.25">
      <c r="A85" s="66" t="s">
        <v>65</v>
      </c>
      <c r="B85" s="63">
        <v>312653.64</v>
      </c>
      <c r="C85" s="63">
        <v>248239</v>
      </c>
      <c r="D85" s="63">
        <v>158449</v>
      </c>
      <c r="E85" s="65">
        <f t="shared" si="10"/>
        <v>-89790</v>
      </c>
      <c r="F85" s="62">
        <f t="shared" si="11"/>
        <v>-0.36170787023795614</v>
      </c>
      <c r="H85" s="178"/>
    </row>
    <row r="86" spans="1:10" ht="15" customHeight="1" x14ac:dyDescent="0.25">
      <c r="A86" s="66" t="s">
        <v>66</v>
      </c>
      <c r="B86" s="61">
        <v>952355.77</v>
      </c>
      <c r="C86" s="61">
        <v>739418</v>
      </c>
      <c r="D86" s="61">
        <v>445000</v>
      </c>
      <c r="E86" s="65">
        <f t="shared" si="10"/>
        <v>-294418</v>
      </c>
      <c r="F86" s="62">
        <f t="shared" si="11"/>
        <v>-0.39817532167190955</v>
      </c>
      <c r="H86" s="178"/>
    </row>
    <row r="87" spans="1:10" ht="15" customHeight="1" x14ac:dyDescent="0.25">
      <c r="A87" s="66" t="s">
        <v>67</v>
      </c>
      <c r="B87" s="57">
        <v>785969.67999999993</v>
      </c>
      <c r="C87" s="57">
        <v>883616</v>
      </c>
      <c r="D87" s="57">
        <v>472439</v>
      </c>
      <c r="E87" s="65">
        <f t="shared" si="10"/>
        <v>-411177</v>
      </c>
      <c r="F87" s="62">
        <f t="shared" si="11"/>
        <v>-0.46533448918987436</v>
      </c>
      <c r="H87" s="178"/>
    </row>
    <row r="88" spans="1:10" s="103" customFormat="1" ht="15" customHeight="1" x14ac:dyDescent="0.25">
      <c r="A88" s="68" t="s">
        <v>68</v>
      </c>
      <c r="B88" s="86">
        <v>2050979.09</v>
      </c>
      <c r="C88" s="86">
        <v>1871273</v>
      </c>
      <c r="D88" s="86">
        <v>1075888</v>
      </c>
      <c r="E88" s="70">
        <f t="shared" si="10"/>
        <v>-795385</v>
      </c>
      <c r="F88" s="71">
        <f t="shared" si="11"/>
        <v>-0.4250502198236174</v>
      </c>
      <c r="H88" s="179"/>
      <c r="I88" s="153"/>
      <c r="J88" s="153"/>
    </row>
    <row r="89" spans="1:10" ht="15" customHeight="1" x14ac:dyDescent="0.25">
      <c r="A89" s="66" t="s">
        <v>69</v>
      </c>
      <c r="B89" s="57">
        <v>257924.30000000002</v>
      </c>
      <c r="C89" s="57">
        <v>635800</v>
      </c>
      <c r="D89" s="57">
        <v>384405</v>
      </c>
      <c r="E89" s="65">
        <f t="shared" si="10"/>
        <v>-251395</v>
      </c>
      <c r="F89" s="62">
        <f t="shared" si="11"/>
        <v>-0.39539949669707453</v>
      </c>
      <c r="H89" s="178"/>
    </row>
    <row r="90" spans="1:10" ht="15" customHeight="1" x14ac:dyDescent="0.25">
      <c r="A90" s="66" t="s">
        <v>70</v>
      </c>
      <c r="B90" s="65">
        <v>3158716.04</v>
      </c>
      <c r="C90" s="65">
        <v>2051666</v>
      </c>
      <c r="D90" s="65">
        <v>2221492</v>
      </c>
      <c r="E90" s="65">
        <f t="shared" si="10"/>
        <v>169826</v>
      </c>
      <c r="F90" s="62">
        <f t="shared" si="11"/>
        <v>8.2774681648962359E-2</v>
      </c>
      <c r="H90" s="178"/>
    </row>
    <row r="91" spans="1:10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10"/>
        <v>0</v>
      </c>
      <c r="F91" s="62">
        <f t="shared" si="11"/>
        <v>0</v>
      </c>
      <c r="H91" s="178"/>
    </row>
    <row r="92" spans="1:10" ht="15" customHeight="1" x14ac:dyDescent="0.25">
      <c r="A92" s="66" t="s">
        <v>72</v>
      </c>
      <c r="B92" s="65">
        <v>0</v>
      </c>
      <c r="C92" s="65">
        <v>209697</v>
      </c>
      <c r="D92" s="65">
        <v>196551</v>
      </c>
      <c r="E92" s="65">
        <f t="shared" si="10"/>
        <v>-13146</v>
      </c>
      <c r="F92" s="62">
        <f t="shared" si="11"/>
        <v>-6.2690453368431598E-2</v>
      </c>
      <c r="H92" s="178"/>
    </row>
    <row r="93" spans="1:10" s="103" customFormat="1" ht="15" customHeight="1" x14ac:dyDescent="0.25">
      <c r="A93" s="68" t="s">
        <v>73</v>
      </c>
      <c r="B93" s="70">
        <v>3416640.34</v>
      </c>
      <c r="C93" s="70">
        <v>2897163</v>
      </c>
      <c r="D93" s="70">
        <v>2802448</v>
      </c>
      <c r="E93" s="70">
        <f t="shared" si="10"/>
        <v>-94715</v>
      </c>
      <c r="F93" s="71">
        <f t="shared" si="11"/>
        <v>-3.2692326941908344E-2</v>
      </c>
      <c r="H93" s="179"/>
      <c r="I93" s="153"/>
      <c r="J93" s="153"/>
    </row>
    <row r="94" spans="1:10" ht="15" customHeight="1" x14ac:dyDescent="0.25">
      <c r="A94" s="66" t="s">
        <v>74</v>
      </c>
      <c r="B94" s="65">
        <v>1177667.77</v>
      </c>
      <c r="C94" s="65">
        <v>1354372</v>
      </c>
      <c r="D94" s="65">
        <v>300000</v>
      </c>
      <c r="E94" s="65">
        <f t="shared" si="10"/>
        <v>-1054372</v>
      </c>
      <c r="F94" s="62">
        <f t="shared" si="11"/>
        <v>-0.77849512541606003</v>
      </c>
      <c r="H94" s="178"/>
    </row>
    <row r="95" spans="1:10" ht="15" customHeight="1" x14ac:dyDescent="0.25">
      <c r="A95" s="66" t="s">
        <v>75</v>
      </c>
      <c r="B95" s="65">
        <v>0</v>
      </c>
      <c r="C95" s="65">
        <v>0</v>
      </c>
      <c r="D95" s="65">
        <v>0</v>
      </c>
      <c r="E95" s="65">
        <f t="shared" si="10"/>
        <v>0</v>
      </c>
      <c r="F95" s="62">
        <f t="shared" si="11"/>
        <v>0</v>
      </c>
      <c r="H95" s="178"/>
    </row>
    <row r="96" spans="1:10" ht="15" customHeight="1" x14ac:dyDescent="0.25">
      <c r="A96" s="73" t="s">
        <v>76</v>
      </c>
      <c r="B96" s="65">
        <v>1887875</v>
      </c>
      <c r="C96" s="65">
        <v>11000000</v>
      </c>
      <c r="D96" s="65">
        <v>1000000</v>
      </c>
      <c r="E96" s="65">
        <f t="shared" si="10"/>
        <v>-10000000</v>
      </c>
      <c r="F96" s="62">
        <f t="shared" si="11"/>
        <v>-0.90909090909090906</v>
      </c>
      <c r="H96" s="178"/>
    </row>
    <row r="97" spans="1:10" s="103" customFormat="1" ht="15" customHeight="1" x14ac:dyDescent="0.25">
      <c r="A97" s="87" t="s">
        <v>77</v>
      </c>
      <c r="B97" s="86">
        <v>3065542.77</v>
      </c>
      <c r="C97" s="86">
        <v>12354372</v>
      </c>
      <c r="D97" s="86">
        <v>1300000</v>
      </c>
      <c r="E97" s="70">
        <f t="shared" si="10"/>
        <v>-11054372</v>
      </c>
      <c r="F97" s="71">
        <f t="shared" si="11"/>
        <v>-0.89477409292839816</v>
      </c>
      <c r="H97" s="179"/>
      <c r="I97" s="153"/>
      <c r="J97" s="153"/>
    </row>
    <row r="98" spans="1:10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10"/>
        <v>0</v>
      </c>
      <c r="F98" s="62">
        <f t="shared" si="11"/>
        <v>0</v>
      </c>
      <c r="H98" s="178"/>
    </row>
    <row r="99" spans="1:10" s="103" customFormat="1" ht="15" customHeight="1" thickBot="1" x14ac:dyDescent="0.3">
      <c r="A99" s="159" t="s">
        <v>59</v>
      </c>
      <c r="B99" s="160">
        <v>18291179.949999999</v>
      </c>
      <c r="C99" s="160">
        <v>27251076.620000001</v>
      </c>
      <c r="D99" s="160">
        <v>15449422</v>
      </c>
      <c r="E99" s="160">
        <f t="shared" si="10"/>
        <v>-11801654.620000001</v>
      </c>
      <c r="F99" s="162">
        <f t="shared" si="11"/>
        <v>-0.43307113273236986</v>
      </c>
      <c r="H99" s="179"/>
    </row>
    <row r="100" spans="1:10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10" x14ac:dyDescent="0.25">
      <c r="A101" s="1" t="s">
        <v>210</v>
      </c>
    </row>
    <row r="102" spans="1:10" x14ac:dyDescent="0.25">
      <c r="A102" s="1" t="s">
        <v>181</v>
      </c>
    </row>
    <row r="103" spans="1:10" x14ac:dyDescent="0.25">
      <c r="A103" s="1" t="s">
        <v>211</v>
      </c>
    </row>
  </sheetData>
  <hyperlinks>
    <hyperlink ref="I2" location="Home!A1" tooltip="Home" display="Home" xr:uid="{00000000-0004-0000-2500-000000000000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9">
    <tabColor theme="3" tint="0.79998168889431442"/>
    <pageSetUpPr fitToPage="1"/>
  </sheetPr>
  <dimension ref="A1:M103"/>
  <sheetViews>
    <sheetView zoomScaleNormal="100" workbookViewId="0">
      <pane ySplit="5" topLeftCell="A6" activePane="bottomLeft" state="frozen"/>
      <selection activeCell="G16" sqref="G16"/>
      <selection pane="bottomLeft" activeCell="G16" sqref="G16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11" ht="19.5" customHeight="1" thickBot="1" x14ac:dyDescent="0.35">
      <c r="A1" s="27" t="s">
        <v>0</v>
      </c>
      <c r="B1" s="31"/>
      <c r="D1" s="29" t="s">
        <v>1</v>
      </c>
      <c r="E1" s="26" t="s">
        <v>83</v>
      </c>
      <c r="F1" s="36"/>
    </row>
    <row r="2" spans="1:11" ht="19.5" customHeight="1" thickBot="1" x14ac:dyDescent="0.35">
      <c r="A2" s="27" t="s">
        <v>2</v>
      </c>
      <c r="B2" s="28"/>
      <c r="C2" s="32"/>
      <c r="D2" s="28"/>
      <c r="E2" s="31"/>
      <c r="F2" s="31"/>
      <c r="I2" s="170" t="s">
        <v>178</v>
      </c>
    </row>
    <row r="3" spans="1:11" ht="19.5" customHeight="1" thickBot="1" x14ac:dyDescent="0.35">
      <c r="A3" s="33" t="s">
        <v>3</v>
      </c>
      <c r="B3" s="34"/>
      <c r="C3" s="35"/>
      <c r="D3" s="28"/>
      <c r="E3" s="31"/>
      <c r="F3" s="31"/>
    </row>
    <row r="4" spans="1:11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11" s="107" customFormat="1" ht="15" customHeight="1" x14ac:dyDescent="0.25">
      <c r="A5" s="53"/>
      <c r="B5" s="54" t="s">
        <v>207</v>
      </c>
      <c r="C5" s="54" t="s">
        <v>208</v>
      </c>
      <c r="D5" s="202" t="s">
        <v>209</v>
      </c>
      <c r="E5" s="54" t="s">
        <v>207</v>
      </c>
      <c r="F5" s="55" t="s">
        <v>9</v>
      </c>
      <c r="H5" s="177"/>
    </row>
    <row r="6" spans="1:11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11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11" ht="15" customHeight="1" x14ac:dyDescent="0.25">
      <c r="A8" s="60" t="s">
        <v>12</v>
      </c>
      <c r="B8" s="61">
        <f>SUM(LCTCBoard:NwLTCC!B8)</f>
        <v>155406612</v>
      </c>
      <c r="C8" s="61">
        <f>SUM(LCTCBoard:NwLTCC!C8)</f>
        <v>155406612</v>
      </c>
      <c r="D8" s="61">
        <f>SUM(LCTCBoard:NwLTCC!D8)</f>
        <v>153481419</v>
      </c>
      <c r="E8" s="61">
        <f t="shared" ref="E8:E36" si="0">D8-C8</f>
        <v>-1925193</v>
      </c>
      <c r="F8" s="62">
        <f t="shared" ref="F8:F36" si="1">IF(ISBLANK(E8),"  ",IF(C8&gt;0,E8/C8,IF(E8&gt;0,1,0)))</f>
        <v>-1.2388102251402276E-2</v>
      </c>
      <c r="H8" s="178"/>
      <c r="K8" s="184"/>
    </row>
    <row r="9" spans="1:11" ht="15" customHeight="1" x14ac:dyDescent="0.25">
      <c r="A9" s="60" t="s">
        <v>13</v>
      </c>
      <c r="B9" s="61">
        <f>SUM(LCTCBoard:NwLTCC!B9)</f>
        <v>0</v>
      </c>
      <c r="C9" s="61">
        <f>SUM(LCTCBoard:NwLTCC!C9)</f>
        <v>0</v>
      </c>
      <c r="D9" s="61">
        <f>SUM(LCTCBoard:NwLTCC!D9)</f>
        <v>0</v>
      </c>
      <c r="E9" s="61">
        <f t="shared" si="0"/>
        <v>0</v>
      </c>
      <c r="F9" s="62">
        <f t="shared" si="1"/>
        <v>0</v>
      </c>
      <c r="H9" s="178"/>
      <c r="K9" s="184"/>
    </row>
    <row r="10" spans="1:11" ht="15" customHeight="1" x14ac:dyDescent="0.25">
      <c r="A10" s="187" t="s">
        <v>14</v>
      </c>
      <c r="B10" s="61">
        <f>SUM(LCTCBoard:NwLTCC!B10)</f>
        <v>15868505.880000001</v>
      </c>
      <c r="C10" s="61">
        <f>SUM(LCTCBoard:NwLTCC!C10)</f>
        <v>16030143</v>
      </c>
      <c r="D10" s="61">
        <f>SUM(LCTCBoard:NwLTCC!D10)</f>
        <v>18052315</v>
      </c>
      <c r="E10" s="61">
        <f t="shared" si="0"/>
        <v>2022172</v>
      </c>
      <c r="F10" s="62">
        <f t="shared" si="1"/>
        <v>0.12614809487351422</v>
      </c>
      <c r="H10" s="178"/>
      <c r="K10" s="184"/>
    </row>
    <row r="11" spans="1:11" ht="15" customHeight="1" x14ac:dyDescent="0.25">
      <c r="A11" s="189" t="s">
        <v>15</v>
      </c>
      <c r="B11" s="61">
        <f>SUM(LCTCBoard:NwLTCC!B11)</f>
        <v>0</v>
      </c>
      <c r="C11" s="61">
        <f>SUM(LCTCBoard:NwLTCC!C11)</f>
        <v>0</v>
      </c>
      <c r="D11" s="61">
        <f>SUM(LCTCBoard:NwLTCC!D11)</f>
        <v>0</v>
      </c>
      <c r="E11" s="61">
        <f t="shared" si="0"/>
        <v>0</v>
      </c>
      <c r="F11" s="62">
        <f t="shared" si="1"/>
        <v>0</v>
      </c>
      <c r="H11" s="178"/>
      <c r="K11" s="184"/>
    </row>
    <row r="12" spans="1:11" ht="15" customHeight="1" x14ac:dyDescent="0.25">
      <c r="A12" s="190" t="s">
        <v>16</v>
      </c>
      <c r="B12" s="61">
        <f>SUM(LCTCBoard:NwLTCC!B12)</f>
        <v>4825661.8899999997</v>
      </c>
      <c r="C12" s="61">
        <f>SUM(LCTCBoard:NwLTCC!C12)</f>
        <v>4986088</v>
      </c>
      <c r="D12" s="61">
        <f>SUM(LCTCBoard:NwLTCC!D12)</f>
        <v>5078248</v>
      </c>
      <c r="E12" s="61">
        <f t="shared" si="0"/>
        <v>92160</v>
      </c>
      <c r="F12" s="62">
        <f t="shared" si="1"/>
        <v>1.8483428290876534E-2</v>
      </c>
      <c r="H12" s="178"/>
      <c r="K12" s="184"/>
    </row>
    <row r="13" spans="1:11" ht="15" customHeight="1" x14ac:dyDescent="0.25">
      <c r="A13" s="190" t="s">
        <v>17</v>
      </c>
      <c r="B13" s="61">
        <f>SUM(LCTCBoard:NwLTCC!B13)</f>
        <v>0</v>
      </c>
      <c r="C13" s="61">
        <f>SUM(LCTCBoard:NwLTCC!C13)</f>
        <v>0</v>
      </c>
      <c r="D13" s="61">
        <f>SUM(LCTCBoard:NwLTCC!D13)</f>
        <v>0</v>
      </c>
      <c r="E13" s="61">
        <f t="shared" si="0"/>
        <v>0</v>
      </c>
      <c r="F13" s="62">
        <f t="shared" si="1"/>
        <v>0</v>
      </c>
      <c r="H13" s="178"/>
      <c r="K13" s="184"/>
    </row>
    <row r="14" spans="1:11" ht="15" customHeight="1" x14ac:dyDescent="0.25">
      <c r="A14" s="190" t="s">
        <v>18</v>
      </c>
      <c r="B14" s="61">
        <f>SUM(LCTCBoard:NwLTCC!B14)</f>
        <v>227259</v>
      </c>
      <c r="C14" s="61">
        <f>SUM(LCTCBoard:NwLTCC!C14)</f>
        <v>227259</v>
      </c>
      <c r="D14" s="61">
        <f>SUM(LCTCBoard:NwLTCC!D14)</f>
        <v>135515</v>
      </c>
      <c r="E14" s="61">
        <f t="shared" si="0"/>
        <v>-91744</v>
      </c>
      <c r="F14" s="62">
        <f t="shared" si="1"/>
        <v>-0.40369798335819485</v>
      </c>
      <c r="H14" s="178"/>
      <c r="K14" s="184"/>
    </row>
    <row r="15" spans="1:11" ht="15" customHeight="1" x14ac:dyDescent="0.25">
      <c r="A15" s="190" t="s">
        <v>19</v>
      </c>
      <c r="B15" s="61">
        <f>SUM(LCTCBoard:NwLTCC!B15)</f>
        <v>482813.99</v>
      </c>
      <c r="C15" s="61">
        <f>SUM(LCTCBoard:NwLTCC!C15)</f>
        <v>484025</v>
      </c>
      <c r="D15" s="61">
        <f>SUM(LCTCBoard:NwLTCC!D15)</f>
        <v>484025</v>
      </c>
      <c r="E15" s="61">
        <f t="shared" si="0"/>
        <v>0</v>
      </c>
      <c r="F15" s="62">
        <f t="shared" si="1"/>
        <v>0</v>
      </c>
      <c r="H15" s="178"/>
      <c r="K15" s="184"/>
    </row>
    <row r="16" spans="1:11" ht="15" customHeight="1" x14ac:dyDescent="0.25">
      <c r="A16" s="190" t="s">
        <v>200</v>
      </c>
      <c r="B16" s="61">
        <f>SUM(LCTCBoard:NwLTCC!B16)</f>
        <v>0</v>
      </c>
      <c r="C16" s="61">
        <f>SUM(LCTCBoard:NwLTCC!C16)</f>
        <v>0</v>
      </c>
      <c r="D16" s="61">
        <f>SUM(LCTCBoard:NwLTCC!D16)</f>
        <v>0</v>
      </c>
      <c r="E16" s="61">
        <f t="shared" si="0"/>
        <v>0</v>
      </c>
      <c r="F16" s="62">
        <f t="shared" si="1"/>
        <v>0</v>
      </c>
      <c r="H16" s="178"/>
      <c r="K16" s="184"/>
    </row>
    <row r="17" spans="1:11" ht="15" customHeight="1" x14ac:dyDescent="0.25">
      <c r="A17" s="190" t="s">
        <v>20</v>
      </c>
      <c r="B17" s="61">
        <f>SUM(LCTCBoard:NwLTCC!B17)</f>
        <v>0</v>
      </c>
      <c r="C17" s="61">
        <f>SUM(LCTCBoard:NwLTCC!C17)</f>
        <v>0</v>
      </c>
      <c r="D17" s="61">
        <f>SUM(LCTCBoard:NwLTCC!D17)</f>
        <v>0</v>
      </c>
      <c r="E17" s="61">
        <f t="shared" si="0"/>
        <v>0</v>
      </c>
      <c r="F17" s="62">
        <f t="shared" si="1"/>
        <v>0</v>
      </c>
      <c r="H17" s="178"/>
      <c r="K17" s="184"/>
    </row>
    <row r="18" spans="1:11" ht="15" customHeight="1" x14ac:dyDescent="0.25">
      <c r="A18" s="190" t="s">
        <v>192</v>
      </c>
      <c r="B18" s="61">
        <f>SUM(LCTCBoard:NwLTCC!B18)</f>
        <v>0</v>
      </c>
      <c r="C18" s="61">
        <f>SUM(LCTCBoard:NwLTCC!C18)</f>
        <v>0</v>
      </c>
      <c r="D18" s="61">
        <f>SUM(LCTCBoard:NwLTCC!D18)</f>
        <v>0</v>
      </c>
      <c r="E18" s="61">
        <f t="shared" si="0"/>
        <v>0</v>
      </c>
      <c r="F18" s="62">
        <f t="shared" si="1"/>
        <v>0</v>
      </c>
      <c r="H18" s="178"/>
      <c r="K18" s="184"/>
    </row>
    <row r="19" spans="1:11" ht="15" customHeight="1" x14ac:dyDescent="0.25">
      <c r="A19" s="190" t="s">
        <v>21</v>
      </c>
      <c r="B19" s="61">
        <f>SUM(LCTCBoard:NwLTCC!B19)</f>
        <v>0</v>
      </c>
      <c r="C19" s="61">
        <f>SUM(LCTCBoard:NwLTCC!C19)</f>
        <v>0</v>
      </c>
      <c r="D19" s="61">
        <f>SUM(LCTCBoard:NwLTCC!D19)</f>
        <v>0</v>
      </c>
      <c r="E19" s="61">
        <f t="shared" si="0"/>
        <v>0</v>
      </c>
      <c r="F19" s="62">
        <f t="shared" si="1"/>
        <v>0</v>
      </c>
      <c r="H19" s="178"/>
      <c r="K19" s="184"/>
    </row>
    <row r="20" spans="1:11" ht="15" customHeight="1" x14ac:dyDescent="0.25">
      <c r="A20" s="190" t="s">
        <v>22</v>
      </c>
      <c r="B20" s="61">
        <f>SUM(LCTCBoard:NwLTCC!B20)</f>
        <v>0</v>
      </c>
      <c r="C20" s="61">
        <f>SUM(LCTCBoard:NwLTCC!C20)</f>
        <v>0</v>
      </c>
      <c r="D20" s="61">
        <f>SUM(LCTCBoard:NwLTCC!D20)</f>
        <v>0</v>
      </c>
      <c r="E20" s="61">
        <f t="shared" si="0"/>
        <v>0</v>
      </c>
      <c r="F20" s="62">
        <f t="shared" si="1"/>
        <v>0</v>
      </c>
      <c r="H20" s="178"/>
      <c r="K20" s="184"/>
    </row>
    <row r="21" spans="1:11" ht="15" customHeight="1" x14ac:dyDescent="0.25">
      <c r="A21" s="190" t="s">
        <v>193</v>
      </c>
      <c r="B21" s="61">
        <f>SUM(LCTCBoard:NwLTCC!B21)</f>
        <v>10000000</v>
      </c>
      <c r="C21" s="61">
        <f>SUM(LCTCBoard:NwLTCC!C21)</f>
        <v>10000000</v>
      </c>
      <c r="D21" s="61">
        <f>SUM(LCTCBoard:NwLTCC!D21)</f>
        <v>10000000</v>
      </c>
      <c r="E21" s="61">
        <f t="shared" si="0"/>
        <v>0</v>
      </c>
      <c r="F21" s="62">
        <f t="shared" si="1"/>
        <v>0</v>
      </c>
      <c r="H21" s="178"/>
      <c r="K21" s="184"/>
    </row>
    <row r="22" spans="1:11" ht="15" customHeight="1" x14ac:dyDescent="0.25">
      <c r="A22" s="190" t="s">
        <v>23</v>
      </c>
      <c r="B22" s="61">
        <f>SUM(LCTCBoard:NwLTCC!B22)</f>
        <v>0</v>
      </c>
      <c r="C22" s="61">
        <f>SUM(LCTCBoard:NwLTCC!C22)</f>
        <v>0</v>
      </c>
      <c r="D22" s="61">
        <f>SUM(LCTCBoard:NwLTCC!D22)</f>
        <v>0</v>
      </c>
      <c r="E22" s="61">
        <f t="shared" si="0"/>
        <v>0</v>
      </c>
      <c r="F22" s="62">
        <f t="shared" si="1"/>
        <v>0</v>
      </c>
      <c r="H22" s="178"/>
      <c r="K22" s="184"/>
    </row>
    <row r="23" spans="1:11" ht="15" customHeight="1" x14ac:dyDescent="0.25">
      <c r="A23" s="191" t="s">
        <v>194</v>
      </c>
      <c r="B23" s="61">
        <f>SUM(LCTCBoard:NwLTCC!B23)</f>
        <v>332771</v>
      </c>
      <c r="C23" s="61">
        <f>SUM(LCTCBoard:NwLTCC!C23)</f>
        <v>332771</v>
      </c>
      <c r="D23" s="61">
        <f>SUM(LCTCBoard:NwLTCC!D23)</f>
        <v>354527</v>
      </c>
      <c r="E23" s="61">
        <f t="shared" si="0"/>
        <v>21756</v>
      </c>
      <c r="F23" s="62">
        <f t="shared" si="1"/>
        <v>6.5378293180595667E-2</v>
      </c>
      <c r="H23" s="178"/>
      <c r="K23" s="184"/>
    </row>
    <row r="24" spans="1:11" ht="15" customHeight="1" x14ac:dyDescent="0.25">
      <c r="A24" s="191" t="s">
        <v>24</v>
      </c>
      <c r="B24" s="61">
        <f>SUM(LCTCBoard:NwLTCC!B24)</f>
        <v>0</v>
      </c>
      <c r="C24" s="61">
        <f>SUM(LCTCBoard:NwLTCC!C24)</f>
        <v>0</v>
      </c>
      <c r="D24" s="61">
        <f>SUM(LCTCBoard:NwLTCC!D24)</f>
        <v>0</v>
      </c>
      <c r="E24" s="61">
        <f t="shared" si="0"/>
        <v>0</v>
      </c>
      <c r="F24" s="62">
        <f t="shared" si="1"/>
        <v>0</v>
      </c>
      <c r="H24" s="178"/>
      <c r="K24" s="184"/>
    </row>
    <row r="25" spans="1:11" ht="15" customHeight="1" x14ac:dyDescent="0.25">
      <c r="A25" s="191" t="s">
        <v>79</v>
      </c>
      <c r="B25" s="61">
        <f>SUM(LCTCBoard:NwLTCC!B25)</f>
        <v>0</v>
      </c>
      <c r="C25" s="61">
        <f>SUM(LCTCBoard:NwLTCC!C25)</f>
        <v>0</v>
      </c>
      <c r="D25" s="61">
        <f>SUM(LCTCBoard:NwLTCC!D25)</f>
        <v>0</v>
      </c>
      <c r="E25" s="61">
        <f t="shared" si="0"/>
        <v>0</v>
      </c>
      <c r="F25" s="62">
        <f t="shared" si="1"/>
        <v>0</v>
      </c>
      <c r="H25" s="178"/>
      <c r="K25" s="184"/>
    </row>
    <row r="26" spans="1:11" ht="15" customHeight="1" x14ac:dyDescent="0.25">
      <c r="A26" s="191" t="s">
        <v>195</v>
      </c>
      <c r="B26" s="61">
        <f>SUM(LCTCBoard:NwLTCC!B26)</f>
        <v>0</v>
      </c>
      <c r="C26" s="61">
        <f>SUM(LCTCBoard:NwLTCC!C26)</f>
        <v>0</v>
      </c>
      <c r="D26" s="61">
        <f>SUM(LCTCBoard:NwLTCC!D26)</f>
        <v>0</v>
      </c>
      <c r="E26" s="61">
        <f t="shared" si="0"/>
        <v>0</v>
      </c>
      <c r="F26" s="62">
        <f t="shared" si="1"/>
        <v>0</v>
      </c>
      <c r="H26" s="178"/>
      <c r="K26" s="184"/>
    </row>
    <row r="27" spans="1:11" ht="15" customHeight="1" x14ac:dyDescent="0.25">
      <c r="A27" s="191" t="s">
        <v>196</v>
      </c>
      <c r="B27" s="61">
        <f>SUM(LCTCBoard:NwLTCC!B27)</f>
        <v>0</v>
      </c>
      <c r="C27" s="61">
        <f>SUM(LCTCBoard:NwLTCC!C27)</f>
        <v>0</v>
      </c>
      <c r="D27" s="61">
        <f>SUM(LCTCBoard:NwLTCC!D27)</f>
        <v>0</v>
      </c>
      <c r="E27" s="61">
        <f t="shared" si="0"/>
        <v>0</v>
      </c>
      <c r="F27" s="62">
        <f t="shared" si="1"/>
        <v>0</v>
      </c>
      <c r="H27" s="178"/>
      <c r="K27" s="184"/>
    </row>
    <row r="28" spans="1:11" ht="15" customHeight="1" x14ac:dyDescent="0.25">
      <c r="A28" s="191" t="s">
        <v>185</v>
      </c>
      <c r="B28" s="61">
        <f>SUM(LCTCBoard:NwLTCC!B28)</f>
        <v>0</v>
      </c>
      <c r="C28" s="61">
        <f>SUM(LCTCBoard:NwLTCC!C28)</f>
        <v>0</v>
      </c>
      <c r="D28" s="61">
        <f>SUM(LCTCBoard:NwLTCC!D28)</f>
        <v>0</v>
      </c>
      <c r="E28" s="61">
        <f t="shared" si="0"/>
        <v>0</v>
      </c>
      <c r="F28" s="62">
        <f t="shared" si="1"/>
        <v>0</v>
      </c>
      <c r="H28" s="178"/>
      <c r="K28" s="184"/>
    </row>
    <row r="29" spans="1:11" ht="15" customHeight="1" x14ac:dyDescent="0.25">
      <c r="A29" s="191" t="s">
        <v>197</v>
      </c>
      <c r="B29" s="61">
        <f>SUM(LCTCBoard:NwLTCC!B29)</f>
        <v>0</v>
      </c>
      <c r="C29" s="61">
        <f>SUM(LCTCBoard:NwLTCC!C29)</f>
        <v>0</v>
      </c>
      <c r="D29" s="61">
        <f>SUM(LCTCBoard:NwLTCC!D29)</f>
        <v>0</v>
      </c>
      <c r="E29" s="61">
        <f t="shared" si="0"/>
        <v>0</v>
      </c>
      <c r="F29" s="62">
        <f t="shared" si="1"/>
        <v>0</v>
      </c>
      <c r="H29" s="178"/>
      <c r="K29" s="184"/>
    </row>
    <row r="30" spans="1:11" ht="15" customHeight="1" x14ac:dyDescent="0.25">
      <c r="A30" s="192" t="s">
        <v>198</v>
      </c>
      <c r="B30" s="61">
        <f>SUM(LCTCBoard:NwLTCC!B30)</f>
        <v>0</v>
      </c>
      <c r="C30" s="61">
        <f>SUM(LCTCBoard:NwLTCC!C30)</f>
        <v>0</v>
      </c>
      <c r="D30" s="61">
        <f>SUM(LCTCBoard:NwLTCC!D30)</f>
        <v>0</v>
      </c>
      <c r="E30" s="61">
        <f t="shared" si="0"/>
        <v>0</v>
      </c>
      <c r="F30" s="62">
        <f t="shared" si="1"/>
        <v>0</v>
      </c>
      <c r="H30" s="178"/>
      <c r="K30" s="184"/>
    </row>
    <row r="31" spans="1:11" ht="15" customHeight="1" x14ac:dyDescent="0.25">
      <c r="A31" s="191" t="s">
        <v>205</v>
      </c>
      <c r="B31" s="61">
        <f>SUM(LCTCBoard:NwLTCC!B31)</f>
        <v>0</v>
      </c>
      <c r="C31" s="61">
        <f>SUM(LCTCBoard:NwLTCC!C31)</f>
        <v>0</v>
      </c>
      <c r="D31" s="61">
        <f>SUM(LCTCBoard:NwLTCC!D31)</f>
        <v>2000000</v>
      </c>
      <c r="E31" s="61">
        <f t="shared" ref="E31:E32" si="2">D31-C31</f>
        <v>2000000</v>
      </c>
      <c r="F31" s="62">
        <f t="shared" ref="F31:F32" si="3">IF(ISBLANK(E31),"  ",IF(C31&gt;0,E31/C31,IF(E31&gt;0,1,0)))</f>
        <v>1</v>
      </c>
      <c r="H31" s="178"/>
      <c r="K31" s="184"/>
    </row>
    <row r="32" spans="1:11" ht="15" customHeight="1" x14ac:dyDescent="0.25">
      <c r="A32" s="189" t="s">
        <v>206</v>
      </c>
      <c r="B32" s="61">
        <f>SUM(LCTCBoard:NwLTCC!B32)</f>
        <v>0</v>
      </c>
      <c r="C32" s="61">
        <f>SUM(LCTCBoard:NwLTCC!C32)</f>
        <v>0</v>
      </c>
      <c r="D32" s="61">
        <f>SUM(LCTCBoard:NwLTCC!D32)</f>
        <v>0</v>
      </c>
      <c r="E32" s="61">
        <f t="shared" si="2"/>
        <v>0</v>
      </c>
      <c r="F32" s="62">
        <f t="shared" si="3"/>
        <v>0</v>
      </c>
      <c r="H32" s="178"/>
      <c r="K32" s="184"/>
    </row>
    <row r="33" spans="1:11" ht="15" customHeight="1" x14ac:dyDescent="0.25">
      <c r="A33" s="191" t="s">
        <v>201</v>
      </c>
      <c r="B33" s="61">
        <f>SUM(LCTCBoard:NwLTCC!B33)</f>
        <v>0</v>
      </c>
      <c r="C33" s="61">
        <f>SUM(LCTCBoard:NwLTCC!C33)</f>
        <v>0</v>
      </c>
      <c r="D33" s="61">
        <f>SUM(LCTCBoard:NwLTCC!D33)</f>
        <v>0</v>
      </c>
      <c r="E33" s="61">
        <f t="shared" si="0"/>
        <v>0</v>
      </c>
      <c r="F33" s="62">
        <f t="shared" si="1"/>
        <v>0</v>
      </c>
      <c r="H33" s="178"/>
      <c r="K33" s="184"/>
    </row>
    <row r="34" spans="1:11" ht="15" customHeight="1" x14ac:dyDescent="0.25">
      <c r="A34" s="204" t="s">
        <v>204</v>
      </c>
      <c r="B34" s="61">
        <f>SUM(LCTCBoard:NwLTCC!B34)</f>
        <v>0</v>
      </c>
      <c r="C34" s="61">
        <f>SUM(LCTCBoard:NwLTCC!C34)</f>
        <v>0</v>
      </c>
      <c r="D34" s="61">
        <f>SUM(LCTCBoard:NwLTCC!D34)</f>
        <v>0</v>
      </c>
      <c r="E34" s="61">
        <f t="shared" ref="E34" si="4">D34-C34</f>
        <v>0</v>
      </c>
      <c r="F34" s="62">
        <f t="shared" ref="F34" si="5">IF(ISBLANK(E34),"  ",IF(C34&gt;0,E34/C34,IF(E34&gt;0,1,0)))</f>
        <v>0</v>
      </c>
      <c r="H34" s="178"/>
      <c r="K34" s="184"/>
    </row>
    <row r="35" spans="1:11" ht="15" customHeight="1" x14ac:dyDescent="0.25">
      <c r="A35" s="193" t="s">
        <v>202</v>
      </c>
      <c r="B35" s="61">
        <f>SUM(LCTCBoard:NwLTCC!B35)</f>
        <v>0</v>
      </c>
      <c r="C35" s="61">
        <f>SUM(LCTCBoard:NwLTCC!C35)</f>
        <v>0</v>
      </c>
      <c r="D35" s="61">
        <f>SUM(LCTCBoard:NwLTCC!D35)</f>
        <v>0</v>
      </c>
      <c r="E35" s="61">
        <f t="shared" si="0"/>
        <v>0</v>
      </c>
      <c r="F35" s="62">
        <f t="shared" si="1"/>
        <v>0</v>
      </c>
      <c r="H35" s="178"/>
      <c r="K35" s="184"/>
    </row>
    <row r="36" spans="1:11" ht="15" customHeight="1" x14ac:dyDescent="0.25">
      <c r="A36" s="193" t="s">
        <v>203</v>
      </c>
      <c r="B36" s="61">
        <f>SUM(LCTCBoard:NwLTCC!B36)</f>
        <v>0</v>
      </c>
      <c r="C36" s="61">
        <f>SUM(LCTCBoard:NwLTCC!C36)</f>
        <v>0</v>
      </c>
      <c r="D36" s="61">
        <f>SUM(LCTCBoard:NwLTCC!D36)</f>
        <v>0</v>
      </c>
      <c r="E36" s="61">
        <f t="shared" si="0"/>
        <v>0</v>
      </c>
      <c r="F36" s="62">
        <f t="shared" si="1"/>
        <v>0</v>
      </c>
      <c r="H36" s="178"/>
      <c r="K36" s="184"/>
    </row>
    <row r="37" spans="1:11" ht="15" customHeight="1" x14ac:dyDescent="0.25">
      <c r="A37" s="67" t="s">
        <v>25</v>
      </c>
      <c r="B37" s="65"/>
      <c r="C37" s="65"/>
      <c r="D37" s="65"/>
      <c r="E37" s="65"/>
      <c r="F37" s="58"/>
      <c r="H37" s="178"/>
      <c r="K37" s="184"/>
    </row>
    <row r="38" spans="1:11" ht="15" customHeight="1" x14ac:dyDescent="0.25">
      <c r="A38" s="64" t="s">
        <v>26</v>
      </c>
      <c r="B38" s="61">
        <f>SUM(LCTCBoard:NwLTCC!B38)</f>
        <v>0</v>
      </c>
      <c r="C38" s="61">
        <f>SUM(LCTCBoard:NwLTCC!C38)</f>
        <v>0</v>
      </c>
      <c r="D38" s="61">
        <f>SUM(LCTCBoard:NwLTCC!D38)</f>
        <v>0</v>
      </c>
      <c r="E38" s="61">
        <f>D38-C38</f>
        <v>0</v>
      </c>
      <c r="F38" s="62">
        <f>IF(ISBLANK(E38),"  ",IF(C38&gt;0,E38/C38,IF(E38&gt;0,1,0)))</f>
        <v>0</v>
      </c>
      <c r="H38" s="178"/>
      <c r="K38" s="184"/>
    </row>
    <row r="39" spans="1:11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11" ht="15" customHeight="1" x14ac:dyDescent="0.25">
      <c r="A40" s="64" t="s">
        <v>26</v>
      </c>
      <c r="B40" s="61">
        <f>SUM(LCTCBoard:NwLTCC!B40)</f>
        <v>0</v>
      </c>
      <c r="C40" s="61">
        <f>SUM(LCTCBoard:NwLTCC!C40)</f>
        <v>0</v>
      </c>
      <c r="D40" s="61">
        <f>SUM(LCTCBoard:NwLTCC!D40)</f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11" ht="15" customHeight="1" x14ac:dyDescent="0.25">
      <c r="A41" s="66" t="s">
        <v>28</v>
      </c>
      <c r="B41" s="91"/>
      <c r="C41" s="91"/>
      <c r="D41" s="91"/>
      <c r="E41" s="63"/>
      <c r="F41" s="62" t="s">
        <v>29</v>
      </c>
      <c r="H41" s="178"/>
    </row>
    <row r="42" spans="1:11" s="103" customFormat="1" ht="15" customHeight="1" x14ac:dyDescent="0.25">
      <c r="A42" s="69" t="s">
        <v>30</v>
      </c>
      <c r="B42" s="77">
        <f>SUM(LCTCBoard:NwLTCC!B42)</f>
        <v>171275117.88</v>
      </c>
      <c r="C42" s="77">
        <f>SUM(LCTCBoard:NwLTCC!C42)</f>
        <v>171436755</v>
      </c>
      <c r="D42" s="77">
        <f>SUM(LCTCBoard:NwLTCC!D42)</f>
        <v>171533734</v>
      </c>
      <c r="E42" s="77">
        <f>D42-C42</f>
        <v>96979</v>
      </c>
      <c r="F42" s="71">
        <f>IF(ISBLANK(E42),"  ",IF(C42&gt;0,E42/C42,IF(E42&gt;0,1,0)))</f>
        <v>5.6568382900154632E-4</v>
      </c>
      <c r="H42" s="179"/>
    </row>
    <row r="43" spans="1:11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11" ht="15" customHeight="1" x14ac:dyDescent="0.25">
      <c r="A44" s="72" t="s">
        <v>32</v>
      </c>
      <c r="B44" s="61">
        <f>SUM(LCTCBoard:NwLTCC!B44)</f>
        <v>0</v>
      </c>
      <c r="C44" s="61">
        <f>SUM(LCTCBoard:NwLTCC!C44)</f>
        <v>0</v>
      </c>
      <c r="D44" s="61">
        <f>SUM(LCTCBoard:NwLTCC!D44)</f>
        <v>0</v>
      </c>
      <c r="E44" s="61">
        <f t="shared" ref="E44:E49" si="6">D44-C44</f>
        <v>0</v>
      </c>
      <c r="F44" s="62">
        <f t="shared" ref="F44:F49" si="7">IF(ISBLANK(E44),"  ",IF(C44&gt;0,E44/C44,IF(E44&gt;0,1,0)))</f>
        <v>0</v>
      </c>
      <c r="H44" s="178"/>
    </row>
    <row r="45" spans="1:11" ht="15" customHeight="1" x14ac:dyDescent="0.25">
      <c r="A45" s="73" t="s">
        <v>33</v>
      </c>
      <c r="B45" s="61">
        <f>SUM(LCTCBoard:NwLTCC!B45)</f>
        <v>0</v>
      </c>
      <c r="C45" s="61">
        <f>SUM(LCTCBoard:NwLTCC!C45)</f>
        <v>0</v>
      </c>
      <c r="D45" s="61">
        <f>SUM(LCTCBoard:NwLTCC!D45)</f>
        <v>0</v>
      </c>
      <c r="E45" s="61">
        <f t="shared" si="6"/>
        <v>0</v>
      </c>
      <c r="F45" s="62">
        <f t="shared" si="7"/>
        <v>0</v>
      </c>
      <c r="H45" s="178"/>
    </row>
    <row r="46" spans="1:11" ht="15" customHeight="1" x14ac:dyDescent="0.25">
      <c r="A46" s="73" t="s">
        <v>34</v>
      </c>
      <c r="B46" s="61">
        <f>SUM(LCTCBoard:NwLTCC!B46)</f>
        <v>1237823</v>
      </c>
      <c r="C46" s="61">
        <f>SUM(LCTCBoard:NwLTCC!C46)</f>
        <v>0</v>
      </c>
      <c r="D46" s="61">
        <f>SUM(LCTCBoard:NwLTCC!D46)</f>
        <v>0</v>
      </c>
      <c r="E46" s="61">
        <f t="shared" si="6"/>
        <v>0</v>
      </c>
      <c r="F46" s="62">
        <f t="shared" si="7"/>
        <v>0</v>
      </c>
      <c r="H46" s="178"/>
    </row>
    <row r="47" spans="1:11" ht="15" customHeight="1" x14ac:dyDescent="0.25">
      <c r="A47" s="73" t="s">
        <v>35</v>
      </c>
      <c r="B47" s="61">
        <f>SUM(LCTCBoard:NwLTCC!B47)</f>
        <v>0</v>
      </c>
      <c r="C47" s="61">
        <f>SUM(LCTCBoard:NwLTCC!C47)</f>
        <v>0</v>
      </c>
      <c r="D47" s="61">
        <f>SUM(LCTCBoard:NwLTCC!D47)</f>
        <v>0</v>
      </c>
      <c r="E47" s="61">
        <f t="shared" si="6"/>
        <v>0</v>
      </c>
      <c r="F47" s="62">
        <f t="shared" si="7"/>
        <v>0</v>
      </c>
      <c r="H47" s="178"/>
    </row>
    <row r="48" spans="1:11" ht="15" customHeight="1" x14ac:dyDescent="0.25">
      <c r="A48" s="74" t="s">
        <v>36</v>
      </c>
      <c r="B48" s="61">
        <f>SUM(LCTCBoard:NwLTCC!B48)</f>
        <v>0</v>
      </c>
      <c r="C48" s="61">
        <f>SUM(LCTCBoard:NwLTCC!C48)</f>
        <v>0</v>
      </c>
      <c r="D48" s="61">
        <f>SUM(LCTCBoard:NwLTCC!D48)</f>
        <v>0</v>
      </c>
      <c r="E48" s="61">
        <f t="shared" si="6"/>
        <v>0</v>
      </c>
      <c r="F48" s="62">
        <f t="shared" si="7"/>
        <v>0</v>
      </c>
      <c r="H48" s="178"/>
    </row>
    <row r="49" spans="1:13" s="103" customFormat="1" ht="15" customHeight="1" x14ac:dyDescent="0.25">
      <c r="A49" s="67" t="s">
        <v>37</v>
      </c>
      <c r="B49" s="77">
        <f>SUM(LCTCBoard:NwLTCC!B49)</f>
        <v>1237823</v>
      </c>
      <c r="C49" s="77">
        <f>SUM(LCTCBoard:NwLTCC!C49)</f>
        <v>0</v>
      </c>
      <c r="D49" s="77">
        <f>SUM(LCTCBoard:NwLTCC!D49)</f>
        <v>0</v>
      </c>
      <c r="E49" s="77">
        <f t="shared" si="6"/>
        <v>0</v>
      </c>
      <c r="F49" s="71">
        <f t="shared" si="7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f>SUM(LCTCBoard:NwLTCC!B51)</f>
        <v>0</v>
      </c>
      <c r="C51" s="77">
        <f>SUM(LCTCBoard:NwLTCC!C51)</f>
        <v>0</v>
      </c>
      <c r="D51" s="77">
        <f>SUM(LCTCBoard:NwLTCC!D51)</f>
        <v>0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70"/>
      <c r="C52" s="70"/>
      <c r="D52" s="70"/>
      <c r="E52" s="57"/>
      <c r="F52" s="59"/>
      <c r="H52" s="179"/>
    </row>
    <row r="53" spans="1:13" s="103" customFormat="1" ht="15" customHeight="1" x14ac:dyDescent="0.25">
      <c r="A53" s="76" t="s">
        <v>40</v>
      </c>
      <c r="B53" s="77">
        <f>SUM(LCTCBoard:NwLTCC!B53)</f>
        <v>1646192.47</v>
      </c>
      <c r="C53" s="77">
        <f>SUM(LCTCBoard:NwLTCC!C53)</f>
        <v>0</v>
      </c>
      <c r="D53" s="77">
        <f>SUM(LCTCBoard:NwLTCC!D53)</f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70"/>
      <c r="C54" s="70"/>
      <c r="D54" s="70"/>
      <c r="E54" s="65"/>
      <c r="F54" s="58"/>
      <c r="H54" s="179"/>
    </row>
    <row r="55" spans="1:13" s="103" customFormat="1" ht="15" customHeight="1" x14ac:dyDescent="0.25">
      <c r="A55" s="67" t="s">
        <v>41</v>
      </c>
      <c r="B55" s="77">
        <f>SUM(LCTCBoard:NwLTCC!B55)</f>
        <v>163173022.39000002</v>
      </c>
      <c r="C55" s="77">
        <f>SUM(LCTCBoard:NwLTCC!C55)</f>
        <v>176092106.87851736</v>
      </c>
      <c r="D55" s="77">
        <f>SUM(LCTCBoard:NwLTCC!D55)</f>
        <v>175812107</v>
      </c>
      <c r="E55" s="77">
        <f>D55-C55</f>
        <v>-279999.8785173595</v>
      </c>
      <c r="F55" s="71">
        <f>IF(ISBLANK(E55),"  ",IF(C55&gt;0,E55/C55,IF(E55&gt;0,1,0)))</f>
        <v>-1.5900762588440501E-3</v>
      </c>
      <c r="H55" s="179"/>
      <c r="I55" s="153"/>
    </row>
    <row r="56" spans="1:13" ht="15" customHeight="1" x14ac:dyDescent="0.25">
      <c r="A56" s="66" t="s">
        <v>38</v>
      </c>
      <c r="B56" s="70"/>
      <c r="C56" s="70"/>
      <c r="D56" s="70"/>
      <c r="E56" s="65"/>
      <c r="F56" s="58"/>
      <c r="H56" s="179"/>
    </row>
    <row r="57" spans="1:13" s="103" customFormat="1" ht="15" customHeight="1" x14ac:dyDescent="0.25">
      <c r="A57" s="78" t="s">
        <v>42</v>
      </c>
      <c r="B57" s="77">
        <f>SUM(LCTCBoard:NwLTCC!B57)</f>
        <v>0</v>
      </c>
      <c r="C57" s="77">
        <f>SUM(LCTCBoard:NwLTCC!C57)</f>
        <v>0</v>
      </c>
      <c r="D57" s="77">
        <f>SUM(LCTCBoard:NwLTCC!D57)</f>
        <v>0</v>
      </c>
      <c r="E57" s="77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70"/>
      <c r="C58" s="70"/>
      <c r="D58" s="70"/>
      <c r="E58" s="57"/>
      <c r="F58" s="80"/>
      <c r="H58" s="179"/>
    </row>
    <row r="59" spans="1:13" s="103" customFormat="1" ht="15" customHeight="1" x14ac:dyDescent="0.25">
      <c r="A59" s="67" t="s">
        <v>43</v>
      </c>
      <c r="B59" s="77">
        <f>SUM(LCTCBoard:NwLTCC!B59)</f>
        <v>0</v>
      </c>
      <c r="C59" s="77">
        <f>SUM(LCTCBoard:NwLTCC!C59)</f>
        <v>0</v>
      </c>
      <c r="D59" s="77">
        <f>SUM(LCTCBoard:NwLTCC!D59)</f>
        <v>0</v>
      </c>
      <c r="E59" s="77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70"/>
      <c r="C60" s="70"/>
      <c r="D60" s="70"/>
      <c r="E60" s="65"/>
      <c r="F60" s="58"/>
      <c r="H60" s="179"/>
    </row>
    <row r="61" spans="1:13" s="103" customFormat="1" ht="15" customHeight="1" x14ac:dyDescent="0.25">
      <c r="A61" s="81" t="s">
        <v>44</v>
      </c>
      <c r="B61" s="77">
        <f>SUM(B42,B51,B53,B55,B57,B59)-B49</f>
        <v>334856509.74000001</v>
      </c>
      <c r="C61" s="77">
        <f>SUM(C42,C51,C53,C55,C57,C59)-C49</f>
        <v>347528861.87851739</v>
      </c>
      <c r="D61" s="77">
        <f>SUM(D42,D51,D53,D55,D57,D59)-D49</f>
        <v>347345841</v>
      </c>
      <c r="E61" s="77">
        <f>D61-C61</f>
        <v>-183020.8785173893</v>
      </c>
      <c r="F61" s="71">
        <f>IF(ISBLANK(E61),"  ",IF(C61&gt;0,E61/C61,IF(E61&gt;0,1,0)))</f>
        <v>-5.2663504702342185E-4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61">
        <f>SUM(LCTCBoard:NwLTCC!B65)</f>
        <v>138940223.05000001</v>
      </c>
      <c r="C65" s="61">
        <f>SUM(LCTCBoard:NwLTCC!C65)</f>
        <v>143347537.21000001</v>
      </c>
      <c r="D65" s="61">
        <f>SUM(LCTCBoard:NwLTCC!D65)</f>
        <v>142031058.24000001</v>
      </c>
      <c r="E65" s="61">
        <f t="shared" ref="E65:E78" si="8">D65-C65</f>
        <v>-1316478.9699999988</v>
      </c>
      <c r="F65" s="62">
        <f t="shared" ref="F65:F78" si="9">IF(ISBLANK(E65),"  ",IF(C65&gt;0,E65/C65,IF(E65&gt;0,1,0)))</f>
        <v>-9.18382691201311E-3</v>
      </c>
      <c r="H65" s="178"/>
    </row>
    <row r="66" spans="1:8" ht="15" customHeight="1" x14ac:dyDescent="0.25">
      <c r="A66" s="66" t="s">
        <v>47</v>
      </c>
      <c r="B66" s="61">
        <f>SUM(LCTCBoard:NwLTCC!B66)</f>
        <v>0</v>
      </c>
      <c r="C66" s="61">
        <f>SUM(LCTCBoard:NwLTCC!C66)</f>
        <v>0</v>
      </c>
      <c r="D66" s="61">
        <f>SUM(LCTCBoard:NwLTCC!D66)</f>
        <v>0</v>
      </c>
      <c r="E66" s="61">
        <f t="shared" si="8"/>
        <v>0</v>
      </c>
      <c r="F66" s="62">
        <f t="shared" si="9"/>
        <v>0</v>
      </c>
      <c r="H66" s="178"/>
    </row>
    <row r="67" spans="1:8" ht="15" customHeight="1" x14ac:dyDescent="0.25">
      <c r="A67" s="66" t="s">
        <v>48</v>
      </c>
      <c r="B67" s="61">
        <f>SUM(LCTCBoard:NwLTCC!B67)</f>
        <v>243014</v>
      </c>
      <c r="C67" s="61">
        <f>SUM(LCTCBoard:NwLTCC!C67)</f>
        <v>262039</v>
      </c>
      <c r="D67" s="61">
        <f>SUM(LCTCBoard:NwLTCC!D67)</f>
        <v>267966</v>
      </c>
      <c r="E67" s="61">
        <f t="shared" si="8"/>
        <v>5927</v>
      </c>
      <c r="F67" s="62">
        <f t="shared" si="9"/>
        <v>2.261877048836242E-2</v>
      </c>
      <c r="H67" s="178"/>
    </row>
    <row r="68" spans="1:8" ht="15" customHeight="1" x14ac:dyDescent="0.25">
      <c r="A68" s="66" t="s">
        <v>49</v>
      </c>
      <c r="B68" s="61">
        <f>SUM(LCTCBoard:NwLTCC!B68)</f>
        <v>46728865.390000001</v>
      </c>
      <c r="C68" s="61">
        <f>SUM(LCTCBoard:NwLTCC!C68)</f>
        <v>47069295.579999998</v>
      </c>
      <c r="D68" s="61">
        <f>SUM(LCTCBoard:NwLTCC!D68)</f>
        <v>47327674.780000001</v>
      </c>
      <c r="E68" s="61">
        <f t="shared" si="8"/>
        <v>258379.20000000298</v>
      </c>
      <c r="F68" s="62">
        <f t="shared" si="9"/>
        <v>5.48933645205835E-3</v>
      </c>
      <c r="H68" s="178"/>
    </row>
    <row r="69" spans="1:8" ht="15" customHeight="1" x14ac:dyDescent="0.25">
      <c r="A69" s="66" t="s">
        <v>50</v>
      </c>
      <c r="B69" s="61">
        <f>SUM(LCTCBoard:NwLTCC!B69)</f>
        <v>27466349.27</v>
      </c>
      <c r="C69" s="61">
        <f>SUM(LCTCBoard:NwLTCC!C69)</f>
        <v>29497192.52</v>
      </c>
      <c r="D69" s="61">
        <f>SUM(LCTCBoard:NwLTCC!D69)</f>
        <v>29323774.940000001</v>
      </c>
      <c r="E69" s="61">
        <f t="shared" si="8"/>
        <v>-173417.57999999821</v>
      </c>
      <c r="F69" s="62">
        <f t="shared" si="9"/>
        <v>-5.8791215429202549E-3</v>
      </c>
      <c r="H69" s="178"/>
    </row>
    <row r="70" spans="1:8" ht="15" customHeight="1" x14ac:dyDescent="0.25">
      <c r="A70" s="66" t="s">
        <v>51</v>
      </c>
      <c r="B70" s="61">
        <f>SUM(LCTCBoard:NwLTCC!B70)</f>
        <v>70473461.020000011</v>
      </c>
      <c r="C70" s="61">
        <f>SUM(LCTCBoard:NwLTCC!C70)</f>
        <v>73037039.599999994</v>
      </c>
      <c r="D70" s="61">
        <f>SUM(LCTCBoard:NwLTCC!D70)</f>
        <v>74644796.230000004</v>
      </c>
      <c r="E70" s="61">
        <f t="shared" si="8"/>
        <v>1607756.6300000101</v>
      </c>
      <c r="F70" s="62">
        <f t="shared" si="9"/>
        <v>2.2012894263036507E-2</v>
      </c>
      <c r="H70" s="178"/>
    </row>
    <row r="71" spans="1:8" ht="15" customHeight="1" x14ac:dyDescent="0.25">
      <c r="A71" s="66" t="s">
        <v>52</v>
      </c>
      <c r="B71" s="61">
        <f>SUM(LCTCBoard:NwLTCC!B71)</f>
        <v>61771</v>
      </c>
      <c r="C71" s="61">
        <f>SUM(LCTCBoard:NwLTCC!C71)</f>
        <v>347558</v>
      </c>
      <c r="D71" s="61">
        <f>SUM(LCTCBoard:NwLTCC!D71)</f>
        <v>234700</v>
      </c>
      <c r="E71" s="61">
        <f t="shared" si="8"/>
        <v>-112858</v>
      </c>
      <c r="F71" s="62">
        <f t="shared" si="9"/>
        <v>-0.32471702564751781</v>
      </c>
      <c r="H71" s="178"/>
    </row>
    <row r="72" spans="1:8" ht="15" customHeight="1" x14ac:dyDescent="0.25">
      <c r="A72" s="66" t="s">
        <v>53</v>
      </c>
      <c r="B72" s="61">
        <f>SUM(LCTCBoard:NwLTCC!B72)</f>
        <v>40135067.920000009</v>
      </c>
      <c r="C72" s="61">
        <f>SUM(LCTCBoard:NwLTCC!C72)</f>
        <v>42614189.379999995</v>
      </c>
      <c r="D72" s="61">
        <f>SUM(LCTCBoard:NwLTCC!D72)</f>
        <v>43193073.350000001</v>
      </c>
      <c r="E72" s="61">
        <f t="shared" si="8"/>
        <v>578883.97000000626</v>
      </c>
      <c r="F72" s="62">
        <f t="shared" si="9"/>
        <v>1.3584300873072394E-2</v>
      </c>
      <c r="H72" s="178"/>
    </row>
    <row r="73" spans="1:8" s="103" customFormat="1" ht="15" customHeight="1" x14ac:dyDescent="0.25">
      <c r="A73" s="84" t="s">
        <v>54</v>
      </c>
      <c r="B73" s="77">
        <f>SUM(LCTCBoard:NwLTCC!B73)</f>
        <v>324048751.64999998</v>
      </c>
      <c r="C73" s="77">
        <f>SUM(LCTCBoard:NwLTCC!C73)</f>
        <v>336174851.28999996</v>
      </c>
      <c r="D73" s="77">
        <f>SUM(LCTCBoard:NwLTCC!D73)</f>
        <v>337023043.53999996</v>
      </c>
      <c r="E73" s="77">
        <f t="shared" si="8"/>
        <v>848192.25</v>
      </c>
      <c r="F73" s="71">
        <f t="shared" si="9"/>
        <v>2.523068714822782E-3</v>
      </c>
      <c r="H73" s="179"/>
    </row>
    <row r="74" spans="1:8" ht="15" customHeight="1" x14ac:dyDescent="0.25">
      <c r="A74" s="66" t="s">
        <v>55</v>
      </c>
      <c r="B74" s="61">
        <f>SUM(LCTCBoard:NwLTCC!B74)</f>
        <v>0</v>
      </c>
      <c r="C74" s="61">
        <f>SUM(LCTCBoard:NwLTCC!C74)</f>
        <v>0</v>
      </c>
      <c r="D74" s="61">
        <f>SUM(LCTCBoard:NwLTCC!D74)</f>
        <v>0</v>
      </c>
      <c r="E74" s="61">
        <f t="shared" si="8"/>
        <v>0</v>
      </c>
      <c r="F74" s="62">
        <f t="shared" si="9"/>
        <v>0</v>
      </c>
      <c r="H74" s="178"/>
    </row>
    <row r="75" spans="1:8" ht="15" customHeight="1" x14ac:dyDescent="0.25">
      <c r="A75" s="66" t="s">
        <v>56</v>
      </c>
      <c r="B75" s="61">
        <f>SUM(LCTCBoard:NwLTCC!B75)</f>
        <v>9824525</v>
      </c>
      <c r="C75" s="61">
        <f>SUM(LCTCBoard:NwLTCC!C75)</f>
        <v>10404521.379999999</v>
      </c>
      <c r="D75" s="61">
        <f>SUM(LCTCBoard:NwLTCC!D75)</f>
        <v>9710970.379999999</v>
      </c>
      <c r="E75" s="61">
        <f t="shared" si="8"/>
        <v>-693551</v>
      </c>
      <c r="F75" s="62">
        <f t="shared" si="9"/>
        <v>-6.665861644853481E-2</v>
      </c>
      <c r="H75" s="178"/>
    </row>
    <row r="76" spans="1:8" ht="15" customHeight="1" x14ac:dyDescent="0.25">
      <c r="A76" s="66" t="s">
        <v>57</v>
      </c>
      <c r="B76" s="61">
        <f>SUM(LCTCBoard:NwLTCC!B76)</f>
        <v>650126.89</v>
      </c>
      <c r="C76" s="61">
        <f>SUM(LCTCBoard:NwLTCC!C76)</f>
        <v>616718</v>
      </c>
      <c r="D76" s="61">
        <f>SUM(LCTCBoard:NwLTCC!D76)</f>
        <v>257300</v>
      </c>
      <c r="E76" s="61">
        <f t="shared" si="8"/>
        <v>-359418</v>
      </c>
      <c r="F76" s="62">
        <f t="shared" si="9"/>
        <v>-0.58279148654652535</v>
      </c>
      <c r="H76" s="178"/>
    </row>
    <row r="77" spans="1:8" ht="15" customHeight="1" x14ac:dyDescent="0.25">
      <c r="A77" s="66" t="s">
        <v>58</v>
      </c>
      <c r="B77" s="61">
        <f>SUM(LCTCBoard:NwLTCC!B77)</f>
        <v>333107.12</v>
      </c>
      <c r="C77" s="61">
        <f>SUM(LCTCBoard:NwLTCC!C77)</f>
        <v>332771</v>
      </c>
      <c r="D77" s="61">
        <f>SUM(LCTCBoard:NwLTCC!D77)</f>
        <v>354527</v>
      </c>
      <c r="E77" s="61">
        <f t="shared" si="8"/>
        <v>21756</v>
      </c>
      <c r="F77" s="62">
        <f t="shared" si="9"/>
        <v>6.5378293180595667E-2</v>
      </c>
      <c r="H77" s="178"/>
    </row>
    <row r="78" spans="1:8" s="103" customFormat="1" ht="15" customHeight="1" x14ac:dyDescent="0.25">
      <c r="A78" s="85" t="s">
        <v>59</v>
      </c>
      <c r="B78" s="77">
        <f>SUM(LCTCBoard:NwLTCC!B78)</f>
        <v>334856510.65999997</v>
      </c>
      <c r="C78" s="77">
        <f>SUM(LCTCBoard:NwLTCC!C78)</f>
        <v>347528861.67000002</v>
      </c>
      <c r="D78" s="77">
        <f>SUM(LCTCBoard:NwLTCC!D78)</f>
        <v>347345840.91999996</v>
      </c>
      <c r="E78" s="77">
        <f t="shared" si="8"/>
        <v>-183020.7500000596</v>
      </c>
      <c r="F78" s="71">
        <f t="shared" si="9"/>
        <v>-5.2663467753607477E-4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f>SUM(LCTCBoard:NwLTCC!B81)</f>
        <v>175777214.59058151</v>
      </c>
      <c r="C81" s="61">
        <f>SUM(LCTCBoard:NwLTCC!C81)</f>
        <v>183712027.77058151</v>
      </c>
      <c r="D81" s="61">
        <f>SUM(LCTCBoard:NwLTCC!D81)</f>
        <v>182792435.02158108</v>
      </c>
      <c r="E81" s="61">
        <f t="shared" ref="E81:E99" si="10">D81-C81</f>
        <v>-919592.74900043011</v>
      </c>
      <c r="F81" s="62">
        <f t="shared" ref="F81:F99" si="11">IF(ISBLANK(E81),"  ",IF(C81&gt;0,E81/C81,IF(E81&gt;0,1,0)))</f>
        <v>-5.0056208086103763E-3</v>
      </c>
      <c r="H81" s="178"/>
    </row>
    <row r="82" spans="1:8" ht="15" customHeight="1" x14ac:dyDescent="0.25">
      <c r="A82" s="66" t="s">
        <v>62</v>
      </c>
      <c r="B82" s="61">
        <f>SUM(LCTCBoard:NwLTCC!B82)</f>
        <v>3873392</v>
      </c>
      <c r="C82" s="61">
        <f>SUM(LCTCBoard:NwLTCC!C82)</f>
        <v>2645473</v>
      </c>
      <c r="D82" s="61">
        <f>SUM(LCTCBoard:NwLTCC!D82)</f>
        <v>4233238</v>
      </c>
      <c r="E82" s="61">
        <f t="shared" si="10"/>
        <v>1587765</v>
      </c>
      <c r="F82" s="62">
        <f t="shared" si="11"/>
        <v>0.60018189563832247</v>
      </c>
      <c r="H82" s="178"/>
    </row>
    <row r="83" spans="1:8" ht="15" customHeight="1" x14ac:dyDescent="0.25">
      <c r="A83" s="66" t="s">
        <v>63</v>
      </c>
      <c r="B83" s="61">
        <f>SUM(LCTCBoard:NwLTCC!B83)</f>
        <v>69865741.979418501</v>
      </c>
      <c r="C83" s="61">
        <f>SUM(LCTCBoard:NwLTCC!C83)</f>
        <v>74904726.589418486</v>
      </c>
      <c r="D83" s="61">
        <f>SUM(LCTCBoard:NwLTCC!D83)</f>
        <v>73627054.248418897</v>
      </c>
      <c r="E83" s="61">
        <f t="shared" si="10"/>
        <v>-1277672.3409995884</v>
      </c>
      <c r="F83" s="62">
        <f t="shared" si="11"/>
        <v>-1.7057299307732612E-2</v>
      </c>
      <c r="H83" s="178"/>
    </row>
    <row r="84" spans="1:8" s="103" customFormat="1" ht="15" customHeight="1" x14ac:dyDescent="0.25">
      <c r="A84" s="84" t="s">
        <v>64</v>
      </c>
      <c r="B84" s="77">
        <f>SUM(LCTCBoard:NwLTCC!B84)</f>
        <v>249516348.56999999</v>
      </c>
      <c r="C84" s="77">
        <f>SUM(LCTCBoard:NwLTCC!C84)</f>
        <v>261262227.36000001</v>
      </c>
      <c r="D84" s="77">
        <f>SUM(LCTCBoard:NwLTCC!D84)</f>
        <v>260652727.26999998</v>
      </c>
      <c r="E84" s="61">
        <f t="shared" si="10"/>
        <v>-609500.09000003338</v>
      </c>
      <c r="F84" s="71">
        <f t="shared" si="11"/>
        <v>-2.3329055109071982E-3</v>
      </c>
      <c r="H84" s="178"/>
    </row>
    <row r="85" spans="1:8" ht="15" customHeight="1" x14ac:dyDescent="0.25">
      <c r="A85" s="66" t="s">
        <v>65</v>
      </c>
      <c r="B85" s="61">
        <f>SUM(LCTCBoard:NwLTCC!B85)</f>
        <v>1272536.83</v>
      </c>
      <c r="C85" s="61">
        <f>SUM(LCTCBoard:NwLTCC!C85)</f>
        <v>1203015.21</v>
      </c>
      <c r="D85" s="61">
        <f>SUM(LCTCBoard:NwLTCC!D85)</f>
        <v>1081609.1199999999</v>
      </c>
      <c r="E85" s="61">
        <f t="shared" si="10"/>
        <v>-121406.09000000008</v>
      </c>
      <c r="F85" s="62">
        <f t="shared" si="11"/>
        <v>-0.10091816711112081</v>
      </c>
      <c r="H85" s="178"/>
    </row>
    <row r="86" spans="1:8" ht="15" customHeight="1" x14ac:dyDescent="0.25">
      <c r="A86" s="66" t="s">
        <v>66</v>
      </c>
      <c r="B86" s="61">
        <f>SUM(LCTCBoard:NwLTCC!B86)</f>
        <v>38941430.57</v>
      </c>
      <c r="C86" s="61">
        <f>SUM(LCTCBoard:NwLTCC!C86)</f>
        <v>36512340.049999997</v>
      </c>
      <c r="D86" s="61">
        <f>SUM(LCTCBoard:NwLTCC!D86)</f>
        <v>39585545.420000002</v>
      </c>
      <c r="E86" s="61">
        <f t="shared" si="10"/>
        <v>3073205.3700000048</v>
      </c>
      <c r="F86" s="62">
        <f t="shared" si="11"/>
        <v>8.4168951258439137E-2</v>
      </c>
      <c r="H86" s="178"/>
    </row>
    <row r="87" spans="1:8" ht="15" customHeight="1" x14ac:dyDescent="0.25">
      <c r="A87" s="66" t="s">
        <v>67</v>
      </c>
      <c r="B87" s="61">
        <f>SUM(LCTCBoard:NwLTCC!B87)</f>
        <v>4228091.3999999994</v>
      </c>
      <c r="C87" s="61">
        <f>SUM(LCTCBoard:NwLTCC!C87)</f>
        <v>4894323.0499999989</v>
      </c>
      <c r="D87" s="61">
        <f>SUM(LCTCBoard:NwLTCC!D87)</f>
        <v>5043339.7</v>
      </c>
      <c r="E87" s="61">
        <f t="shared" si="10"/>
        <v>149016.6500000013</v>
      </c>
      <c r="F87" s="62">
        <f t="shared" si="11"/>
        <v>3.0446835747795876E-2</v>
      </c>
      <c r="H87" s="178"/>
    </row>
    <row r="88" spans="1:8" s="103" customFormat="1" ht="15" customHeight="1" x14ac:dyDescent="0.25">
      <c r="A88" s="68" t="s">
        <v>68</v>
      </c>
      <c r="B88" s="77">
        <f>SUM(LCTCBoard:NwLTCC!B88)</f>
        <v>44442058.799999997</v>
      </c>
      <c r="C88" s="77">
        <f>SUM(LCTCBoard:NwLTCC!C88)</f>
        <v>42609678.309999995</v>
      </c>
      <c r="D88" s="77">
        <f>SUM(LCTCBoard:NwLTCC!D88)</f>
        <v>45710494.239999995</v>
      </c>
      <c r="E88" s="61">
        <f t="shared" si="10"/>
        <v>3100815.9299999997</v>
      </c>
      <c r="F88" s="71">
        <f t="shared" si="11"/>
        <v>7.2772573109810931E-2</v>
      </c>
      <c r="H88" s="178"/>
    </row>
    <row r="89" spans="1:8" ht="15" customHeight="1" x14ac:dyDescent="0.25">
      <c r="A89" s="66" t="s">
        <v>69</v>
      </c>
      <c r="B89" s="61">
        <f>SUM(LCTCBoard:NwLTCC!B89)</f>
        <v>5554571.4099999992</v>
      </c>
      <c r="C89" s="61">
        <f>SUM(LCTCBoard:NwLTCC!C89)</f>
        <v>5178901.8599999994</v>
      </c>
      <c r="D89" s="61">
        <f>SUM(LCTCBoard:NwLTCC!D89)</f>
        <v>4732748.7799999993</v>
      </c>
      <c r="E89" s="61">
        <f t="shared" si="10"/>
        <v>-446153.08000000007</v>
      </c>
      <c r="F89" s="62">
        <f t="shared" si="11"/>
        <v>-8.6148201309997424E-2</v>
      </c>
      <c r="H89" s="178"/>
    </row>
    <row r="90" spans="1:8" ht="15" customHeight="1" x14ac:dyDescent="0.25">
      <c r="A90" s="66" t="s">
        <v>70</v>
      </c>
      <c r="B90" s="61">
        <f>SUM(LCTCBoard:NwLTCC!B90)</f>
        <v>16919350.999999996</v>
      </c>
      <c r="C90" s="61">
        <f>SUM(LCTCBoard:NwLTCC!C90)</f>
        <v>18576689.289999999</v>
      </c>
      <c r="D90" s="61">
        <f>SUM(LCTCBoard:NwLTCC!D90)</f>
        <v>17987348.109999999</v>
      </c>
      <c r="E90" s="61">
        <f t="shared" si="10"/>
        <v>-589341.1799999997</v>
      </c>
      <c r="F90" s="62">
        <f t="shared" si="11"/>
        <v>-3.1724769187868554E-2</v>
      </c>
      <c r="H90" s="178"/>
    </row>
    <row r="91" spans="1:8" ht="15" customHeight="1" x14ac:dyDescent="0.25">
      <c r="A91" s="66" t="s">
        <v>71</v>
      </c>
      <c r="B91" s="61">
        <f>SUM(LCTCBoard:NwLTCC!B91)</f>
        <v>0</v>
      </c>
      <c r="C91" s="61">
        <f>SUM(LCTCBoard:NwLTCC!C91)</f>
        <v>0</v>
      </c>
      <c r="D91" s="61">
        <f>SUM(LCTCBoard:NwLTCC!D91)</f>
        <v>0</v>
      </c>
      <c r="E91" s="61">
        <f t="shared" si="10"/>
        <v>0</v>
      </c>
      <c r="F91" s="62">
        <f t="shared" si="11"/>
        <v>0</v>
      </c>
      <c r="H91" s="178"/>
    </row>
    <row r="92" spans="1:8" ht="15" customHeight="1" x14ac:dyDescent="0.25">
      <c r="A92" s="66" t="s">
        <v>72</v>
      </c>
      <c r="B92" s="61">
        <f>SUM(LCTCBoard:NwLTCC!B92)</f>
        <v>12797673.369999999</v>
      </c>
      <c r="C92" s="61">
        <f>SUM(LCTCBoard:NwLTCC!C92)</f>
        <v>14720843.380000001</v>
      </c>
      <c r="D92" s="61">
        <f>SUM(LCTCBoard:NwLTCC!D92)</f>
        <v>13572447.380000001</v>
      </c>
      <c r="E92" s="61">
        <f t="shared" si="10"/>
        <v>-1148396</v>
      </c>
      <c r="F92" s="62">
        <f t="shared" si="11"/>
        <v>-7.8011562948915772E-2</v>
      </c>
      <c r="H92" s="178"/>
    </row>
    <row r="93" spans="1:8" s="103" customFormat="1" ht="15" customHeight="1" x14ac:dyDescent="0.25">
      <c r="A93" s="68" t="s">
        <v>73</v>
      </c>
      <c r="B93" s="77">
        <f>SUM(LCTCBoard:NwLTCC!B93)</f>
        <v>35271595.780000001</v>
      </c>
      <c r="C93" s="77">
        <f>SUM(LCTCBoard:NwLTCC!C93)</f>
        <v>38476434.529999994</v>
      </c>
      <c r="D93" s="77">
        <f>SUM(LCTCBoard:NwLTCC!D93)</f>
        <v>36292544.269999996</v>
      </c>
      <c r="E93" s="61">
        <f t="shared" si="10"/>
        <v>-2183890.2599999979</v>
      </c>
      <c r="F93" s="71">
        <f t="shared" si="11"/>
        <v>-5.6759164061764178E-2</v>
      </c>
      <c r="H93" s="178"/>
    </row>
    <row r="94" spans="1:8" ht="15" customHeight="1" x14ac:dyDescent="0.25">
      <c r="A94" s="66" t="s">
        <v>74</v>
      </c>
      <c r="B94" s="61">
        <f>SUM(LCTCBoard:NwLTCC!B94)</f>
        <v>5386930.1199999992</v>
      </c>
      <c r="C94" s="61">
        <f>SUM(LCTCBoard:NwLTCC!C94)</f>
        <v>4848021.47</v>
      </c>
      <c r="D94" s="61">
        <f>SUM(LCTCBoard:NwLTCC!D94)</f>
        <v>4329392.1400000006</v>
      </c>
      <c r="E94" s="61">
        <f t="shared" si="10"/>
        <v>-518629.32999999914</v>
      </c>
      <c r="F94" s="62">
        <f t="shared" si="11"/>
        <v>-0.10697752334830299</v>
      </c>
      <c r="H94" s="178"/>
    </row>
    <row r="95" spans="1:8" ht="15" customHeight="1" x14ac:dyDescent="0.25">
      <c r="A95" s="66" t="s">
        <v>75</v>
      </c>
      <c r="B95" s="61">
        <f>SUM(LCTCBoard:NwLTCC!B95)</f>
        <v>239577.39</v>
      </c>
      <c r="C95" s="61">
        <f>SUM(LCTCBoard:NwLTCC!C95)</f>
        <v>207500</v>
      </c>
      <c r="D95" s="61">
        <f>SUM(LCTCBoard:NwLTCC!D95)</f>
        <v>255683</v>
      </c>
      <c r="E95" s="61">
        <f t="shared" si="10"/>
        <v>48183</v>
      </c>
      <c r="F95" s="62">
        <f t="shared" si="11"/>
        <v>0.23220722891566264</v>
      </c>
      <c r="H95" s="178"/>
    </row>
    <row r="96" spans="1:8" ht="15" customHeight="1" x14ac:dyDescent="0.25">
      <c r="A96" s="73" t="s">
        <v>76</v>
      </c>
      <c r="B96" s="61">
        <f>SUM(LCTCBoard:NwLTCC!B96)</f>
        <v>0</v>
      </c>
      <c r="C96" s="61">
        <f>SUM(LCTCBoard:NwLTCC!C96)</f>
        <v>125000</v>
      </c>
      <c r="D96" s="61">
        <f>SUM(LCTCBoard:NwLTCC!D96)</f>
        <v>105000</v>
      </c>
      <c r="E96" s="61">
        <f t="shared" si="10"/>
        <v>-20000</v>
      </c>
      <c r="F96" s="62">
        <f t="shared" si="11"/>
        <v>-0.16</v>
      </c>
      <c r="H96" s="178"/>
    </row>
    <row r="97" spans="1:8" s="103" customFormat="1" ht="15" customHeight="1" x14ac:dyDescent="0.25">
      <c r="A97" s="87" t="s">
        <v>77</v>
      </c>
      <c r="B97" s="77">
        <f>SUM(LCTCBoard:NwLTCC!B97)</f>
        <v>5626507.5099999998</v>
      </c>
      <c r="C97" s="77">
        <f>SUM(LCTCBoard:NwLTCC!C97)</f>
        <v>5180521.47</v>
      </c>
      <c r="D97" s="77">
        <f>SUM(LCTCBoard:NwLTCC!D97)</f>
        <v>4690075.1399999997</v>
      </c>
      <c r="E97" s="61">
        <f t="shared" si="10"/>
        <v>-490446.33000000007</v>
      </c>
      <c r="F97" s="71">
        <f t="shared" si="11"/>
        <v>-9.4671228145687056E-2</v>
      </c>
      <c r="H97" s="178"/>
    </row>
    <row r="98" spans="1:8" ht="15" customHeight="1" x14ac:dyDescent="0.25">
      <c r="A98" s="73" t="s">
        <v>78</v>
      </c>
      <c r="B98" s="61">
        <f>SUM(LCTCBoard:NwLTCC!B98)</f>
        <v>0</v>
      </c>
      <c r="C98" s="61">
        <f>SUM(LCTCBoard:NwLTCC!C98)</f>
        <v>0</v>
      </c>
      <c r="D98" s="61">
        <f>SUM(LCTCBoard:NwLTCC!D98)</f>
        <v>0</v>
      </c>
      <c r="E98" s="61">
        <f t="shared" si="10"/>
        <v>0</v>
      </c>
      <c r="F98" s="62">
        <f t="shared" si="11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f>SUM(LCTCBoard:NwLTCC!B99)</f>
        <v>334856510.65999997</v>
      </c>
      <c r="C99" s="160">
        <f>SUM(LCTCBoard:NwLTCC!C99)</f>
        <v>347528861.67000002</v>
      </c>
      <c r="D99" s="160">
        <f>SUM(LCTCBoard:NwLTCC!D99)</f>
        <v>347345840.91999996</v>
      </c>
      <c r="E99" s="161">
        <f t="shared" si="10"/>
        <v>-183020.7500000596</v>
      </c>
      <c r="F99" s="162">
        <f t="shared" si="11"/>
        <v>-5.2663467753607477E-4</v>
      </c>
      <c r="H99" s="178"/>
    </row>
    <row r="100" spans="1:8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8" x14ac:dyDescent="0.25">
      <c r="A101" s="1" t="s">
        <v>210</v>
      </c>
    </row>
    <row r="102" spans="1:8" x14ac:dyDescent="0.25">
      <c r="A102" s="1" t="s">
        <v>181</v>
      </c>
    </row>
    <row r="103" spans="1:8" x14ac:dyDescent="0.25">
      <c r="A103" s="1" t="s">
        <v>211</v>
      </c>
    </row>
  </sheetData>
  <hyperlinks>
    <hyperlink ref="I2" location="Home!A1" tooltip="Home" display="Home" xr:uid="{00000000-0004-0000-2600-000000000000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I103"/>
  <sheetViews>
    <sheetView workbookViewId="0">
      <pane ySplit="5" topLeftCell="A15" activePane="bottomLeft" state="frozen"/>
      <selection activeCell="G16" sqref="G16"/>
      <selection pane="bottomLeft" activeCell="D31" sqref="D31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31"/>
      <c r="D1" s="29" t="s">
        <v>1</v>
      </c>
      <c r="E1" s="26" t="s">
        <v>86</v>
      </c>
      <c r="F1" s="36"/>
    </row>
    <row r="2" spans="1:9" ht="19.5" customHeight="1" thickBot="1" x14ac:dyDescent="0.35">
      <c r="A2" s="27" t="s">
        <v>2</v>
      </c>
      <c r="B2" s="28"/>
      <c r="C2" s="32"/>
      <c r="D2" s="32"/>
      <c r="E2" s="31"/>
      <c r="F2" s="31"/>
      <c r="I2" s="170" t="s">
        <v>178</v>
      </c>
    </row>
    <row r="3" spans="1:9" ht="19.5" customHeight="1" thickBot="1" x14ac:dyDescent="0.35">
      <c r="A3" s="33" t="s">
        <v>3</v>
      </c>
      <c r="B3" s="34"/>
      <c r="C3" s="35"/>
      <c r="D3" s="32"/>
      <c r="E3" s="31"/>
      <c r="F3" s="31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207</v>
      </c>
      <c r="C5" s="54" t="s">
        <v>208</v>
      </c>
      <c r="D5" s="202" t="s">
        <v>209</v>
      </c>
      <c r="E5" s="54" t="s">
        <v>207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f>ULSummary!B8-ULBoard!B8+LSU!B8+LSUA!B8+LSUS!B8+SUBR!B8+SUNO!B8</f>
        <v>533714915</v>
      </c>
      <c r="C8" s="61">
        <f>ULSummary!C8-ULBoard!C8+LSU!C8+LSUA!C8+LSUS!C8+SUBR!C8+SUNO!C8</f>
        <v>533214915</v>
      </c>
      <c r="D8" s="61">
        <f>ULSummary!D8-ULBoard!D8+LSU!D8+LSUA!D8+LSUS!D8+SUBR!D8+SUNO!D8</f>
        <v>523224501</v>
      </c>
      <c r="E8" s="61">
        <f t="shared" ref="E8:E36" si="0">D8-C8</f>
        <v>-9990414</v>
      </c>
      <c r="F8" s="62">
        <f t="shared" ref="F8:F36" si="1">IF(ISBLANK(E8),"  ",IF(C8&gt;0,E8/C8,IF(E8&gt;0,1,0)))</f>
        <v>-1.8736186327421092E-2</v>
      </c>
      <c r="H8" s="178"/>
    </row>
    <row r="9" spans="1:9" ht="15" customHeight="1" x14ac:dyDescent="0.25">
      <c r="A9" s="60" t="s">
        <v>13</v>
      </c>
      <c r="B9" s="61">
        <f>ULSummary!B9-ULBoard!B9+LSU!B9+LSUA!B9+LSUS!B9+SUBR!B9+SUNO!B9</f>
        <v>0</v>
      </c>
      <c r="C9" s="61">
        <f>ULSummary!C9-ULBoard!C9+LSU!C9+LSUA!C9+LSUS!C9+SUBR!C9+SUNO!C9</f>
        <v>0</v>
      </c>
      <c r="D9" s="61">
        <f>ULSummary!D9-ULBoard!D9+LSU!D9+LSUA!D9+LSUS!D9+SUBR!D9+SUNO!D9</f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1">
        <f>ULSummary!B10-ULBoard!B10+LSU!B10+LSUA!B10+LSUS!B10+SUBR!B10+SUNO!B10</f>
        <v>43954009.170000002</v>
      </c>
      <c r="C10" s="61">
        <f>ULSummary!C10-ULBoard!C10+LSU!C10+LSUA!C10+LSUS!C10+SUBR!C10+SUNO!C10</f>
        <v>45616583</v>
      </c>
      <c r="D10" s="61">
        <f>ULSummary!D10-ULBoard!D10+LSU!D10+LSUA!D10+LSUS!D10+SUBR!D10+SUNO!D10</f>
        <v>47410176</v>
      </c>
      <c r="E10" s="61">
        <f t="shared" si="0"/>
        <v>1793593</v>
      </c>
      <c r="F10" s="62">
        <f t="shared" si="1"/>
        <v>3.9318881030611173E-2</v>
      </c>
      <c r="H10" s="178"/>
    </row>
    <row r="11" spans="1:9" ht="15" customHeight="1" x14ac:dyDescent="0.25">
      <c r="A11" s="189" t="s">
        <v>15</v>
      </c>
      <c r="B11" s="61">
        <f>ULSummary!B11-ULBoard!B11+LSU!B11+LSUA!B11+LSUS!B11+SUBR!B11+SUNO!B11</f>
        <v>0</v>
      </c>
      <c r="C11" s="61">
        <f>ULSummary!C11-ULBoard!C11+LSU!C11+LSUA!C11+LSUS!C11+SUBR!C11+SUNO!C11</f>
        <v>0</v>
      </c>
      <c r="D11" s="61">
        <f>ULSummary!D11-ULBoard!D11+LSU!D11+LSUA!D11+LSUS!D11+SUBR!D11+SUNO!D11</f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1">
        <f>ULSummary!B12-ULBoard!B12+LSU!B12+LSUA!B12+LSUS!B12+SUBR!B12+SUNO!B12</f>
        <v>26033314.170000002</v>
      </c>
      <c r="C12" s="61">
        <f>ULSummary!C12-ULBoard!C12+LSU!C12+LSUA!C12+LSUS!C12+SUBR!C12+SUNO!C12</f>
        <v>27948998</v>
      </c>
      <c r="D12" s="61">
        <f>ULSummary!D12-ULBoard!D12+LSU!D12+LSUA!D12+LSUS!D12+SUBR!D12+SUNO!D12</f>
        <v>27446945</v>
      </c>
      <c r="E12" s="61">
        <f t="shared" si="0"/>
        <v>-502053</v>
      </c>
      <c r="F12" s="62">
        <f t="shared" si="1"/>
        <v>-1.7963184225781546E-2</v>
      </c>
      <c r="H12" s="178"/>
    </row>
    <row r="13" spans="1:9" ht="15" customHeight="1" x14ac:dyDescent="0.25">
      <c r="A13" s="190" t="s">
        <v>17</v>
      </c>
      <c r="B13" s="61">
        <f>ULSummary!B13-ULBoard!B13+LSU!B13+LSUA!B13+LSUS!B13+SUBR!B13+SUNO!B13</f>
        <v>0</v>
      </c>
      <c r="C13" s="61">
        <f>ULSummary!C13-ULBoard!C13+LSU!C13+LSUA!C13+LSUS!C13+SUBR!C13+SUNO!C13</f>
        <v>0</v>
      </c>
      <c r="D13" s="61">
        <f>ULSummary!D13-ULBoard!D13+LSU!D13+LSUA!D13+LSUS!D13+SUBR!D13+SUNO!D13</f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1">
        <f>ULSummary!B14-ULBoard!B14+LSU!B14+LSUA!B14+LSUS!B14+SUBR!B14+SUNO!B14</f>
        <v>681775</v>
      </c>
      <c r="C14" s="61">
        <f>ULSummary!C14-ULBoard!C14+LSU!C14+LSUA!C14+LSUS!C14+SUBR!C14+SUNO!C14</f>
        <v>681775</v>
      </c>
      <c r="D14" s="61">
        <f>ULSummary!D14-ULBoard!D14+LSU!D14+LSUA!D14+LSUS!D14+SUBR!D14+SUNO!D14</f>
        <v>406545</v>
      </c>
      <c r="E14" s="61">
        <f t="shared" si="0"/>
        <v>-275230</v>
      </c>
      <c r="F14" s="62">
        <f t="shared" si="1"/>
        <v>-0.40369623409482602</v>
      </c>
      <c r="H14" s="178"/>
    </row>
    <row r="15" spans="1:9" ht="15" customHeight="1" x14ac:dyDescent="0.25">
      <c r="A15" s="190" t="s">
        <v>19</v>
      </c>
      <c r="B15" s="61">
        <f>ULSummary!B15-ULBoard!B15+LSU!B15+LSUA!B15+LSUS!B15+SUBR!B15+SUNO!B15</f>
        <v>1452073</v>
      </c>
      <c r="C15" s="61">
        <f>ULSummary!C15-ULBoard!C15+LSU!C15+LSUA!C15+LSUS!C15+SUBR!C15+SUNO!C15</f>
        <v>1452073</v>
      </c>
      <c r="D15" s="61">
        <f>ULSummary!D15-ULBoard!D15+LSU!D15+LSUA!D15+LSUS!D15+SUBR!D15+SUNO!D15</f>
        <v>1452073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200</v>
      </c>
      <c r="B16" s="61">
        <f>ULSummary!B16-ULBoard!B16+LSU!B16+LSUA!B16+LSUS!B16+SUBR!B16+SUNO!B16</f>
        <v>50000</v>
      </c>
      <c r="C16" s="61">
        <f>ULSummary!C16-ULBoard!C16+LSU!C16+LSUA!C16+LSUS!C16+SUBR!C16+SUNO!C16</f>
        <v>50000</v>
      </c>
      <c r="D16" s="61">
        <f>ULSummary!D16-ULBoard!D16+LSU!D16+LSUA!D16+LSUS!D16+SUBR!D16+SUNO!D16</f>
        <v>50000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1">
        <f>ULSummary!B17-ULBoard!B17+LSU!B17+LSUA!B17+LSUS!B17+SUBR!B17+SUNO!B17</f>
        <v>0</v>
      </c>
      <c r="C17" s="61">
        <f>ULSummary!C17-ULBoard!C17+LSU!C17+LSUA!C17+LSUS!C17+SUBR!C17+SUNO!C17</f>
        <v>0</v>
      </c>
      <c r="D17" s="61">
        <f>ULSummary!D17-ULBoard!D17+LSU!D17+LSUA!D17+LSUS!D17+SUBR!D17+SUNO!D17</f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1">
        <f>ULSummary!B18-ULBoard!B18+LSU!B18+LSUA!B18+LSUS!B18+SUBR!B18+SUNO!B18</f>
        <v>750000</v>
      </c>
      <c r="C18" s="61">
        <f>ULSummary!C18-ULBoard!C18+LSU!C18+LSUA!C18+LSUS!C18+SUBR!C18+SUNO!C18</f>
        <v>750000</v>
      </c>
      <c r="D18" s="61">
        <f>ULSummary!D18-ULBoard!D18+LSU!D18+LSUA!D18+LSUS!D18+SUBR!D18+SUNO!D18</f>
        <v>750000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1">
        <f>ULSummary!B19-ULBoard!B19+LSU!B19+LSUA!B19+LSUS!B19+SUBR!B19+SUNO!B19</f>
        <v>0</v>
      </c>
      <c r="C19" s="61">
        <f>ULSummary!C19-ULBoard!C19+LSU!C19+LSUA!C19+LSUS!C19+SUBR!C19+SUNO!C19</f>
        <v>0</v>
      </c>
      <c r="D19" s="61">
        <f>ULSummary!D19-ULBoard!D19+LSU!D19+LSUA!D19+LSUS!D19+SUBR!D19+SUNO!D19</f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1">
        <f>ULSummary!B20-ULBoard!B20+LSU!B20+LSUA!B20+LSUS!B20+SUBR!B20+SUNO!B20</f>
        <v>0</v>
      </c>
      <c r="C20" s="61">
        <f>ULSummary!C20-ULBoard!C20+LSU!C20+LSUA!C20+LSUS!C20+SUBR!C20+SUNO!C20</f>
        <v>0</v>
      </c>
      <c r="D20" s="61">
        <f>ULSummary!D20-ULBoard!D20+LSU!D20+LSUA!D20+LSUS!D20+SUBR!D20+SUNO!D20</f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1">
        <f>ULSummary!B21-ULBoard!B21+LSU!B21+LSUA!B21+LSUS!B21+SUBR!B21+SUNO!B21</f>
        <v>0</v>
      </c>
      <c r="C21" s="61">
        <f>ULSummary!C21-ULBoard!C21+LSU!C21+LSUA!C21+LSUS!C21+SUBR!C21+SUNO!C21</f>
        <v>0</v>
      </c>
      <c r="D21" s="61">
        <f>ULSummary!D21-ULBoard!D21+LSU!D21+LSUA!D21+LSUS!D21+SUBR!D21+SUNO!D21</f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1">
        <f>ULSummary!B22-ULBoard!B22+LSU!B22+LSUA!B22+LSUS!B22+SUBR!B22+SUNO!B22</f>
        <v>0</v>
      </c>
      <c r="C22" s="61">
        <f>ULSummary!C22-ULBoard!C22+LSU!C22+LSUA!C22+LSUS!C22+SUBR!C22+SUNO!C22</f>
        <v>0</v>
      </c>
      <c r="D22" s="61">
        <f>ULSummary!D22-ULBoard!D22+LSU!D22+LSUA!D22+LSUS!D22+SUBR!D22+SUNO!D22</f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1">
        <f>ULSummary!B23-ULBoard!B23+LSU!B23+LSUA!B23+LSUS!B23+SUBR!B23+SUNO!B23</f>
        <v>0</v>
      </c>
      <c r="C23" s="61">
        <f>ULSummary!C23-ULBoard!C23+LSU!C23+LSUA!C23+LSUS!C23+SUBR!C23+SUNO!C23</f>
        <v>0</v>
      </c>
      <c r="D23" s="61">
        <f>ULSummary!D23-ULBoard!D23+LSU!D23+LSUA!D23+LSUS!D23+SUBR!D23+SUNO!D23</f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1">
        <f>ULSummary!B24-ULBoard!B24+LSU!B24+LSUA!B24+LSUS!B24+SUBR!B24+SUNO!B24</f>
        <v>0</v>
      </c>
      <c r="C24" s="61">
        <f>ULSummary!C24-ULBoard!C24+LSU!C24+LSUA!C24+LSUS!C24+SUBR!C24+SUNO!C24</f>
        <v>0</v>
      </c>
      <c r="D24" s="61">
        <f>ULSummary!D24-ULBoard!D24+LSU!D24+LSUA!D24+LSUS!D24+SUBR!D24+SUNO!D24</f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1">
        <f>ULSummary!B25-ULBoard!B25+LSU!B25+LSUA!B25+LSUS!B25+SUBR!B25+SUNO!B25</f>
        <v>0</v>
      </c>
      <c r="C25" s="61">
        <f>ULSummary!C25-ULBoard!C25+LSU!C25+LSUA!C25+LSUS!C25+SUBR!C25+SUNO!C25</f>
        <v>0</v>
      </c>
      <c r="D25" s="61">
        <f>ULSummary!D25-ULBoard!D25+LSU!D25+LSUA!D25+LSUS!D25+SUBR!D25+SUNO!D25</f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1">
        <f>ULSummary!B26-ULBoard!B26+LSU!B26+LSUA!B26+LSUS!B26+SUBR!B26+SUNO!B26</f>
        <v>3000000</v>
      </c>
      <c r="C26" s="61">
        <f>ULSummary!C26-ULBoard!C26+LSU!C26+LSUA!C26+LSUS!C26+SUBR!C26+SUNO!C26</f>
        <v>3000000</v>
      </c>
      <c r="D26" s="61">
        <f>ULSummary!D26-ULBoard!D26+LSU!D26+LSUA!D26+LSUS!D26+SUBR!D26+SUNO!D26</f>
        <v>0</v>
      </c>
      <c r="E26" s="61">
        <f t="shared" si="0"/>
        <v>-3000000</v>
      </c>
      <c r="F26" s="62">
        <f t="shared" si="1"/>
        <v>-1</v>
      </c>
      <c r="H26" s="178"/>
    </row>
    <row r="27" spans="1:8" ht="15" customHeight="1" x14ac:dyDescent="0.25">
      <c r="A27" s="191" t="s">
        <v>196</v>
      </c>
      <c r="B27" s="61">
        <f>ULSummary!B27-ULBoard!B27+LSU!B27+LSUA!B27+LSUS!B27+SUBR!B27+SUNO!B27</f>
        <v>0</v>
      </c>
      <c r="C27" s="61">
        <f>ULSummary!C27-ULBoard!C27+LSU!C27+LSUA!C27+LSUS!C27+SUBR!C27+SUNO!C27</f>
        <v>0</v>
      </c>
      <c r="D27" s="61">
        <f>ULSummary!D27-ULBoard!D27+LSU!D27+LSUA!D27+LSUS!D27+SUBR!D27+SUNO!D27</f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1">
        <f>ULSummary!B28-ULBoard!B28+LSU!B28+LSUA!B28+LSUS!B28+SUBR!B28+SUNO!B28</f>
        <v>286847</v>
      </c>
      <c r="C28" s="61">
        <f>ULSummary!C28-ULBoard!C28+LSU!C28+LSUA!C28+LSUS!C28+SUBR!C28+SUNO!C28</f>
        <v>33737</v>
      </c>
      <c r="D28" s="61">
        <f>ULSummary!D28-ULBoard!D28+LSU!D28+LSUA!D28+LSUS!D28+SUBR!D28+SUNO!D28</f>
        <v>54613</v>
      </c>
      <c r="E28" s="61">
        <f t="shared" si="0"/>
        <v>20876</v>
      </c>
      <c r="F28" s="62">
        <f t="shared" si="1"/>
        <v>0.61878649553902243</v>
      </c>
      <c r="H28" s="178"/>
    </row>
    <row r="29" spans="1:8" ht="15" customHeight="1" x14ac:dyDescent="0.25">
      <c r="A29" s="191" t="s">
        <v>197</v>
      </c>
      <c r="B29" s="61">
        <f>ULSummary!B29-ULBoard!B29+LSU!B29+LSUA!B29+LSUS!B29+SUBR!B29+SUNO!B29</f>
        <v>0</v>
      </c>
      <c r="C29" s="61">
        <f>ULSummary!C29-ULBoard!C29+LSU!C29+LSUA!C29+LSUS!C29+SUBR!C29+SUNO!C29</f>
        <v>0</v>
      </c>
      <c r="D29" s="61">
        <f>ULSummary!D29-ULBoard!D29+LSU!D29+LSUA!D29+LSUS!D29+SUBR!D29+SUNO!D29</f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61">
        <f>ULSummary!B30-ULBoard!B30+LSU!B30+LSUA!B30+LSUS!B30+SUBR!B30+SUNO!B30</f>
        <v>0</v>
      </c>
      <c r="C30" s="61">
        <f>ULSummary!C30-ULBoard!C30+LSU!C30+LSUA!C30+LSUS!C30+SUBR!C30+SUNO!C30</f>
        <v>0</v>
      </c>
      <c r="D30" s="61">
        <f>ULSummary!D30-ULBoard!D30+LSU!D30+LSUA!D30+LSUS!D30+SUBR!D30+SUNO!D30</f>
        <v>0</v>
      </c>
      <c r="E30" s="61">
        <f t="shared" si="0"/>
        <v>0</v>
      </c>
      <c r="F30" s="62">
        <f t="shared" si="1"/>
        <v>0</v>
      </c>
      <c r="H30" s="178"/>
    </row>
    <row r="31" spans="1:8" s="209" customFormat="1" ht="15" customHeight="1" x14ac:dyDescent="0.25">
      <c r="A31" s="206" t="s">
        <v>205</v>
      </c>
      <c r="B31" s="207">
        <f>ULSummary!B33-ULBoard!B33+LSU!B33+LSUA!B33+LSUS!B33+SUBR!B31+SUNO!B31</f>
        <v>3700000</v>
      </c>
      <c r="C31" s="207">
        <f>ULSummary!C33-ULBoard!C33+LSU!C33+LSUA!C33+LSUS!C33+SUBR!C31+SUNO!C31</f>
        <v>3700000</v>
      </c>
      <c r="D31" s="207">
        <f>ULSummary!D31-ULBoard!D31+LSU!D31+LSUA!D31+LSUS!D31+SUBR!D31+SUNO!D31</f>
        <v>15250000</v>
      </c>
      <c r="E31" s="207">
        <f t="shared" ref="E31:E32" si="2">D31-C31</f>
        <v>11550000</v>
      </c>
      <c r="F31" s="208">
        <f t="shared" ref="F31:F32" si="3">IF(ISBLANK(E31),"  ",IF(C31&gt;0,E31/C31,IF(E31&gt;0,1,0)))</f>
        <v>3.1216216216216215</v>
      </c>
      <c r="H31" s="210"/>
    </row>
    <row r="32" spans="1:8" s="209" customFormat="1" ht="15" customHeight="1" x14ac:dyDescent="0.25">
      <c r="A32" s="206" t="s">
        <v>206</v>
      </c>
      <c r="B32" s="207">
        <f>ULSummary!B34-ULBoard!B34+LSU!B34+LSUA!B34+LSUS!B34+SUBR!B32+SUNO!B32</f>
        <v>8000000</v>
      </c>
      <c r="C32" s="207">
        <f>ULSummary!C34-ULBoard!C34+LSU!C34+LSUA!C34+LSUS!C34+SUBR!C32+SUNO!C32</f>
        <v>8000000</v>
      </c>
      <c r="D32" s="207">
        <f>ULSummary!D32-ULBoard!D32+LSU!D32+LSUA!D32+LSUS!D32+SUBR!D32+SUNO!D32</f>
        <v>2000000</v>
      </c>
      <c r="E32" s="207">
        <f t="shared" si="2"/>
        <v>-6000000</v>
      </c>
      <c r="F32" s="208">
        <f t="shared" si="3"/>
        <v>-0.75</v>
      </c>
      <c r="H32" s="210"/>
    </row>
    <row r="33" spans="1:8" ht="15" customHeight="1" x14ac:dyDescent="0.25">
      <c r="A33" s="191" t="s">
        <v>201</v>
      </c>
      <c r="B33" s="61">
        <f>ULSummary!B33-ULBoard!B33+LSU!B33+LSUA!B33+LSUS!B33+SUBR!B33+SUNO!B33</f>
        <v>0</v>
      </c>
      <c r="C33" s="61">
        <f>ULSummary!C33-ULBoard!C33+LSU!C33+LSUA!C33+LSUS!C33+SUBR!C33+SUNO!C33</f>
        <v>0</v>
      </c>
      <c r="D33" s="61">
        <f>ULSummary!D33-ULBoard!D33+LSU!D33+LSUA!D33+LSUS!D33+SUBR!D33+SUNO!D33</f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204</v>
      </c>
      <c r="B34" s="61">
        <f>ULSummary!B34-ULBoard!B34+LSU!B34+LSUA!B34+LSUS!B34+SUBR!B34+SUNO!B34</f>
        <v>7000000</v>
      </c>
      <c r="C34" s="61">
        <f>ULSummary!C34-ULBoard!C34+LSU!C34+LSUA!C34+LSUS!C34+SUBR!C34+SUNO!C34</f>
        <v>7000000</v>
      </c>
      <c r="D34" s="61">
        <f>ULSummary!D34-ULBoard!D34+LSU!D34+LSUA!D34+LSUS!D34+SUBR!D34+SUNO!D34</f>
        <v>0</v>
      </c>
      <c r="E34" s="61">
        <f t="shared" ref="E34" si="4">D34-C34</f>
        <v>-7000000</v>
      </c>
      <c r="F34" s="62">
        <f t="shared" ref="F34" si="5">IF(ISBLANK(E34),"  ",IF(C34&gt;0,E34/C34,IF(E34&gt;0,1,0)))</f>
        <v>-1</v>
      </c>
      <c r="H34" s="178"/>
    </row>
    <row r="35" spans="1:8" ht="15" customHeight="1" x14ac:dyDescent="0.25">
      <c r="A35" s="193" t="s">
        <v>202</v>
      </c>
      <c r="B35" s="61">
        <f>ULSummary!B35-ULBoard!B35+LSU!B35+LSUA!B35+LSUS!B35+SUBR!B35+SUNO!B35</f>
        <v>0</v>
      </c>
      <c r="C35" s="61">
        <f>ULSummary!C35-ULBoard!C35+LSU!C35+LSUA!C35+LSUS!C35+SUBR!C35+SUNO!C35</f>
        <v>0</v>
      </c>
      <c r="D35" s="61">
        <f>ULSummary!D35-ULBoard!D35+LSU!D35+LSUA!D35+LSUS!D35+SUBR!D35+SUNO!D35</f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203</v>
      </c>
      <c r="B36" s="61">
        <f>ULSummary!B36-ULBoard!B36+LSU!B36+LSUA!B36+LSUS!B36+SUBR!B36+SUNO!B36</f>
        <v>0</v>
      </c>
      <c r="C36" s="61">
        <f>ULSummary!C36-ULBoard!C36+LSU!C36+LSUA!C36+LSUS!C36+SUBR!C36+SUNO!C36</f>
        <v>0</v>
      </c>
      <c r="D36" s="61">
        <f>ULSummary!D36-ULBoard!D36+LSU!D36+LSUA!D36+LSUS!D36+SUBR!D36+SUNO!D36</f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f>ULSummary!B38-ULBoard!B38+LSU!B38+LSUA!B38+LSUS!B38+SUBR!B38+SUNO!B38</f>
        <v>0</v>
      </c>
      <c r="C38" s="61">
        <f>ULSummary!C38-ULBoard!C38+LSU!C38+LSUA!C38+LSUS!C38+SUBR!C38+SUNO!C38</f>
        <v>0</v>
      </c>
      <c r="D38" s="61">
        <f>ULSummary!D38-ULBoard!D38+LSU!D38+LSUA!D38+LSUS!D38+SUBR!D38+SUNO!D38</f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61">
        <f>ULSummary!B40-ULBoard!B40+LSU!B40+LSUA!B40+LSUS!B40+SUBR!B40+SUNO!B40</f>
        <v>0</v>
      </c>
      <c r="C40" s="61">
        <f>ULSummary!C40-ULBoard!C40+LSU!C40+LSUA!C40+LSUS!C40+SUBR!C40+SUNO!C40</f>
        <v>0</v>
      </c>
      <c r="D40" s="61">
        <f>ULSummary!D40-ULBoard!D40+LSU!D40+LSUA!D40+LSUS!D40+SUBR!D40+SUNO!D40</f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101"/>
      <c r="C41" s="101"/>
      <c r="D41" s="101"/>
      <c r="E41" s="63"/>
      <c r="F41" s="62" t="s">
        <v>29</v>
      </c>
      <c r="H41" s="178"/>
    </row>
    <row r="42" spans="1:8" s="103" customFormat="1" ht="15" customHeight="1" x14ac:dyDescent="0.25">
      <c r="A42" s="69" t="s">
        <v>30</v>
      </c>
      <c r="B42" s="102">
        <f>B40+B38+B10+B9+B8</f>
        <v>577668924.16999996</v>
      </c>
      <c r="C42" s="102">
        <f>C40+C38+C10+C9+C8</f>
        <v>578831498</v>
      </c>
      <c r="D42" s="102">
        <f>D40+D38+D10+D9+D8</f>
        <v>570634677</v>
      </c>
      <c r="E42" s="77">
        <f>D42-C42</f>
        <v>-8196821</v>
      </c>
      <c r="F42" s="71">
        <f>IF(ISBLANK(E42),"  ",IF(C42&gt;0,E42/C42,IF(E42&gt;0,1,0)))</f>
        <v>-1.4160979539506678E-2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f>ULSummary!B44-ULBoard!B44+LSU!B44+LSUA!B44+LSUS!B44+SUBR!B44+SUNO!B44</f>
        <v>0</v>
      </c>
      <c r="C44" s="61">
        <f>ULSummary!C44-ULBoard!C44+LSU!C44+LSUA!C44+LSUS!C44+SUBR!C44+SUNO!C44</f>
        <v>0</v>
      </c>
      <c r="D44" s="61">
        <f>ULSummary!D44-ULBoard!D44+LSU!D44+LSUA!D44+LSUS!D44+SUBR!D44+SUNO!D44</f>
        <v>0</v>
      </c>
      <c r="E44" s="61">
        <f t="shared" ref="E44:E49" si="6">D44-C44</f>
        <v>0</v>
      </c>
      <c r="F44" s="62">
        <f t="shared" ref="F44:F49" si="7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f>ULSummary!B45-ULBoard!B45+LSU!B45+LSUA!B45+LSUS!B45+SUBR!B45+SUNO!B45</f>
        <v>0</v>
      </c>
      <c r="C45" s="61">
        <f>ULSummary!C45-ULBoard!C45+LSU!C45+LSUA!C45+LSUS!C45+SUBR!C45+SUNO!C45</f>
        <v>0</v>
      </c>
      <c r="D45" s="61">
        <f>ULSummary!D45-ULBoard!D45+LSU!D45+LSUA!D45+LSUS!D45+SUBR!D45+SUNO!D45</f>
        <v>0</v>
      </c>
      <c r="E45" s="61">
        <f t="shared" si="6"/>
        <v>0</v>
      </c>
      <c r="F45" s="62">
        <f t="shared" si="7"/>
        <v>0</v>
      </c>
      <c r="H45" s="178"/>
    </row>
    <row r="46" spans="1:8" ht="15" customHeight="1" x14ac:dyDescent="0.25">
      <c r="A46" s="73" t="s">
        <v>34</v>
      </c>
      <c r="B46" s="61">
        <f>ULSummary!B46-ULBoard!B46+LSU!B46+LSUA!B46+LSUS!B46+SUBR!B46+SUNO!B46</f>
        <v>0</v>
      </c>
      <c r="C46" s="61">
        <f>ULSummary!C46-ULBoard!C46+LSU!C46+LSUA!C46+LSUS!C46+SUBR!C46+SUNO!C46</f>
        <v>0</v>
      </c>
      <c r="D46" s="61">
        <f>ULSummary!D46-ULBoard!D46+LSU!D46+LSUA!D46+LSUS!D46+SUBR!D46+SUNO!D46</f>
        <v>0</v>
      </c>
      <c r="E46" s="61">
        <f t="shared" si="6"/>
        <v>0</v>
      </c>
      <c r="F46" s="62">
        <f t="shared" si="7"/>
        <v>0</v>
      </c>
      <c r="H46" s="178"/>
    </row>
    <row r="47" spans="1:8" ht="15" customHeight="1" x14ac:dyDescent="0.25">
      <c r="A47" s="73" t="s">
        <v>35</v>
      </c>
      <c r="B47" s="61">
        <f>ULSummary!B47-ULBoard!B47+LSU!B47+LSUA!B47+LSUS!B47+SUBR!B47+SUNO!B47</f>
        <v>0</v>
      </c>
      <c r="C47" s="61">
        <f>ULSummary!C47-ULBoard!C47+LSU!C47+LSUA!C47+LSUS!C47+SUBR!C47+SUNO!C47</f>
        <v>0</v>
      </c>
      <c r="D47" s="61">
        <f>ULSummary!D47-ULBoard!D47+LSU!D47+LSUA!D47+LSUS!D47+SUBR!D47+SUNO!D47</f>
        <v>0</v>
      </c>
      <c r="E47" s="61">
        <f t="shared" si="6"/>
        <v>0</v>
      </c>
      <c r="F47" s="62">
        <f t="shared" si="7"/>
        <v>0</v>
      </c>
      <c r="H47" s="178"/>
    </row>
    <row r="48" spans="1:8" ht="15" customHeight="1" x14ac:dyDescent="0.25">
      <c r="A48" s="74" t="s">
        <v>36</v>
      </c>
      <c r="B48" s="61">
        <f>ULSummary!B48-ULBoard!B48+LSU!B48+LSUA!B48+LSUS!B48+SUBR!B48+SUNO!B48</f>
        <v>0</v>
      </c>
      <c r="C48" s="61">
        <f>ULSummary!C48-ULBoard!C48+LSU!C48+LSUA!C48+LSUS!C48+SUBR!C48+SUNO!C48</f>
        <v>0</v>
      </c>
      <c r="D48" s="61">
        <f>ULSummary!D48-ULBoard!D48+LSU!D48+LSUA!D48+LSUS!D48+SUBR!D48+SUNO!D48</f>
        <v>0</v>
      </c>
      <c r="E48" s="61">
        <f t="shared" si="6"/>
        <v>0</v>
      </c>
      <c r="F48" s="62">
        <f t="shared" si="7"/>
        <v>0</v>
      </c>
      <c r="H48" s="178"/>
    </row>
    <row r="49" spans="1:8" s="103" customFormat="1" ht="15" customHeight="1" x14ac:dyDescent="0.25">
      <c r="A49" s="67" t="s">
        <v>37</v>
      </c>
      <c r="B49" s="77">
        <f>ULSummary!B49-ULBoard!B49+LSU!B49+LSUA!B49+LSUS!B49+SUBR!B49+SUNO!B49</f>
        <v>0</v>
      </c>
      <c r="C49" s="77">
        <f>ULSummary!C49-ULBoard!C49+LSU!C49+LSUA!C49+LSUS!C49+SUBR!C49+SUNO!C49</f>
        <v>0</v>
      </c>
      <c r="D49" s="77">
        <f>ULSummary!D49-ULBoard!D49+LSU!D49+LSUA!D49+LSUS!D49+SUBR!D49+SUNO!D49</f>
        <v>0</v>
      </c>
      <c r="E49" s="77">
        <f t="shared" si="6"/>
        <v>0</v>
      </c>
      <c r="F49" s="71">
        <f t="shared" si="7"/>
        <v>0</v>
      </c>
      <c r="H49" s="179"/>
    </row>
    <row r="50" spans="1:8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8" s="103" customFormat="1" ht="15" customHeight="1" x14ac:dyDescent="0.25">
      <c r="A51" s="76" t="s">
        <v>39</v>
      </c>
      <c r="B51" s="77">
        <f>ULSummary!B51-ULBoard!B51+LSU!B51+LSUA!B51+LSUS!B51+SUBR!B51+SUNO!B51</f>
        <v>41162316.079999998</v>
      </c>
      <c r="C51" s="77">
        <f>ULSummary!C51-ULBoard!C51+LSU!C51+LSUA!C51+LSUS!C51+SUBR!C51+SUNO!C51</f>
        <v>13687834</v>
      </c>
      <c r="D51" s="77">
        <f>ULSummary!D51-ULBoard!D51+LSU!D51+LSUA!D51+LSUS!D51+SUBR!D51+SUNO!D51</f>
        <v>13221898</v>
      </c>
      <c r="E51" s="77">
        <f>D51-C51</f>
        <v>-465936</v>
      </c>
      <c r="F51" s="71">
        <f>IF(ISBLANK(E51),"  ",IF(C51&gt;0,E51/C51,IF(E51&gt;0,1,0)))</f>
        <v>-3.4040155659397976E-2</v>
      </c>
      <c r="H51" s="179"/>
    </row>
    <row r="52" spans="1:8" ht="15" customHeight="1" x14ac:dyDescent="0.25">
      <c r="A52" s="64"/>
      <c r="B52" s="57"/>
      <c r="C52" s="57"/>
      <c r="D52" s="57"/>
      <c r="E52" s="57"/>
      <c r="F52" s="59"/>
      <c r="H52" s="178"/>
    </row>
    <row r="53" spans="1:8" s="103" customFormat="1" ht="15" customHeight="1" x14ac:dyDescent="0.25">
      <c r="A53" s="76" t="s">
        <v>40</v>
      </c>
      <c r="B53" s="77">
        <f>ULSummary!B53-ULBoard!B53+LSU!B53+LSUA!B53+LSUS!B53+SUBR!B53+SUNO!B53</f>
        <v>0</v>
      </c>
      <c r="C53" s="77">
        <f>ULSummary!C53-ULBoard!C53+LSU!C53+LSUA!C53+LSUS!C53+SUBR!C53+SUNO!C53</f>
        <v>0</v>
      </c>
      <c r="D53" s="77">
        <f>ULSummary!D53-ULBoard!D53+LSU!D53+LSUA!D53+LSUS!D53+SUBR!D53+SUNO!D53</f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8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8" s="103" customFormat="1" ht="15" customHeight="1" x14ac:dyDescent="0.25">
      <c r="A55" s="67" t="s">
        <v>41</v>
      </c>
      <c r="B55" s="77">
        <f>ULSummary!B55-ULBoard!B55+LSU!B55+LSUA!B55+LSUS!B55+SUBR!B55+SUNO!B55</f>
        <v>1331318257.73</v>
      </c>
      <c r="C55" s="77">
        <f>ULSummary!C55-ULBoard!C55+LSU!C55+LSUA!C55+LSUS!C55+SUBR!C55+SUNO!C55</f>
        <v>1441084698</v>
      </c>
      <c r="D55" s="77">
        <f>ULSummary!D55-ULBoard!D55+LSU!D55+LSUA!D55+LSUS!D55+SUBR!D55+SUNO!D55</f>
        <v>1499139459</v>
      </c>
      <c r="E55" s="77">
        <f>D55-C55</f>
        <v>58054761</v>
      </c>
      <c r="F55" s="71">
        <f>IF(ISBLANK(E55),"  ",IF(C55&gt;0,E55/C55,IF(E55&gt;0,1,0)))</f>
        <v>4.0285460723142034E-2</v>
      </c>
      <c r="H55" s="179"/>
    </row>
    <row r="56" spans="1:8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8" s="103" customFormat="1" ht="15" customHeight="1" x14ac:dyDescent="0.25">
      <c r="A57" s="78" t="s">
        <v>42</v>
      </c>
      <c r="B57" s="77">
        <f>ULSummary!B57-ULBoard!B57+LSU!B57+LSUA!B57+LSUS!B57+SUBR!B57+SUNO!B57</f>
        <v>0</v>
      </c>
      <c r="C57" s="77">
        <f>ULSummary!C57-ULBoard!C57+LSU!C57+LSUA!C57+LSUS!C57+SUBR!C57+SUNO!C57</f>
        <v>0</v>
      </c>
      <c r="D57" s="77">
        <f>ULSummary!D57-ULBoard!D57+LSU!D57+LSUA!D57+LSUS!D57+SUBR!D57+SUNO!D57</f>
        <v>0</v>
      </c>
      <c r="E57" s="77">
        <f>D57-C57</f>
        <v>0</v>
      </c>
      <c r="F57" s="71">
        <f>IF(ISBLANK(E57),"  ",IF(C57&gt;0,E57/C57,IF(E57&gt;0,1,0)))</f>
        <v>0</v>
      </c>
      <c r="H57" s="179"/>
    </row>
    <row r="58" spans="1:8" ht="15" customHeight="1" x14ac:dyDescent="0.25">
      <c r="A58" s="67"/>
      <c r="B58" s="57"/>
      <c r="C58" s="57"/>
      <c r="D58" s="57"/>
      <c r="E58" s="57"/>
      <c r="F58" s="80"/>
      <c r="H58" s="178"/>
    </row>
    <row r="59" spans="1:8" s="103" customFormat="1" ht="15" customHeight="1" x14ac:dyDescent="0.25">
      <c r="A59" s="67" t="s">
        <v>43</v>
      </c>
      <c r="B59" s="77">
        <f>ULSummary!B59-ULBoard!B59+LSU!B59+LSUA!B59+LSUS!B59+SUBR!B59+SUNO!B59</f>
        <v>0</v>
      </c>
      <c r="C59" s="77">
        <f>ULSummary!C59-ULBoard!C59+LSU!C59+LSUA!C59+LSUS!C59+SUBR!C59+SUNO!C59</f>
        <v>0</v>
      </c>
      <c r="D59" s="77">
        <f>ULSummary!D59-ULBoard!D59+LSU!D59+LSUA!D59+LSUS!D59+SUBR!D59+SUNO!D59</f>
        <v>0</v>
      </c>
      <c r="E59" s="77">
        <f>D59-C59</f>
        <v>0</v>
      </c>
      <c r="F59" s="71">
        <f>IF(ISBLANK(E59),"  ",IF(C59&gt;0,E59/C59,IF(E59&gt;0,1,0)))</f>
        <v>0</v>
      </c>
      <c r="H59" s="179"/>
    </row>
    <row r="60" spans="1:8" ht="15" customHeight="1" x14ac:dyDescent="0.25">
      <c r="A60" s="66"/>
      <c r="B60" s="65"/>
      <c r="C60" s="65"/>
      <c r="D60" s="65"/>
      <c r="E60" s="65"/>
      <c r="F60" s="58"/>
      <c r="H60" s="178"/>
    </row>
    <row r="61" spans="1:8" s="103" customFormat="1" ht="15" customHeight="1" x14ac:dyDescent="0.25">
      <c r="A61" s="81" t="s">
        <v>44</v>
      </c>
      <c r="B61" s="77">
        <f>ULSummary!B61-ULBoard!B61+LSU!B61+LSUA!B61+LSUS!B61+SUBR!B61+SUNO!B61</f>
        <v>1950149497.98</v>
      </c>
      <c r="C61" s="77">
        <f>ULSummary!C61-ULBoard!C61+LSU!C61+LSUA!C61+LSUS!C61+SUBR!C61+SUNO!C61</f>
        <v>2033604030</v>
      </c>
      <c r="D61" s="77">
        <f>ULSummary!D61-ULBoard!D61+LSU!D61+LSUA!D61+LSUS!D61+SUBR!D61+SUNO!D61</f>
        <v>2082996034</v>
      </c>
      <c r="E61" s="77">
        <f>D61-C61</f>
        <v>49392004</v>
      </c>
      <c r="F61" s="71">
        <f>IF(ISBLANK(E61),"  ",IF(C61&gt;0,E61/C61,IF(E61&gt;0,1,0)))</f>
        <v>2.4287916069875216E-2</v>
      </c>
      <c r="H61" s="179"/>
    </row>
    <row r="62" spans="1:8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8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8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61">
        <f>ULSummary!B65-ULBoard!B65+LSU!B65+LSUA!B65+LSUS!B65+SUBR!B65+SUNO!B65</f>
        <v>710573847.07000005</v>
      </c>
      <c r="C65" s="61">
        <f>ULSummary!C65-ULBoard!C65+LSU!C65+LSUA!C65+LSUS!C65+SUBR!C65+SUNO!C65</f>
        <v>765823227.72000015</v>
      </c>
      <c r="D65" s="61">
        <f>ULSummary!D65-ULBoard!D65+LSU!D65+LSUA!D65+LSUS!D65+SUBR!D65+SUNO!D65</f>
        <v>771553848</v>
      </c>
      <c r="E65" s="61">
        <f t="shared" ref="E65:E78" si="8">D65-C65</f>
        <v>5730620.2799998522</v>
      </c>
      <c r="F65" s="62">
        <f t="shared" ref="F65:F78" si="9">IF(ISBLANK(E65),"  ",IF(C65&gt;0,E65/C65,IF(E65&gt;0,1,0)))</f>
        <v>7.4829543849968972E-3</v>
      </c>
      <c r="H65" s="178"/>
    </row>
    <row r="66" spans="1:8" ht="15" customHeight="1" x14ac:dyDescent="0.25">
      <c r="A66" s="66" t="s">
        <v>47</v>
      </c>
      <c r="B66" s="61">
        <f>ULSummary!B66-ULBoard!B66+LSU!B66+LSUA!B66+LSUS!B66+SUBR!B66+SUNO!B66</f>
        <v>118624210.67999999</v>
      </c>
      <c r="C66" s="61">
        <f>ULSummary!C66-ULBoard!C66+LSU!C66+LSUA!C66+LSUS!C66+SUBR!C66+SUNO!C66</f>
        <v>119662076</v>
      </c>
      <c r="D66" s="61">
        <f>ULSummary!D66-ULBoard!D66+LSU!D66+LSUA!D66+LSUS!D66+SUBR!D66+SUNO!D66</f>
        <v>116312440</v>
      </c>
      <c r="E66" s="61">
        <f t="shared" si="8"/>
        <v>-3349636</v>
      </c>
      <c r="F66" s="62">
        <f t="shared" si="9"/>
        <v>-2.7992461036694699E-2</v>
      </c>
      <c r="H66" s="178"/>
    </row>
    <row r="67" spans="1:8" ht="15" customHeight="1" x14ac:dyDescent="0.25">
      <c r="A67" s="66" t="s">
        <v>48</v>
      </c>
      <c r="B67" s="61">
        <f>ULSummary!B67-ULBoard!B67+LSU!B67+LSUA!B67+LSUS!B67+SUBR!B67+SUNO!B67</f>
        <v>8889189.2999999989</v>
      </c>
      <c r="C67" s="61">
        <f>ULSummary!C67-ULBoard!C67+LSU!C67+LSUA!C67+LSUS!C67+SUBR!C67+SUNO!C67</f>
        <v>7541666</v>
      </c>
      <c r="D67" s="61">
        <f>ULSummary!D67-ULBoard!D67+LSU!D67+LSUA!D67+LSUS!D67+SUBR!D67+SUNO!D67</f>
        <v>9853502</v>
      </c>
      <c r="E67" s="61">
        <f t="shared" si="8"/>
        <v>2311836</v>
      </c>
      <c r="F67" s="62">
        <f t="shared" si="9"/>
        <v>0.30654181715286782</v>
      </c>
      <c r="H67" s="178"/>
    </row>
    <row r="68" spans="1:8" ht="15" customHeight="1" x14ac:dyDescent="0.25">
      <c r="A68" s="66" t="s">
        <v>49</v>
      </c>
      <c r="B68" s="61">
        <f>ULSummary!B68-ULBoard!B68+LSU!B68+LSUA!B68+LSUS!B68+SUBR!B68+SUNO!B68</f>
        <v>200200952.07000002</v>
      </c>
      <c r="C68" s="61">
        <f>ULSummary!C68-ULBoard!C68+LSU!C68+LSUA!C68+LSUS!C68+SUBR!C68+SUNO!C68</f>
        <v>210398668.16</v>
      </c>
      <c r="D68" s="61">
        <f>ULSummary!D68-ULBoard!D68+LSU!D68+LSUA!D68+LSUS!D68+SUBR!D68+SUNO!D68</f>
        <v>212432549.1568</v>
      </c>
      <c r="E68" s="61">
        <f t="shared" si="8"/>
        <v>2033880.9968000054</v>
      </c>
      <c r="F68" s="62">
        <f t="shared" si="9"/>
        <v>9.6667959668514537E-3</v>
      </c>
      <c r="H68" s="178"/>
    </row>
    <row r="69" spans="1:8" ht="15" customHeight="1" x14ac:dyDescent="0.25">
      <c r="A69" s="66" t="s">
        <v>50</v>
      </c>
      <c r="B69" s="61">
        <f>ULSummary!B69-ULBoard!B69+LSU!B69+LSUA!B69+LSUS!B69+SUBR!B69+SUNO!B69</f>
        <v>96799579.790000007</v>
      </c>
      <c r="C69" s="61">
        <f>ULSummary!C69-ULBoard!C69+LSU!C69+LSUA!C69+LSUS!C69+SUBR!C69+SUNO!C69</f>
        <v>90858176.560000002</v>
      </c>
      <c r="D69" s="61">
        <f>ULSummary!D69-ULBoard!D69+LSU!D69+LSUA!D69+LSUS!D69+SUBR!D69+SUNO!D69</f>
        <v>93952190.019999996</v>
      </c>
      <c r="E69" s="61">
        <f t="shared" si="8"/>
        <v>3094013.4599999934</v>
      </c>
      <c r="F69" s="62">
        <f t="shared" si="9"/>
        <v>3.4053219832744501E-2</v>
      </c>
      <c r="H69" s="178"/>
    </row>
    <row r="70" spans="1:8" ht="15" customHeight="1" x14ac:dyDescent="0.25">
      <c r="A70" s="66" t="s">
        <v>51</v>
      </c>
      <c r="B70" s="61">
        <f>ULSummary!B70-ULBoard!B70+LSU!B70+LSUA!B70+LSUS!B70+SUBR!B70+SUNO!B70</f>
        <v>253042843.59000003</v>
      </c>
      <c r="C70" s="61">
        <f>ULSummary!C70-ULBoard!C70+LSU!C70+LSUA!C70+LSUS!C70+SUBR!C70+SUNO!C70</f>
        <v>263567160.84</v>
      </c>
      <c r="D70" s="61">
        <f>ULSummary!D70-ULBoard!D70+LSU!D70+LSUA!D70+LSUS!D70+SUBR!D70+SUNO!D70</f>
        <v>277926884</v>
      </c>
      <c r="E70" s="61">
        <f t="shared" si="8"/>
        <v>14359723.159999996</v>
      </c>
      <c r="F70" s="62">
        <f t="shared" si="9"/>
        <v>5.4482216654893327E-2</v>
      </c>
      <c r="H70" s="178"/>
    </row>
    <row r="71" spans="1:8" ht="15" customHeight="1" x14ac:dyDescent="0.25">
      <c r="A71" s="66" t="s">
        <v>52</v>
      </c>
      <c r="B71" s="61">
        <f>ULSummary!B71-ULBoard!B71+LSU!B71+LSUA!B71+LSUS!B71+SUBR!B71+SUNO!B71</f>
        <v>290418179.85000002</v>
      </c>
      <c r="C71" s="61">
        <f>ULSummary!C71-ULBoard!C71+LSU!C71+LSUA!C71+LSUS!C71+SUBR!C71+SUNO!C71</f>
        <v>300040328</v>
      </c>
      <c r="D71" s="61">
        <f>ULSummary!D71-ULBoard!D71+LSU!D71+LSUA!D71+LSUS!D71+SUBR!D71+SUNO!D71</f>
        <v>316217880</v>
      </c>
      <c r="E71" s="61">
        <f t="shared" si="8"/>
        <v>16177552</v>
      </c>
      <c r="F71" s="62">
        <f t="shared" si="9"/>
        <v>5.3917925326358127E-2</v>
      </c>
      <c r="H71" s="178"/>
    </row>
    <row r="72" spans="1:8" ht="15" customHeight="1" x14ac:dyDescent="0.25">
      <c r="A72" s="66" t="s">
        <v>53</v>
      </c>
      <c r="B72" s="61">
        <f>ULSummary!B72-ULBoard!B72+LSU!B72+LSUA!B72+LSUS!B72+SUBR!B72+SUNO!B72</f>
        <v>225883041.00000003</v>
      </c>
      <c r="C72" s="61">
        <f>ULSummary!C72-ULBoard!C72+LSU!C72+LSUA!C72+LSUS!C72+SUBR!C72+SUNO!C72</f>
        <v>235340950.80000001</v>
      </c>
      <c r="D72" s="61">
        <f>ULSummary!D72-ULBoard!D72+LSU!D72+LSUA!D72+LSUS!D72+SUBR!D72+SUNO!D72</f>
        <v>248029899</v>
      </c>
      <c r="E72" s="61">
        <f t="shared" si="8"/>
        <v>12688948.199999988</v>
      </c>
      <c r="F72" s="62">
        <f t="shared" si="9"/>
        <v>5.3917298102460064E-2</v>
      </c>
      <c r="H72" s="178"/>
    </row>
    <row r="73" spans="1:8" s="103" customFormat="1" ht="15" customHeight="1" x14ac:dyDescent="0.25">
      <c r="A73" s="84" t="s">
        <v>54</v>
      </c>
      <c r="B73" s="77">
        <f>ULSummary!B73-ULBoard!B73+LSU!B73+LSUA!B73+LSUS!B73+SUBR!B73+SUNO!B73</f>
        <v>1904431844.3499997</v>
      </c>
      <c r="C73" s="77">
        <f>ULSummary!C73-ULBoard!C73+LSU!C73+LSUA!C73+LSUS!C73+SUBR!C73+SUNO!C73</f>
        <v>1993232254.0799999</v>
      </c>
      <c r="D73" s="77">
        <f>ULSummary!D73-ULBoard!D73+LSU!D73+LSUA!D73+LSUS!D73+SUBR!D73+SUNO!D73</f>
        <v>2046279192.1768</v>
      </c>
      <c r="E73" s="77">
        <f t="shared" si="8"/>
        <v>53046938.096800089</v>
      </c>
      <c r="F73" s="71">
        <f t="shared" si="9"/>
        <v>2.6613525838856414E-2</v>
      </c>
      <c r="H73" s="179"/>
    </row>
    <row r="74" spans="1:8" ht="15" customHeight="1" x14ac:dyDescent="0.25">
      <c r="A74" s="66" t="s">
        <v>55</v>
      </c>
      <c r="B74" s="61">
        <f>ULSummary!B74-ULBoard!B74+LSU!B74+LSUA!B74+LSUS!B74+SUBR!B74+SUNO!B74</f>
        <v>0</v>
      </c>
      <c r="C74" s="61">
        <f>ULSummary!C74-ULBoard!C74+LSU!C74+LSUA!C74+LSUS!C74+SUBR!C74+SUNO!C74</f>
        <v>0</v>
      </c>
      <c r="D74" s="61">
        <f>ULSummary!D74-ULBoard!D74+LSU!D74+LSUA!D74+LSUS!D74+SUBR!D74+SUNO!D74</f>
        <v>0</v>
      </c>
      <c r="E74" s="61">
        <f t="shared" si="8"/>
        <v>0</v>
      </c>
      <c r="F74" s="62">
        <f t="shared" si="9"/>
        <v>0</v>
      </c>
      <c r="H74" s="178"/>
    </row>
    <row r="75" spans="1:8" ht="15" customHeight="1" x14ac:dyDescent="0.25">
      <c r="A75" s="66" t="s">
        <v>56</v>
      </c>
      <c r="B75" s="61">
        <f>ULSummary!B75-ULBoard!B75+LSU!B75+LSUA!B75+LSUS!B75+SUBR!B75+SUNO!B75</f>
        <v>8892598.8399999999</v>
      </c>
      <c r="C75" s="61">
        <f>ULSummary!C75-ULBoard!C75+LSU!C75+LSUA!C75+LSUS!C75+SUBR!C75+SUNO!C75</f>
        <v>5367492</v>
      </c>
      <c r="D75" s="61">
        <f>ULSummary!D75-ULBoard!D75+LSU!D75+LSUA!D75+LSUS!D75+SUBR!D75+SUNO!D75</f>
        <v>6879466</v>
      </c>
      <c r="E75" s="61">
        <f t="shared" si="8"/>
        <v>1511974</v>
      </c>
      <c r="F75" s="62">
        <f t="shared" si="9"/>
        <v>0.28169096479324052</v>
      </c>
      <c r="H75" s="178"/>
    </row>
    <row r="76" spans="1:8" ht="15" customHeight="1" x14ac:dyDescent="0.25">
      <c r="A76" s="66" t="s">
        <v>57</v>
      </c>
      <c r="B76" s="61">
        <f>ULSummary!B76-ULBoard!B76+LSU!B76+LSUA!B76+LSUS!B76+SUBR!B76+SUNO!B76</f>
        <v>33274687.140000001</v>
      </c>
      <c r="C76" s="61">
        <f>ULSummary!C76-ULBoard!C76+LSU!C76+LSUA!C76+LSUS!C76+SUBR!C76+SUNO!C76</f>
        <v>31664697</v>
      </c>
      <c r="D76" s="61">
        <f>ULSummary!D76-ULBoard!D76+LSU!D76+LSUA!D76+LSUS!D76+SUBR!D76+SUNO!D76</f>
        <v>27390019</v>
      </c>
      <c r="E76" s="61">
        <f t="shared" si="8"/>
        <v>-4274678</v>
      </c>
      <c r="F76" s="62">
        <f t="shared" si="9"/>
        <v>-0.13499822846875811</v>
      </c>
      <c r="H76" s="178"/>
    </row>
    <row r="77" spans="1:8" ht="15" customHeight="1" x14ac:dyDescent="0.25">
      <c r="A77" s="66" t="s">
        <v>58</v>
      </c>
      <c r="B77" s="61">
        <f>ULSummary!B77-ULBoard!B77+LSU!B77+LSUA!B77+LSUS!B77+SUBR!B77+SUNO!B77</f>
        <v>3550367</v>
      </c>
      <c r="C77" s="61">
        <f>ULSummary!C77-ULBoard!C77+LSU!C77+LSUA!C77+LSUS!C77+SUBR!C77+SUNO!C77</f>
        <v>3339587</v>
      </c>
      <c r="D77" s="61">
        <f>ULSummary!D77-ULBoard!D77+LSU!D77+LSUA!D77+LSUS!D77+SUBR!D77+SUNO!D77</f>
        <v>2447357</v>
      </c>
      <c r="E77" s="61">
        <f t="shared" si="8"/>
        <v>-892230</v>
      </c>
      <c r="F77" s="62">
        <f t="shared" si="9"/>
        <v>-0.26716776655316959</v>
      </c>
      <c r="H77" s="178"/>
    </row>
    <row r="78" spans="1:8" s="103" customFormat="1" ht="15" customHeight="1" x14ac:dyDescent="0.25">
      <c r="A78" s="85" t="s">
        <v>59</v>
      </c>
      <c r="B78" s="77">
        <f>ULSummary!B78-ULBoard!B78+LSU!B78+LSUA!B78+LSUS!B78+SUBR!B78+SUNO!B78-1</f>
        <v>1950149496.3300002</v>
      </c>
      <c r="C78" s="77">
        <f>ULSummary!C78-ULBoard!C78+LSU!C78+LSUA!C78+LSUS!C78+SUBR!C78+SUNO!C78</f>
        <v>2033604030.0799999</v>
      </c>
      <c r="D78" s="77">
        <f>ULSummary!D78-ULBoard!D78+LSU!D78+LSUA!D78+LSUS!D78+SUBR!D78+SUNO!D78</f>
        <v>2082996034.1768</v>
      </c>
      <c r="E78" s="77">
        <f t="shared" si="8"/>
        <v>49392004.096800089</v>
      </c>
      <c r="F78" s="71">
        <f t="shared" si="9"/>
        <v>2.4287916116520019E-2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f>ULSummary!B81-ULBoard!B81+LSU!B81+LSUA!B81+LSUS!B81+SUBR!B81+SUNO!B81</f>
        <v>898824483.49000001</v>
      </c>
      <c r="C81" s="61">
        <f>ULSummary!C81-ULBoard!C81+LSU!C81+LSUA!C81+LSUS!C81+SUBR!C81+SUNO!C81</f>
        <v>926691804.08000004</v>
      </c>
      <c r="D81" s="61">
        <f>ULSummary!D81-ULBoard!D81+LSU!D81+LSUA!D81+LSUS!D81+SUBR!D81+SUNO!D81</f>
        <v>947936603</v>
      </c>
      <c r="E81" s="61">
        <f t="shared" ref="E81:E99" si="10">D81-C81</f>
        <v>21244798.919999957</v>
      </c>
      <c r="F81" s="62">
        <f t="shared" ref="F81:F99" si="11">IF(ISBLANK(E81),"  ",IF(C81&gt;0,E81/C81,IF(E81&gt;0,1,0)))</f>
        <v>2.2925420108890832E-2</v>
      </c>
      <c r="H81" s="178"/>
    </row>
    <row r="82" spans="1:8" ht="15" customHeight="1" x14ac:dyDescent="0.25">
      <c r="A82" s="66" t="s">
        <v>62</v>
      </c>
      <c r="B82" s="61">
        <f>ULSummary!B82-ULBoard!B82+LSU!B82+LSUA!B82+LSUS!B82+SUBR!B82+SUNO!B82</f>
        <v>56179454.74000001</v>
      </c>
      <c r="C82" s="61">
        <f>ULSummary!C82-ULBoard!C82+LSU!C82+LSUA!C82+LSUS!C82+SUBR!C82+SUNO!C82</f>
        <v>55086131.370000005</v>
      </c>
      <c r="D82" s="61">
        <f>ULSummary!D82-ULBoard!D82+LSU!D82+LSUA!D82+LSUS!D82+SUBR!D82+SUNO!D82</f>
        <v>55150238</v>
      </c>
      <c r="E82" s="61">
        <f t="shared" si="10"/>
        <v>64106.629999995232</v>
      </c>
      <c r="F82" s="62">
        <f t="shared" si="11"/>
        <v>1.1637526253097492E-3</v>
      </c>
      <c r="H82" s="178"/>
    </row>
    <row r="83" spans="1:8" ht="15" customHeight="1" x14ac:dyDescent="0.25">
      <c r="A83" s="66" t="s">
        <v>63</v>
      </c>
      <c r="B83" s="61">
        <f>ULSummary!B83-ULBoard!B83+LSU!B83+LSUA!B83+LSUS!B83+SUBR!B83+SUNO!B83</f>
        <v>347466695.38</v>
      </c>
      <c r="C83" s="61">
        <f>ULSummary!C83-ULBoard!C83+LSU!C83+LSUA!C83+LSUS!C83+SUBR!C83+SUNO!C83</f>
        <v>372107239</v>
      </c>
      <c r="D83" s="61">
        <f>ULSummary!D83-ULBoard!D83+LSU!D83+LSUA!D83+LSUS!D83+SUBR!D83+SUNO!D83</f>
        <v>377073177.17680001</v>
      </c>
      <c r="E83" s="61">
        <f t="shared" si="10"/>
        <v>4965938.1768000126</v>
      </c>
      <c r="F83" s="62">
        <f t="shared" si="11"/>
        <v>1.3345448989773651E-2</v>
      </c>
      <c r="H83" s="178"/>
    </row>
    <row r="84" spans="1:8" s="103" customFormat="1" ht="15" customHeight="1" x14ac:dyDescent="0.25">
      <c r="A84" s="84" t="s">
        <v>64</v>
      </c>
      <c r="B84" s="77">
        <f>ULSummary!B84-ULBoard!B84+LSU!B84+LSUA!B84+LSUS!B84+SUBR!B84+SUNO!B84</f>
        <v>1302470633.6099999</v>
      </c>
      <c r="C84" s="77">
        <f>ULSummary!C84-ULBoard!C84+LSU!C84+LSUA!C84+LSUS!C84+SUBR!C84+SUNO!C84</f>
        <v>1353885174.4499998</v>
      </c>
      <c r="D84" s="77">
        <f>ULSummary!D84-ULBoard!D84+LSU!D84+LSUA!D84+LSUS!D84+SUBR!D84+SUNO!D84</f>
        <v>1380160018.1768</v>
      </c>
      <c r="E84" s="77">
        <f t="shared" si="10"/>
        <v>26274843.726800203</v>
      </c>
      <c r="F84" s="71">
        <f t="shared" si="11"/>
        <v>1.9406995676331307E-2</v>
      </c>
      <c r="H84" s="179"/>
    </row>
    <row r="85" spans="1:8" ht="15" customHeight="1" x14ac:dyDescent="0.25">
      <c r="A85" s="66" t="s">
        <v>65</v>
      </c>
      <c r="B85" s="61">
        <f>ULSummary!B85-ULBoard!B85+LSU!B85+LSUA!B85+LSUS!B85+SUBR!B85+SUNO!B85</f>
        <v>7503848.1799999997</v>
      </c>
      <c r="C85" s="61">
        <f>ULSummary!C85-ULBoard!C85+LSU!C85+LSUA!C85+LSUS!C85+SUBR!C85+SUNO!C85</f>
        <v>6792908.7300000004</v>
      </c>
      <c r="D85" s="61">
        <f>ULSummary!D85-ULBoard!D85+LSU!D85+LSUA!D85+LSUS!D85+SUBR!D85+SUNO!D85</f>
        <v>6723742</v>
      </c>
      <c r="E85" s="61">
        <f t="shared" si="10"/>
        <v>-69166.730000000447</v>
      </c>
      <c r="F85" s="62">
        <f t="shared" si="11"/>
        <v>-1.0182196279854984E-2</v>
      </c>
      <c r="H85" s="178"/>
    </row>
    <row r="86" spans="1:8" ht="15" customHeight="1" x14ac:dyDescent="0.25">
      <c r="A86" s="66" t="s">
        <v>66</v>
      </c>
      <c r="B86" s="61">
        <f>ULSummary!B86-ULBoard!B86+LSU!B86+LSUA!B86+LSUS!B86+SUBR!B86+SUNO!B86</f>
        <v>154214711.61999997</v>
      </c>
      <c r="C86" s="61">
        <f>ULSummary!C86-ULBoard!C86+LSU!C86+LSUA!C86+LSUS!C86+SUBR!C86+SUNO!C86</f>
        <v>174121786.16</v>
      </c>
      <c r="D86" s="61">
        <f>ULSummary!D86-ULBoard!D86+LSU!D86+LSUA!D86+LSUS!D86+SUBR!D86+SUNO!D86</f>
        <v>187660690</v>
      </c>
      <c r="E86" s="61">
        <f t="shared" si="10"/>
        <v>13538903.840000004</v>
      </c>
      <c r="F86" s="62">
        <f t="shared" si="11"/>
        <v>7.7755369609861139E-2</v>
      </c>
      <c r="H86" s="178"/>
    </row>
    <row r="87" spans="1:8" ht="15" customHeight="1" x14ac:dyDescent="0.25">
      <c r="A87" s="66" t="s">
        <v>67</v>
      </c>
      <c r="B87" s="61">
        <f>ULSummary!B87-ULBoard!B87+LSU!B87+LSUA!B87+LSUS!B87+SUBR!B87+SUNO!B87</f>
        <v>52040543.689999998</v>
      </c>
      <c r="C87" s="61">
        <f>ULSummary!C87-ULBoard!C87+LSU!C87+LSUA!C87+LSUS!C87+SUBR!C87+SUNO!C87</f>
        <v>46267070.75</v>
      </c>
      <c r="D87" s="61">
        <f>ULSummary!D87-ULBoard!D87+LSU!D87+LSUA!D87+LSUS!D87+SUBR!D87+SUNO!D87</f>
        <v>47569791</v>
      </c>
      <c r="E87" s="61">
        <f t="shared" si="10"/>
        <v>1302720.25</v>
      </c>
      <c r="F87" s="62">
        <f t="shared" si="11"/>
        <v>2.8156531824526626E-2</v>
      </c>
      <c r="H87" s="178"/>
    </row>
    <row r="88" spans="1:8" s="103" customFormat="1" ht="15" customHeight="1" x14ac:dyDescent="0.25">
      <c r="A88" s="68" t="s">
        <v>68</v>
      </c>
      <c r="B88" s="77">
        <f>ULSummary!B88-ULBoard!B88+LSU!B88+LSUA!B88+LSUS!B88+SUBR!B88+SUNO!B88</f>
        <v>213759103.49000004</v>
      </c>
      <c r="C88" s="77">
        <f>ULSummary!C88-ULBoard!C88+LSU!C88+LSUA!C88+LSUS!C88+SUBR!C88+SUNO!C88</f>
        <v>227181765.63999999</v>
      </c>
      <c r="D88" s="77">
        <f>ULSummary!D88-ULBoard!D88+LSU!D88+LSUA!D88+LSUS!D88+SUBR!D88+SUNO!D88</f>
        <v>241954223</v>
      </c>
      <c r="E88" s="77">
        <f t="shared" si="10"/>
        <v>14772457.360000014</v>
      </c>
      <c r="F88" s="71">
        <f t="shared" si="11"/>
        <v>6.5024837351642717E-2</v>
      </c>
      <c r="H88" s="179"/>
    </row>
    <row r="89" spans="1:8" ht="15" customHeight="1" x14ac:dyDescent="0.25">
      <c r="A89" s="66" t="s">
        <v>69</v>
      </c>
      <c r="B89" s="61">
        <f>ULSummary!B89-ULBoard!B89+LSU!B89+LSUA!B89+LSUS!B89+SUBR!B89+SUNO!B89</f>
        <v>40020981.250000007</v>
      </c>
      <c r="C89" s="61">
        <f>ULSummary!C89-ULBoard!C89+LSU!C89+LSUA!C89+LSUS!C89+SUBR!C89+SUNO!C89</f>
        <v>28124643.5</v>
      </c>
      <c r="D89" s="61">
        <f>ULSummary!D89-ULBoard!D89+LSU!D89+LSUA!D89+LSUS!D89+SUBR!D89+SUNO!D89</f>
        <v>24651479</v>
      </c>
      <c r="E89" s="61">
        <f t="shared" si="10"/>
        <v>-3473164.5</v>
      </c>
      <c r="F89" s="62">
        <f t="shared" si="11"/>
        <v>-0.12349185866124845</v>
      </c>
      <c r="H89" s="178"/>
    </row>
    <row r="90" spans="1:8" ht="15" customHeight="1" x14ac:dyDescent="0.25">
      <c r="A90" s="66" t="s">
        <v>70</v>
      </c>
      <c r="B90" s="61">
        <f>ULSummary!B90-ULBoard!B90+LSU!B90+LSUA!B90+LSUS!B90+SUBR!B90+SUNO!B90</f>
        <v>350767547.33000004</v>
      </c>
      <c r="C90" s="61">
        <f>ULSummary!C90-ULBoard!C90+LSU!C90+LSUA!C90+LSUS!C90+SUBR!C90+SUNO!C90</f>
        <v>375476553.71000004</v>
      </c>
      <c r="D90" s="61">
        <f>ULSummary!D90-ULBoard!D90+LSU!D90+LSUA!D90+LSUS!D90+SUBR!D90+SUNO!D90</f>
        <v>392140997</v>
      </c>
      <c r="E90" s="61">
        <f t="shared" si="10"/>
        <v>16664443.289999962</v>
      </c>
      <c r="F90" s="62">
        <f t="shared" si="11"/>
        <v>4.4382114210174552E-2</v>
      </c>
      <c r="H90" s="178"/>
    </row>
    <row r="91" spans="1:8" ht="15" customHeight="1" x14ac:dyDescent="0.25">
      <c r="A91" s="66" t="s">
        <v>71</v>
      </c>
      <c r="B91" s="61">
        <f>ULSummary!B91-ULBoard!B91+LSU!B91+LSUA!B91+LSUS!B91+SUBR!B91+SUNO!B91</f>
        <v>0</v>
      </c>
      <c r="C91" s="61">
        <f>ULSummary!C91-ULBoard!C91+LSU!C91+LSUA!C91+LSUS!C91+SUBR!C91+SUNO!C91</f>
        <v>0</v>
      </c>
      <c r="D91" s="61">
        <f>ULSummary!D91-ULBoard!D91+LSU!D91+LSUA!D91+LSUS!D91+SUBR!D91+SUNO!D91</f>
        <v>0</v>
      </c>
      <c r="E91" s="61">
        <f t="shared" si="10"/>
        <v>0</v>
      </c>
      <c r="F91" s="62">
        <f t="shared" si="11"/>
        <v>0</v>
      </c>
      <c r="H91" s="178"/>
    </row>
    <row r="92" spans="1:8" ht="15" customHeight="1" x14ac:dyDescent="0.25">
      <c r="A92" s="66" t="s">
        <v>72</v>
      </c>
      <c r="B92" s="61">
        <f>ULSummary!B92-ULBoard!B92+LSU!B92+LSUA!B92+LSUS!B92+SUBR!B92+SUNO!B92</f>
        <v>24666359.66</v>
      </c>
      <c r="C92" s="61">
        <f>ULSummary!C92-ULBoard!C92+LSU!C92+LSUA!C92+LSUS!C92+SUBR!C92+SUNO!C92</f>
        <v>27577117</v>
      </c>
      <c r="D92" s="61">
        <f>ULSummary!D92-ULBoard!D92+LSU!D92+LSUA!D92+LSUS!D92+SUBR!D92+SUNO!D92</f>
        <v>17696385</v>
      </c>
      <c r="E92" s="61">
        <f t="shared" si="10"/>
        <v>-9880732</v>
      </c>
      <c r="F92" s="62">
        <f t="shared" si="11"/>
        <v>-0.35829459620452708</v>
      </c>
      <c r="H92" s="178"/>
    </row>
    <row r="93" spans="1:8" s="103" customFormat="1" ht="15" customHeight="1" x14ac:dyDescent="0.25">
      <c r="A93" s="68" t="s">
        <v>73</v>
      </c>
      <c r="B93" s="77">
        <f>ULSummary!B93-ULBoard!B93+LSU!B93+LSUA!B93+LSUS!B93+SUBR!B93+SUNO!B93</f>
        <v>415454888.24000001</v>
      </c>
      <c r="C93" s="77">
        <f>ULSummary!C93-ULBoard!C93+LSU!C93+LSUA!C93+LSUS!C93+SUBR!C93+SUNO!C93</f>
        <v>431178314.21000004</v>
      </c>
      <c r="D93" s="77">
        <f>ULSummary!D93-ULBoard!D93+LSU!D93+LSUA!D93+LSUS!D93+SUBR!D93+SUNO!D93</f>
        <v>434488861</v>
      </c>
      <c r="E93" s="77">
        <f t="shared" si="10"/>
        <v>3310546.7899999619</v>
      </c>
      <c r="F93" s="71">
        <f t="shared" si="11"/>
        <v>7.6779065201029598E-3</v>
      </c>
      <c r="H93" s="179"/>
    </row>
    <row r="94" spans="1:8" ht="15" customHeight="1" x14ac:dyDescent="0.25">
      <c r="A94" s="66" t="s">
        <v>74</v>
      </c>
      <c r="B94" s="61">
        <f>ULSummary!B94-ULBoard!B94+LSU!B94+LSUA!B94+LSUS!B94+SUBR!B94+SUNO!B94</f>
        <v>13521738.510000002</v>
      </c>
      <c r="C94" s="61">
        <f>ULSummary!C94-ULBoard!C94+LSU!C94+LSUA!C94+LSUS!C94+SUBR!C94+SUNO!C94</f>
        <v>15029505.780000001</v>
      </c>
      <c r="D94" s="61">
        <f>ULSummary!D94-ULBoard!D94+LSU!D94+LSUA!D94+LSUS!D94+SUBR!D94+SUNO!D94</f>
        <v>19165371</v>
      </c>
      <c r="E94" s="61">
        <f t="shared" si="10"/>
        <v>4135865.2199999988</v>
      </c>
      <c r="F94" s="62">
        <f t="shared" si="11"/>
        <v>0.27518304863381865</v>
      </c>
      <c r="H94" s="178"/>
    </row>
    <row r="95" spans="1:8" ht="15" customHeight="1" x14ac:dyDescent="0.25">
      <c r="A95" s="66" t="s">
        <v>75</v>
      </c>
      <c r="B95" s="61">
        <f>ULSummary!B95-ULBoard!B95+LSU!B95+LSUA!B95+LSUS!B95+SUBR!B95+SUNO!B95</f>
        <v>4334351.1399999997</v>
      </c>
      <c r="C95" s="61">
        <f>ULSummary!C95-ULBoard!C95+LSU!C95+LSUA!C95+LSUS!C95+SUBR!C95+SUNO!C95</f>
        <v>5155475</v>
      </c>
      <c r="D95" s="61">
        <f>ULSummary!D95-ULBoard!D95+LSU!D95+LSUA!D95+LSUS!D95+SUBR!D95+SUNO!D95</f>
        <v>4989506</v>
      </c>
      <c r="E95" s="61">
        <f t="shared" si="10"/>
        <v>-165969</v>
      </c>
      <c r="F95" s="62">
        <f t="shared" si="11"/>
        <v>-3.2192765943002341E-2</v>
      </c>
      <c r="H95" s="178"/>
    </row>
    <row r="96" spans="1:8" ht="15" customHeight="1" x14ac:dyDescent="0.25">
      <c r="A96" s="73" t="s">
        <v>76</v>
      </c>
      <c r="B96" s="61">
        <f>ULSummary!B96-ULBoard!B96+LSU!B96+LSUA!B96+LSUS!B96+SUBR!B96+SUNO!B96</f>
        <v>608782.34</v>
      </c>
      <c r="C96" s="61">
        <f>ULSummary!C96-ULBoard!C96+LSU!C96+LSUA!C96+LSUS!C96+SUBR!C96+SUNO!C96</f>
        <v>1173795</v>
      </c>
      <c r="D96" s="61">
        <f>ULSummary!D96-ULBoard!D96+LSU!D96+LSUA!D96+LSUS!D96+SUBR!D96+SUNO!D96</f>
        <v>2238055</v>
      </c>
      <c r="E96" s="61">
        <f t="shared" si="10"/>
        <v>1064260</v>
      </c>
      <c r="F96" s="62">
        <f t="shared" si="11"/>
        <v>0.90668302386702959</v>
      </c>
      <c r="H96" s="178"/>
    </row>
    <row r="97" spans="1:8" s="103" customFormat="1" ht="15" customHeight="1" x14ac:dyDescent="0.25">
      <c r="A97" s="87" t="s">
        <v>77</v>
      </c>
      <c r="B97" s="77">
        <f>ULSummary!B97-ULBoard!B97+LSU!B97+LSUA!B97+LSUS!B97+SUBR!B97+SUNO!B97</f>
        <v>18464871.989999998</v>
      </c>
      <c r="C97" s="77">
        <f>ULSummary!C97-ULBoard!C97+LSU!C97+LSUA!C97+LSUS!C97+SUBR!C97+SUNO!C97</f>
        <v>21358775.780000001</v>
      </c>
      <c r="D97" s="77">
        <f>ULSummary!D97-ULBoard!D97+LSU!D97+LSUA!D97+LSUS!D97+SUBR!D97+SUNO!D97</f>
        <v>26392932</v>
      </c>
      <c r="E97" s="77">
        <f t="shared" si="10"/>
        <v>5034156.2199999988</v>
      </c>
      <c r="F97" s="71">
        <f t="shared" si="11"/>
        <v>0.23569497951815657</v>
      </c>
      <c r="H97" s="179"/>
    </row>
    <row r="98" spans="1:8" ht="15" customHeight="1" x14ac:dyDescent="0.25">
      <c r="A98" s="73" t="s">
        <v>78</v>
      </c>
      <c r="B98" s="61">
        <f>ULSummary!B98-ULBoard!B98+LSU!B98+LSUA!B98+LSUS!B98+SUBR!B98+SUNO!B98</f>
        <v>0</v>
      </c>
      <c r="C98" s="61">
        <f>ULSummary!C98-ULBoard!C98+LSU!C98+LSUA!C98+LSUS!C98+SUBR!C98+SUNO!C98</f>
        <v>0</v>
      </c>
      <c r="D98" s="61">
        <f>ULSummary!D98-ULBoard!D98+LSU!D98+LSUA!D98+LSUS!D98+SUBR!D98+SUNO!D98</f>
        <v>0</v>
      </c>
      <c r="E98" s="61">
        <f t="shared" si="10"/>
        <v>0</v>
      </c>
      <c r="F98" s="62">
        <f t="shared" si="11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f>ULSummary!B99-ULBoard!B99+LSU!B99+LSUA!B99+LSUS!B99+SUBR!B99+SUNO!B99-1</f>
        <v>1950149496.3300002</v>
      </c>
      <c r="C99" s="160">
        <f>ULSummary!C99-ULBoard!C99+LSU!C99+LSUA!C99+LSUS!C99+SUBR!C99+SUNO!C99</f>
        <v>2033604030.0799999</v>
      </c>
      <c r="D99" s="160">
        <f>ULSummary!D99-ULBoard!D99+LSU!D99+LSUA!D99+LSUS!D99+SUBR!D99+SUNO!D99</f>
        <v>2082996034.1768</v>
      </c>
      <c r="E99" s="161">
        <f t="shared" si="10"/>
        <v>49392004.096800089</v>
      </c>
      <c r="F99" s="162">
        <f t="shared" si="11"/>
        <v>2.4287916116520019E-2</v>
      </c>
      <c r="H99" s="179"/>
    </row>
    <row r="100" spans="1:8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8" x14ac:dyDescent="0.25">
      <c r="A101" s="1" t="s">
        <v>210</v>
      </c>
    </row>
    <row r="102" spans="1:8" x14ac:dyDescent="0.25">
      <c r="A102" s="1" t="s">
        <v>181</v>
      </c>
    </row>
    <row r="103" spans="1:8" x14ac:dyDescent="0.25">
      <c r="A103" s="1" t="s">
        <v>211</v>
      </c>
    </row>
  </sheetData>
  <hyperlinks>
    <hyperlink ref="I2" location="Home!A1" tooltip="Home" display="Home" xr:uid="{00000000-0004-0000-03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0">
    <pageSetUpPr fitToPage="1"/>
  </sheetPr>
  <dimension ref="A1:M103"/>
  <sheetViews>
    <sheetView view="pageBreakPreview" zoomScaleNormal="100" zoomScaleSheetLayoutView="100" workbookViewId="0">
      <pane ySplit="5" topLeftCell="A6" activePane="bottomLeft" state="frozen"/>
      <selection activeCell="G16" sqref="G16"/>
      <selection pane="bottomLeft" activeCell="K96" sqref="K96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95</v>
      </c>
      <c r="F1" s="37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207</v>
      </c>
      <c r="C5" s="54" t="s">
        <v>208</v>
      </c>
      <c r="D5" s="202" t="s">
        <v>209</v>
      </c>
      <c r="E5" s="54" t="s">
        <v>207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4504590</v>
      </c>
      <c r="C8" s="61">
        <v>4504590</v>
      </c>
      <c r="D8" s="61">
        <v>4427490</v>
      </c>
      <c r="E8" s="61">
        <f t="shared" ref="E8:E36" si="0">D8-C8</f>
        <v>-77100</v>
      </c>
      <c r="F8" s="62">
        <f t="shared" ref="F8:F36" si="1">IF(ISBLANK(E8),"  ",IF(C8&gt;0,E8/C8,IF(E8&gt;0,1,0)))</f>
        <v>-1.711587514068983E-2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0</v>
      </c>
      <c r="C10" s="63">
        <v>0</v>
      </c>
      <c r="D10" s="63">
        <v>0</v>
      </c>
      <c r="E10" s="61">
        <f t="shared" si="0"/>
        <v>0</v>
      </c>
      <c r="F10" s="62">
        <f t="shared" si="1"/>
        <v>0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0</v>
      </c>
      <c r="C12" s="65">
        <v>0</v>
      </c>
      <c r="D12" s="65">
        <v>0</v>
      </c>
      <c r="E12" s="61">
        <f t="shared" si="0"/>
        <v>0</v>
      </c>
      <c r="F12" s="62">
        <f t="shared" si="1"/>
        <v>0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205</v>
      </c>
      <c r="B31" s="65">
        <v>0</v>
      </c>
      <c r="C31" s="65">
        <v>0</v>
      </c>
      <c r="D31" s="65">
        <v>0</v>
      </c>
      <c r="E31" s="61">
        <f t="shared" ref="E31:E32" si="2">D31-C31</f>
        <v>0</v>
      </c>
      <c r="F31" s="62">
        <f t="shared" ref="F31:F32" si="3">IF(ISBLANK(E31),"  ",IF(C31&gt;0,E31/C31,IF(E31&gt;0,1,0)))</f>
        <v>0</v>
      </c>
      <c r="H31" s="178"/>
    </row>
    <row r="32" spans="1:8" ht="15" customHeight="1" x14ac:dyDescent="0.25">
      <c r="A32" s="189" t="s">
        <v>206</v>
      </c>
      <c r="B32" s="65">
        <v>0</v>
      </c>
      <c r="C32" s="65">
        <v>0</v>
      </c>
      <c r="D32" s="65">
        <v>0</v>
      </c>
      <c r="E32" s="61">
        <f t="shared" si="2"/>
        <v>0</v>
      </c>
      <c r="F32" s="62">
        <f t="shared" si="3"/>
        <v>0</v>
      </c>
      <c r="H32" s="178"/>
    </row>
    <row r="33" spans="1:8" ht="15" customHeight="1" x14ac:dyDescent="0.25">
      <c r="A33" s="191" t="s">
        <v>201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204</v>
      </c>
      <c r="B34" s="65">
        <v>0</v>
      </c>
      <c r="C34" s="65">
        <v>0</v>
      </c>
      <c r="D34" s="65">
        <v>0</v>
      </c>
      <c r="E34" s="61">
        <f t="shared" ref="E34" si="4">D34-C34</f>
        <v>0</v>
      </c>
      <c r="F34" s="62">
        <f t="shared" ref="F34" si="5">IF(ISBLANK(E34),"  ",IF(C34&gt;0,E34/C34,IF(E34&gt;0,1,0)))</f>
        <v>0</v>
      </c>
      <c r="H34" s="178"/>
    </row>
    <row r="35" spans="1:8" ht="15" customHeight="1" x14ac:dyDescent="0.25">
      <c r="A35" s="193" t="s">
        <v>202</v>
      </c>
      <c r="B35" s="65">
        <v>0</v>
      </c>
      <c r="C35" s="65">
        <v>0</v>
      </c>
      <c r="D35" s="65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203</v>
      </c>
      <c r="B36" s="65">
        <v>0</v>
      </c>
      <c r="C36" s="65">
        <v>0</v>
      </c>
      <c r="D36" s="65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s="103" customFormat="1" ht="15" customHeight="1" x14ac:dyDescent="0.25">
      <c r="A42" s="69" t="s">
        <v>30</v>
      </c>
      <c r="B42" s="70">
        <v>4504590</v>
      </c>
      <c r="C42" s="70">
        <v>4504590</v>
      </c>
      <c r="D42" s="70">
        <v>4427490</v>
      </c>
      <c r="E42" s="70">
        <f>D42-C42</f>
        <v>-77100</v>
      </c>
      <c r="F42" s="71">
        <f>IF(ISBLANK(E42),"  ",IF(C42&gt;0,E42/C42,IF(E42&gt;0,1,0)))</f>
        <v>-1.711587514068983E-2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6">D44-C44</f>
        <v>0</v>
      </c>
      <c r="F44" s="62">
        <f t="shared" ref="F44:F49" si="7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1">
        <f t="shared" si="6"/>
        <v>0</v>
      </c>
      <c r="F45" s="62">
        <f t="shared" si="7"/>
        <v>0</v>
      </c>
      <c r="H45" s="178"/>
    </row>
    <row r="46" spans="1:8" ht="15" customHeight="1" x14ac:dyDescent="0.25">
      <c r="A46" s="73" t="s">
        <v>34</v>
      </c>
      <c r="B46" s="61">
        <v>0</v>
      </c>
      <c r="C46" s="61">
        <v>0</v>
      </c>
      <c r="D46" s="61">
        <v>0</v>
      </c>
      <c r="E46" s="61">
        <f t="shared" si="6"/>
        <v>0</v>
      </c>
      <c r="F46" s="62">
        <f t="shared" si="7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1">
        <f t="shared" si="6"/>
        <v>0</v>
      </c>
      <c r="F47" s="62">
        <f t="shared" si="7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1">
        <f t="shared" si="6"/>
        <v>0</v>
      </c>
      <c r="F48" s="62">
        <f t="shared" si="7"/>
        <v>0</v>
      </c>
      <c r="H48" s="178"/>
    </row>
    <row r="49" spans="1:13" s="103" customFormat="1" ht="15" customHeight="1" x14ac:dyDescent="0.25">
      <c r="A49" s="67" t="s">
        <v>37</v>
      </c>
      <c r="B49" s="75">
        <v>0</v>
      </c>
      <c r="C49" s="75">
        <v>0</v>
      </c>
      <c r="D49" s="75">
        <v>0</v>
      </c>
      <c r="E49" s="77">
        <f t="shared" si="6"/>
        <v>0</v>
      </c>
      <c r="F49" s="71">
        <f t="shared" si="7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v>0</v>
      </c>
      <c r="C51" s="77">
        <v>0</v>
      </c>
      <c r="D51" s="77">
        <v>0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5">
        <v>0</v>
      </c>
      <c r="C55" s="75">
        <v>0</v>
      </c>
      <c r="D55" s="75">
        <v>0</v>
      </c>
      <c r="E55" s="75">
        <f>D55-C55</f>
        <v>0</v>
      </c>
      <c r="F55" s="71">
        <f>IF(ISBLANK(E55),"  ",IF(C55&gt;0,E55/C55,IF(E55&gt;0,1,0)))</f>
        <v>0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9">
        <v>0</v>
      </c>
      <c r="C57" s="79">
        <v>0</v>
      </c>
      <c r="D57" s="79">
        <v>0</v>
      </c>
      <c r="E57" s="79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5">
        <v>4504590</v>
      </c>
      <c r="C61" s="75">
        <v>4504590</v>
      </c>
      <c r="D61" s="75">
        <v>4427490</v>
      </c>
      <c r="E61" s="75">
        <f>D61-C61</f>
        <v>-77100</v>
      </c>
      <c r="F61" s="71">
        <f>IF(ISBLANK(E61),"  ",IF(C61&gt;0,E61/C61,IF(E61&gt;0,1,0)))</f>
        <v>-1.711587514068983E-2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57">
        <v>0</v>
      </c>
      <c r="C65" s="57">
        <v>0</v>
      </c>
      <c r="D65" s="57">
        <v>0</v>
      </c>
      <c r="E65" s="183">
        <f t="shared" ref="E65:E78" si="8">D65-C65</f>
        <v>0</v>
      </c>
      <c r="F65" s="62">
        <f t="shared" ref="F65:F78" si="9">IF(ISBLANK(E65),"  ",IF(C65&gt;0,E65/C65,IF(E65&gt;0,1,0)))</f>
        <v>0</v>
      </c>
      <c r="H65" s="178"/>
    </row>
    <row r="66" spans="1:8" ht="15" customHeight="1" x14ac:dyDescent="0.25">
      <c r="A66" s="66" t="s">
        <v>47</v>
      </c>
      <c r="B66" s="65">
        <v>0</v>
      </c>
      <c r="C66" s="65">
        <v>0</v>
      </c>
      <c r="D66" s="65">
        <v>0</v>
      </c>
      <c r="E66" s="183">
        <f t="shared" si="8"/>
        <v>0</v>
      </c>
      <c r="F66" s="62">
        <f t="shared" si="9"/>
        <v>0</v>
      </c>
      <c r="H66" s="178"/>
    </row>
    <row r="67" spans="1:8" ht="15" customHeight="1" x14ac:dyDescent="0.25">
      <c r="A67" s="66" t="s">
        <v>48</v>
      </c>
      <c r="B67" s="65">
        <v>0</v>
      </c>
      <c r="C67" s="65">
        <v>0</v>
      </c>
      <c r="D67" s="65">
        <v>0</v>
      </c>
      <c r="E67" s="183">
        <f t="shared" si="8"/>
        <v>0</v>
      </c>
      <c r="F67" s="62">
        <f t="shared" si="9"/>
        <v>0</v>
      </c>
      <c r="H67" s="178"/>
    </row>
    <row r="68" spans="1:8" ht="15" customHeight="1" x14ac:dyDescent="0.25">
      <c r="A68" s="66" t="s">
        <v>49</v>
      </c>
      <c r="B68" s="65">
        <v>0</v>
      </c>
      <c r="C68" s="65">
        <v>0</v>
      </c>
      <c r="D68" s="65">
        <v>0</v>
      </c>
      <c r="E68" s="183">
        <f t="shared" si="8"/>
        <v>0</v>
      </c>
      <c r="F68" s="62">
        <f t="shared" si="9"/>
        <v>0</v>
      </c>
      <c r="H68" s="178"/>
    </row>
    <row r="69" spans="1:8" ht="15" customHeight="1" x14ac:dyDescent="0.25">
      <c r="A69" s="66" t="s">
        <v>50</v>
      </c>
      <c r="B69" s="65">
        <v>0</v>
      </c>
      <c r="C69" s="65">
        <v>0</v>
      </c>
      <c r="D69" s="65">
        <v>0</v>
      </c>
      <c r="E69" s="183">
        <f t="shared" si="8"/>
        <v>0</v>
      </c>
      <c r="F69" s="62">
        <f t="shared" si="9"/>
        <v>0</v>
      </c>
      <c r="H69" s="178"/>
    </row>
    <row r="70" spans="1:8" ht="15" customHeight="1" x14ac:dyDescent="0.25">
      <c r="A70" s="66" t="s">
        <v>51</v>
      </c>
      <c r="B70" s="65">
        <v>3749195</v>
      </c>
      <c r="C70" s="65">
        <v>3749195</v>
      </c>
      <c r="D70" s="65">
        <v>3569122</v>
      </c>
      <c r="E70" s="183">
        <f t="shared" si="8"/>
        <v>-180073</v>
      </c>
      <c r="F70" s="62">
        <f t="shared" si="9"/>
        <v>-4.8029777058808627E-2</v>
      </c>
      <c r="H70" s="178"/>
    </row>
    <row r="71" spans="1:8" ht="15" customHeight="1" x14ac:dyDescent="0.25">
      <c r="A71" s="66" t="s">
        <v>52</v>
      </c>
      <c r="B71" s="65">
        <v>0</v>
      </c>
      <c r="C71" s="65">
        <v>0</v>
      </c>
      <c r="D71" s="65">
        <v>0</v>
      </c>
      <c r="E71" s="183">
        <f t="shared" si="8"/>
        <v>0</v>
      </c>
      <c r="F71" s="62">
        <f t="shared" si="9"/>
        <v>0</v>
      </c>
      <c r="H71" s="178"/>
    </row>
    <row r="72" spans="1:8" ht="15" customHeight="1" x14ac:dyDescent="0.25">
      <c r="A72" s="66" t="s">
        <v>53</v>
      </c>
      <c r="B72" s="65">
        <v>0</v>
      </c>
      <c r="C72" s="65">
        <v>0</v>
      </c>
      <c r="D72" s="65">
        <v>0</v>
      </c>
      <c r="E72" s="183">
        <f t="shared" si="8"/>
        <v>0</v>
      </c>
      <c r="F72" s="62">
        <f t="shared" si="9"/>
        <v>0</v>
      </c>
      <c r="H72" s="178"/>
    </row>
    <row r="73" spans="1:8" s="103" customFormat="1" ht="15" customHeight="1" x14ac:dyDescent="0.25">
      <c r="A73" s="84" t="s">
        <v>54</v>
      </c>
      <c r="B73" s="70">
        <v>3749195</v>
      </c>
      <c r="C73" s="70">
        <v>3749195</v>
      </c>
      <c r="D73" s="70">
        <v>3569122</v>
      </c>
      <c r="E73" s="79">
        <f t="shared" si="8"/>
        <v>-180073</v>
      </c>
      <c r="F73" s="71">
        <f t="shared" si="9"/>
        <v>-4.8029777058808627E-2</v>
      </c>
      <c r="H73" s="179"/>
    </row>
    <row r="74" spans="1:8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183">
        <f t="shared" si="8"/>
        <v>0</v>
      </c>
      <c r="F74" s="62">
        <f t="shared" si="9"/>
        <v>0</v>
      </c>
      <c r="H74" s="178"/>
    </row>
    <row r="75" spans="1:8" ht="15" customHeight="1" x14ac:dyDescent="0.25">
      <c r="A75" s="66" t="s">
        <v>56</v>
      </c>
      <c r="B75" s="65">
        <v>755395</v>
      </c>
      <c r="C75" s="65">
        <v>755395</v>
      </c>
      <c r="D75" s="65">
        <v>858368</v>
      </c>
      <c r="E75" s="183">
        <f t="shared" si="8"/>
        <v>102973</v>
      </c>
      <c r="F75" s="62">
        <f t="shared" si="9"/>
        <v>0.13631676142945082</v>
      </c>
      <c r="H75" s="178"/>
    </row>
    <row r="76" spans="1:8" ht="15" customHeight="1" x14ac:dyDescent="0.25">
      <c r="A76" s="66" t="s">
        <v>57</v>
      </c>
      <c r="B76" s="65">
        <v>0</v>
      </c>
      <c r="C76" s="65">
        <v>0</v>
      </c>
      <c r="D76" s="65">
        <v>0</v>
      </c>
      <c r="E76" s="183">
        <f t="shared" si="8"/>
        <v>0</v>
      </c>
      <c r="F76" s="62">
        <f t="shared" si="9"/>
        <v>0</v>
      </c>
      <c r="H76" s="178"/>
    </row>
    <row r="77" spans="1:8" ht="15" customHeight="1" x14ac:dyDescent="0.25">
      <c r="A77" s="66" t="s">
        <v>58</v>
      </c>
      <c r="B77" s="65">
        <v>0</v>
      </c>
      <c r="C77" s="65">
        <v>0</v>
      </c>
      <c r="D77" s="65">
        <v>0</v>
      </c>
      <c r="E77" s="183">
        <f t="shared" si="8"/>
        <v>0</v>
      </c>
      <c r="F77" s="62">
        <f t="shared" si="9"/>
        <v>0</v>
      </c>
      <c r="H77" s="178"/>
    </row>
    <row r="78" spans="1:8" s="103" customFormat="1" ht="15" customHeight="1" x14ac:dyDescent="0.25">
      <c r="A78" s="85" t="s">
        <v>59</v>
      </c>
      <c r="B78" s="86">
        <v>4504590</v>
      </c>
      <c r="C78" s="86">
        <v>4504590</v>
      </c>
      <c r="D78" s="86">
        <v>4427490</v>
      </c>
      <c r="E78" s="79">
        <f t="shared" si="8"/>
        <v>-77100</v>
      </c>
      <c r="F78" s="71">
        <f t="shared" si="9"/>
        <v>-1.711587514068983E-2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v>2737902.2405815073</v>
      </c>
      <c r="C81" s="61">
        <v>2737902.2405815073</v>
      </c>
      <c r="D81" s="61">
        <v>2607514.1515810904</v>
      </c>
      <c r="E81" s="57">
        <f t="shared" ref="E81:E99" si="10">D81-C81</f>
        <v>-130388.08900041692</v>
      </c>
      <c r="F81" s="62">
        <f t="shared" ref="F81:F99" si="11">IF(ISBLANK(E81),"  ",IF(C81&gt;0,E81/C81,IF(E81&gt;0,1,0)))</f>
        <v>-4.7623354503966361E-2</v>
      </c>
      <c r="H81" s="178"/>
    </row>
    <row r="82" spans="1:8" ht="15" customHeight="1" x14ac:dyDescent="0.25">
      <c r="A82" s="66" t="s">
        <v>62</v>
      </c>
      <c r="B82" s="63">
        <v>12100</v>
      </c>
      <c r="C82" s="63">
        <v>12100</v>
      </c>
      <c r="D82" s="63">
        <v>10000</v>
      </c>
      <c r="E82" s="65">
        <f t="shared" si="10"/>
        <v>-2100</v>
      </c>
      <c r="F82" s="62">
        <f t="shared" si="11"/>
        <v>-0.17355371900826447</v>
      </c>
      <c r="H82" s="178"/>
    </row>
    <row r="83" spans="1:8" ht="15" customHeight="1" x14ac:dyDescent="0.25">
      <c r="A83" s="66" t="s">
        <v>63</v>
      </c>
      <c r="B83" s="57">
        <v>999192.75941849267</v>
      </c>
      <c r="C83" s="57">
        <v>999192.75941849267</v>
      </c>
      <c r="D83" s="57">
        <v>951607.84841890959</v>
      </c>
      <c r="E83" s="65">
        <f t="shared" si="10"/>
        <v>-47584.91099958308</v>
      </c>
      <c r="F83" s="62">
        <f t="shared" si="11"/>
        <v>-4.7623354503966195E-2</v>
      </c>
      <c r="H83" s="178"/>
    </row>
    <row r="84" spans="1:8" s="103" customFormat="1" ht="15" customHeight="1" x14ac:dyDescent="0.25">
      <c r="A84" s="84" t="s">
        <v>64</v>
      </c>
      <c r="B84" s="86">
        <v>3749195</v>
      </c>
      <c r="C84" s="86">
        <v>3749195</v>
      </c>
      <c r="D84" s="86">
        <v>3569122</v>
      </c>
      <c r="E84" s="70">
        <f t="shared" si="10"/>
        <v>-180073</v>
      </c>
      <c r="F84" s="71">
        <f t="shared" si="11"/>
        <v>-4.8029777058808627E-2</v>
      </c>
      <c r="H84" s="179"/>
    </row>
    <row r="85" spans="1:8" ht="15" customHeight="1" x14ac:dyDescent="0.25">
      <c r="A85" s="66" t="s">
        <v>65</v>
      </c>
      <c r="B85" s="63">
        <v>0</v>
      </c>
      <c r="C85" s="63">
        <v>0</v>
      </c>
      <c r="D85" s="63">
        <v>0</v>
      </c>
      <c r="E85" s="65">
        <f t="shared" si="10"/>
        <v>0</v>
      </c>
      <c r="F85" s="62">
        <f t="shared" si="11"/>
        <v>0</v>
      </c>
      <c r="H85" s="178"/>
    </row>
    <row r="86" spans="1:8" ht="15" customHeight="1" x14ac:dyDescent="0.25">
      <c r="A86" s="66" t="s">
        <v>66</v>
      </c>
      <c r="B86" s="61">
        <v>0</v>
      </c>
      <c r="C86" s="61">
        <v>0</v>
      </c>
      <c r="D86" s="61">
        <v>0</v>
      </c>
      <c r="E86" s="65">
        <f t="shared" si="10"/>
        <v>0</v>
      </c>
      <c r="F86" s="62">
        <f t="shared" si="11"/>
        <v>0</v>
      </c>
      <c r="H86" s="178"/>
    </row>
    <row r="87" spans="1:8" ht="15" customHeight="1" x14ac:dyDescent="0.25">
      <c r="A87" s="66" t="s">
        <v>67</v>
      </c>
      <c r="B87" s="57">
        <v>0</v>
      </c>
      <c r="C87" s="57">
        <v>0</v>
      </c>
      <c r="D87" s="57">
        <v>0</v>
      </c>
      <c r="E87" s="65">
        <f t="shared" si="10"/>
        <v>0</v>
      </c>
      <c r="F87" s="62">
        <f t="shared" si="11"/>
        <v>0</v>
      </c>
      <c r="H87" s="178"/>
    </row>
    <row r="88" spans="1:8" s="103" customFormat="1" ht="15" customHeight="1" x14ac:dyDescent="0.25">
      <c r="A88" s="68" t="s">
        <v>68</v>
      </c>
      <c r="B88" s="86">
        <v>0</v>
      </c>
      <c r="C88" s="86">
        <v>0</v>
      </c>
      <c r="D88" s="86">
        <v>0</v>
      </c>
      <c r="E88" s="65">
        <f t="shared" si="10"/>
        <v>0</v>
      </c>
      <c r="F88" s="71">
        <f t="shared" si="11"/>
        <v>0</v>
      </c>
      <c r="H88" s="179"/>
    </row>
    <row r="89" spans="1:8" ht="15" customHeight="1" x14ac:dyDescent="0.25">
      <c r="A89" s="66" t="s">
        <v>69</v>
      </c>
      <c r="B89" s="57">
        <v>0</v>
      </c>
      <c r="C89" s="57">
        <v>0</v>
      </c>
      <c r="D89" s="57">
        <v>0</v>
      </c>
      <c r="E89" s="65">
        <f t="shared" si="10"/>
        <v>0</v>
      </c>
      <c r="F89" s="62">
        <f t="shared" si="11"/>
        <v>0</v>
      </c>
      <c r="H89" s="178"/>
    </row>
    <row r="90" spans="1:8" ht="15" customHeight="1" x14ac:dyDescent="0.25">
      <c r="A90" s="66" t="s">
        <v>70</v>
      </c>
      <c r="B90" s="65">
        <v>0</v>
      </c>
      <c r="C90" s="65">
        <v>0</v>
      </c>
      <c r="D90" s="65">
        <v>0</v>
      </c>
      <c r="E90" s="65">
        <f t="shared" si="10"/>
        <v>0</v>
      </c>
      <c r="F90" s="62">
        <f t="shared" si="11"/>
        <v>0</v>
      </c>
      <c r="H90" s="178"/>
    </row>
    <row r="91" spans="1:8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10"/>
        <v>0</v>
      </c>
      <c r="F91" s="62">
        <f t="shared" si="11"/>
        <v>0</v>
      </c>
      <c r="H91" s="178"/>
    </row>
    <row r="92" spans="1:8" ht="15" customHeight="1" x14ac:dyDescent="0.25">
      <c r="A92" s="66" t="s">
        <v>72</v>
      </c>
      <c r="B92" s="65">
        <v>755395</v>
      </c>
      <c r="C92" s="65">
        <v>755395</v>
      </c>
      <c r="D92" s="65">
        <v>858368</v>
      </c>
      <c r="E92" s="65">
        <f t="shared" si="10"/>
        <v>102973</v>
      </c>
      <c r="F92" s="62">
        <f t="shared" si="11"/>
        <v>0.13631676142945082</v>
      </c>
      <c r="H92" s="178"/>
    </row>
    <row r="93" spans="1:8" s="103" customFormat="1" ht="15" customHeight="1" x14ac:dyDescent="0.25">
      <c r="A93" s="68" t="s">
        <v>73</v>
      </c>
      <c r="B93" s="70">
        <v>755395</v>
      </c>
      <c r="C93" s="70">
        <v>755395</v>
      </c>
      <c r="D93" s="70">
        <v>858368</v>
      </c>
      <c r="E93" s="70">
        <f t="shared" si="10"/>
        <v>102973</v>
      </c>
      <c r="F93" s="71">
        <f t="shared" si="11"/>
        <v>0.13631676142945082</v>
      </c>
      <c r="H93" s="179"/>
    </row>
    <row r="94" spans="1:8" ht="15" customHeight="1" x14ac:dyDescent="0.25">
      <c r="A94" s="66" t="s">
        <v>74</v>
      </c>
      <c r="B94" s="65">
        <v>0</v>
      </c>
      <c r="C94" s="65">
        <v>0</v>
      </c>
      <c r="D94" s="65">
        <v>0</v>
      </c>
      <c r="E94" s="65">
        <f t="shared" si="10"/>
        <v>0</v>
      </c>
      <c r="F94" s="62">
        <f t="shared" si="11"/>
        <v>0</v>
      </c>
      <c r="H94" s="178"/>
    </row>
    <row r="95" spans="1:8" ht="15" customHeight="1" x14ac:dyDescent="0.25">
      <c r="A95" s="66" t="s">
        <v>75</v>
      </c>
      <c r="B95" s="65">
        <v>0</v>
      </c>
      <c r="C95" s="65">
        <v>0</v>
      </c>
      <c r="D95" s="65">
        <v>0</v>
      </c>
      <c r="E95" s="65">
        <f t="shared" si="10"/>
        <v>0</v>
      </c>
      <c r="F95" s="62">
        <f t="shared" si="11"/>
        <v>0</v>
      </c>
      <c r="H95" s="178"/>
    </row>
    <row r="96" spans="1:8" ht="15" customHeight="1" x14ac:dyDescent="0.25">
      <c r="A96" s="73" t="s">
        <v>76</v>
      </c>
      <c r="B96" s="65">
        <v>0</v>
      </c>
      <c r="C96" s="65">
        <v>0</v>
      </c>
      <c r="D96" s="65">
        <v>0</v>
      </c>
      <c r="E96" s="65">
        <f t="shared" si="10"/>
        <v>0</v>
      </c>
      <c r="F96" s="62">
        <f t="shared" si="11"/>
        <v>0</v>
      </c>
      <c r="H96" s="178"/>
    </row>
    <row r="97" spans="1:8" s="103" customFormat="1" ht="15" customHeight="1" x14ac:dyDescent="0.25">
      <c r="A97" s="87" t="s">
        <v>77</v>
      </c>
      <c r="B97" s="86">
        <v>0</v>
      </c>
      <c r="C97" s="86">
        <v>0</v>
      </c>
      <c r="D97" s="86">
        <v>0</v>
      </c>
      <c r="E97" s="65">
        <f t="shared" si="10"/>
        <v>0</v>
      </c>
      <c r="F97" s="71">
        <f t="shared" si="11"/>
        <v>0</v>
      </c>
      <c r="H97" s="179"/>
    </row>
    <row r="98" spans="1:8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10"/>
        <v>0</v>
      </c>
      <c r="F98" s="62">
        <f t="shared" si="11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v>4504590</v>
      </c>
      <c r="C99" s="160">
        <v>4504590</v>
      </c>
      <c r="D99" s="160">
        <v>4427490</v>
      </c>
      <c r="E99" s="160">
        <f t="shared" si="10"/>
        <v>-77100</v>
      </c>
      <c r="F99" s="162">
        <f t="shared" si="11"/>
        <v>-1.711587514068983E-2</v>
      </c>
      <c r="H99" s="179"/>
    </row>
    <row r="100" spans="1:8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8" x14ac:dyDescent="0.25">
      <c r="A101" s="1" t="s">
        <v>210</v>
      </c>
    </row>
    <row r="102" spans="1:8" x14ac:dyDescent="0.25">
      <c r="A102" s="1" t="s">
        <v>181</v>
      </c>
    </row>
    <row r="103" spans="1:8" x14ac:dyDescent="0.25">
      <c r="A103" s="1" t="s">
        <v>211</v>
      </c>
    </row>
  </sheetData>
  <hyperlinks>
    <hyperlink ref="I2" location="Home!A1" tooltip="Home" display="Home" xr:uid="{00000000-0004-0000-2700-000000000000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1">
    <pageSetUpPr fitToPage="1"/>
  </sheetPr>
  <dimension ref="A1:Q103"/>
  <sheetViews>
    <sheetView view="pageBreakPreview" zoomScale="73" zoomScaleNormal="100" zoomScaleSheetLayoutView="73" workbookViewId="0">
      <pane ySplit="5" topLeftCell="A6" activePane="bottomLeft" state="frozen"/>
      <selection activeCell="G16" sqref="G16"/>
      <selection pane="bottomLeft" activeCell="B65" sqref="B65:D99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">
      <c r="A1" s="27" t="s">
        <v>0</v>
      </c>
      <c r="B1" s="28"/>
      <c r="D1" s="29" t="s">
        <v>1</v>
      </c>
      <c r="E1" s="26" t="s">
        <v>96</v>
      </c>
      <c r="F1" s="30"/>
      <c r="H1" s="152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207</v>
      </c>
      <c r="C5" s="54" t="s">
        <v>208</v>
      </c>
      <c r="D5" s="202" t="s">
        <v>209</v>
      </c>
      <c r="E5" s="54" t="s">
        <v>207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1245091</v>
      </c>
      <c r="C8" s="61">
        <v>1245091</v>
      </c>
      <c r="D8" s="61">
        <v>1238628</v>
      </c>
      <c r="E8" s="61">
        <f t="shared" ref="E8:E36" si="0">D8-C8</f>
        <v>-6463</v>
      </c>
      <c r="F8" s="62">
        <f t="shared" ref="F8:F36" si="1">IF(ISBLANK(E8),"  ",IF(C8&gt;0,E8/C8,IF(E8&gt;0,1,0)))</f>
        <v>-5.1907852518410305E-3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0</v>
      </c>
      <c r="C10" s="63">
        <v>0</v>
      </c>
      <c r="D10" s="63">
        <v>0</v>
      </c>
      <c r="E10" s="61">
        <f t="shared" si="0"/>
        <v>0</v>
      </c>
      <c r="F10" s="62">
        <f t="shared" si="1"/>
        <v>0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0</v>
      </c>
      <c r="C12" s="65">
        <v>0</v>
      </c>
      <c r="D12" s="65">
        <v>0</v>
      </c>
      <c r="E12" s="61">
        <f t="shared" si="0"/>
        <v>0</v>
      </c>
      <c r="F12" s="62">
        <f t="shared" si="1"/>
        <v>0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17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17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17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17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17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17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17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  <c r="Q23" t="s">
        <v>38</v>
      </c>
    </row>
    <row r="24" spans="1:17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17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17" ht="15" customHeight="1" x14ac:dyDescent="0.25">
      <c r="A26" s="191" t="s">
        <v>195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17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17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17" ht="15" customHeight="1" x14ac:dyDescent="0.25">
      <c r="A29" s="191" t="s">
        <v>197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17" ht="15" customHeight="1" x14ac:dyDescent="0.25">
      <c r="A30" s="192" t="s">
        <v>198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17" ht="15" customHeight="1" x14ac:dyDescent="0.25">
      <c r="A31" s="191" t="s">
        <v>205</v>
      </c>
      <c r="B31" s="65">
        <v>0</v>
      </c>
      <c r="C31" s="65">
        <v>0</v>
      </c>
      <c r="D31" s="65">
        <v>0</v>
      </c>
      <c r="E31" s="61">
        <f t="shared" ref="E31:E32" si="2">D31-C31</f>
        <v>0</v>
      </c>
      <c r="F31" s="62">
        <f t="shared" ref="F31:F32" si="3">IF(ISBLANK(E31),"  ",IF(C31&gt;0,E31/C31,IF(E31&gt;0,1,0)))</f>
        <v>0</v>
      </c>
      <c r="H31" s="178"/>
    </row>
    <row r="32" spans="1:17" ht="15" customHeight="1" x14ac:dyDescent="0.25">
      <c r="A32" s="189" t="s">
        <v>206</v>
      </c>
      <c r="B32" s="65">
        <v>0</v>
      </c>
      <c r="C32" s="65">
        <v>0</v>
      </c>
      <c r="D32" s="65">
        <v>0</v>
      </c>
      <c r="E32" s="61">
        <f t="shared" si="2"/>
        <v>0</v>
      </c>
      <c r="F32" s="62">
        <f t="shared" si="3"/>
        <v>0</v>
      </c>
      <c r="H32" s="178"/>
    </row>
    <row r="33" spans="1:8" ht="15" customHeight="1" x14ac:dyDescent="0.25">
      <c r="A33" s="191" t="s">
        <v>201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204</v>
      </c>
      <c r="B34" s="65">
        <v>0</v>
      </c>
      <c r="C34" s="65">
        <v>0</v>
      </c>
      <c r="D34" s="65">
        <v>0</v>
      </c>
      <c r="E34" s="61">
        <f t="shared" ref="E34" si="4">D34-C34</f>
        <v>0</v>
      </c>
      <c r="F34" s="62">
        <f t="shared" ref="F34" si="5">IF(ISBLANK(E34),"  ",IF(C34&gt;0,E34/C34,IF(E34&gt;0,1,0)))</f>
        <v>0</v>
      </c>
      <c r="H34" s="178"/>
    </row>
    <row r="35" spans="1:8" ht="15" customHeight="1" x14ac:dyDescent="0.25">
      <c r="A35" s="193" t="s">
        <v>202</v>
      </c>
      <c r="B35" s="65">
        <v>0</v>
      </c>
      <c r="C35" s="65">
        <v>0</v>
      </c>
      <c r="D35" s="65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203</v>
      </c>
      <c r="B36" s="65">
        <v>0</v>
      </c>
      <c r="C36" s="65">
        <v>0</v>
      </c>
      <c r="D36" s="65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s="103" customFormat="1" ht="15" customHeight="1" x14ac:dyDescent="0.25">
      <c r="A42" s="69" t="s">
        <v>30</v>
      </c>
      <c r="B42" s="70">
        <v>1245091</v>
      </c>
      <c r="C42" s="70">
        <v>1245091</v>
      </c>
      <c r="D42" s="70">
        <v>1238628</v>
      </c>
      <c r="E42" s="70">
        <f>D42-C42</f>
        <v>-6463</v>
      </c>
      <c r="F42" s="71">
        <f>IF(ISBLANK(E42),"  ",IF(C42&gt;0,E42/C42,IF(E42&gt;0,1,0)))</f>
        <v>-5.1907852518410305E-3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6">D44-C44</f>
        <v>0</v>
      </c>
      <c r="F44" s="62">
        <f t="shared" ref="F44:F49" si="7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1">
        <f t="shared" si="6"/>
        <v>0</v>
      </c>
      <c r="F45" s="62">
        <f t="shared" si="7"/>
        <v>0</v>
      </c>
      <c r="H45" s="178"/>
    </row>
    <row r="46" spans="1:8" ht="15" customHeight="1" x14ac:dyDescent="0.25">
      <c r="A46" s="73" t="s">
        <v>34</v>
      </c>
      <c r="B46" s="61">
        <v>0</v>
      </c>
      <c r="C46" s="61">
        <v>0</v>
      </c>
      <c r="D46" s="61">
        <v>0</v>
      </c>
      <c r="E46" s="61">
        <f t="shared" si="6"/>
        <v>0</v>
      </c>
      <c r="F46" s="62">
        <f t="shared" si="7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1">
        <f t="shared" si="6"/>
        <v>0</v>
      </c>
      <c r="F47" s="62">
        <f t="shared" si="7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1">
        <f t="shared" si="6"/>
        <v>0</v>
      </c>
      <c r="F48" s="62">
        <f t="shared" si="7"/>
        <v>0</v>
      </c>
      <c r="H48" s="178"/>
    </row>
    <row r="49" spans="1:13" s="103" customFormat="1" ht="15" customHeight="1" x14ac:dyDescent="0.25">
      <c r="A49" s="67" t="s">
        <v>37</v>
      </c>
      <c r="B49" s="75">
        <v>0</v>
      </c>
      <c r="C49" s="75">
        <v>0</v>
      </c>
      <c r="D49" s="75">
        <v>0</v>
      </c>
      <c r="E49" s="77">
        <f t="shared" si="6"/>
        <v>0</v>
      </c>
      <c r="F49" s="71">
        <f t="shared" si="7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v>0</v>
      </c>
      <c r="C51" s="77">
        <v>0</v>
      </c>
      <c r="D51" s="77">
        <v>0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5">
        <v>0</v>
      </c>
      <c r="C55" s="75">
        <v>0</v>
      </c>
      <c r="D55" s="75">
        <v>0</v>
      </c>
      <c r="E55" s="75">
        <f>D55-C55</f>
        <v>0</v>
      </c>
      <c r="F55" s="71">
        <f>IF(ISBLANK(E55),"  ",IF(C55&gt;0,E55/C55,IF(E55&gt;0,1,0)))</f>
        <v>0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9">
        <v>0</v>
      </c>
      <c r="C57" s="79">
        <v>0</v>
      </c>
      <c r="D57" s="79">
        <v>0</v>
      </c>
      <c r="E57" s="79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5">
        <v>1245091</v>
      </c>
      <c r="C61" s="75">
        <v>1245091</v>
      </c>
      <c r="D61" s="75">
        <v>1238628</v>
      </c>
      <c r="E61" s="75">
        <f>D61-C61</f>
        <v>-6463</v>
      </c>
      <c r="F61" s="71">
        <f>IF(ISBLANK(E61),"  ",IF(C61&gt;0,E61/C61,IF(E61&gt;0,1,0)))</f>
        <v>-5.1907852518410305E-3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57">
        <v>0</v>
      </c>
      <c r="C65" s="57">
        <v>0</v>
      </c>
      <c r="D65" s="57">
        <v>0</v>
      </c>
      <c r="E65" s="183">
        <f t="shared" ref="E65:E78" si="8">D65-C65</f>
        <v>0</v>
      </c>
      <c r="F65" s="62">
        <f t="shared" ref="F65:F78" si="9">IF(ISBLANK(E65),"  ",IF(C65&gt;0,E65/C65,IF(E65&gt;0,1,0)))</f>
        <v>0</v>
      </c>
      <c r="H65" s="178"/>
    </row>
    <row r="66" spans="1:8" ht="15" customHeight="1" x14ac:dyDescent="0.25">
      <c r="A66" s="66" t="s">
        <v>47</v>
      </c>
      <c r="B66" s="65">
        <v>0</v>
      </c>
      <c r="C66" s="65">
        <v>0</v>
      </c>
      <c r="D66" s="65">
        <v>0</v>
      </c>
      <c r="E66" s="183">
        <f t="shared" si="8"/>
        <v>0</v>
      </c>
      <c r="F66" s="62">
        <f t="shared" si="9"/>
        <v>0</v>
      </c>
      <c r="H66" s="178"/>
    </row>
    <row r="67" spans="1:8" ht="15" customHeight="1" x14ac:dyDescent="0.25">
      <c r="A67" s="66" t="s">
        <v>48</v>
      </c>
      <c r="B67" s="65">
        <v>0</v>
      </c>
      <c r="C67" s="65">
        <v>0</v>
      </c>
      <c r="D67" s="65">
        <v>0</v>
      </c>
      <c r="E67" s="183">
        <f t="shared" si="8"/>
        <v>0</v>
      </c>
      <c r="F67" s="62">
        <f t="shared" si="9"/>
        <v>0</v>
      </c>
      <c r="H67" s="178"/>
    </row>
    <row r="68" spans="1:8" ht="15" customHeight="1" x14ac:dyDescent="0.25">
      <c r="A68" s="66" t="s">
        <v>49</v>
      </c>
      <c r="B68" s="65">
        <v>1245091</v>
      </c>
      <c r="C68" s="65">
        <v>1245091</v>
      </c>
      <c r="D68" s="65">
        <v>1238628.4100000001</v>
      </c>
      <c r="E68" s="183">
        <f t="shared" si="8"/>
        <v>-6462.589999999851</v>
      </c>
      <c r="F68" s="62">
        <f t="shared" si="9"/>
        <v>-5.1904559586406548E-3</v>
      </c>
      <c r="H68" s="178"/>
    </row>
    <row r="69" spans="1:8" ht="15" customHeight="1" x14ac:dyDescent="0.25">
      <c r="A69" s="66" t="s">
        <v>50</v>
      </c>
      <c r="B69" s="65">
        <v>0</v>
      </c>
      <c r="C69" s="65">
        <v>0</v>
      </c>
      <c r="D69" s="65">
        <v>0</v>
      </c>
      <c r="E69" s="183">
        <f t="shared" si="8"/>
        <v>0</v>
      </c>
      <c r="F69" s="62">
        <f t="shared" si="9"/>
        <v>0</v>
      </c>
      <c r="H69" s="178"/>
    </row>
    <row r="70" spans="1:8" ht="15" customHeight="1" x14ac:dyDescent="0.25">
      <c r="A70" s="66" t="s">
        <v>51</v>
      </c>
      <c r="B70" s="65">
        <v>0</v>
      </c>
      <c r="C70" s="65">
        <v>0</v>
      </c>
      <c r="D70" s="65">
        <v>0</v>
      </c>
      <c r="E70" s="183">
        <f t="shared" si="8"/>
        <v>0</v>
      </c>
      <c r="F70" s="62">
        <f t="shared" si="9"/>
        <v>0</v>
      </c>
      <c r="H70" s="178"/>
    </row>
    <row r="71" spans="1:8" ht="15" customHeight="1" x14ac:dyDescent="0.25">
      <c r="A71" s="66" t="s">
        <v>52</v>
      </c>
      <c r="B71" s="65">
        <v>0</v>
      </c>
      <c r="C71" s="65">
        <v>0</v>
      </c>
      <c r="D71" s="65">
        <v>0</v>
      </c>
      <c r="E71" s="183">
        <f t="shared" si="8"/>
        <v>0</v>
      </c>
      <c r="F71" s="62">
        <f t="shared" si="9"/>
        <v>0</v>
      </c>
      <c r="H71" s="178"/>
    </row>
    <row r="72" spans="1:8" ht="15" customHeight="1" x14ac:dyDescent="0.25">
      <c r="A72" s="66" t="s">
        <v>53</v>
      </c>
      <c r="B72" s="65">
        <v>0</v>
      </c>
      <c r="C72" s="65">
        <v>0</v>
      </c>
      <c r="D72" s="65">
        <v>0</v>
      </c>
      <c r="E72" s="183">
        <f t="shared" si="8"/>
        <v>0</v>
      </c>
      <c r="F72" s="62">
        <f t="shared" si="9"/>
        <v>0</v>
      </c>
      <c r="H72" s="178"/>
    </row>
    <row r="73" spans="1:8" s="103" customFormat="1" ht="15" customHeight="1" x14ac:dyDescent="0.25">
      <c r="A73" s="84" t="s">
        <v>54</v>
      </c>
      <c r="B73" s="70">
        <v>1245091</v>
      </c>
      <c r="C73" s="70">
        <v>1245091</v>
      </c>
      <c r="D73" s="70">
        <v>1238628.4100000001</v>
      </c>
      <c r="E73" s="79">
        <f t="shared" si="8"/>
        <v>-6462.589999999851</v>
      </c>
      <c r="F73" s="71">
        <f t="shared" si="9"/>
        <v>-5.1904559586406548E-3</v>
      </c>
      <c r="H73" s="179"/>
    </row>
    <row r="74" spans="1:8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183">
        <f t="shared" si="8"/>
        <v>0</v>
      </c>
      <c r="F74" s="62">
        <f t="shared" si="9"/>
        <v>0</v>
      </c>
      <c r="H74" s="178"/>
    </row>
    <row r="75" spans="1:8" ht="15" customHeight="1" x14ac:dyDescent="0.25">
      <c r="A75" s="66" t="s">
        <v>56</v>
      </c>
      <c r="B75" s="65">
        <v>0</v>
      </c>
      <c r="C75" s="65">
        <v>0</v>
      </c>
      <c r="D75" s="65">
        <v>0</v>
      </c>
      <c r="E75" s="183">
        <f t="shared" si="8"/>
        <v>0</v>
      </c>
      <c r="F75" s="62">
        <f t="shared" si="9"/>
        <v>0</v>
      </c>
      <c r="H75" s="178"/>
    </row>
    <row r="76" spans="1:8" ht="15" customHeight="1" x14ac:dyDescent="0.25">
      <c r="A76" s="66" t="s">
        <v>57</v>
      </c>
      <c r="B76" s="65">
        <v>0</v>
      </c>
      <c r="C76" s="65">
        <v>0</v>
      </c>
      <c r="D76" s="65">
        <v>0</v>
      </c>
      <c r="E76" s="183">
        <f t="shared" si="8"/>
        <v>0</v>
      </c>
      <c r="F76" s="62">
        <f t="shared" si="9"/>
        <v>0</v>
      </c>
      <c r="H76" s="178"/>
    </row>
    <row r="77" spans="1:8" ht="15" customHeight="1" x14ac:dyDescent="0.25">
      <c r="A77" s="66" t="s">
        <v>58</v>
      </c>
      <c r="B77" s="65">
        <v>0</v>
      </c>
      <c r="C77" s="65">
        <v>0</v>
      </c>
      <c r="D77" s="65">
        <v>0</v>
      </c>
      <c r="E77" s="183">
        <f t="shared" si="8"/>
        <v>0</v>
      </c>
      <c r="F77" s="62">
        <f t="shared" si="9"/>
        <v>0</v>
      </c>
      <c r="H77" s="178"/>
    </row>
    <row r="78" spans="1:8" s="103" customFormat="1" ht="15" customHeight="1" x14ac:dyDescent="0.25">
      <c r="A78" s="85" t="s">
        <v>59</v>
      </c>
      <c r="B78" s="86">
        <v>1245091</v>
      </c>
      <c r="C78" s="86">
        <v>1245091</v>
      </c>
      <c r="D78" s="86">
        <v>1238628.4100000001</v>
      </c>
      <c r="E78" s="79">
        <f t="shared" si="8"/>
        <v>-6462.589999999851</v>
      </c>
      <c r="F78" s="71">
        <f t="shared" si="9"/>
        <v>-5.1904559586406548E-3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v>91718.650000000023</v>
      </c>
      <c r="C81" s="61">
        <v>91718.650000000023</v>
      </c>
      <c r="D81" s="61">
        <v>91718.650000000023</v>
      </c>
      <c r="E81" s="57">
        <f t="shared" ref="E81:E99" si="10">D81-C81</f>
        <v>0</v>
      </c>
      <c r="F81" s="62">
        <f t="shared" ref="F81:F99" si="11">IF(ISBLANK(E81),"  ",IF(C81&gt;0,E81/C81,IF(E81&gt;0,1,0)))</f>
        <v>0</v>
      </c>
      <c r="H81" s="178"/>
    </row>
    <row r="82" spans="1:8" ht="15" customHeight="1" x14ac:dyDescent="0.25">
      <c r="A82" s="66" t="s">
        <v>62</v>
      </c>
      <c r="B82" s="63">
        <v>0</v>
      </c>
      <c r="C82" s="63">
        <v>0</v>
      </c>
      <c r="D82" s="63">
        <v>0</v>
      </c>
      <c r="E82" s="65">
        <f t="shared" si="10"/>
        <v>0</v>
      </c>
      <c r="F82" s="62">
        <f t="shared" si="11"/>
        <v>0</v>
      </c>
      <c r="H82" s="178"/>
    </row>
    <row r="83" spans="1:8" ht="15" customHeight="1" x14ac:dyDescent="0.25">
      <c r="A83" s="66" t="s">
        <v>63</v>
      </c>
      <c r="B83" s="57">
        <v>30917.399999999994</v>
      </c>
      <c r="C83" s="57">
        <v>30917.399999999994</v>
      </c>
      <c r="D83" s="57">
        <v>30917.399999999994</v>
      </c>
      <c r="E83" s="65">
        <f t="shared" si="10"/>
        <v>0</v>
      </c>
      <c r="F83" s="62">
        <f t="shared" si="11"/>
        <v>0</v>
      </c>
      <c r="H83" s="178"/>
    </row>
    <row r="84" spans="1:8" s="103" customFormat="1" ht="15" customHeight="1" x14ac:dyDescent="0.25">
      <c r="A84" s="84" t="s">
        <v>64</v>
      </c>
      <c r="B84" s="86">
        <v>122636.05000000002</v>
      </c>
      <c r="C84" s="86">
        <v>122636.05000000002</v>
      </c>
      <c r="D84" s="86">
        <v>122636.05000000002</v>
      </c>
      <c r="E84" s="70">
        <f t="shared" si="10"/>
        <v>0</v>
      </c>
      <c r="F84" s="71">
        <f t="shared" si="11"/>
        <v>0</v>
      </c>
      <c r="H84" s="179"/>
    </row>
    <row r="85" spans="1:8" ht="15" customHeight="1" x14ac:dyDescent="0.25">
      <c r="A85" s="66" t="s">
        <v>65</v>
      </c>
      <c r="B85" s="63">
        <v>2832.88</v>
      </c>
      <c r="C85" s="63">
        <v>2832.88</v>
      </c>
      <c r="D85" s="63">
        <v>2500</v>
      </c>
      <c r="E85" s="65">
        <f t="shared" si="10"/>
        <v>-332.88000000000011</v>
      </c>
      <c r="F85" s="62">
        <f t="shared" si="11"/>
        <v>-0.11750585976109122</v>
      </c>
      <c r="H85" s="178"/>
    </row>
    <row r="86" spans="1:8" ht="15" customHeight="1" x14ac:dyDescent="0.25">
      <c r="A86" s="66" t="s">
        <v>66</v>
      </c>
      <c r="B86" s="61">
        <v>779782.4</v>
      </c>
      <c r="C86" s="61">
        <v>779782.4</v>
      </c>
      <c r="D86" s="61">
        <v>780000</v>
      </c>
      <c r="E86" s="65">
        <f t="shared" si="10"/>
        <v>217.59999999997672</v>
      </c>
      <c r="F86" s="62">
        <f t="shared" si="11"/>
        <v>2.7905220738500474E-4</v>
      </c>
      <c r="H86" s="178"/>
    </row>
    <row r="87" spans="1:8" ht="15" customHeight="1" x14ac:dyDescent="0.25">
      <c r="A87" s="66" t="s">
        <v>67</v>
      </c>
      <c r="B87" s="57">
        <v>1587.31</v>
      </c>
      <c r="C87" s="57">
        <v>1587.31</v>
      </c>
      <c r="D87" s="57">
        <v>1500</v>
      </c>
      <c r="E87" s="65">
        <f t="shared" si="10"/>
        <v>-87.309999999999945</v>
      </c>
      <c r="F87" s="62">
        <f t="shared" si="11"/>
        <v>-5.5005008473455061E-2</v>
      </c>
      <c r="H87" s="178"/>
    </row>
    <row r="88" spans="1:8" s="103" customFormat="1" ht="15" customHeight="1" x14ac:dyDescent="0.25">
      <c r="A88" s="68" t="s">
        <v>68</v>
      </c>
      <c r="B88" s="86">
        <v>784202.59000000008</v>
      </c>
      <c r="C88" s="86">
        <v>784202.59000000008</v>
      </c>
      <c r="D88" s="86">
        <v>784000</v>
      </c>
      <c r="E88" s="65">
        <f t="shared" si="10"/>
        <v>-202.59000000008382</v>
      </c>
      <c r="F88" s="71">
        <f t="shared" si="11"/>
        <v>-2.5833885603474455E-4</v>
      </c>
      <c r="H88" s="179"/>
    </row>
    <row r="89" spans="1:8" ht="15" customHeight="1" x14ac:dyDescent="0.25">
      <c r="A89" s="66" t="s">
        <v>69</v>
      </c>
      <c r="B89" s="57">
        <v>0</v>
      </c>
      <c r="C89" s="57">
        <v>0</v>
      </c>
      <c r="D89" s="57">
        <v>0</v>
      </c>
      <c r="E89" s="65">
        <f t="shared" si="10"/>
        <v>0</v>
      </c>
      <c r="F89" s="62">
        <f t="shared" si="11"/>
        <v>0</v>
      </c>
      <c r="H89" s="178"/>
    </row>
    <row r="90" spans="1:8" ht="15" customHeight="1" x14ac:dyDescent="0.25">
      <c r="A90" s="66" t="s">
        <v>70</v>
      </c>
      <c r="B90" s="65">
        <v>338252.36</v>
      </c>
      <c r="C90" s="65">
        <v>338252.36</v>
      </c>
      <c r="D90" s="65">
        <v>331992.36</v>
      </c>
      <c r="E90" s="65">
        <f t="shared" si="10"/>
        <v>-6260</v>
      </c>
      <c r="F90" s="62">
        <f t="shared" si="11"/>
        <v>-1.8506892309635328E-2</v>
      </c>
      <c r="H90" s="178"/>
    </row>
    <row r="91" spans="1:8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10"/>
        <v>0</v>
      </c>
      <c r="F91" s="62">
        <f t="shared" si="11"/>
        <v>0</v>
      </c>
      <c r="H91" s="178"/>
    </row>
    <row r="92" spans="1:8" ht="15" customHeight="1" x14ac:dyDescent="0.25">
      <c r="A92" s="66" t="s">
        <v>72</v>
      </c>
      <c r="B92" s="65">
        <v>0</v>
      </c>
      <c r="C92" s="65">
        <v>0</v>
      </c>
      <c r="D92" s="65">
        <v>0</v>
      </c>
      <c r="E92" s="65">
        <f t="shared" si="10"/>
        <v>0</v>
      </c>
      <c r="F92" s="62">
        <f t="shared" si="11"/>
        <v>0</v>
      </c>
      <c r="H92" s="178"/>
    </row>
    <row r="93" spans="1:8" s="103" customFormat="1" ht="15" customHeight="1" x14ac:dyDescent="0.25">
      <c r="A93" s="68" t="s">
        <v>73</v>
      </c>
      <c r="B93" s="70">
        <v>338252.36</v>
      </c>
      <c r="C93" s="70">
        <v>338252.36</v>
      </c>
      <c r="D93" s="70">
        <v>331992.36</v>
      </c>
      <c r="E93" s="70">
        <f t="shared" si="10"/>
        <v>-6260</v>
      </c>
      <c r="F93" s="71">
        <f t="shared" si="11"/>
        <v>-1.8506892309635328E-2</v>
      </c>
      <c r="H93" s="179"/>
    </row>
    <row r="94" spans="1:8" ht="15" customHeight="1" x14ac:dyDescent="0.25">
      <c r="A94" s="66" t="s">
        <v>74</v>
      </c>
      <c r="B94" s="65">
        <v>0</v>
      </c>
      <c r="C94" s="65">
        <v>0</v>
      </c>
      <c r="D94" s="65">
        <v>0</v>
      </c>
      <c r="E94" s="65">
        <f t="shared" si="10"/>
        <v>0</v>
      </c>
      <c r="F94" s="62">
        <f t="shared" si="11"/>
        <v>0</v>
      </c>
      <c r="H94" s="178"/>
    </row>
    <row r="95" spans="1:8" ht="15" customHeight="1" x14ac:dyDescent="0.25">
      <c r="A95" s="66" t="s">
        <v>75</v>
      </c>
      <c r="B95" s="65">
        <v>0</v>
      </c>
      <c r="C95" s="65">
        <v>0</v>
      </c>
      <c r="D95" s="65">
        <v>0</v>
      </c>
      <c r="E95" s="65">
        <f t="shared" si="10"/>
        <v>0</v>
      </c>
      <c r="F95" s="62">
        <f t="shared" si="11"/>
        <v>0</v>
      </c>
      <c r="H95" s="178"/>
    </row>
    <row r="96" spans="1:8" ht="15" customHeight="1" x14ac:dyDescent="0.25">
      <c r="A96" s="73" t="s">
        <v>76</v>
      </c>
      <c r="B96" s="65">
        <v>0</v>
      </c>
      <c r="C96" s="65">
        <v>0</v>
      </c>
      <c r="D96" s="65">
        <v>0</v>
      </c>
      <c r="E96" s="65">
        <f t="shared" si="10"/>
        <v>0</v>
      </c>
      <c r="F96" s="62">
        <f t="shared" si="11"/>
        <v>0</v>
      </c>
      <c r="H96" s="178"/>
    </row>
    <row r="97" spans="1:8" s="103" customFormat="1" ht="15" customHeight="1" x14ac:dyDescent="0.25">
      <c r="A97" s="87" t="s">
        <v>77</v>
      </c>
      <c r="B97" s="86">
        <v>0</v>
      </c>
      <c r="C97" s="86">
        <v>0</v>
      </c>
      <c r="D97" s="86">
        <v>0</v>
      </c>
      <c r="E97" s="65">
        <f t="shared" si="10"/>
        <v>0</v>
      </c>
      <c r="F97" s="71">
        <f t="shared" si="11"/>
        <v>0</v>
      </c>
      <c r="H97" s="179"/>
    </row>
    <row r="98" spans="1:8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10"/>
        <v>0</v>
      </c>
      <c r="F98" s="62">
        <f t="shared" si="11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v>1245091.0000000002</v>
      </c>
      <c r="C99" s="160">
        <v>1245091.0000000002</v>
      </c>
      <c r="D99" s="160">
        <v>1238628.4099999999</v>
      </c>
      <c r="E99" s="160">
        <f t="shared" si="10"/>
        <v>-6462.5900000003166</v>
      </c>
      <c r="F99" s="162">
        <f t="shared" si="11"/>
        <v>-5.1904559586410277E-3</v>
      </c>
      <c r="H99" s="179"/>
    </row>
    <row r="100" spans="1:8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8" x14ac:dyDescent="0.25">
      <c r="A101" s="1" t="s">
        <v>210</v>
      </c>
    </row>
    <row r="102" spans="1:8" x14ac:dyDescent="0.25">
      <c r="A102" s="1" t="s">
        <v>181</v>
      </c>
    </row>
    <row r="103" spans="1:8" x14ac:dyDescent="0.25">
      <c r="A103" s="1" t="s">
        <v>211</v>
      </c>
    </row>
  </sheetData>
  <hyperlinks>
    <hyperlink ref="I2" location="Home!A1" tooltip="Home" display="Home" xr:uid="{00000000-0004-0000-2800-000000000000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A1248-1F62-41A9-9B50-14B8B49CF16A}">
  <sheetPr>
    <pageSetUpPr fitToPage="1"/>
  </sheetPr>
  <dimension ref="A1:Q103"/>
  <sheetViews>
    <sheetView zoomScaleNormal="100" zoomScaleSheetLayoutView="73" workbookViewId="0">
      <pane ySplit="5" topLeftCell="A6" activePane="bottomLeft" state="frozen"/>
      <selection activeCell="G16" sqref="G16"/>
      <selection pane="bottomLeft" activeCell="H96" sqref="H96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">
      <c r="A1" s="27" t="s">
        <v>0</v>
      </c>
      <c r="B1" s="28"/>
      <c r="D1" s="29" t="s">
        <v>1</v>
      </c>
      <c r="E1" s="26" t="s">
        <v>186</v>
      </c>
      <c r="F1" s="30"/>
      <c r="H1" s="152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207</v>
      </c>
      <c r="C5" s="54" t="s">
        <v>208</v>
      </c>
      <c r="D5" s="202" t="s">
        <v>209</v>
      </c>
      <c r="E5" s="54" t="s">
        <v>207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2870000</v>
      </c>
      <c r="C8" s="61">
        <v>2870000</v>
      </c>
      <c r="D8" s="61">
        <v>2870000</v>
      </c>
      <c r="E8" s="61">
        <f t="shared" ref="E8:E36" si="0">D8-C8</f>
        <v>0</v>
      </c>
      <c r="F8" s="62">
        <f t="shared" ref="F8:F36" si="1">IF(ISBLANK(E8),"  ",IF(C8&gt;0,E8/C8,IF(E8&gt;0,1,0)))</f>
        <v>0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0</v>
      </c>
      <c r="C10" s="63">
        <v>0</v>
      </c>
      <c r="D10" s="63">
        <v>0</v>
      </c>
      <c r="E10" s="61">
        <f t="shared" si="0"/>
        <v>0</v>
      </c>
      <c r="F10" s="62">
        <f t="shared" si="1"/>
        <v>0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0</v>
      </c>
      <c r="C12" s="65">
        <v>0</v>
      </c>
      <c r="D12" s="65">
        <v>0</v>
      </c>
      <c r="E12" s="61">
        <f t="shared" si="0"/>
        <v>0</v>
      </c>
      <c r="F12" s="62">
        <f t="shared" si="1"/>
        <v>0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17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17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17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17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17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17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17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  <c r="Q23" t="s">
        <v>38</v>
      </c>
    </row>
    <row r="24" spans="1:17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17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17" ht="15" customHeight="1" x14ac:dyDescent="0.25">
      <c r="A26" s="191" t="s">
        <v>195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17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17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17" ht="15" customHeight="1" x14ac:dyDescent="0.25">
      <c r="A29" s="191" t="s">
        <v>197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17" ht="15" customHeight="1" x14ac:dyDescent="0.25">
      <c r="A30" s="192" t="s">
        <v>198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17" ht="15" customHeight="1" x14ac:dyDescent="0.25">
      <c r="A31" s="191" t="s">
        <v>205</v>
      </c>
      <c r="B31" s="65">
        <v>0</v>
      </c>
      <c r="C31" s="65">
        <v>0</v>
      </c>
      <c r="D31" s="65">
        <v>0</v>
      </c>
      <c r="E31" s="61">
        <f t="shared" ref="E31:E32" si="2">D31-C31</f>
        <v>0</v>
      </c>
      <c r="F31" s="62">
        <f t="shared" ref="F31:F32" si="3">IF(ISBLANK(E31),"  ",IF(C31&gt;0,E31/C31,IF(E31&gt;0,1,0)))</f>
        <v>0</v>
      </c>
      <c r="H31" s="178"/>
    </row>
    <row r="32" spans="1:17" ht="15" customHeight="1" x14ac:dyDescent="0.25">
      <c r="A32" s="189" t="s">
        <v>206</v>
      </c>
      <c r="B32" s="65">
        <v>0</v>
      </c>
      <c r="C32" s="65">
        <v>0</v>
      </c>
      <c r="D32" s="65">
        <v>0</v>
      </c>
      <c r="E32" s="61">
        <f t="shared" si="2"/>
        <v>0</v>
      </c>
      <c r="F32" s="62">
        <f t="shared" si="3"/>
        <v>0</v>
      </c>
      <c r="H32" s="178"/>
    </row>
    <row r="33" spans="1:8" ht="15" customHeight="1" x14ac:dyDescent="0.25">
      <c r="A33" s="191" t="s">
        <v>201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204</v>
      </c>
      <c r="B34" s="65">
        <v>0</v>
      </c>
      <c r="C34" s="65">
        <v>0</v>
      </c>
      <c r="D34" s="65">
        <v>0</v>
      </c>
      <c r="E34" s="61">
        <f t="shared" ref="E34" si="4">D34-C34</f>
        <v>0</v>
      </c>
      <c r="F34" s="62">
        <f t="shared" ref="F34" si="5">IF(ISBLANK(E34),"  ",IF(C34&gt;0,E34/C34,IF(E34&gt;0,1,0)))</f>
        <v>0</v>
      </c>
      <c r="H34" s="178"/>
    </row>
    <row r="35" spans="1:8" ht="15" customHeight="1" x14ac:dyDescent="0.25">
      <c r="A35" s="193" t="s">
        <v>202</v>
      </c>
      <c r="B35" s="65">
        <v>0</v>
      </c>
      <c r="C35" s="65">
        <v>0</v>
      </c>
      <c r="D35" s="65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203</v>
      </c>
      <c r="B36" s="65">
        <v>0</v>
      </c>
      <c r="C36" s="65">
        <v>0</v>
      </c>
      <c r="D36" s="65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s="103" customFormat="1" ht="15" customHeight="1" x14ac:dyDescent="0.25">
      <c r="A42" s="69" t="s">
        <v>30</v>
      </c>
      <c r="B42" s="70">
        <v>2870000</v>
      </c>
      <c r="C42" s="70">
        <v>2870000</v>
      </c>
      <c r="D42" s="70">
        <v>2870000</v>
      </c>
      <c r="E42" s="70">
        <f>D42-C42</f>
        <v>0</v>
      </c>
      <c r="F42" s="71">
        <f>IF(ISBLANK(E42),"  ",IF(C42&gt;0,E42/C42,IF(E42&gt;0,1,0)))</f>
        <v>0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6">D44-C44</f>
        <v>0</v>
      </c>
      <c r="F44" s="62">
        <f t="shared" ref="F44:F49" si="7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1">
        <f t="shared" si="6"/>
        <v>0</v>
      </c>
      <c r="F45" s="62">
        <f t="shared" si="7"/>
        <v>0</v>
      </c>
      <c r="H45" s="178"/>
    </row>
    <row r="46" spans="1:8" ht="15" customHeight="1" x14ac:dyDescent="0.25">
      <c r="A46" s="73" t="s">
        <v>34</v>
      </c>
      <c r="B46" s="61">
        <v>0</v>
      </c>
      <c r="C46" s="61">
        <v>0</v>
      </c>
      <c r="D46" s="61">
        <v>0</v>
      </c>
      <c r="E46" s="61">
        <f t="shared" si="6"/>
        <v>0</v>
      </c>
      <c r="F46" s="62">
        <f t="shared" si="7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1">
        <f t="shared" si="6"/>
        <v>0</v>
      </c>
      <c r="F47" s="62">
        <f t="shared" si="7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1">
        <f t="shared" si="6"/>
        <v>0</v>
      </c>
      <c r="F48" s="62">
        <f t="shared" si="7"/>
        <v>0</v>
      </c>
      <c r="H48" s="178"/>
    </row>
    <row r="49" spans="1:13" s="103" customFormat="1" ht="15" customHeight="1" x14ac:dyDescent="0.25">
      <c r="A49" s="67" t="s">
        <v>37</v>
      </c>
      <c r="B49" s="75">
        <v>0</v>
      </c>
      <c r="C49" s="75">
        <v>0</v>
      </c>
      <c r="D49" s="75">
        <v>0</v>
      </c>
      <c r="E49" s="77">
        <f t="shared" si="6"/>
        <v>0</v>
      </c>
      <c r="F49" s="71">
        <f t="shared" si="7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v>0</v>
      </c>
      <c r="C51" s="77">
        <v>0</v>
      </c>
      <c r="D51" s="77">
        <v>0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5">
        <v>0</v>
      </c>
      <c r="C55" s="75">
        <v>0</v>
      </c>
      <c r="D55" s="75">
        <v>0</v>
      </c>
      <c r="E55" s="75">
        <f>D55-C55</f>
        <v>0</v>
      </c>
      <c r="F55" s="71">
        <f>IF(ISBLANK(E55),"  ",IF(C55&gt;0,E55/C55,IF(E55&gt;0,1,0)))</f>
        <v>0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9">
        <v>0</v>
      </c>
      <c r="C57" s="79">
        <v>0</v>
      </c>
      <c r="D57" s="79">
        <v>0</v>
      </c>
      <c r="E57" s="79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5">
        <v>2870000</v>
      </c>
      <c r="C61" s="75">
        <v>2870000</v>
      </c>
      <c r="D61" s="75">
        <v>2870000</v>
      </c>
      <c r="E61" s="75">
        <f>D61-C61</f>
        <v>0</v>
      </c>
      <c r="F61" s="71">
        <f>IF(ISBLANK(E61),"  ",IF(C61&gt;0,E61/C61,IF(E61&gt;0,1,0)))</f>
        <v>0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57">
        <v>0</v>
      </c>
      <c r="C65" s="57">
        <v>0</v>
      </c>
      <c r="D65" s="57">
        <v>0</v>
      </c>
      <c r="E65" s="183">
        <f t="shared" ref="E65:E78" si="8">D65-C65</f>
        <v>0</v>
      </c>
      <c r="F65" s="62">
        <f t="shared" ref="F65:F78" si="9">IF(ISBLANK(E65),"  ",IF(C65&gt;0,E65/C65,IF(E65&gt;0,1,0)))</f>
        <v>0</v>
      </c>
      <c r="H65" s="178"/>
    </row>
    <row r="66" spans="1:8" ht="15" customHeight="1" x14ac:dyDescent="0.25">
      <c r="A66" s="66" t="s">
        <v>47</v>
      </c>
      <c r="B66" s="65">
        <v>0</v>
      </c>
      <c r="C66" s="65">
        <v>0</v>
      </c>
      <c r="D66" s="65">
        <v>0</v>
      </c>
      <c r="E66" s="183">
        <f t="shared" si="8"/>
        <v>0</v>
      </c>
      <c r="F66" s="62">
        <f t="shared" si="9"/>
        <v>0</v>
      </c>
      <c r="H66" s="178"/>
    </row>
    <row r="67" spans="1:8" ht="15" customHeight="1" x14ac:dyDescent="0.25">
      <c r="A67" s="66" t="s">
        <v>48</v>
      </c>
      <c r="B67" s="65">
        <v>0</v>
      </c>
      <c r="C67" s="65">
        <v>0</v>
      </c>
      <c r="D67" s="65">
        <v>0</v>
      </c>
      <c r="E67" s="183">
        <f t="shared" si="8"/>
        <v>0</v>
      </c>
      <c r="F67" s="62">
        <f t="shared" si="9"/>
        <v>0</v>
      </c>
      <c r="H67" s="178"/>
    </row>
    <row r="68" spans="1:8" ht="15" customHeight="1" x14ac:dyDescent="0.25">
      <c r="A68" s="66" t="s">
        <v>49</v>
      </c>
      <c r="B68" s="65">
        <v>2870000</v>
      </c>
      <c r="C68" s="65">
        <v>2870000</v>
      </c>
      <c r="D68" s="65">
        <v>2870000</v>
      </c>
      <c r="E68" s="183">
        <f t="shared" si="8"/>
        <v>0</v>
      </c>
      <c r="F68" s="62">
        <f t="shared" si="9"/>
        <v>0</v>
      </c>
      <c r="H68" s="178"/>
    </row>
    <row r="69" spans="1:8" ht="15" customHeight="1" x14ac:dyDescent="0.25">
      <c r="A69" s="66" t="s">
        <v>50</v>
      </c>
      <c r="B69" s="65">
        <v>0</v>
      </c>
      <c r="C69" s="65">
        <v>0</v>
      </c>
      <c r="D69" s="65">
        <v>0</v>
      </c>
      <c r="E69" s="183">
        <f t="shared" si="8"/>
        <v>0</v>
      </c>
      <c r="F69" s="62">
        <f t="shared" si="9"/>
        <v>0</v>
      </c>
      <c r="H69" s="178"/>
    </row>
    <row r="70" spans="1:8" ht="15" customHeight="1" x14ac:dyDescent="0.25">
      <c r="A70" s="66" t="s">
        <v>51</v>
      </c>
      <c r="B70" s="65">
        <v>0</v>
      </c>
      <c r="C70" s="65">
        <v>0</v>
      </c>
      <c r="D70" s="65">
        <v>0</v>
      </c>
      <c r="E70" s="183">
        <f t="shared" si="8"/>
        <v>0</v>
      </c>
      <c r="F70" s="62">
        <f t="shared" si="9"/>
        <v>0</v>
      </c>
      <c r="H70" s="178"/>
    </row>
    <row r="71" spans="1:8" ht="15" customHeight="1" x14ac:dyDescent="0.25">
      <c r="A71" s="66" t="s">
        <v>52</v>
      </c>
      <c r="B71" s="65">
        <v>0</v>
      </c>
      <c r="C71" s="65">
        <v>0</v>
      </c>
      <c r="D71" s="65">
        <v>0</v>
      </c>
      <c r="E71" s="183">
        <f t="shared" si="8"/>
        <v>0</v>
      </c>
      <c r="F71" s="62">
        <f t="shared" si="9"/>
        <v>0</v>
      </c>
      <c r="H71" s="178"/>
    </row>
    <row r="72" spans="1:8" ht="15" customHeight="1" x14ac:dyDescent="0.25">
      <c r="A72" s="66" t="s">
        <v>53</v>
      </c>
      <c r="B72" s="65">
        <v>0</v>
      </c>
      <c r="C72" s="65">
        <v>0</v>
      </c>
      <c r="D72" s="65">
        <v>0</v>
      </c>
      <c r="E72" s="183">
        <f t="shared" si="8"/>
        <v>0</v>
      </c>
      <c r="F72" s="62">
        <f t="shared" si="9"/>
        <v>0</v>
      </c>
      <c r="H72" s="178"/>
    </row>
    <row r="73" spans="1:8" s="103" customFormat="1" ht="15" customHeight="1" x14ac:dyDescent="0.25">
      <c r="A73" s="84" t="s">
        <v>54</v>
      </c>
      <c r="B73" s="70">
        <v>2870000</v>
      </c>
      <c r="C73" s="70">
        <v>2870000</v>
      </c>
      <c r="D73" s="70">
        <v>2870000</v>
      </c>
      <c r="E73" s="79">
        <f t="shared" si="8"/>
        <v>0</v>
      </c>
      <c r="F73" s="71">
        <f t="shared" si="9"/>
        <v>0</v>
      </c>
      <c r="H73" s="179"/>
    </row>
    <row r="74" spans="1:8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183">
        <f t="shared" si="8"/>
        <v>0</v>
      </c>
      <c r="F74" s="62">
        <f t="shared" si="9"/>
        <v>0</v>
      </c>
      <c r="H74" s="178"/>
    </row>
    <row r="75" spans="1:8" ht="15" customHeight="1" x14ac:dyDescent="0.25">
      <c r="A75" s="66" t="s">
        <v>56</v>
      </c>
      <c r="B75" s="65">
        <v>0</v>
      </c>
      <c r="C75" s="65">
        <v>0</v>
      </c>
      <c r="D75" s="65">
        <v>0</v>
      </c>
      <c r="E75" s="183">
        <f t="shared" si="8"/>
        <v>0</v>
      </c>
      <c r="F75" s="62">
        <f t="shared" si="9"/>
        <v>0</v>
      </c>
      <c r="H75" s="178"/>
    </row>
    <row r="76" spans="1:8" ht="15" customHeight="1" x14ac:dyDescent="0.25">
      <c r="A76" s="66" t="s">
        <v>57</v>
      </c>
      <c r="B76" s="65">
        <v>0</v>
      </c>
      <c r="C76" s="65">
        <v>0</v>
      </c>
      <c r="D76" s="65">
        <v>0</v>
      </c>
      <c r="E76" s="183">
        <f t="shared" si="8"/>
        <v>0</v>
      </c>
      <c r="F76" s="62">
        <f t="shared" si="9"/>
        <v>0</v>
      </c>
      <c r="H76" s="178"/>
    </row>
    <row r="77" spans="1:8" ht="15" customHeight="1" x14ac:dyDescent="0.25">
      <c r="A77" s="66" t="s">
        <v>58</v>
      </c>
      <c r="B77" s="65">
        <v>0</v>
      </c>
      <c r="C77" s="65">
        <v>0</v>
      </c>
      <c r="D77" s="65">
        <v>0</v>
      </c>
      <c r="E77" s="183">
        <f t="shared" si="8"/>
        <v>0</v>
      </c>
      <c r="F77" s="62">
        <f t="shared" si="9"/>
        <v>0</v>
      </c>
      <c r="H77" s="178"/>
    </row>
    <row r="78" spans="1:8" s="103" customFormat="1" ht="15" customHeight="1" x14ac:dyDescent="0.25">
      <c r="A78" s="85" t="s">
        <v>59</v>
      </c>
      <c r="B78" s="86">
        <v>2870000</v>
      </c>
      <c r="C78" s="86">
        <v>2870000</v>
      </c>
      <c r="D78" s="86">
        <v>2870000</v>
      </c>
      <c r="E78" s="79">
        <f t="shared" si="8"/>
        <v>0</v>
      </c>
      <c r="F78" s="71">
        <f t="shared" si="9"/>
        <v>0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v>0</v>
      </c>
      <c r="C81" s="61">
        <v>0</v>
      </c>
      <c r="D81" s="61">
        <v>0</v>
      </c>
      <c r="E81" s="57">
        <f t="shared" ref="E81:E99" si="10">D81-C81</f>
        <v>0</v>
      </c>
      <c r="F81" s="62">
        <f t="shared" ref="F81:F99" si="11">IF(ISBLANK(E81),"  ",IF(C81&gt;0,E81/C81,IF(E81&gt;0,1,0)))</f>
        <v>0</v>
      </c>
      <c r="H81" s="178"/>
    </row>
    <row r="82" spans="1:8" ht="15" customHeight="1" x14ac:dyDescent="0.25">
      <c r="A82" s="66" t="s">
        <v>62</v>
      </c>
      <c r="B82" s="63">
        <v>0</v>
      </c>
      <c r="C82" s="63">
        <v>0</v>
      </c>
      <c r="D82" s="63">
        <v>0</v>
      </c>
      <c r="E82" s="65">
        <f t="shared" si="10"/>
        <v>0</v>
      </c>
      <c r="F82" s="62">
        <f t="shared" si="11"/>
        <v>0</v>
      </c>
      <c r="H82" s="178"/>
    </row>
    <row r="83" spans="1:8" ht="15" customHeight="1" x14ac:dyDescent="0.25">
      <c r="A83" s="66" t="s">
        <v>63</v>
      </c>
      <c r="B83" s="57">
        <v>0</v>
      </c>
      <c r="C83" s="57">
        <v>0</v>
      </c>
      <c r="D83" s="57">
        <v>0</v>
      </c>
      <c r="E83" s="65">
        <f t="shared" si="10"/>
        <v>0</v>
      </c>
      <c r="F83" s="62">
        <f t="shared" si="11"/>
        <v>0</v>
      </c>
      <c r="H83" s="178"/>
    </row>
    <row r="84" spans="1:8" s="103" customFormat="1" ht="15" customHeight="1" x14ac:dyDescent="0.25">
      <c r="A84" s="84" t="s">
        <v>64</v>
      </c>
      <c r="B84" s="86">
        <v>0</v>
      </c>
      <c r="C84" s="86">
        <v>0</v>
      </c>
      <c r="D84" s="86">
        <v>0</v>
      </c>
      <c r="E84" s="70">
        <f t="shared" si="10"/>
        <v>0</v>
      </c>
      <c r="F84" s="71">
        <f t="shared" si="11"/>
        <v>0</v>
      </c>
      <c r="H84" s="179"/>
    </row>
    <row r="85" spans="1:8" ht="15" customHeight="1" x14ac:dyDescent="0.25">
      <c r="A85" s="66" t="s">
        <v>65</v>
      </c>
      <c r="B85" s="63">
        <v>0</v>
      </c>
      <c r="C85" s="63">
        <v>0</v>
      </c>
      <c r="D85" s="63">
        <v>0</v>
      </c>
      <c r="E85" s="65">
        <f t="shared" si="10"/>
        <v>0</v>
      </c>
      <c r="F85" s="62">
        <f t="shared" si="11"/>
        <v>0</v>
      </c>
      <c r="H85" s="178"/>
    </row>
    <row r="86" spans="1:8" ht="15" customHeight="1" x14ac:dyDescent="0.25">
      <c r="A86" s="66" t="s">
        <v>66</v>
      </c>
      <c r="B86" s="61">
        <v>0</v>
      </c>
      <c r="C86" s="61">
        <v>0</v>
      </c>
      <c r="D86" s="61">
        <v>0</v>
      </c>
      <c r="E86" s="65">
        <f t="shared" si="10"/>
        <v>0</v>
      </c>
      <c r="F86" s="62">
        <f t="shared" si="11"/>
        <v>0</v>
      </c>
      <c r="H86" s="178"/>
    </row>
    <row r="87" spans="1:8" ht="15" customHeight="1" x14ac:dyDescent="0.25">
      <c r="A87" s="66" t="s">
        <v>67</v>
      </c>
      <c r="B87" s="57">
        <v>0</v>
      </c>
      <c r="C87" s="57">
        <v>0</v>
      </c>
      <c r="D87" s="57">
        <v>0</v>
      </c>
      <c r="E87" s="65">
        <f t="shared" si="10"/>
        <v>0</v>
      </c>
      <c r="F87" s="62">
        <f t="shared" si="11"/>
        <v>0</v>
      </c>
      <c r="H87" s="178"/>
    </row>
    <row r="88" spans="1:8" s="103" customFormat="1" ht="15" customHeight="1" x14ac:dyDescent="0.25">
      <c r="A88" s="68" t="s">
        <v>68</v>
      </c>
      <c r="B88" s="86">
        <v>0</v>
      </c>
      <c r="C88" s="86">
        <v>0</v>
      </c>
      <c r="D88" s="86">
        <v>0</v>
      </c>
      <c r="E88" s="65">
        <f t="shared" si="10"/>
        <v>0</v>
      </c>
      <c r="F88" s="71">
        <f t="shared" si="11"/>
        <v>0</v>
      </c>
      <c r="H88" s="179"/>
    </row>
    <row r="89" spans="1:8" ht="15" customHeight="1" x14ac:dyDescent="0.25">
      <c r="A89" s="66" t="s">
        <v>69</v>
      </c>
      <c r="B89" s="57">
        <v>0</v>
      </c>
      <c r="C89" s="57">
        <v>0</v>
      </c>
      <c r="D89" s="57">
        <v>0</v>
      </c>
      <c r="E89" s="65">
        <f t="shared" si="10"/>
        <v>0</v>
      </c>
      <c r="F89" s="62">
        <f t="shared" si="11"/>
        <v>0</v>
      </c>
      <c r="H89" s="178"/>
    </row>
    <row r="90" spans="1:8" ht="15" customHeight="1" x14ac:dyDescent="0.25">
      <c r="A90" s="66" t="s">
        <v>70</v>
      </c>
      <c r="B90" s="65">
        <v>2870000</v>
      </c>
      <c r="C90" s="65">
        <v>2870000</v>
      </c>
      <c r="D90" s="65">
        <v>2870000</v>
      </c>
      <c r="E90" s="65">
        <f t="shared" si="10"/>
        <v>0</v>
      </c>
      <c r="F90" s="62">
        <f t="shared" si="11"/>
        <v>0</v>
      </c>
      <c r="H90" s="178"/>
    </row>
    <row r="91" spans="1:8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10"/>
        <v>0</v>
      </c>
      <c r="F91" s="62">
        <f t="shared" si="11"/>
        <v>0</v>
      </c>
      <c r="H91" s="178"/>
    </row>
    <row r="92" spans="1:8" ht="15" customHeight="1" x14ac:dyDescent="0.25">
      <c r="A92" s="66" t="s">
        <v>72</v>
      </c>
      <c r="B92" s="65">
        <v>0</v>
      </c>
      <c r="C92" s="65">
        <v>0</v>
      </c>
      <c r="D92" s="65">
        <v>0</v>
      </c>
      <c r="E92" s="65">
        <f t="shared" si="10"/>
        <v>0</v>
      </c>
      <c r="F92" s="62">
        <f t="shared" si="11"/>
        <v>0</v>
      </c>
      <c r="H92" s="178"/>
    </row>
    <row r="93" spans="1:8" s="103" customFormat="1" ht="15" customHeight="1" x14ac:dyDescent="0.25">
      <c r="A93" s="68" t="s">
        <v>73</v>
      </c>
      <c r="B93" s="70">
        <v>2870000</v>
      </c>
      <c r="C93" s="70">
        <v>2870000</v>
      </c>
      <c r="D93" s="70">
        <v>2870000</v>
      </c>
      <c r="E93" s="70">
        <f t="shared" si="10"/>
        <v>0</v>
      </c>
      <c r="F93" s="71">
        <f t="shared" si="11"/>
        <v>0</v>
      </c>
      <c r="H93" s="179"/>
    </row>
    <row r="94" spans="1:8" ht="15" customHeight="1" x14ac:dyDescent="0.25">
      <c r="A94" s="66" t="s">
        <v>74</v>
      </c>
      <c r="B94" s="65">
        <v>0</v>
      </c>
      <c r="C94" s="65">
        <v>0</v>
      </c>
      <c r="D94" s="65">
        <v>0</v>
      </c>
      <c r="E94" s="65">
        <f t="shared" si="10"/>
        <v>0</v>
      </c>
      <c r="F94" s="62">
        <f t="shared" si="11"/>
        <v>0</v>
      </c>
      <c r="H94" s="178"/>
    </row>
    <row r="95" spans="1:8" ht="15" customHeight="1" x14ac:dyDescent="0.25">
      <c r="A95" s="66" t="s">
        <v>75</v>
      </c>
      <c r="B95" s="65">
        <v>0</v>
      </c>
      <c r="C95" s="65">
        <v>0</v>
      </c>
      <c r="D95" s="65">
        <v>0</v>
      </c>
      <c r="E95" s="65">
        <f t="shared" si="10"/>
        <v>0</v>
      </c>
      <c r="F95" s="62">
        <f t="shared" si="11"/>
        <v>0</v>
      </c>
      <c r="H95" s="178"/>
    </row>
    <row r="96" spans="1:8" ht="15" customHeight="1" x14ac:dyDescent="0.25">
      <c r="A96" s="73" t="s">
        <v>76</v>
      </c>
      <c r="B96" s="65">
        <v>0</v>
      </c>
      <c r="C96" s="65">
        <v>0</v>
      </c>
      <c r="D96" s="65">
        <v>0</v>
      </c>
      <c r="E96" s="65">
        <f t="shared" si="10"/>
        <v>0</v>
      </c>
      <c r="F96" s="62">
        <f t="shared" si="11"/>
        <v>0</v>
      </c>
      <c r="H96" s="178"/>
    </row>
    <row r="97" spans="1:8" s="103" customFormat="1" ht="15" customHeight="1" x14ac:dyDescent="0.25">
      <c r="A97" s="87" t="s">
        <v>77</v>
      </c>
      <c r="B97" s="86">
        <v>0</v>
      </c>
      <c r="C97" s="86">
        <v>0</v>
      </c>
      <c r="D97" s="86">
        <v>0</v>
      </c>
      <c r="E97" s="65">
        <f t="shared" si="10"/>
        <v>0</v>
      </c>
      <c r="F97" s="71">
        <f t="shared" si="11"/>
        <v>0</v>
      </c>
      <c r="H97" s="179"/>
    </row>
    <row r="98" spans="1:8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10"/>
        <v>0</v>
      </c>
      <c r="F98" s="62">
        <f t="shared" si="11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v>2870000</v>
      </c>
      <c r="C99" s="160">
        <v>2870000</v>
      </c>
      <c r="D99" s="160">
        <v>2870000</v>
      </c>
      <c r="E99" s="160">
        <f t="shared" si="10"/>
        <v>0</v>
      </c>
      <c r="F99" s="162">
        <f t="shared" si="11"/>
        <v>0</v>
      </c>
      <c r="H99" s="179"/>
    </row>
    <row r="100" spans="1:8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8" x14ac:dyDescent="0.25">
      <c r="A101" s="1" t="s">
        <v>210</v>
      </c>
    </row>
    <row r="102" spans="1:8" x14ac:dyDescent="0.25">
      <c r="A102" s="1" t="s">
        <v>181</v>
      </c>
    </row>
    <row r="103" spans="1:8" x14ac:dyDescent="0.25">
      <c r="A103" s="1" t="s">
        <v>211</v>
      </c>
    </row>
  </sheetData>
  <hyperlinks>
    <hyperlink ref="I2" location="Home!A1" tooltip="Home" display="Home" xr:uid="{A901459E-102B-4882-93BA-FF46E367A2C8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21933-0E2E-4FAD-8651-2D0A3C9EF0C3}">
  <sheetPr>
    <pageSetUpPr fitToPage="1"/>
  </sheetPr>
  <dimension ref="A1:Q103"/>
  <sheetViews>
    <sheetView topLeftCell="A69" zoomScaleNormal="100" zoomScaleSheetLayoutView="73" workbookViewId="0">
      <selection activeCell="B21" sqref="B21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">
      <c r="A1" s="27" t="s">
        <v>0</v>
      </c>
      <c r="B1" s="28"/>
      <c r="D1" s="29" t="s">
        <v>1</v>
      </c>
      <c r="E1" s="26" t="s">
        <v>187</v>
      </c>
      <c r="F1" s="30"/>
      <c r="H1" s="152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207</v>
      </c>
      <c r="C5" s="54" t="s">
        <v>208</v>
      </c>
      <c r="D5" s="202" t="s">
        <v>209</v>
      </c>
      <c r="E5" s="54" t="s">
        <v>207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0</v>
      </c>
      <c r="C8" s="61">
        <v>0</v>
      </c>
      <c r="D8" s="61">
        <v>0</v>
      </c>
      <c r="E8" s="61">
        <f t="shared" ref="E8:E36" si="0">D8-C8</f>
        <v>0</v>
      </c>
      <c r="F8" s="62">
        <f t="shared" ref="F8:F36" si="1">IF(ISBLANK(E8),"  ",IF(C8&gt;0,E8/C8,IF(E8&gt;0,1,0)))</f>
        <v>0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10000000</v>
      </c>
      <c r="C10" s="63">
        <v>10000000</v>
      </c>
      <c r="D10" s="63">
        <v>10000000</v>
      </c>
      <c r="E10" s="61">
        <f t="shared" si="0"/>
        <v>0</v>
      </c>
      <c r="F10" s="62">
        <f t="shared" si="1"/>
        <v>0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0</v>
      </c>
      <c r="C12" s="65">
        <v>0</v>
      </c>
      <c r="D12" s="65">
        <v>0</v>
      </c>
      <c r="E12" s="61">
        <f t="shared" si="0"/>
        <v>0</v>
      </c>
      <c r="F12" s="62">
        <f t="shared" si="1"/>
        <v>0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17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17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17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17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17" ht="15" customHeight="1" x14ac:dyDescent="0.25">
      <c r="A21" s="190" t="s">
        <v>193</v>
      </c>
      <c r="B21" s="65">
        <v>10000000</v>
      </c>
      <c r="C21" s="65">
        <v>10000000</v>
      </c>
      <c r="D21" s="65">
        <v>10000000</v>
      </c>
      <c r="E21" s="61">
        <f t="shared" si="0"/>
        <v>0</v>
      </c>
      <c r="F21" s="62">
        <f t="shared" si="1"/>
        <v>0</v>
      </c>
      <c r="H21" s="178"/>
    </row>
    <row r="22" spans="1:17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17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  <c r="Q23" t="s">
        <v>38</v>
      </c>
    </row>
    <row r="24" spans="1:17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17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17" ht="15" customHeight="1" x14ac:dyDescent="0.25">
      <c r="A26" s="191" t="s">
        <v>195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17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17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17" ht="15" customHeight="1" x14ac:dyDescent="0.25">
      <c r="A29" s="191" t="s">
        <v>197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17" ht="15" customHeight="1" x14ac:dyDescent="0.25">
      <c r="A30" s="192" t="s">
        <v>198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17" ht="15" customHeight="1" x14ac:dyDescent="0.25">
      <c r="A31" s="191" t="s">
        <v>205</v>
      </c>
      <c r="B31" s="65">
        <v>0</v>
      </c>
      <c r="C31" s="65">
        <v>0</v>
      </c>
      <c r="D31" s="65">
        <v>0</v>
      </c>
      <c r="E31" s="61">
        <f t="shared" ref="E31:E32" si="2">D31-C31</f>
        <v>0</v>
      </c>
      <c r="F31" s="62">
        <f t="shared" ref="F31:F32" si="3">IF(ISBLANK(E31),"  ",IF(C31&gt;0,E31/C31,IF(E31&gt;0,1,0)))</f>
        <v>0</v>
      </c>
      <c r="H31" s="178"/>
    </row>
    <row r="32" spans="1:17" ht="15" customHeight="1" x14ac:dyDescent="0.25">
      <c r="A32" s="189" t="s">
        <v>206</v>
      </c>
      <c r="B32" s="65">
        <v>0</v>
      </c>
      <c r="C32" s="65">
        <v>0</v>
      </c>
      <c r="D32" s="65">
        <v>0</v>
      </c>
      <c r="E32" s="61">
        <f t="shared" si="2"/>
        <v>0</v>
      </c>
      <c r="F32" s="62">
        <f t="shared" si="3"/>
        <v>0</v>
      </c>
      <c r="H32" s="178"/>
    </row>
    <row r="33" spans="1:8" ht="15" customHeight="1" x14ac:dyDescent="0.25">
      <c r="A33" s="191" t="s">
        <v>201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204</v>
      </c>
      <c r="B34" s="65">
        <v>0</v>
      </c>
      <c r="C34" s="65">
        <v>0</v>
      </c>
      <c r="D34" s="65">
        <v>0</v>
      </c>
      <c r="E34" s="61">
        <f t="shared" ref="E34" si="4">D34-C34</f>
        <v>0</v>
      </c>
      <c r="F34" s="62">
        <f t="shared" ref="F34" si="5">IF(ISBLANK(E34),"  ",IF(C34&gt;0,E34/C34,IF(E34&gt;0,1,0)))</f>
        <v>0</v>
      </c>
      <c r="H34" s="178"/>
    </row>
    <row r="35" spans="1:8" ht="15" customHeight="1" x14ac:dyDescent="0.25">
      <c r="A35" s="193" t="s">
        <v>202</v>
      </c>
      <c r="B35" s="65">
        <v>0</v>
      </c>
      <c r="C35" s="65">
        <v>0</v>
      </c>
      <c r="D35" s="65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203</v>
      </c>
      <c r="B36" s="65">
        <v>0</v>
      </c>
      <c r="C36" s="65">
        <v>0</v>
      </c>
      <c r="D36" s="65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s="103" customFormat="1" ht="15" customHeight="1" x14ac:dyDescent="0.25">
      <c r="A42" s="69" t="s">
        <v>30</v>
      </c>
      <c r="B42" s="70">
        <v>10000000</v>
      </c>
      <c r="C42" s="70">
        <v>10000000</v>
      </c>
      <c r="D42" s="70">
        <v>10000000</v>
      </c>
      <c r="E42" s="70">
        <f>D42-C42</f>
        <v>0</v>
      </c>
      <c r="F42" s="71">
        <f>IF(ISBLANK(E42),"  ",IF(C42&gt;0,E42/C42,IF(E42&gt;0,1,0)))</f>
        <v>0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6">D44-C44</f>
        <v>0</v>
      </c>
      <c r="F44" s="62">
        <f t="shared" ref="F44:F49" si="7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1">
        <f t="shared" si="6"/>
        <v>0</v>
      </c>
      <c r="F45" s="62">
        <f t="shared" si="7"/>
        <v>0</v>
      </c>
      <c r="H45" s="178"/>
    </row>
    <row r="46" spans="1:8" ht="15" customHeight="1" x14ac:dyDescent="0.25">
      <c r="A46" s="73" t="s">
        <v>34</v>
      </c>
      <c r="B46" s="61">
        <v>0</v>
      </c>
      <c r="C46" s="61">
        <v>0</v>
      </c>
      <c r="D46" s="61">
        <v>0</v>
      </c>
      <c r="E46" s="61">
        <f t="shared" si="6"/>
        <v>0</v>
      </c>
      <c r="F46" s="62">
        <f t="shared" si="7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1">
        <f t="shared" si="6"/>
        <v>0</v>
      </c>
      <c r="F47" s="62">
        <f t="shared" si="7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1">
        <f t="shared" si="6"/>
        <v>0</v>
      </c>
      <c r="F48" s="62">
        <f t="shared" si="7"/>
        <v>0</v>
      </c>
      <c r="H48" s="178"/>
    </row>
    <row r="49" spans="1:13" s="103" customFormat="1" ht="15" customHeight="1" x14ac:dyDescent="0.25">
      <c r="A49" s="67" t="s">
        <v>37</v>
      </c>
      <c r="B49" s="75">
        <v>0</v>
      </c>
      <c r="C49" s="75">
        <v>0</v>
      </c>
      <c r="D49" s="75">
        <v>0</v>
      </c>
      <c r="E49" s="77">
        <f t="shared" si="6"/>
        <v>0</v>
      </c>
      <c r="F49" s="71">
        <f t="shared" si="7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v>0</v>
      </c>
      <c r="C51" s="77">
        <v>0</v>
      </c>
      <c r="D51" s="77">
        <v>0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5">
        <v>0</v>
      </c>
      <c r="C55" s="75">
        <v>0</v>
      </c>
      <c r="D55" s="75">
        <v>0</v>
      </c>
      <c r="E55" s="75">
        <f>D55-C55</f>
        <v>0</v>
      </c>
      <c r="F55" s="71">
        <f>IF(ISBLANK(E55),"  ",IF(C55&gt;0,E55/C55,IF(E55&gt;0,1,0)))</f>
        <v>0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9">
        <v>0</v>
      </c>
      <c r="C57" s="79">
        <v>0</v>
      </c>
      <c r="D57" s="79">
        <v>0</v>
      </c>
      <c r="E57" s="79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5">
        <v>10000000</v>
      </c>
      <c r="C61" s="75">
        <v>10000000</v>
      </c>
      <c r="D61" s="75">
        <v>10000000</v>
      </c>
      <c r="E61" s="75">
        <f>D61-C61</f>
        <v>0</v>
      </c>
      <c r="F61" s="71">
        <f>IF(ISBLANK(E61),"  ",IF(C61&gt;0,E61/C61,IF(E61&gt;0,1,0)))</f>
        <v>0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57">
        <v>0</v>
      </c>
      <c r="C65" s="57">
        <v>0</v>
      </c>
      <c r="D65" s="57">
        <v>0</v>
      </c>
      <c r="E65" s="183">
        <f t="shared" ref="E65:E78" si="8">D65-C65</f>
        <v>0</v>
      </c>
      <c r="F65" s="62">
        <f t="shared" ref="F65:F78" si="9">IF(ISBLANK(E65),"  ",IF(C65&gt;0,E65/C65,IF(E65&gt;0,1,0)))</f>
        <v>0</v>
      </c>
      <c r="H65" s="178"/>
    </row>
    <row r="66" spans="1:8" ht="15" customHeight="1" x14ac:dyDescent="0.25">
      <c r="A66" s="66" t="s">
        <v>47</v>
      </c>
      <c r="B66" s="65">
        <v>0</v>
      </c>
      <c r="C66" s="65">
        <v>0</v>
      </c>
      <c r="D66" s="65">
        <v>0</v>
      </c>
      <c r="E66" s="183">
        <f t="shared" si="8"/>
        <v>0</v>
      </c>
      <c r="F66" s="62">
        <f t="shared" si="9"/>
        <v>0</v>
      </c>
      <c r="H66" s="178"/>
    </row>
    <row r="67" spans="1:8" ht="15" customHeight="1" x14ac:dyDescent="0.25">
      <c r="A67" s="66" t="s">
        <v>48</v>
      </c>
      <c r="B67" s="65">
        <v>0</v>
      </c>
      <c r="C67" s="65">
        <v>0</v>
      </c>
      <c r="D67" s="65">
        <v>0</v>
      </c>
      <c r="E67" s="183">
        <f t="shared" si="8"/>
        <v>0</v>
      </c>
      <c r="F67" s="62">
        <f t="shared" si="9"/>
        <v>0</v>
      </c>
      <c r="H67" s="178"/>
    </row>
    <row r="68" spans="1:8" ht="15" customHeight="1" x14ac:dyDescent="0.25">
      <c r="A68" s="66" t="s">
        <v>49</v>
      </c>
      <c r="B68" s="65">
        <v>10000000</v>
      </c>
      <c r="C68" s="65">
        <v>10000000</v>
      </c>
      <c r="D68" s="65">
        <v>10000000</v>
      </c>
      <c r="E68" s="183">
        <f t="shared" si="8"/>
        <v>0</v>
      </c>
      <c r="F68" s="62">
        <f t="shared" si="9"/>
        <v>0</v>
      </c>
      <c r="H68" s="178"/>
    </row>
    <row r="69" spans="1:8" ht="15" customHeight="1" x14ac:dyDescent="0.25">
      <c r="A69" s="66" t="s">
        <v>50</v>
      </c>
      <c r="B69" s="65">
        <v>0</v>
      </c>
      <c r="C69" s="65">
        <v>0</v>
      </c>
      <c r="D69" s="65">
        <v>0</v>
      </c>
      <c r="E69" s="183">
        <f t="shared" si="8"/>
        <v>0</v>
      </c>
      <c r="F69" s="62">
        <f t="shared" si="9"/>
        <v>0</v>
      </c>
      <c r="H69" s="178"/>
    </row>
    <row r="70" spans="1:8" ht="15" customHeight="1" x14ac:dyDescent="0.25">
      <c r="A70" s="66" t="s">
        <v>51</v>
      </c>
      <c r="B70" s="65">
        <v>0</v>
      </c>
      <c r="C70" s="65">
        <v>0</v>
      </c>
      <c r="D70" s="65">
        <v>0</v>
      </c>
      <c r="E70" s="183">
        <f t="shared" si="8"/>
        <v>0</v>
      </c>
      <c r="F70" s="62">
        <f t="shared" si="9"/>
        <v>0</v>
      </c>
      <c r="H70" s="178"/>
    </row>
    <row r="71" spans="1:8" ht="15" customHeight="1" x14ac:dyDescent="0.25">
      <c r="A71" s="66" t="s">
        <v>52</v>
      </c>
      <c r="B71" s="65">
        <v>0</v>
      </c>
      <c r="C71" s="65">
        <v>0</v>
      </c>
      <c r="D71" s="65">
        <v>0</v>
      </c>
      <c r="E71" s="183">
        <f t="shared" si="8"/>
        <v>0</v>
      </c>
      <c r="F71" s="62">
        <f t="shared" si="9"/>
        <v>0</v>
      </c>
      <c r="H71" s="178"/>
    </row>
    <row r="72" spans="1:8" ht="15" customHeight="1" x14ac:dyDescent="0.25">
      <c r="A72" s="66" t="s">
        <v>53</v>
      </c>
      <c r="B72" s="65">
        <v>0</v>
      </c>
      <c r="C72" s="65">
        <v>0</v>
      </c>
      <c r="D72" s="65">
        <v>0</v>
      </c>
      <c r="E72" s="183">
        <f t="shared" si="8"/>
        <v>0</v>
      </c>
      <c r="F72" s="62">
        <f t="shared" si="9"/>
        <v>0</v>
      </c>
      <c r="H72" s="178"/>
    </row>
    <row r="73" spans="1:8" s="103" customFormat="1" ht="15" customHeight="1" x14ac:dyDescent="0.25">
      <c r="A73" s="84" t="s">
        <v>54</v>
      </c>
      <c r="B73" s="70">
        <v>10000000</v>
      </c>
      <c r="C73" s="70">
        <v>10000000</v>
      </c>
      <c r="D73" s="70">
        <v>10000000</v>
      </c>
      <c r="E73" s="79">
        <f t="shared" si="8"/>
        <v>0</v>
      </c>
      <c r="F73" s="71">
        <f t="shared" si="9"/>
        <v>0</v>
      </c>
      <c r="H73" s="179"/>
    </row>
    <row r="74" spans="1:8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183">
        <f t="shared" si="8"/>
        <v>0</v>
      </c>
      <c r="F74" s="62">
        <f t="shared" si="9"/>
        <v>0</v>
      </c>
      <c r="H74" s="178"/>
    </row>
    <row r="75" spans="1:8" ht="15" customHeight="1" x14ac:dyDescent="0.25">
      <c r="A75" s="66" t="s">
        <v>56</v>
      </c>
      <c r="B75" s="65">
        <v>0</v>
      </c>
      <c r="C75" s="65">
        <v>0</v>
      </c>
      <c r="D75" s="65">
        <v>0</v>
      </c>
      <c r="E75" s="183">
        <f t="shared" si="8"/>
        <v>0</v>
      </c>
      <c r="F75" s="62">
        <f t="shared" si="9"/>
        <v>0</v>
      </c>
      <c r="H75" s="178"/>
    </row>
    <row r="76" spans="1:8" ht="15" customHeight="1" x14ac:dyDescent="0.25">
      <c r="A76" s="66" t="s">
        <v>57</v>
      </c>
      <c r="B76" s="65">
        <v>0</v>
      </c>
      <c r="C76" s="65">
        <v>0</v>
      </c>
      <c r="D76" s="65">
        <v>0</v>
      </c>
      <c r="E76" s="183">
        <f t="shared" si="8"/>
        <v>0</v>
      </c>
      <c r="F76" s="62">
        <f t="shared" si="9"/>
        <v>0</v>
      </c>
      <c r="H76" s="178"/>
    </row>
    <row r="77" spans="1:8" ht="15" customHeight="1" x14ac:dyDescent="0.25">
      <c r="A77" s="66" t="s">
        <v>58</v>
      </c>
      <c r="B77" s="65">
        <v>0</v>
      </c>
      <c r="C77" s="65">
        <v>0</v>
      </c>
      <c r="D77" s="65">
        <v>0</v>
      </c>
      <c r="E77" s="183">
        <f t="shared" si="8"/>
        <v>0</v>
      </c>
      <c r="F77" s="62">
        <f t="shared" si="9"/>
        <v>0</v>
      </c>
      <c r="H77" s="178"/>
    </row>
    <row r="78" spans="1:8" s="103" customFormat="1" ht="15" customHeight="1" x14ac:dyDescent="0.25">
      <c r="A78" s="85" t="s">
        <v>59</v>
      </c>
      <c r="B78" s="86">
        <v>10000000</v>
      </c>
      <c r="C78" s="86">
        <v>10000000</v>
      </c>
      <c r="D78" s="86">
        <v>10000000</v>
      </c>
      <c r="E78" s="79">
        <f t="shared" si="8"/>
        <v>0</v>
      </c>
      <c r="F78" s="71">
        <f t="shared" si="9"/>
        <v>0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v>0</v>
      </c>
      <c r="C81" s="61">
        <v>0</v>
      </c>
      <c r="D81" s="61">
        <v>0</v>
      </c>
      <c r="E81" s="57">
        <f t="shared" ref="E81:E99" si="10">D81-C81</f>
        <v>0</v>
      </c>
      <c r="F81" s="62">
        <f t="shared" ref="F81:F99" si="11">IF(ISBLANK(E81),"  ",IF(C81&gt;0,E81/C81,IF(E81&gt;0,1,0)))</f>
        <v>0</v>
      </c>
      <c r="H81" s="178"/>
    </row>
    <row r="82" spans="1:8" ht="15" customHeight="1" x14ac:dyDescent="0.25">
      <c r="A82" s="66" t="s">
        <v>62</v>
      </c>
      <c r="B82" s="63">
        <v>0</v>
      </c>
      <c r="C82" s="63">
        <v>0</v>
      </c>
      <c r="D82" s="63">
        <v>0</v>
      </c>
      <c r="E82" s="65">
        <f t="shared" si="10"/>
        <v>0</v>
      </c>
      <c r="F82" s="62">
        <f t="shared" si="11"/>
        <v>0</v>
      </c>
      <c r="H82" s="178"/>
    </row>
    <row r="83" spans="1:8" ht="15" customHeight="1" x14ac:dyDescent="0.25">
      <c r="A83" s="66" t="s">
        <v>63</v>
      </c>
      <c r="B83" s="57">
        <v>0</v>
      </c>
      <c r="C83" s="57">
        <v>0</v>
      </c>
      <c r="D83" s="57">
        <v>0</v>
      </c>
      <c r="E83" s="65">
        <f t="shared" si="10"/>
        <v>0</v>
      </c>
      <c r="F83" s="62">
        <f t="shared" si="11"/>
        <v>0</v>
      </c>
      <c r="H83" s="178"/>
    </row>
    <row r="84" spans="1:8" s="103" customFormat="1" ht="15" customHeight="1" x14ac:dyDescent="0.25">
      <c r="A84" s="84" t="s">
        <v>64</v>
      </c>
      <c r="B84" s="86">
        <v>0</v>
      </c>
      <c r="C84" s="86">
        <v>0</v>
      </c>
      <c r="D84" s="86">
        <v>0</v>
      </c>
      <c r="E84" s="70">
        <f t="shared" si="10"/>
        <v>0</v>
      </c>
      <c r="F84" s="71">
        <f t="shared" si="11"/>
        <v>0</v>
      </c>
      <c r="H84" s="179"/>
    </row>
    <row r="85" spans="1:8" ht="15" customHeight="1" x14ac:dyDescent="0.25">
      <c r="A85" s="66" t="s">
        <v>65</v>
      </c>
      <c r="B85" s="63">
        <v>0</v>
      </c>
      <c r="C85" s="63">
        <v>0</v>
      </c>
      <c r="D85" s="63">
        <v>0</v>
      </c>
      <c r="E85" s="65">
        <f t="shared" si="10"/>
        <v>0</v>
      </c>
      <c r="F85" s="62">
        <f t="shared" si="11"/>
        <v>0</v>
      </c>
      <c r="H85" s="178"/>
    </row>
    <row r="86" spans="1:8" ht="15" customHeight="1" x14ac:dyDescent="0.25">
      <c r="A86" s="66" t="s">
        <v>66</v>
      </c>
      <c r="B86" s="61">
        <v>0</v>
      </c>
      <c r="C86" s="61">
        <v>0</v>
      </c>
      <c r="D86" s="61">
        <v>0</v>
      </c>
      <c r="E86" s="65">
        <f t="shared" si="10"/>
        <v>0</v>
      </c>
      <c r="F86" s="62">
        <f t="shared" si="11"/>
        <v>0</v>
      </c>
      <c r="H86" s="178"/>
    </row>
    <row r="87" spans="1:8" ht="15" customHeight="1" x14ac:dyDescent="0.25">
      <c r="A87" s="66" t="s">
        <v>67</v>
      </c>
      <c r="B87" s="57">
        <v>0</v>
      </c>
      <c r="C87" s="57">
        <v>0</v>
      </c>
      <c r="D87" s="57">
        <v>0</v>
      </c>
      <c r="E87" s="65">
        <f t="shared" si="10"/>
        <v>0</v>
      </c>
      <c r="F87" s="62">
        <f t="shared" si="11"/>
        <v>0</v>
      </c>
      <c r="H87" s="178"/>
    </row>
    <row r="88" spans="1:8" s="103" customFormat="1" ht="15" customHeight="1" x14ac:dyDescent="0.25">
      <c r="A88" s="68" t="s">
        <v>68</v>
      </c>
      <c r="B88" s="86">
        <v>0</v>
      </c>
      <c r="C88" s="86">
        <v>0</v>
      </c>
      <c r="D88" s="86">
        <v>0</v>
      </c>
      <c r="E88" s="65">
        <f t="shared" si="10"/>
        <v>0</v>
      </c>
      <c r="F88" s="71">
        <f t="shared" si="11"/>
        <v>0</v>
      </c>
      <c r="H88" s="179"/>
    </row>
    <row r="89" spans="1:8" ht="15" customHeight="1" x14ac:dyDescent="0.25">
      <c r="A89" s="66" t="s">
        <v>69</v>
      </c>
      <c r="B89" s="57">
        <v>0</v>
      </c>
      <c r="C89" s="57">
        <v>0</v>
      </c>
      <c r="D89" s="57">
        <v>0</v>
      </c>
      <c r="E89" s="65">
        <f t="shared" si="10"/>
        <v>0</v>
      </c>
      <c r="F89" s="62">
        <f t="shared" si="11"/>
        <v>0</v>
      </c>
      <c r="H89" s="178"/>
    </row>
    <row r="90" spans="1:8" ht="15" customHeight="1" x14ac:dyDescent="0.25">
      <c r="A90" s="66" t="s">
        <v>70</v>
      </c>
      <c r="B90" s="65">
        <v>10000000</v>
      </c>
      <c r="C90" s="65">
        <v>10000000</v>
      </c>
      <c r="D90" s="65">
        <v>10000000</v>
      </c>
      <c r="E90" s="65">
        <f t="shared" si="10"/>
        <v>0</v>
      </c>
      <c r="F90" s="62">
        <f t="shared" si="11"/>
        <v>0</v>
      </c>
      <c r="H90" s="178"/>
    </row>
    <row r="91" spans="1:8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10"/>
        <v>0</v>
      </c>
      <c r="F91" s="62">
        <f t="shared" si="11"/>
        <v>0</v>
      </c>
      <c r="H91" s="178"/>
    </row>
    <row r="92" spans="1:8" ht="15" customHeight="1" x14ac:dyDescent="0.25">
      <c r="A92" s="66" t="s">
        <v>72</v>
      </c>
      <c r="B92" s="65">
        <v>0</v>
      </c>
      <c r="C92" s="65">
        <v>0</v>
      </c>
      <c r="D92" s="65">
        <v>0</v>
      </c>
      <c r="E92" s="65">
        <f t="shared" si="10"/>
        <v>0</v>
      </c>
      <c r="F92" s="62">
        <f t="shared" si="11"/>
        <v>0</v>
      </c>
      <c r="H92" s="178"/>
    </row>
    <row r="93" spans="1:8" s="103" customFormat="1" ht="15" customHeight="1" x14ac:dyDescent="0.25">
      <c r="A93" s="68" t="s">
        <v>73</v>
      </c>
      <c r="B93" s="70">
        <v>10000000</v>
      </c>
      <c r="C93" s="70">
        <v>10000000</v>
      </c>
      <c r="D93" s="70">
        <v>10000000</v>
      </c>
      <c r="E93" s="70">
        <f t="shared" si="10"/>
        <v>0</v>
      </c>
      <c r="F93" s="71">
        <f t="shared" si="11"/>
        <v>0</v>
      </c>
      <c r="H93" s="179"/>
    </row>
    <row r="94" spans="1:8" ht="15" customHeight="1" x14ac:dyDescent="0.25">
      <c r="A94" s="66" t="s">
        <v>74</v>
      </c>
      <c r="B94" s="65">
        <v>0</v>
      </c>
      <c r="C94" s="65">
        <v>0</v>
      </c>
      <c r="D94" s="65">
        <v>0</v>
      </c>
      <c r="E94" s="65">
        <f t="shared" si="10"/>
        <v>0</v>
      </c>
      <c r="F94" s="62">
        <f t="shared" si="11"/>
        <v>0</v>
      </c>
      <c r="H94" s="178"/>
    </row>
    <row r="95" spans="1:8" ht="15" customHeight="1" x14ac:dyDescent="0.25">
      <c r="A95" s="66" t="s">
        <v>75</v>
      </c>
      <c r="B95" s="65">
        <v>0</v>
      </c>
      <c r="C95" s="65">
        <v>0</v>
      </c>
      <c r="D95" s="65">
        <v>0</v>
      </c>
      <c r="E95" s="65">
        <f t="shared" si="10"/>
        <v>0</v>
      </c>
      <c r="F95" s="62">
        <f t="shared" si="11"/>
        <v>0</v>
      </c>
      <c r="H95" s="178"/>
    </row>
    <row r="96" spans="1:8" ht="15" customHeight="1" x14ac:dyDescent="0.25">
      <c r="A96" s="73" t="s">
        <v>76</v>
      </c>
      <c r="B96" s="65">
        <v>0</v>
      </c>
      <c r="C96" s="65">
        <v>0</v>
      </c>
      <c r="D96" s="65">
        <v>0</v>
      </c>
      <c r="E96" s="65">
        <f t="shared" si="10"/>
        <v>0</v>
      </c>
      <c r="F96" s="62">
        <f t="shared" si="11"/>
        <v>0</v>
      </c>
      <c r="H96" s="178"/>
    </row>
    <row r="97" spans="1:8" s="103" customFormat="1" ht="15" customHeight="1" x14ac:dyDescent="0.25">
      <c r="A97" s="87" t="s">
        <v>77</v>
      </c>
      <c r="B97" s="86">
        <v>0</v>
      </c>
      <c r="C97" s="86">
        <v>0</v>
      </c>
      <c r="D97" s="86">
        <v>0</v>
      </c>
      <c r="E97" s="65">
        <f t="shared" si="10"/>
        <v>0</v>
      </c>
      <c r="F97" s="71">
        <f t="shared" si="11"/>
        <v>0</v>
      </c>
      <c r="H97" s="179"/>
    </row>
    <row r="98" spans="1:8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10"/>
        <v>0</v>
      </c>
      <c r="F98" s="62">
        <f t="shared" si="11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v>10000000</v>
      </c>
      <c r="C99" s="160">
        <v>10000000</v>
      </c>
      <c r="D99" s="160">
        <v>10000000</v>
      </c>
      <c r="E99" s="160">
        <f t="shared" si="10"/>
        <v>0</v>
      </c>
      <c r="F99" s="162">
        <f t="shared" si="11"/>
        <v>0</v>
      </c>
      <c r="H99" s="179"/>
    </row>
    <row r="100" spans="1:8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8" x14ac:dyDescent="0.25">
      <c r="A101" s="1" t="s">
        <v>210</v>
      </c>
    </row>
    <row r="102" spans="1:8" x14ac:dyDescent="0.25">
      <c r="A102" s="1" t="s">
        <v>181</v>
      </c>
    </row>
    <row r="103" spans="1:8" x14ac:dyDescent="0.25">
      <c r="A103" s="1" t="s">
        <v>211</v>
      </c>
    </row>
  </sheetData>
  <hyperlinks>
    <hyperlink ref="I2" location="Home!A1" tooltip="Home" display="Home" xr:uid="{D7E4318B-1034-4B33-839F-FFA739ADB1B9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2">
    <pageSetUpPr fitToPage="1"/>
  </sheetPr>
  <dimension ref="A1:M103"/>
  <sheetViews>
    <sheetView view="pageBreakPreview" zoomScale="73" zoomScaleNormal="100" zoomScaleSheetLayoutView="73" workbookViewId="0">
      <selection activeCell="B78" sqref="B78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">
      <c r="A1" s="27" t="s">
        <v>0</v>
      </c>
      <c r="B1" s="28"/>
      <c r="D1" s="29" t="s">
        <v>1</v>
      </c>
      <c r="E1" s="26" t="s">
        <v>98</v>
      </c>
      <c r="F1" s="30"/>
      <c r="H1" s="152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207</v>
      </c>
      <c r="C5" s="54" t="s">
        <v>208</v>
      </c>
      <c r="D5" s="202" t="s">
        <v>209</v>
      </c>
      <c r="E5" s="54" t="s">
        <v>207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18937535</v>
      </c>
      <c r="C8" s="61">
        <v>18937535</v>
      </c>
      <c r="D8" s="61">
        <v>18614156</v>
      </c>
      <c r="E8" s="61">
        <f t="shared" ref="E8:E36" si="0">D8-C8</f>
        <v>-323379</v>
      </c>
      <c r="F8" s="62">
        <f t="shared" ref="F8:F36" si="1">IF(ISBLANK(E8),"  ",IF(C8&gt;0,E8/C8,IF(E8&gt;0,1,0)))</f>
        <v>-1.7076087252115971E-2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700970.72</v>
      </c>
      <c r="C10" s="63">
        <v>724274</v>
      </c>
      <c r="D10" s="63">
        <v>737661</v>
      </c>
      <c r="E10" s="61">
        <f t="shared" si="0"/>
        <v>13387</v>
      </c>
      <c r="F10" s="62">
        <f t="shared" si="1"/>
        <v>1.8483336416880904E-2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700970.72</v>
      </c>
      <c r="C12" s="65">
        <v>724274</v>
      </c>
      <c r="D12" s="65">
        <v>737661</v>
      </c>
      <c r="E12" s="61">
        <f t="shared" si="0"/>
        <v>13387</v>
      </c>
      <c r="F12" s="62">
        <f t="shared" si="1"/>
        <v>1.8483336416880904E-2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205</v>
      </c>
      <c r="B31" s="65">
        <v>0</v>
      </c>
      <c r="C31" s="65">
        <v>0</v>
      </c>
      <c r="D31" s="65">
        <v>0</v>
      </c>
      <c r="E31" s="61">
        <f t="shared" ref="E31:E32" si="2">D31-C31</f>
        <v>0</v>
      </c>
      <c r="F31" s="62">
        <f t="shared" ref="F31:F32" si="3">IF(ISBLANK(E31),"  ",IF(C31&gt;0,E31/C31,IF(E31&gt;0,1,0)))</f>
        <v>0</v>
      </c>
      <c r="H31" s="178"/>
    </row>
    <row r="32" spans="1:8" ht="15" customHeight="1" x14ac:dyDescent="0.25">
      <c r="A32" s="189" t="s">
        <v>206</v>
      </c>
      <c r="B32" s="65">
        <v>0</v>
      </c>
      <c r="C32" s="65">
        <v>0</v>
      </c>
      <c r="D32" s="65">
        <v>0</v>
      </c>
      <c r="E32" s="61">
        <f t="shared" si="2"/>
        <v>0</v>
      </c>
      <c r="F32" s="62">
        <f t="shared" si="3"/>
        <v>0</v>
      </c>
      <c r="H32" s="178"/>
    </row>
    <row r="33" spans="1:8" ht="15" customHeight="1" x14ac:dyDescent="0.25">
      <c r="A33" s="191" t="s">
        <v>201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204</v>
      </c>
      <c r="B34" s="65">
        <v>0</v>
      </c>
      <c r="C34" s="65">
        <v>0</v>
      </c>
      <c r="D34" s="65">
        <v>0</v>
      </c>
      <c r="E34" s="61">
        <f t="shared" ref="E34" si="4">D34-C34</f>
        <v>0</v>
      </c>
      <c r="F34" s="62">
        <f t="shared" ref="F34" si="5">IF(ISBLANK(E34),"  ",IF(C34&gt;0,E34/C34,IF(E34&gt;0,1,0)))</f>
        <v>0</v>
      </c>
      <c r="H34" s="178"/>
    </row>
    <row r="35" spans="1:8" ht="15" customHeight="1" x14ac:dyDescent="0.25">
      <c r="A35" s="193" t="s">
        <v>202</v>
      </c>
      <c r="B35" s="65">
        <v>0</v>
      </c>
      <c r="C35" s="65">
        <v>0</v>
      </c>
      <c r="D35" s="65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203</v>
      </c>
      <c r="B36" s="65">
        <v>0</v>
      </c>
      <c r="C36" s="65">
        <v>0</v>
      </c>
      <c r="D36" s="65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s="103" customFormat="1" ht="15" customHeight="1" x14ac:dyDescent="0.25">
      <c r="A42" s="69" t="s">
        <v>30</v>
      </c>
      <c r="B42" s="70">
        <v>19638505.719999999</v>
      </c>
      <c r="C42" s="70">
        <v>19661809</v>
      </c>
      <c r="D42" s="70">
        <v>19351817</v>
      </c>
      <c r="E42" s="70">
        <f>D42-C42</f>
        <v>-309992</v>
      </c>
      <c r="F42" s="71">
        <f>IF(ISBLANK(E42),"  ",IF(C42&gt;0,E42/C42,IF(E42&gt;0,1,0)))</f>
        <v>-1.5766199335981751E-2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6">D44-C44</f>
        <v>0</v>
      </c>
      <c r="F44" s="62">
        <f t="shared" ref="F44:F49" si="7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1">
        <f t="shared" si="6"/>
        <v>0</v>
      </c>
      <c r="F45" s="62">
        <f t="shared" si="7"/>
        <v>0</v>
      </c>
      <c r="H45" s="178"/>
    </row>
    <row r="46" spans="1:8" ht="15" customHeight="1" x14ac:dyDescent="0.25">
      <c r="A46" s="73" t="s">
        <v>34</v>
      </c>
      <c r="B46" s="61">
        <v>0</v>
      </c>
      <c r="C46" s="61">
        <v>0</v>
      </c>
      <c r="D46" s="61">
        <v>0</v>
      </c>
      <c r="E46" s="61">
        <f t="shared" si="6"/>
        <v>0</v>
      </c>
      <c r="F46" s="62">
        <f t="shared" si="7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1">
        <f t="shared" si="6"/>
        <v>0</v>
      </c>
      <c r="F47" s="62">
        <f t="shared" si="7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1">
        <f t="shared" si="6"/>
        <v>0</v>
      </c>
      <c r="F48" s="62">
        <f t="shared" si="7"/>
        <v>0</v>
      </c>
      <c r="H48" s="178"/>
    </row>
    <row r="49" spans="1:13" s="103" customFormat="1" ht="15" customHeight="1" x14ac:dyDescent="0.25">
      <c r="A49" s="67" t="s">
        <v>37</v>
      </c>
      <c r="B49" s="75">
        <v>0</v>
      </c>
      <c r="C49" s="75">
        <v>0</v>
      </c>
      <c r="D49" s="75">
        <v>0</v>
      </c>
      <c r="E49" s="77">
        <f t="shared" si="6"/>
        <v>0</v>
      </c>
      <c r="F49" s="71">
        <f t="shared" si="7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v>0</v>
      </c>
      <c r="C51" s="77">
        <v>0</v>
      </c>
      <c r="D51" s="77">
        <v>0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v>1646192.47</v>
      </c>
      <c r="C53" s="77">
        <v>0</v>
      </c>
      <c r="D53" s="77"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5">
        <v>26653807.810000002</v>
      </c>
      <c r="C55" s="75">
        <v>28299999.878517356</v>
      </c>
      <c r="D55" s="75">
        <v>27000000</v>
      </c>
      <c r="E55" s="75">
        <f>D55-C55</f>
        <v>-1299999.8785173558</v>
      </c>
      <c r="F55" s="71">
        <f>IF(ISBLANK(E55),"  ",IF(C55&gt;0,E55/C55,IF(E55&gt;0,1,0)))</f>
        <v>-4.5936391664234279E-2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9">
        <v>0</v>
      </c>
      <c r="C57" s="79">
        <v>0</v>
      </c>
      <c r="D57" s="79">
        <v>0</v>
      </c>
      <c r="E57" s="79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5">
        <v>47938506</v>
      </c>
      <c r="C61" s="75">
        <v>47961808.878517359</v>
      </c>
      <c r="D61" s="75">
        <v>46351817</v>
      </c>
      <c r="E61" s="75">
        <f>D61-C61</f>
        <v>-1609991.8785173595</v>
      </c>
      <c r="F61" s="71">
        <f>IF(ISBLANK(E61),"  ",IF(C61&gt;0,E61/C61,IF(E61&gt;0,1,0)))</f>
        <v>-3.3568205957271419E-2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57">
        <v>18281759.75</v>
      </c>
      <c r="C65" s="57">
        <v>17982545.170000002</v>
      </c>
      <c r="D65" s="57">
        <v>17865890.030000001</v>
      </c>
      <c r="E65" s="183">
        <f t="shared" ref="E65:E78" si="8">D65-C65</f>
        <v>-116655.1400000006</v>
      </c>
      <c r="F65" s="62">
        <f t="shared" ref="F65:F78" si="9">IF(ISBLANK(E65),"  ",IF(C65&gt;0,E65/C65,IF(E65&gt;0,1,0)))</f>
        <v>-6.4871317656754468E-3</v>
      </c>
      <c r="H65" s="178"/>
    </row>
    <row r="66" spans="1:8" ht="15" customHeight="1" x14ac:dyDescent="0.25">
      <c r="A66" s="66" t="s">
        <v>47</v>
      </c>
      <c r="B66" s="65">
        <v>0</v>
      </c>
      <c r="C66" s="65">
        <v>0</v>
      </c>
      <c r="D66" s="65">
        <v>0</v>
      </c>
      <c r="E66" s="183">
        <f t="shared" si="8"/>
        <v>0</v>
      </c>
      <c r="F66" s="62">
        <f t="shared" si="9"/>
        <v>0</v>
      </c>
      <c r="H66" s="178"/>
    </row>
    <row r="67" spans="1:8" ht="15" customHeight="1" x14ac:dyDescent="0.25">
      <c r="A67" s="66" t="s">
        <v>48</v>
      </c>
      <c r="B67" s="65">
        <v>0</v>
      </c>
      <c r="C67" s="65">
        <v>0</v>
      </c>
      <c r="D67" s="65">
        <v>0</v>
      </c>
      <c r="E67" s="183">
        <f t="shared" si="8"/>
        <v>0</v>
      </c>
      <c r="F67" s="62">
        <f t="shared" si="9"/>
        <v>0</v>
      </c>
      <c r="H67" s="178"/>
    </row>
    <row r="68" spans="1:8" ht="15" customHeight="1" x14ac:dyDescent="0.25">
      <c r="A68" s="66" t="s">
        <v>49</v>
      </c>
      <c r="B68" s="65">
        <v>6021419.6799999997</v>
      </c>
      <c r="C68" s="65">
        <v>6981556.4700000007</v>
      </c>
      <c r="D68" s="65">
        <v>4924759.04</v>
      </c>
      <c r="E68" s="183">
        <f t="shared" si="8"/>
        <v>-2056797.4300000006</v>
      </c>
      <c r="F68" s="62">
        <f t="shared" si="9"/>
        <v>-0.29460442507886792</v>
      </c>
      <c r="H68" s="178"/>
    </row>
    <row r="69" spans="1:8" ht="15" customHeight="1" x14ac:dyDescent="0.25">
      <c r="A69" s="66" t="s">
        <v>50</v>
      </c>
      <c r="B69" s="65">
        <v>4009085.07</v>
      </c>
      <c r="C69" s="65">
        <v>4361676.93</v>
      </c>
      <c r="D69" s="65">
        <v>4408044.16</v>
      </c>
      <c r="E69" s="183">
        <f t="shared" si="8"/>
        <v>46367.230000000447</v>
      </c>
      <c r="F69" s="62">
        <f t="shared" si="9"/>
        <v>1.0630597071755255E-2</v>
      </c>
      <c r="H69" s="178"/>
    </row>
    <row r="70" spans="1:8" ht="15" customHeight="1" x14ac:dyDescent="0.25">
      <c r="A70" s="66" t="s">
        <v>51</v>
      </c>
      <c r="B70" s="65">
        <v>11691163.84</v>
      </c>
      <c r="C70" s="65">
        <v>11450901.74</v>
      </c>
      <c r="D70" s="65">
        <v>12298137.629999999</v>
      </c>
      <c r="E70" s="183">
        <f t="shared" si="8"/>
        <v>847235.88999999873</v>
      </c>
      <c r="F70" s="62">
        <f t="shared" si="9"/>
        <v>7.3988573933916113E-2</v>
      </c>
      <c r="H70" s="178"/>
    </row>
    <row r="71" spans="1:8" ht="15" customHeight="1" x14ac:dyDescent="0.25">
      <c r="A71" s="66" t="s">
        <v>52</v>
      </c>
      <c r="B71" s="65">
        <v>0</v>
      </c>
      <c r="C71" s="65">
        <v>10000</v>
      </c>
      <c r="D71" s="65">
        <v>0</v>
      </c>
      <c r="E71" s="183">
        <f t="shared" si="8"/>
        <v>-10000</v>
      </c>
      <c r="F71" s="62">
        <f t="shared" si="9"/>
        <v>-1</v>
      </c>
      <c r="H71" s="178"/>
    </row>
    <row r="72" spans="1:8" ht="15" customHeight="1" x14ac:dyDescent="0.25">
      <c r="A72" s="66" t="s">
        <v>53</v>
      </c>
      <c r="B72" s="65">
        <v>7935077.6700000009</v>
      </c>
      <c r="C72" s="65">
        <v>7175128.4800000004</v>
      </c>
      <c r="D72" s="65">
        <v>6854986</v>
      </c>
      <c r="E72" s="183">
        <f t="shared" si="8"/>
        <v>-320142.48000000045</v>
      </c>
      <c r="F72" s="62">
        <f t="shared" si="9"/>
        <v>-4.4618362011546925E-2</v>
      </c>
      <c r="H72" s="178"/>
    </row>
    <row r="73" spans="1:8" s="103" customFormat="1" ht="15" customHeight="1" x14ac:dyDescent="0.25">
      <c r="A73" s="84" t="s">
        <v>54</v>
      </c>
      <c r="B73" s="70">
        <v>47938506.010000005</v>
      </c>
      <c r="C73" s="70">
        <v>47961808.790000007</v>
      </c>
      <c r="D73" s="70">
        <v>46351816.859999999</v>
      </c>
      <c r="E73" s="79">
        <f t="shared" si="8"/>
        <v>-1609991.9300000072</v>
      </c>
      <c r="F73" s="71">
        <f t="shared" si="9"/>
        <v>-3.3568207092633438E-2</v>
      </c>
      <c r="H73" s="179"/>
    </row>
    <row r="74" spans="1:8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183">
        <f t="shared" si="8"/>
        <v>0</v>
      </c>
      <c r="F74" s="62">
        <f t="shared" si="9"/>
        <v>0</v>
      </c>
      <c r="H74" s="178"/>
    </row>
    <row r="75" spans="1:8" ht="15" customHeight="1" x14ac:dyDescent="0.25">
      <c r="A75" s="66" t="s">
        <v>56</v>
      </c>
      <c r="B75" s="65">
        <v>0</v>
      </c>
      <c r="C75" s="65">
        <v>0</v>
      </c>
      <c r="D75" s="65">
        <v>0</v>
      </c>
      <c r="E75" s="183">
        <f t="shared" si="8"/>
        <v>0</v>
      </c>
      <c r="F75" s="62">
        <f t="shared" si="9"/>
        <v>0</v>
      </c>
      <c r="H75" s="178"/>
    </row>
    <row r="76" spans="1:8" ht="15" customHeight="1" x14ac:dyDescent="0.25">
      <c r="A76" s="66" t="s">
        <v>57</v>
      </c>
      <c r="B76" s="65">
        <v>0</v>
      </c>
      <c r="C76" s="65">
        <v>0</v>
      </c>
      <c r="D76" s="65">
        <v>0</v>
      </c>
      <c r="E76" s="183">
        <f t="shared" si="8"/>
        <v>0</v>
      </c>
      <c r="F76" s="62">
        <f t="shared" si="9"/>
        <v>0</v>
      </c>
      <c r="H76" s="178"/>
    </row>
    <row r="77" spans="1:8" ht="15" customHeight="1" x14ac:dyDescent="0.25">
      <c r="A77" s="66" t="s">
        <v>58</v>
      </c>
      <c r="B77" s="65">
        <v>0</v>
      </c>
      <c r="C77" s="65">
        <v>0</v>
      </c>
      <c r="D77" s="65">
        <v>0</v>
      </c>
      <c r="E77" s="183">
        <f t="shared" si="8"/>
        <v>0</v>
      </c>
      <c r="F77" s="62">
        <f t="shared" si="9"/>
        <v>0</v>
      </c>
      <c r="H77" s="178"/>
    </row>
    <row r="78" spans="1:8" s="103" customFormat="1" ht="15" customHeight="1" x14ac:dyDescent="0.25">
      <c r="A78" s="85" t="s">
        <v>59</v>
      </c>
      <c r="B78" s="86">
        <v>47938506.010000005</v>
      </c>
      <c r="C78" s="86">
        <v>47961808.790000007</v>
      </c>
      <c r="D78" s="86">
        <v>46351816.859999999</v>
      </c>
      <c r="E78" s="79">
        <f t="shared" si="8"/>
        <v>-1609991.9300000072</v>
      </c>
      <c r="F78" s="71">
        <f t="shared" si="9"/>
        <v>-3.3568207092633438E-2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v>26131786.350000001</v>
      </c>
      <c r="C81" s="61">
        <v>26544606.82</v>
      </c>
      <c r="D81" s="61">
        <v>27556578.989999998</v>
      </c>
      <c r="E81" s="57">
        <f t="shared" ref="E81:E99" si="10">D81-C81</f>
        <v>1011972.1699999981</v>
      </c>
      <c r="F81" s="62">
        <f t="shared" ref="F81:F99" si="11">IF(ISBLANK(E81),"  ",IF(C81&gt;0,E81/C81,IF(E81&gt;0,1,0)))</f>
        <v>3.8123456748190704E-2</v>
      </c>
      <c r="H81" s="178"/>
    </row>
    <row r="82" spans="1:8" ht="15" customHeight="1" x14ac:dyDescent="0.25">
      <c r="A82" s="66" t="s">
        <v>62</v>
      </c>
      <c r="B82" s="63">
        <v>0</v>
      </c>
      <c r="C82" s="63">
        <v>0</v>
      </c>
      <c r="D82" s="63">
        <v>0</v>
      </c>
      <c r="E82" s="65">
        <f t="shared" si="10"/>
        <v>0</v>
      </c>
      <c r="F82" s="62">
        <f t="shared" si="11"/>
        <v>0</v>
      </c>
      <c r="H82" s="178"/>
    </row>
    <row r="83" spans="1:8" ht="15" customHeight="1" x14ac:dyDescent="0.25">
      <c r="A83" s="66" t="s">
        <v>63</v>
      </c>
      <c r="B83" s="57">
        <v>9234282.2300000004</v>
      </c>
      <c r="C83" s="57">
        <v>10460580.970000001</v>
      </c>
      <c r="D83" s="57">
        <v>9737421.4299999997</v>
      </c>
      <c r="E83" s="65">
        <f t="shared" si="10"/>
        <v>-723159.54000000097</v>
      </c>
      <c r="F83" s="62">
        <f t="shared" si="11"/>
        <v>-6.9131871554166738E-2</v>
      </c>
      <c r="H83" s="178"/>
    </row>
    <row r="84" spans="1:8" s="103" customFormat="1" ht="15" customHeight="1" x14ac:dyDescent="0.25">
      <c r="A84" s="84" t="s">
        <v>64</v>
      </c>
      <c r="B84" s="86">
        <v>35366068.579999998</v>
      </c>
      <c r="C84" s="86">
        <v>37005187.789999999</v>
      </c>
      <c r="D84" s="86">
        <v>37294000.420000002</v>
      </c>
      <c r="E84" s="70">
        <f t="shared" si="10"/>
        <v>288812.63000000268</v>
      </c>
      <c r="F84" s="71">
        <f t="shared" si="11"/>
        <v>7.8046524622163707E-3</v>
      </c>
      <c r="H84" s="179"/>
    </row>
    <row r="85" spans="1:8" ht="15" customHeight="1" x14ac:dyDescent="0.25">
      <c r="A85" s="66" t="s">
        <v>65</v>
      </c>
      <c r="B85" s="63">
        <v>332524.72000000003</v>
      </c>
      <c r="C85" s="63">
        <v>0</v>
      </c>
      <c r="D85" s="63">
        <v>20000</v>
      </c>
      <c r="E85" s="65">
        <f t="shared" si="10"/>
        <v>20000</v>
      </c>
      <c r="F85" s="62">
        <f t="shared" si="11"/>
        <v>1</v>
      </c>
      <c r="H85" s="178"/>
    </row>
    <row r="86" spans="1:8" ht="15" customHeight="1" x14ac:dyDescent="0.25">
      <c r="A86" s="66" t="s">
        <v>66</v>
      </c>
      <c r="B86" s="61">
        <v>7325997.0999999996</v>
      </c>
      <c r="C86" s="61">
        <v>4690388.26</v>
      </c>
      <c r="D86" s="61">
        <v>5390408.96</v>
      </c>
      <c r="E86" s="65">
        <f t="shared" si="10"/>
        <v>700020.70000000019</v>
      </c>
      <c r="F86" s="62">
        <f t="shared" si="11"/>
        <v>0.14924578972914285</v>
      </c>
      <c r="H86" s="178"/>
    </row>
    <row r="87" spans="1:8" ht="15" customHeight="1" x14ac:dyDescent="0.25">
      <c r="A87" s="66" t="s">
        <v>67</v>
      </c>
      <c r="B87" s="57">
        <v>295293.19</v>
      </c>
      <c r="C87" s="57">
        <v>257905.03</v>
      </c>
      <c r="D87" s="57">
        <v>468279.87</v>
      </c>
      <c r="E87" s="65">
        <f t="shared" si="10"/>
        <v>210374.84</v>
      </c>
      <c r="F87" s="62">
        <f t="shared" si="11"/>
        <v>0.81570661882786855</v>
      </c>
      <c r="H87" s="178"/>
    </row>
    <row r="88" spans="1:8" s="103" customFormat="1" ht="15" customHeight="1" x14ac:dyDescent="0.25">
      <c r="A88" s="68" t="s">
        <v>68</v>
      </c>
      <c r="B88" s="86">
        <v>7953815.0099999998</v>
      </c>
      <c r="C88" s="86">
        <v>4948293.29</v>
      </c>
      <c r="D88" s="86">
        <v>5878688.8300000001</v>
      </c>
      <c r="E88" s="65">
        <f t="shared" si="10"/>
        <v>930395.54</v>
      </c>
      <c r="F88" s="71">
        <f t="shared" si="11"/>
        <v>0.18802352356119134</v>
      </c>
      <c r="H88" s="179"/>
    </row>
    <row r="89" spans="1:8" ht="15" customHeight="1" x14ac:dyDescent="0.25">
      <c r="A89" s="66" t="s">
        <v>69</v>
      </c>
      <c r="B89" s="57">
        <v>1153888.5899999999</v>
      </c>
      <c r="C89" s="57">
        <v>598549.22</v>
      </c>
      <c r="D89" s="57">
        <v>609091.86</v>
      </c>
      <c r="E89" s="65">
        <f t="shared" si="10"/>
        <v>10542.640000000014</v>
      </c>
      <c r="F89" s="62">
        <f t="shared" si="11"/>
        <v>1.7613655899509844E-2</v>
      </c>
      <c r="H89" s="178"/>
    </row>
    <row r="90" spans="1:8" ht="15" customHeight="1" x14ac:dyDescent="0.25">
      <c r="A90" s="66" t="s">
        <v>70</v>
      </c>
      <c r="B90" s="65">
        <v>27689.690000000002</v>
      </c>
      <c r="C90" s="65">
        <v>418230</v>
      </c>
      <c r="D90" s="65">
        <v>497894.75</v>
      </c>
      <c r="E90" s="65">
        <f t="shared" si="10"/>
        <v>79664.75</v>
      </c>
      <c r="F90" s="62">
        <f t="shared" si="11"/>
        <v>0.19048071635224637</v>
      </c>
      <c r="H90" s="178"/>
    </row>
    <row r="91" spans="1:8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10"/>
        <v>0</v>
      </c>
      <c r="F91" s="62">
        <f t="shared" si="11"/>
        <v>0</v>
      </c>
      <c r="H91" s="178"/>
    </row>
    <row r="92" spans="1:8" ht="15" customHeight="1" x14ac:dyDescent="0.25">
      <c r="A92" s="66" t="s">
        <v>72</v>
      </c>
      <c r="B92" s="65">
        <v>513188.14999999997</v>
      </c>
      <c r="C92" s="65">
        <v>2339204</v>
      </c>
      <c r="D92" s="65">
        <v>2043041</v>
      </c>
      <c r="E92" s="65">
        <f t="shared" si="10"/>
        <v>-296163</v>
      </c>
      <c r="F92" s="62">
        <f t="shared" si="11"/>
        <v>-0.1266084531319201</v>
      </c>
      <c r="H92" s="178"/>
    </row>
    <row r="93" spans="1:8" s="103" customFormat="1" ht="15" customHeight="1" x14ac:dyDescent="0.25">
      <c r="A93" s="68" t="s">
        <v>73</v>
      </c>
      <c r="B93" s="70">
        <v>1694766.4299999997</v>
      </c>
      <c r="C93" s="70">
        <v>3355983.2199999997</v>
      </c>
      <c r="D93" s="70">
        <v>3150027.61</v>
      </c>
      <c r="E93" s="70">
        <f t="shared" si="10"/>
        <v>-205955.60999999987</v>
      </c>
      <c r="F93" s="71">
        <f t="shared" si="11"/>
        <v>-6.1369678123718359E-2</v>
      </c>
      <c r="H93" s="179"/>
    </row>
    <row r="94" spans="1:8" ht="15" customHeight="1" x14ac:dyDescent="0.25">
      <c r="A94" s="66" t="s">
        <v>74</v>
      </c>
      <c r="B94" s="65">
        <v>2923855.99</v>
      </c>
      <c r="C94" s="65">
        <v>2652344.4900000002</v>
      </c>
      <c r="D94" s="65">
        <v>29100</v>
      </c>
      <c r="E94" s="65">
        <f t="shared" si="10"/>
        <v>-2623244.4900000002</v>
      </c>
      <c r="F94" s="62">
        <f t="shared" si="11"/>
        <v>-0.98902857448958303</v>
      </c>
      <c r="H94" s="178"/>
    </row>
    <row r="95" spans="1:8" ht="15" customHeight="1" x14ac:dyDescent="0.25">
      <c r="A95" s="66" t="s">
        <v>75</v>
      </c>
      <c r="B95" s="65">
        <v>0</v>
      </c>
      <c r="C95" s="65">
        <v>0</v>
      </c>
      <c r="D95" s="65">
        <v>0</v>
      </c>
      <c r="E95" s="65">
        <f t="shared" si="10"/>
        <v>0</v>
      </c>
      <c r="F95" s="62">
        <f t="shared" si="11"/>
        <v>0</v>
      </c>
      <c r="H95" s="178"/>
    </row>
    <row r="96" spans="1:8" ht="15" customHeight="1" x14ac:dyDescent="0.25">
      <c r="A96" s="73" t="s">
        <v>76</v>
      </c>
      <c r="B96" s="65">
        <v>0</v>
      </c>
      <c r="C96" s="65">
        <v>0</v>
      </c>
      <c r="D96" s="65">
        <v>0</v>
      </c>
      <c r="E96" s="65">
        <f t="shared" si="10"/>
        <v>0</v>
      </c>
      <c r="F96" s="62">
        <f t="shared" si="11"/>
        <v>0</v>
      </c>
      <c r="H96" s="178"/>
    </row>
    <row r="97" spans="1:8" s="103" customFormat="1" ht="15" customHeight="1" x14ac:dyDescent="0.25">
      <c r="A97" s="87" t="s">
        <v>77</v>
      </c>
      <c r="B97" s="86">
        <v>2923855.99</v>
      </c>
      <c r="C97" s="86">
        <v>2652344.4900000002</v>
      </c>
      <c r="D97" s="86">
        <v>29100</v>
      </c>
      <c r="E97" s="65">
        <f t="shared" si="10"/>
        <v>-2623244.4900000002</v>
      </c>
      <c r="F97" s="71">
        <f t="shared" si="11"/>
        <v>-0.98902857448958303</v>
      </c>
      <c r="H97" s="179"/>
    </row>
    <row r="98" spans="1:8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10"/>
        <v>0</v>
      </c>
      <c r="F98" s="62">
        <f t="shared" si="11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v>47938506.009999998</v>
      </c>
      <c r="C99" s="160">
        <v>47961808.789999999</v>
      </c>
      <c r="D99" s="160">
        <v>46351816.859999999</v>
      </c>
      <c r="E99" s="160">
        <f t="shared" si="10"/>
        <v>-1609991.9299999997</v>
      </c>
      <c r="F99" s="162">
        <f t="shared" si="11"/>
        <v>-3.3568207092633293E-2</v>
      </c>
      <c r="H99" s="179"/>
    </row>
    <row r="100" spans="1:8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8" x14ac:dyDescent="0.25">
      <c r="A101" s="1" t="s">
        <v>210</v>
      </c>
    </row>
    <row r="102" spans="1:8" x14ac:dyDescent="0.25">
      <c r="A102" s="1" t="s">
        <v>181</v>
      </c>
    </row>
    <row r="103" spans="1:8" x14ac:dyDescent="0.25">
      <c r="A103" s="1" t="s">
        <v>211</v>
      </c>
    </row>
  </sheetData>
  <hyperlinks>
    <hyperlink ref="I2" location="Home!A1" tooltip="Home" display="Home" xr:uid="{00000000-0004-0000-2900-000000000000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43">
    <pageSetUpPr fitToPage="1"/>
  </sheetPr>
  <dimension ref="A1:M103"/>
  <sheetViews>
    <sheetView zoomScaleNormal="100" zoomScaleSheetLayoutView="73" workbookViewId="0">
      <selection activeCell="I2" sqref="I2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">
      <c r="A1" s="27" t="s">
        <v>0</v>
      </c>
      <c r="B1" s="28"/>
      <c r="D1" s="29" t="s">
        <v>1</v>
      </c>
      <c r="E1" s="26" t="s">
        <v>97</v>
      </c>
      <c r="F1" s="30"/>
      <c r="H1" s="152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207</v>
      </c>
      <c r="C5" s="54" t="s">
        <v>208</v>
      </c>
      <c r="D5" s="202" t="s">
        <v>209</v>
      </c>
      <c r="E5" s="54" t="s">
        <v>207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16472895</v>
      </c>
      <c r="C8" s="61">
        <v>16472895</v>
      </c>
      <c r="D8" s="61">
        <v>16353440</v>
      </c>
      <c r="E8" s="61">
        <f t="shared" ref="E8:E36" si="0">D8-C8</f>
        <v>-119455</v>
      </c>
      <c r="F8" s="62">
        <f t="shared" ref="F8:F36" si="1">IF(ISBLANK(E8),"  ",IF(C8&gt;0,E8/C8,IF(E8&gt;0,1,0)))</f>
        <v>-7.2516093862068564E-3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428881</v>
      </c>
      <c r="C10" s="63">
        <v>443139</v>
      </c>
      <c r="D10" s="63">
        <v>451330</v>
      </c>
      <c r="E10" s="61">
        <f t="shared" si="0"/>
        <v>8191</v>
      </c>
      <c r="F10" s="62">
        <f t="shared" si="1"/>
        <v>1.848404225310794E-2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428881</v>
      </c>
      <c r="C12" s="65">
        <v>443139</v>
      </c>
      <c r="D12" s="65">
        <v>451330</v>
      </c>
      <c r="E12" s="61">
        <f t="shared" si="0"/>
        <v>8191</v>
      </c>
      <c r="F12" s="62">
        <f t="shared" si="1"/>
        <v>1.848404225310794E-2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205</v>
      </c>
      <c r="B31" s="65">
        <v>0</v>
      </c>
      <c r="C31" s="65">
        <v>0</v>
      </c>
      <c r="D31" s="65">
        <v>0</v>
      </c>
      <c r="E31" s="61">
        <f t="shared" ref="E31:E32" si="2">D31-C31</f>
        <v>0</v>
      </c>
      <c r="F31" s="62">
        <f t="shared" ref="F31:F32" si="3">IF(ISBLANK(E31),"  ",IF(C31&gt;0,E31/C31,IF(E31&gt;0,1,0)))</f>
        <v>0</v>
      </c>
      <c r="H31" s="178"/>
    </row>
    <row r="32" spans="1:8" ht="15" customHeight="1" x14ac:dyDescent="0.25">
      <c r="A32" s="189" t="s">
        <v>206</v>
      </c>
      <c r="B32" s="65">
        <v>0</v>
      </c>
      <c r="C32" s="65">
        <v>0</v>
      </c>
      <c r="D32" s="65">
        <v>0</v>
      </c>
      <c r="E32" s="61">
        <f t="shared" si="2"/>
        <v>0</v>
      </c>
      <c r="F32" s="62">
        <f t="shared" si="3"/>
        <v>0</v>
      </c>
      <c r="H32" s="178"/>
    </row>
    <row r="33" spans="1:8" ht="15" customHeight="1" x14ac:dyDescent="0.25">
      <c r="A33" s="191" t="s">
        <v>201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204</v>
      </c>
      <c r="B34" s="65">
        <v>0</v>
      </c>
      <c r="C34" s="65">
        <v>0</v>
      </c>
      <c r="D34" s="65">
        <v>0</v>
      </c>
      <c r="E34" s="61">
        <f t="shared" ref="E34" si="4">D34-C34</f>
        <v>0</v>
      </c>
      <c r="F34" s="62">
        <f t="shared" ref="F34" si="5">IF(ISBLANK(E34),"  ",IF(C34&gt;0,E34/C34,IF(E34&gt;0,1,0)))</f>
        <v>0</v>
      </c>
      <c r="H34" s="178"/>
    </row>
    <row r="35" spans="1:8" ht="15" customHeight="1" x14ac:dyDescent="0.25">
      <c r="A35" s="193" t="s">
        <v>202</v>
      </c>
      <c r="B35" s="65">
        <v>0</v>
      </c>
      <c r="C35" s="65">
        <v>0</v>
      </c>
      <c r="D35" s="65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203</v>
      </c>
      <c r="B36" s="65">
        <v>0</v>
      </c>
      <c r="C36" s="65">
        <v>0</v>
      </c>
      <c r="D36" s="65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s="103" customFormat="1" ht="15" customHeight="1" x14ac:dyDescent="0.25">
      <c r="A42" s="69" t="s">
        <v>30</v>
      </c>
      <c r="B42" s="70">
        <v>16901776</v>
      </c>
      <c r="C42" s="70">
        <v>16916034</v>
      </c>
      <c r="D42" s="70">
        <v>16804770</v>
      </c>
      <c r="E42" s="70">
        <f>D42-C42</f>
        <v>-111264</v>
      </c>
      <c r="F42" s="71">
        <f>IF(ISBLANK(E42),"  ",IF(C42&gt;0,E42/C42,IF(E42&gt;0,1,0)))</f>
        <v>-6.5774282553463775E-3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6">D44-C44</f>
        <v>0</v>
      </c>
      <c r="F44" s="62">
        <f t="shared" ref="F44:F49" si="7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1">
        <f t="shared" si="6"/>
        <v>0</v>
      </c>
      <c r="F45" s="62">
        <f t="shared" si="7"/>
        <v>0</v>
      </c>
      <c r="H45" s="178"/>
    </row>
    <row r="46" spans="1:8" ht="15" customHeight="1" x14ac:dyDescent="0.25">
      <c r="A46" s="73" t="s">
        <v>34</v>
      </c>
      <c r="B46" s="61">
        <v>614524</v>
      </c>
      <c r="C46" s="61">
        <v>0</v>
      </c>
      <c r="D46" s="61">
        <v>0</v>
      </c>
      <c r="E46" s="61">
        <f t="shared" si="6"/>
        <v>0</v>
      </c>
      <c r="F46" s="62">
        <f t="shared" si="7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1">
        <f t="shared" si="6"/>
        <v>0</v>
      </c>
      <c r="F47" s="62">
        <f t="shared" si="7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1">
        <f t="shared" si="6"/>
        <v>0</v>
      </c>
      <c r="F48" s="62">
        <f t="shared" si="7"/>
        <v>0</v>
      </c>
      <c r="H48" s="178"/>
    </row>
    <row r="49" spans="1:13" s="103" customFormat="1" ht="15" customHeight="1" x14ac:dyDescent="0.25">
      <c r="A49" s="67" t="s">
        <v>37</v>
      </c>
      <c r="B49" s="75">
        <v>614524</v>
      </c>
      <c r="C49" s="75">
        <v>0</v>
      </c>
      <c r="D49" s="75">
        <v>0</v>
      </c>
      <c r="E49" s="77">
        <f t="shared" si="6"/>
        <v>0</v>
      </c>
      <c r="F49" s="71">
        <f t="shared" si="7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v>0</v>
      </c>
      <c r="C51" s="77">
        <v>0</v>
      </c>
      <c r="D51" s="77">
        <v>0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5">
        <v>16134691</v>
      </c>
      <c r="C55" s="75">
        <v>18946107</v>
      </c>
      <c r="D55" s="75">
        <v>18946107</v>
      </c>
      <c r="E55" s="75">
        <f>D55-C55</f>
        <v>0</v>
      </c>
      <c r="F55" s="71">
        <f>IF(ISBLANK(E55),"  ",IF(C55&gt;0,E55/C55,IF(E55&gt;0,1,0)))</f>
        <v>0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9">
        <v>0</v>
      </c>
      <c r="C57" s="79">
        <v>0</v>
      </c>
      <c r="D57" s="79">
        <v>0</v>
      </c>
      <c r="E57" s="79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5">
        <v>32421943</v>
      </c>
      <c r="C61" s="75">
        <v>35862141</v>
      </c>
      <c r="D61" s="75">
        <v>35750877</v>
      </c>
      <c r="E61" s="75">
        <f>D61-C61</f>
        <v>-111264</v>
      </c>
      <c r="F61" s="71">
        <f>IF(ISBLANK(E61),"  ",IF(C61&gt;0,E61/C61,IF(E61&gt;0,1,0)))</f>
        <v>-3.1025476142096482E-3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57">
        <v>12476947</v>
      </c>
      <c r="C65" s="57">
        <v>16543039</v>
      </c>
      <c r="D65" s="57">
        <v>13758021</v>
      </c>
      <c r="E65" s="183">
        <f t="shared" ref="E65:E78" si="8">D65-C65</f>
        <v>-2785018</v>
      </c>
      <c r="F65" s="62">
        <f t="shared" ref="F65:F78" si="9">IF(ISBLANK(E65),"  ",IF(C65&gt;0,E65/C65,IF(E65&gt;0,1,0)))</f>
        <v>-0.16834984188818028</v>
      </c>
      <c r="H65" s="178"/>
    </row>
    <row r="66" spans="1:8" ht="15" customHeight="1" x14ac:dyDescent="0.25">
      <c r="A66" s="66" t="s">
        <v>47</v>
      </c>
      <c r="B66" s="65">
        <v>0</v>
      </c>
      <c r="C66" s="65">
        <v>0</v>
      </c>
      <c r="D66" s="65">
        <v>0</v>
      </c>
      <c r="E66" s="183">
        <f t="shared" si="8"/>
        <v>0</v>
      </c>
      <c r="F66" s="62">
        <f t="shared" si="9"/>
        <v>0</v>
      </c>
      <c r="H66" s="178"/>
    </row>
    <row r="67" spans="1:8" ht="15" customHeight="1" x14ac:dyDescent="0.25">
      <c r="A67" s="66" t="s">
        <v>48</v>
      </c>
      <c r="B67" s="65">
        <v>243014</v>
      </c>
      <c r="C67" s="65">
        <v>262039</v>
      </c>
      <c r="D67" s="65">
        <v>267966</v>
      </c>
      <c r="E67" s="183">
        <f t="shared" si="8"/>
        <v>5927</v>
      </c>
      <c r="F67" s="62">
        <f t="shared" si="9"/>
        <v>2.261877048836242E-2</v>
      </c>
      <c r="H67" s="178"/>
    </row>
    <row r="68" spans="1:8" ht="15" customHeight="1" x14ac:dyDescent="0.25">
      <c r="A68" s="66" t="s">
        <v>49</v>
      </c>
      <c r="B68" s="65">
        <v>3588119</v>
      </c>
      <c r="C68" s="65">
        <v>2260381</v>
      </c>
      <c r="D68" s="65">
        <v>3956531</v>
      </c>
      <c r="E68" s="183">
        <f t="shared" si="8"/>
        <v>1696150</v>
      </c>
      <c r="F68" s="62">
        <f t="shared" si="9"/>
        <v>0.75038234704680318</v>
      </c>
      <c r="H68" s="178"/>
    </row>
    <row r="69" spans="1:8" ht="15" customHeight="1" x14ac:dyDescent="0.25">
      <c r="A69" s="66" t="s">
        <v>50</v>
      </c>
      <c r="B69" s="65">
        <v>2701327</v>
      </c>
      <c r="C69" s="65">
        <v>3245794</v>
      </c>
      <c r="D69" s="65">
        <v>2978687</v>
      </c>
      <c r="E69" s="183">
        <f t="shared" si="8"/>
        <v>-267107</v>
      </c>
      <c r="F69" s="62">
        <f t="shared" si="9"/>
        <v>-8.229326938185233E-2</v>
      </c>
      <c r="H69" s="178"/>
    </row>
    <row r="70" spans="1:8" ht="15" customHeight="1" x14ac:dyDescent="0.25">
      <c r="A70" s="66" t="s">
        <v>51</v>
      </c>
      <c r="B70" s="65">
        <v>10631427</v>
      </c>
      <c r="C70" s="65">
        <v>9318768</v>
      </c>
      <c r="D70" s="65">
        <v>11723013</v>
      </c>
      <c r="E70" s="183">
        <f t="shared" si="8"/>
        <v>2404245</v>
      </c>
      <c r="F70" s="62">
        <f t="shared" si="9"/>
        <v>0.25800030647828126</v>
      </c>
      <c r="H70" s="178"/>
    </row>
    <row r="71" spans="1:8" ht="15" customHeight="1" x14ac:dyDescent="0.25">
      <c r="A71" s="66" t="s">
        <v>52</v>
      </c>
      <c r="B71" s="65">
        <v>0</v>
      </c>
      <c r="C71" s="65">
        <v>0</v>
      </c>
      <c r="D71" s="65">
        <v>0</v>
      </c>
      <c r="E71" s="183">
        <f t="shared" si="8"/>
        <v>0</v>
      </c>
      <c r="F71" s="62">
        <f t="shared" si="9"/>
        <v>0</v>
      </c>
      <c r="H71" s="178"/>
    </row>
    <row r="72" spans="1:8" ht="15" customHeight="1" x14ac:dyDescent="0.25">
      <c r="A72" s="66" t="s">
        <v>53</v>
      </c>
      <c r="B72" s="65">
        <v>2781109</v>
      </c>
      <c r="C72" s="65">
        <v>4232120</v>
      </c>
      <c r="D72" s="65">
        <v>3066659</v>
      </c>
      <c r="E72" s="183">
        <f t="shared" si="8"/>
        <v>-1165461</v>
      </c>
      <c r="F72" s="62">
        <f t="shared" si="9"/>
        <v>-0.27538467718306664</v>
      </c>
      <c r="H72" s="178"/>
    </row>
    <row r="73" spans="1:8" s="103" customFormat="1" ht="15" customHeight="1" x14ac:dyDescent="0.25">
      <c r="A73" s="84" t="s">
        <v>54</v>
      </c>
      <c r="B73" s="70">
        <v>32421943</v>
      </c>
      <c r="C73" s="70">
        <v>35862141</v>
      </c>
      <c r="D73" s="70">
        <v>35750877</v>
      </c>
      <c r="E73" s="79">
        <f t="shared" si="8"/>
        <v>-111264</v>
      </c>
      <c r="F73" s="71">
        <f t="shared" si="9"/>
        <v>-3.1025476142096482E-3</v>
      </c>
      <c r="H73" s="179"/>
    </row>
    <row r="74" spans="1:8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183">
        <f t="shared" si="8"/>
        <v>0</v>
      </c>
      <c r="F74" s="62">
        <f t="shared" si="9"/>
        <v>0</v>
      </c>
      <c r="H74" s="178"/>
    </row>
    <row r="75" spans="1:8" ht="15" customHeight="1" x14ac:dyDescent="0.25">
      <c r="A75" s="66" t="s">
        <v>56</v>
      </c>
      <c r="B75" s="65">
        <v>0</v>
      </c>
      <c r="C75" s="65">
        <v>0</v>
      </c>
      <c r="D75" s="65">
        <v>0</v>
      </c>
      <c r="E75" s="183">
        <f t="shared" si="8"/>
        <v>0</v>
      </c>
      <c r="F75" s="62">
        <f t="shared" si="9"/>
        <v>0</v>
      </c>
      <c r="H75" s="178"/>
    </row>
    <row r="76" spans="1:8" ht="15" customHeight="1" x14ac:dyDescent="0.25">
      <c r="A76" s="66" t="s">
        <v>57</v>
      </c>
      <c r="B76" s="65">
        <v>0</v>
      </c>
      <c r="C76" s="65">
        <v>0</v>
      </c>
      <c r="D76" s="65">
        <v>0</v>
      </c>
      <c r="E76" s="183">
        <f t="shared" si="8"/>
        <v>0</v>
      </c>
      <c r="F76" s="62">
        <f t="shared" si="9"/>
        <v>0</v>
      </c>
      <c r="H76" s="178"/>
    </row>
    <row r="77" spans="1:8" ht="15" customHeight="1" x14ac:dyDescent="0.25">
      <c r="A77" s="66" t="s">
        <v>58</v>
      </c>
      <c r="B77" s="65">
        <v>0</v>
      </c>
      <c r="C77" s="65">
        <v>0</v>
      </c>
      <c r="D77" s="65">
        <v>0</v>
      </c>
      <c r="E77" s="183">
        <f t="shared" si="8"/>
        <v>0</v>
      </c>
      <c r="F77" s="62">
        <f t="shared" si="9"/>
        <v>0</v>
      </c>
      <c r="H77" s="178"/>
    </row>
    <row r="78" spans="1:8" s="103" customFormat="1" ht="15" customHeight="1" x14ac:dyDescent="0.25">
      <c r="A78" s="85" t="s">
        <v>59</v>
      </c>
      <c r="B78" s="86">
        <v>32421943</v>
      </c>
      <c r="C78" s="86">
        <v>35862141</v>
      </c>
      <c r="D78" s="86">
        <v>35750877</v>
      </c>
      <c r="E78" s="79">
        <f t="shared" si="8"/>
        <v>-111264</v>
      </c>
      <c r="F78" s="71">
        <f t="shared" si="9"/>
        <v>-3.1025476142096482E-3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v>14924962</v>
      </c>
      <c r="C81" s="61">
        <v>19082896</v>
      </c>
      <c r="D81" s="61">
        <v>17037081</v>
      </c>
      <c r="E81" s="57">
        <f t="shared" ref="E81:E99" si="10">D81-C81</f>
        <v>-2045815</v>
      </c>
      <c r="F81" s="62">
        <f t="shared" ref="F81:F99" si="11">IF(ISBLANK(E81),"  ",IF(C81&gt;0,E81/C81,IF(E81&gt;0,1,0)))</f>
        <v>-0.10720673633603621</v>
      </c>
      <c r="H81" s="178"/>
    </row>
    <row r="82" spans="1:8" ht="15" customHeight="1" x14ac:dyDescent="0.25">
      <c r="A82" s="66" t="s">
        <v>62</v>
      </c>
      <c r="B82" s="63">
        <v>3202428</v>
      </c>
      <c r="C82" s="63">
        <v>1743999</v>
      </c>
      <c r="D82" s="63">
        <v>3531238</v>
      </c>
      <c r="E82" s="65">
        <f t="shared" si="10"/>
        <v>1787239</v>
      </c>
      <c r="F82" s="62">
        <f t="shared" si="11"/>
        <v>1.0247935921981606</v>
      </c>
      <c r="H82" s="178"/>
    </row>
    <row r="83" spans="1:8" ht="15" customHeight="1" x14ac:dyDescent="0.25">
      <c r="A83" s="66" t="s">
        <v>63</v>
      </c>
      <c r="B83" s="57">
        <v>7225890</v>
      </c>
      <c r="C83" s="57">
        <v>7978362</v>
      </c>
      <c r="D83" s="57">
        <v>7967810</v>
      </c>
      <c r="E83" s="65">
        <f t="shared" si="10"/>
        <v>-10552</v>
      </c>
      <c r="F83" s="62">
        <f t="shared" si="11"/>
        <v>-1.3225772407920323E-3</v>
      </c>
      <c r="H83" s="178"/>
    </row>
    <row r="84" spans="1:8" s="103" customFormat="1" ht="15" customHeight="1" x14ac:dyDescent="0.25">
      <c r="A84" s="84" t="s">
        <v>64</v>
      </c>
      <c r="B84" s="86">
        <v>25353280</v>
      </c>
      <c r="C84" s="86">
        <v>28805257</v>
      </c>
      <c r="D84" s="86">
        <v>28536129</v>
      </c>
      <c r="E84" s="70">
        <f t="shared" si="10"/>
        <v>-269128</v>
      </c>
      <c r="F84" s="71">
        <f t="shared" si="11"/>
        <v>-9.3430167972464191E-3</v>
      </c>
      <c r="H84" s="179"/>
    </row>
    <row r="85" spans="1:8" ht="15" customHeight="1" x14ac:dyDescent="0.25">
      <c r="A85" s="66" t="s">
        <v>65</v>
      </c>
      <c r="B85" s="63">
        <v>128326</v>
      </c>
      <c r="C85" s="63">
        <v>237170</v>
      </c>
      <c r="D85" s="63">
        <v>141502</v>
      </c>
      <c r="E85" s="65">
        <f t="shared" si="10"/>
        <v>-95668</v>
      </c>
      <c r="F85" s="62">
        <f t="shared" si="11"/>
        <v>-0.40337310789728886</v>
      </c>
      <c r="H85" s="178"/>
    </row>
    <row r="86" spans="1:8" ht="15" customHeight="1" x14ac:dyDescent="0.25">
      <c r="A86" s="66" t="s">
        <v>66</v>
      </c>
      <c r="B86" s="61">
        <v>3806291</v>
      </c>
      <c r="C86" s="61">
        <v>3296798</v>
      </c>
      <c r="D86" s="61">
        <v>4197103</v>
      </c>
      <c r="E86" s="65">
        <f t="shared" si="10"/>
        <v>900305</v>
      </c>
      <c r="F86" s="62">
        <f t="shared" si="11"/>
        <v>0.27308467185432655</v>
      </c>
      <c r="H86" s="178"/>
    </row>
    <row r="87" spans="1:8" ht="15" customHeight="1" x14ac:dyDescent="0.25">
      <c r="A87" s="66" t="s">
        <v>67</v>
      </c>
      <c r="B87" s="57">
        <v>121519</v>
      </c>
      <c r="C87" s="57">
        <v>518366</v>
      </c>
      <c r="D87" s="57">
        <v>133995</v>
      </c>
      <c r="E87" s="65">
        <f t="shared" si="10"/>
        <v>-384371</v>
      </c>
      <c r="F87" s="62">
        <f t="shared" si="11"/>
        <v>-0.7415050369815922</v>
      </c>
      <c r="H87" s="178"/>
    </row>
    <row r="88" spans="1:8" s="103" customFormat="1" ht="15" customHeight="1" x14ac:dyDescent="0.25">
      <c r="A88" s="68" t="s">
        <v>68</v>
      </c>
      <c r="B88" s="86">
        <v>4056136</v>
      </c>
      <c r="C88" s="86">
        <v>4052334</v>
      </c>
      <c r="D88" s="86">
        <v>4472600</v>
      </c>
      <c r="E88" s="65">
        <f t="shared" si="10"/>
        <v>420266</v>
      </c>
      <c r="F88" s="71">
        <f t="shared" si="11"/>
        <v>0.10370961524889113</v>
      </c>
      <c r="H88" s="179"/>
    </row>
    <row r="89" spans="1:8" ht="15" customHeight="1" x14ac:dyDescent="0.25">
      <c r="A89" s="66" t="s">
        <v>69</v>
      </c>
      <c r="B89" s="57">
        <v>519593</v>
      </c>
      <c r="C89" s="57">
        <v>823420</v>
      </c>
      <c r="D89" s="57">
        <v>572943</v>
      </c>
      <c r="E89" s="65">
        <f t="shared" si="10"/>
        <v>-250477</v>
      </c>
      <c r="F89" s="62">
        <f t="shared" si="11"/>
        <v>-0.30419105681183356</v>
      </c>
      <c r="H89" s="178"/>
    </row>
    <row r="90" spans="1:8" ht="15" customHeight="1" x14ac:dyDescent="0.25">
      <c r="A90" s="66" t="s">
        <v>70</v>
      </c>
      <c r="B90" s="65">
        <v>518610</v>
      </c>
      <c r="C90" s="65">
        <v>696046</v>
      </c>
      <c r="D90" s="65">
        <v>571859</v>
      </c>
      <c r="E90" s="65">
        <f t="shared" si="10"/>
        <v>-124187</v>
      </c>
      <c r="F90" s="62">
        <f t="shared" si="11"/>
        <v>-0.17841780571973692</v>
      </c>
      <c r="H90" s="178"/>
    </row>
    <row r="91" spans="1:8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10"/>
        <v>0</v>
      </c>
      <c r="F91" s="62">
        <f t="shared" si="11"/>
        <v>0</v>
      </c>
      <c r="H91" s="178"/>
    </row>
    <row r="92" spans="1:8" ht="15" customHeight="1" x14ac:dyDescent="0.25">
      <c r="A92" s="66" t="s">
        <v>72</v>
      </c>
      <c r="B92" s="65">
        <v>1380105</v>
      </c>
      <c r="C92" s="65">
        <v>988070</v>
      </c>
      <c r="D92" s="65">
        <v>938437</v>
      </c>
      <c r="E92" s="65">
        <f t="shared" si="10"/>
        <v>-49633</v>
      </c>
      <c r="F92" s="62">
        <f t="shared" si="11"/>
        <v>-5.0232270992945846E-2</v>
      </c>
      <c r="H92" s="178"/>
    </row>
    <row r="93" spans="1:8" s="103" customFormat="1" ht="15" customHeight="1" x14ac:dyDescent="0.25">
      <c r="A93" s="68" t="s">
        <v>73</v>
      </c>
      <c r="B93" s="70">
        <v>2418308</v>
      </c>
      <c r="C93" s="70">
        <v>2507536</v>
      </c>
      <c r="D93" s="70">
        <v>2083239</v>
      </c>
      <c r="E93" s="70">
        <f t="shared" si="10"/>
        <v>-424297</v>
      </c>
      <c r="F93" s="71">
        <f t="shared" si="11"/>
        <v>-0.16920873718263665</v>
      </c>
      <c r="H93" s="179"/>
    </row>
    <row r="94" spans="1:8" ht="15" customHeight="1" x14ac:dyDescent="0.25">
      <c r="A94" s="66" t="s">
        <v>74</v>
      </c>
      <c r="B94" s="65">
        <v>594219</v>
      </c>
      <c r="C94" s="65">
        <v>497014</v>
      </c>
      <c r="D94" s="65">
        <v>658909</v>
      </c>
      <c r="E94" s="65">
        <f t="shared" si="10"/>
        <v>161895</v>
      </c>
      <c r="F94" s="62">
        <f t="shared" si="11"/>
        <v>0.32573529115880034</v>
      </c>
      <c r="H94" s="178"/>
    </row>
    <row r="95" spans="1:8" ht="15" customHeight="1" x14ac:dyDescent="0.25">
      <c r="A95" s="66" t="s">
        <v>75</v>
      </c>
      <c r="B95" s="65">
        <v>0</v>
      </c>
      <c r="C95" s="65">
        <v>0</v>
      </c>
      <c r="D95" s="65">
        <v>0</v>
      </c>
      <c r="E95" s="65">
        <f t="shared" si="10"/>
        <v>0</v>
      </c>
      <c r="F95" s="62">
        <f t="shared" si="11"/>
        <v>0</v>
      </c>
      <c r="H95" s="178"/>
    </row>
    <row r="96" spans="1:8" ht="15" customHeight="1" x14ac:dyDescent="0.25">
      <c r="A96" s="73" t="s">
        <v>76</v>
      </c>
      <c r="B96" s="65">
        <v>0</v>
      </c>
      <c r="C96" s="65">
        <v>0</v>
      </c>
      <c r="D96" s="65">
        <v>0</v>
      </c>
      <c r="E96" s="65">
        <f t="shared" si="10"/>
        <v>0</v>
      </c>
      <c r="F96" s="62">
        <f t="shared" si="11"/>
        <v>0</v>
      </c>
      <c r="H96" s="178"/>
    </row>
    <row r="97" spans="1:8" s="103" customFormat="1" ht="15" customHeight="1" x14ac:dyDescent="0.25">
      <c r="A97" s="87" t="s">
        <v>77</v>
      </c>
      <c r="B97" s="86">
        <v>594219</v>
      </c>
      <c r="C97" s="86">
        <v>497014</v>
      </c>
      <c r="D97" s="86">
        <v>658909</v>
      </c>
      <c r="E97" s="65">
        <f t="shared" si="10"/>
        <v>161895</v>
      </c>
      <c r="F97" s="71">
        <f t="shared" si="11"/>
        <v>0.32573529115880034</v>
      </c>
      <c r="H97" s="179"/>
    </row>
    <row r="98" spans="1:8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10"/>
        <v>0</v>
      </c>
      <c r="F98" s="62">
        <f t="shared" si="11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v>32421943</v>
      </c>
      <c r="C99" s="160">
        <v>35862141</v>
      </c>
      <c r="D99" s="160">
        <v>35750877</v>
      </c>
      <c r="E99" s="160">
        <f t="shared" si="10"/>
        <v>-111264</v>
      </c>
      <c r="F99" s="162">
        <f t="shared" si="11"/>
        <v>-3.1025476142096482E-3</v>
      </c>
      <c r="H99" s="179"/>
    </row>
    <row r="100" spans="1:8" ht="15" customHeight="1" thickTop="1" x14ac:dyDescent="0.4">
      <c r="A100" s="4"/>
      <c r="B100" s="5"/>
      <c r="C100" s="11"/>
      <c r="D100" s="11"/>
      <c r="E100" s="5"/>
      <c r="F100" s="6" t="s">
        <v>38</v>
      </c>
    </row>
    <row r="101" spans="1:8" x14ac:dyDescent="0.25">
      <c r="A101" s="1" t="s">
        <v>210</v>
      </c>
    </row>
    <row r="102" spans="1:8" x14ac:dyDescent="0.25">
      <c r="A102" s="1" t="s">
        <v>181</v>
      </c>
    </row>
    <row r="103" spans="1:8" x14ac:dyDescent="0.25">
      <c r="A103" s="1" t="s">
        <v>211</v>
      </c>
    </row>
  </sheetData>
  <hyperlinks>
    <hyperlink ref="I2" location="Home!A1" tooltip="Home" display="Home" xr:uid="{00000000-0004-0000-2A00-000000000000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44">
    <pageSetUpPr fitToPage="1"/>
  </sheetPr>
  <dimension ref="A1:M103"/>
  <sheetViews>
    <sheetView zoomScaleNormal="100" zoomScaleSheetLayoutView="73" workbookViewId="0">
      <selection activeCell="D97" sqref="D97"/>
    </sheetView>
  </sheetViews>
  <sheetFormatPr defaultColWidth="9.140625" defaultRowHeight="15.75" x14ac:dyDescent="0.25"/>
  <cols>
    <col min="1" max="1" width="66.5703125" style="15" customWidth="1"/>
    <col min="2" max="2" width="23.7109375" style="2" customWidth="1"/>
    <col min="3" max="5" width="23.7109375" style="16" customWidth="1"/>
    <col min="6" max="6" width="23.7109375" style="17" customWidth="1"/>
    <col min="8" max="8" width="7.7109375" style="106" customWidth="1"/>
    <col min="9" max="9" width="11.5703125" style="106" customWidth="1"/>
    <col min="10" max="16384" width="9.140625" style="106"/>
  </cols>
  <sheetData>
    <row r="1" spans="1:9" ht="19.5" customHeight="1" thickBot="1" x14ac:dyDescent="0.3">
      <c r="A1" s="27" t="s">
        <v>0</v>
      </c>
      <c r="B1" s="28"/>
      <c r="D1" s="29" t="s">
        <v>1</v>
      </c>
      <c r="E1" s="169" t="s">
        <v>100</v>
      </c>
      <c r="F1" s="39"/>
    </row>
    <row r="2" spans="1:9" ht="19.5" customHeight="1" thickBot="1" x14ac:dyDescent="0.3">
      <c r="A2" s="27" t="s">
        <v>2</v>
      </c>
      <c r="B2" s="28"/>
      <c r="C2" s="40"/>
      <c r="D2" s="40"/>
      <c r="E2" s="40"/>
      <c r="F2" s="41"/>
      <c r="I2" s="170" t="s">
        <v>178</v>
      </c>
    </row>
    <row r="3" spans="1:9" ht="19.5" customHeight="1" thickBot="1" x14ac:dyDescent="0.3">
      <c r="A3" s="33" t="s">
        <v>3</v>
      </c>
      <c r="B3" s="34"/>
      <c r="C3" s="42"/>
      <c r="D3" s="42"/>
      <c r="E3" s="42"/>
      <c r="F3" s="43"/>
    </row>
    <row r="4" spans="1:9" customFormat="1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207</v>
      </c>
      <c r="C5" s="54" t="s">
        <v>208</v>
      </c>
      <c r="D5" s="202" t="s">
        <v>209</v>
      </c>
      <c r="E5" s="54" t="s">
        <v>207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8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89"/>
      <c r="H7" s="178"/>
    </row>
    <row r="8" spans="1:9" ht="15" customHeight="1" x14ac:dyDescent="0.25">
      <c r="A8" s="60" t="s">
        <v>12</v>
      </c>
      <c r="B8" s="61">
        <v>33477288</v>
      </c>
      <c r="C8" s="61">
        <v>33477288</v>
      </c>
      <c r="D8" s="61">
        <v>32792729</v>
      </c>
      <c r="E8" s="61">
        <f t="shared" ref="E8:E36" si="0">D8-C8</f>
        <v>-684559</v>
      </c>
      <c r="F8" s="62">
        <f t="shared" ref="F8:F36" si="1">IF(ISBLANK(E8),"  ",IF(C8&gt;0,E8/C8,IF(E8&gt;0,1,0)))</f>
        <v>-2.0448460460715932E-2</v>
      </c>
      <c r="H8" s="178"/>
      <c r="I8" s="105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1528466.94</v>
      </c>
      <c r="C10" s="63">
        <v>1568217</v>
      </c>
      <c r="D10" s="63">
        <v>3612808</v>
      </c>
      <c r="E10" s="61">
        <f t="shared" si="0"/>
        <v>2044591</v>
      </c>
      <c r="F10" s="62">
        <f t="shared" si="1"/>
        <v>1.3037679096706642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1195695.94</v>
      </c>
      <c r="C12" s="65">
        <v>1235446</v>
      </c>
      <c r="D12" s="65">
        <v>1258281</v>
      </c>
      <c r="E12" s="61">
        <f t="shared" si="0"/>
        <v>22835</v>
      </c>
      <c r="F12" s="62">
        <f t="shared" si="1"/>
        <v>1.8483203636581444E-2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5">
        <v>332771</v>
      </c>
      <c r="C23" s="65">
        <v>332771</v>
      </c>
      <c r="D23" s="65">
        <v>354527</v>
      </c>
      <c r="E23" s="61">
        <v>21756</v>
      </c>
      <c r="F23" s="62">
        <f t="shared" si="1"/>
        <v>6.5378293180595667E-2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5">
        <v>0</v>
      </c>
      <c r="C26" s="65">
        <v>0</v>
      </c>
      <c r="D26" s="65">
        <v>0</v>
      </c>
      <c r="E26" s="61"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s="224" customFormat="1" ht="15" customHeight="1" x14ac:dyDescent="0.25">
      <c r="A31" s="213" t="s">
        <v>205</v>
      </c>
      <c r="B31" s="215">
        <v>0</v>
      </c>
      <c r="C31" s="215">
        <v>0</v>
      </c>
      <c r="D31" s="215">
        <v>2000000</v>
      </c>
      <c r="E31" s="207">
        <f t="shared" ref="E31:E32" si="2">D31-C31</f>
        <v>2000000</v>
      </c>
      <c r="F31" s="208">
        <f t="shared" ref="F31:F32" si="3">IF(ISBLANK(E31),"  ",IF(C31&gt;0,E31/C31,IF(E31&gt;0,1,0)))</f>
        <v>1</v>
      </c>
      <c r="G31" s="209"/>
      <c r="H31" s="210"/>
    </row>
    <row r="32" spans="1:8" s="224" customFormat="1" ht="15" customHeight="1" x14ac:dyDescent="0.25">
      <c r="A32" s="214" t="s">
        <v>206</v>
      </c>
      <c r="B32" s="215">
        <v>0</v>
      </c>
      <c r="C32" s="215">
        <v>0</v>
      </c>
      <c r="D32" s="215">
        <v>0</v>
      </c>
      <c r="E32" s="207">
        <f t="shared" si="2"/>
        <v>0</v>
      </c>
      <c r="F32" s="208">
        <f t="shared" si="3"/>
        <v>0</v>
      </c>
      <c r="G32" s="209"/>
      <c r="H32" s="210"/>
    </row>
    <row r="33" spans="1:8" ht="15" customHeight="1" x14ac:dyDescent="0.25">
      <c r="A33" s="191" t="s">
        <v>201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204</v>
      </c>
      <c r="B34" s="65">
        <v>0</v>
      </c>
      <c r="C34" s="65">
        <v>0</v>
      </c>
      <c r="D34" s="65">
        <v>0</v>
      </c>
      <c r="E34" s="61">
        <f t="shared" ref="E34" si="4">D34-C34</f>
        <v>0</v>
      </c>
      <c r="F34" s="62">
        <f t="shared" ref="F34" si="5">IF(ISBLANK(E34),"  ",IF(C34&gt;0,E34/C34,IF(E34&gt;0,1,0)))</f>
        <v>0</v>
      </c>
      <c r="H34" s="178"/>
    </row>
    <row r="35" spans="1:8" ht="15" customHeight="1" x14ac:dyDescent="0.25">
      <c r="A35" s="193" t="s">
        <v>202</v>
      </c>
      <c r="B35" s="65">
        <v>0</v>
      </c>
      <c r="C35" s="65">
        <v>0</v>
      </c>
      <c r="D35" s="65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203</v>
      </c>
      <c r="B36" s="65">
        <v>0</v>
      </c>
      <c r="C36" s="65">
        <v>0</v>
      </c>
      <c r="D36" s="65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ht="15" customHeight="1" x14ac:dyDescent="0.25">
      <c r="A42" s="69" t="s">
        <v>30</v>
      </c>
      <c r="B42" s="70">
        <v>35005754.939999998</v>
      </c>
      <c r="C42" s="70">
        <v>35045505</v>
      </c>
      <c r="D42" s="70">
        <v>36405537</v>
      </c>
      <c r="E42" s="70">
        <f>D42-C42</f>
        <v>1360032</v>
      </c>
      <c r="F42" s="71">
        <f>IF(ISBLANK(E42),"  ",IF(C42&gt;0,E42/C42,IF(E42&gt;0,1,0)))</f>
        <v>3.8807601716682356E-2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88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6">D44-C44</f>
        <v>0</v>
      </c>
      <c r="F44" s="62">
        <f t="shared" ref="F44:F49" si="7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1">
        <f t="shared" si="6"/>
        <v>0</v>
      </c>
      <c r="F45" s="62">
        <f t="shared" si="7"/>
        <v>0</v>
      </c>
      <c r="H45" s="178"/>
    </row>
    <row r="46" spans="1:8" ht="15" customHeight="1" x14ac:dyDescent="0.25">
      <c r="A46" s="73" t="s">
        <v>34</v>
      </c>
      <c r="B46" s="61">
        <v>0</v>
      </c>
      <c r="C46" s="61">
        <v>0</v>
      </c>
      <c r="D46" s="61">
        <v>0</v>
      </c>
      <c r="E46" s="61">
        <f t="shared" si="6"/>
        <v>0</v>
      </c>
      <c r="F46" s="62">
        <f t="shared" si="7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1">
        <f t="shared" si="6"/>
        <v>0</v>
      </c>
      <c r="F47" s="62">
        <f t="shared" si="7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1">
        <f t="shared" si="6"/>
        <v>0</v>
      </c>
      <c r="F48" s="62">
        <f t="shared" si="7"/>
        <v>0</v>
      </c>
      <c r="H48" s="178"/>
    </row>
    <row r="49" spans="1:13" ht="15" customHeight="1" x14ac:dyDescent="0.25">
      <c r="A49" s="67" t="s">
        <v>37</v>
      </c>
      <c r="B49" s="75">
        <v>0</v>
      </c>
      <c r="C49" s="75">
        <v>0</v>
      </c>
      <c r="D49" s="75">
        <v>0</v>
      </c>
      <c r="E49" s="77">
        <f t="shared" si="6"/>
        <v>0</v>
      </c>
      <c r="F49" s="71">
        <f t="shared" si="7"/>
        <v>0</v>
      </c>
      <c r="H49" s="179"/>
      <c r="M49" s="106" t="s">
        <v>38</v>
      </c>
    </row>
    <row r="50" spans="1:13" ht="15" customHeight="1" x14ac:dyDescent="0.25">
      <c r="A50" s="68" t="s">
        <v>38</v>
      </c>
      <c r="B50" s="65"/>
      <c r="C50" s="65"/>
      <c r="D50" s="65"/>
      <c r="E50" s="65"/>
      <c r="F50" s="88"/>
      <c r="H50" s="178"/>
    </row>
    <row r="51" spans="1:13" ht="15" customHeight="1" x14ac:dyDescent="0.25">
      <c r="A51" s="76" t="s">
        <v>39</v>
      </c>
      <c r="B51" s="77">
        <v>0</v>
      </c>
      <c r="C51" s="77">
        <v>0</v>
      </c>
      <c r="D51" s="77">
        <v>0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7"/>
      <c r="B52" s="57"/>
      <c r="C52" s="57"/>
      <c r="D52" s="57"/>
      <c r="E52" s="57"/>
      <c r="F52" s="89"/>
      <c r="H52" s="178"/>
    </row>
    <row r="53" spans="1:13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8" t="s">
        <v>38</v>
      </c>
      <c r="B54" s="65"/>
      <c r="C54" s="65"/>
      <c r="D54" s="65"/>
      <c r="E54" s="65"/>
      <c r="F54" s="88"/>
      <c r="H54" s="178"/>
    </row>
    <row r="55" spans="1:13" ht="15" customHeight="1" x14ac:dyDescent="0.25">
      <c r="A55" s="67" t="s">
        <v>41</v>
      </c>
      <c r="B55" s="75">
        <v>43048912.82</v>
      </c>
      <c r="C55" s="75">
        <v>47000000</v>
      </c>
      <c r="D55" s="75">
        <v>48000000</v>
      </c>
      <c r="E55" s="75">
        <f>D55-C55</f>
        <v>1000000</v>
      </c>
      <c r="F55" s="71">
        <f>IF(ISBLANK(E55),"  ",IF(C55&gt;0,E55/C55,IF(E55&gt;0,1,0)))</f>
        <v>2.1276595744680851E-2</v>
      </c>
      <c r="H55" s="179"/>
    </row>
    <row r="56" spans="1:13" ht="15" customHeight="1" x14ac:dyDescent="0.25">
      <c r="A56" s="68" t="s">
        <v>38</v>
      </c>
      <c r="B56" s="65"/>
      <c r="C56" s="65"/>
      <c r="D56" s="65"/>
      <c r="E56" s="65"/>
      <c r="F56" s="88"/>
      <c r="H56" s="178"/>
    </row>
    <row r="57" spans="1:13" ht="15" customHeight="1" x14ac:dyDescent="0.25">
      <c r="A57" s="78" t="s">
        <v>42</v>
      </c>
      <c r="B57" s="79">
        <v>0</v>
      </c>
      <c r="C57" s="79">
        <v>0</v>
      </c>
      <c r="D57" s="79">
        <v>0</v>
      </c>
      <c r="E57" s="79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90"/>
      <c r="H58" s="178"/>
    </row>
    <row r="59" spans="1:13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8"/>
      <c r="B60" s="65"/>
      <c r="C60" s="65"/>
      <c r="D60" s="65"/>
      <c r="E60" s="65"/>
      <c r="F60" s="88"/>
      <c r="H60" s="178"/>
    </row>
    <row r="61" spans="1:13" ht="15" customHeight="1" x14ac:dyDescent="0.25">
      <c r="A61" s="81" t="s">
        <v>44</v>
      </c>
      <c r="B61" s="75">
        <v>78054667.75999999</v>
      </c>
      <c r="C61" s="75">
        <v>82045505</v>
      </c>
      <c r="D61" s="75">
        <v>84405537</v>
      </c>
      <c r="E61" s="75">
        <f>D61-C61</f>
        <v>2360032</v>
      </c>
      <c r="F61" s="71">
        <f>IF(ISBLANK(E61),"  ",IF(C61&gt;0,E61/C61,IF(E61&gt;0,1,0)))</f>
        <v>2.8764915274761244E-2</v>
      </c>
      <c r="H61" s="179"/>
    </row>
    <row r="62" spans="1:13" ht="15" customHeight="1" x14ac:dyDescent="0.25">
      <c r="A62" s="84"/>
      <c r="B62" s="65"/>
      <c r="C62" s="65"/>
      <c r="D62" s="65"/>
      <c r="E62" s="65"/>
      <c r="F62" s="88" t="s">
        <v>38</v>
      </c>
      <c r="H62" s="178"/>
    </row>
    <row r="63" spans="1:13" ht="15" customHeight="1" x14ac:dyDescent="0.25">
      <c r="A63" s="81"/>
      <c r="B63" s="57"/>
      <c r="C63" s="57"/>
      <c r="D63" s="57"/>
      <c r="E63" s="57"/>
      <c r="F63" s="8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89"/>
      <c r="H64" s="178"/>
    </row>
    <row r="65" spans="1:8" ht="15" customHeight="1" x14ac:dyDescent="0.25">
      <c r="A65" s="64" t="s">
        <v>46</v>
      </c>
      <c r="B65" s="57">
        <v>36414832.789999999</v>
      </c>
      <c r="C65" s="57">
        <v>36518476.019999996</v>
      </c>
      <c r="D65" s="57">
        <v>37977695.729999989</v>
      </c>
      <c r="E65" s="183">
        <f t="shared" ref="E65:E78" si="8">D65-C65</f>
        <v>1459219.7099999934</v>
      </c>
      <c r="F65" s="71">
        <f t="shared" ref="F65:F78" si="9">IF(ISBLANK(E65),"  ",IF(C65&gt;0,E65/C65,IF(E65&gt;0,1,0)))</f>
        <v>3.9958395558479104E-2</v>
      </c>
      <c r="H65" s="178"/>
    </row>
    <row r="66" spans="1:8" ht="15" customHeight="1" x14ac:dyDescent="0.25">
      <c r="A66" s="66" t="s">
        <v>47</v>
      </c>
      <c r="B66" s="65">
        <v>0</v>
      </c>
      <c r="C66" s="65">
        <v>0</v>
      </c>
      <c r="D66" s="65">
        <v>0</v>
      </c>
      <c r="E66" s="183">
        <f t="shared" si="8"/>
        <v>0</v>
      </c>
      <c r="F66" s="62">
        <f t="shared" si="9"/>
        <v>0</v>
      </c>
      <c r="H66" s="178"/>
    </row>
    <row r="67" spans="1:8" ht="15" customHeight="1" x14ac:dyDescent="0.25">
      <c r="A67" s="66" t="s">
        <v>48</v>
      </c>
      <c r="B67" s="65">
        <v>0</v>
      </c>
      <c r="C67" s="65">
        <v>0</v>
      </c>
      <c r="D67" s="65">
        <v>0</v>
      </c>
      <c r="E67" s="183">
        <f t="shared" si="8"/>
        <v>0</v>
      </c>
      <c r="F67" s="62">
        <f t="shared" si="9"/>
        <v>0</v>
      </c>
      <c r="H67" s="178"/>
    </row>
    <row r="68" spans="1:8" ht="15" customHeight="1" x14ac:dyDescent="0.25">
      <c r="A68" s="66" t="s">
        <v>49</v>
      </c>
      <c r="B68" s="65">
        <v>10843487.890000001</v>
      </c>
      <c r="C68" s="65">
        <v>11046599</v>
      </c>
      <c r="D68" s="65">
        <v>11556221.67</v>
      </c>
      <c r="E68" s="183">
        <f t="shared" si="8"/>
        <v>509622.66999999993</v>
      </c>
      <c r="F68" s="62">
        <f t="shared" si="9"/>
        <v>4.613389786304363E-2</v>
      </c>
      <c r="H68" s="178"/>
    </row>
    <row r="69" spans="1:8" ht="15" customHeight="1" x14ac:dyDescent="0.25">
      <c r="A69" s="66" t="s">
        <v>50</v>
      </c>
      <c r="B69" s="65">
        <v>4934216.1400000006</v>
      </c>
      <c r="C69" s="65">
        <v>5558200</v>
      </c>
      <c r="D69" s="65">
        <v>5753384.5499999989</v>
      </c>
      <c r="E69" s="183">
        <f t="shared" si="8"/>
        <v>195184.54999999888</v>
      </c>
      <c r="F69" s="62">
        <f t="shared" si="9"/>
        <v>3.5116503544312706E-2</v>
      </c>
      <c r="H69" s="178"/>
    </row>
    <row r="70" spans="1:8" ht="15" customHeight="1" x14ac:dyDescent="0.25">
      <c r="A70" s="66" t="s">
        <v>51</v>
      </c>
      <c r="B70" s="65">
        <v>10744654.199999999</v>
      </c>
      <c r="C70" s="65">
        <v>12718092.949999999</v>
      </c>
      <c r="D70" s="65">
        <v>11823918.389999999</v>
      </c>
      <c r="E70" s="183">
        <f t="shared" si="8"/>
        <v>-894174.56000000052</v>
      </c>
      <c r="F70" s="62">
        <f t="shared" si="9"/>
        <v>-7.0307282979874791E-2</v>
      </c>
      <c r="H70" s="178"/>
    </row>
    <row r="71" spans="1:8" ht="15" customHeight="1" x14ac:dyDescent="0.25">
      <c r="A71" s="66" t="s">
        <v>52</v>
      </c>
      <c r="B71" s="65">
        <v>0</v>
      </c>
      <c r="C71" s="65">
        <v>110000</v>
      </c>
      <c r="D71" s="65">
        <v>50000</v>
      </c>
      <c r="E71" s="183">
        <f t="shared" si="8"/>
        <v>-60000</v>
      </c>
      <c r="F71" s="62">
        <f t="shared" si="9"/>
        <v>-0.54545454545454541</v>
      </c>
      <c r="H71" s="178"/>
    </row>
    <row r="72" spans="1:8" ht="15" customHeight="1" x14ac:dyDescent="0.25">
      <c r="A72" s="66" t="s">
        <v>53</v>
      </c>
      <c r="B72" s="65">
        <v>11137981.130000003</v>
      </c>
      <c r="C72" s="65">
        <v>12065232</v>
      </c>
      <c r="D72" s="65">
        <v>14271248.92</v>
      </c>
      <c r="E72" s="183">
        <f t="shared" si="8"/>
        <v>2206016.92</v>
      </c>
      <c r="F72" s="62">
        <f t="shared" si="9"/>
        <v>0.18284082063237572</v>
      </c>
      <c r="H72" s="178"/>
    </row>
    <row r="73" spans="1:8" ht="15" customHeight="1" x14ac:dyDescent="0.25">
      <c r="A73" s="84" t="s">
        <v>54</v>
      </c>
      <c r="B73" s="70">
        <v>74075172.150000006</v>
      </c>
      <c r="C73" s="70">
        <v>78016599.969999999</v>
      </c>
      <c r="D73" s="70">
        <v>81432469.25999999</v>
      </c>
      <c r="E73" s="79">
        <f t="shared" si="8"/>
        <v>3415869.2899999917</v>
      </c>
      <c r="F73" s="71">
        <f t="shared" si="9"/>
        <v>4.3783877935125448E-2</v>
      </c>
      <c r="H73" s="179"/>
    </row>
    <row r="74" spans="1:8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183">
        <f t="shared" si="8"/>
        <v>0</v>
      </c>
      <c r="F74" s="62">
        <f t="shared" si="9"/>
        <v>0</v>
      </c>
      <c r="H74" s="178"/>
    </row>
    <row r="75" spans="1:8" ht="15" customHeight="1" x14ac:dyDescent="0.25">
      <c r="A75" s="66" t="s">
        <v>56</v>
      </c>
      <c r="B75" s="65">
        <v>3120559</v>
      </c>
      <c r="C75" s="65">
        <v>3186134</v>
      </c>
      <c r="D75" s="65">
        <v>2468541</v>
      </c>
      <c r="E75" s="183">
        <f t="shared" si="8"/>
        <v>-717593</v>
      </c>
      <c r="F75" s="62">
        <f t="shared" si="9"/>
        <v>-0.2252237350971428</v>
      </c>
      <c r="H75" s="178"/>
    </row>
    <row r="76" spans="1:8" ht="15" customHeight="1" x14ac:dyDescent="0.25">
      <c r="A76" s="66" t="s">
        <v>57</v>
      </c>
      <c r="B76" s="65">
        <v>526165.89</v>
      </c>
      <c r="C76" s="65">
        <v>510000</v>
      </c>
      <c r="D76" s="65">
        <v>150000</v>
      </c>
      <c r="E76" s="183">
        <f t="shared" si="8"/>
        <v>-360000</v>
      </c>
      <c r="F76" s="62">
        <f t="shared" si="9"/>
        <v>-0.70588235294117652</v>
      </c>
      <c r="H76" s="178"/>
    </row>
    <row r="77" spans="1:8" ht="15" customHeight="1" x14ac:dyDescent="0.25">
      <c r="A77" s="66" t="s">
        <v>58</v>
      </c>
      <c r="B77" s="65">
        <v>332771</v>
      </c>
      <c r="C77" s="65">
        <v>332771</v>
      </c>
      <c r="D77" s="65">
        <v>354527</v>
      </c>
      <c r="E77" s="183">
        <f t="shared" si="8"/>
        <v>21756</v>
      </c>
      <c r="F77" s="62">
        <f t="shared" si="9"/>
        <v>6.5378293180595667E-2</v>
      </c>
      <c r="H77" s="178"/>
    </row>
    <row r="78" spans="1:8" ht="15" customHeight="1" x14ac:dyDescent="0.25">
      <c r="A78" s="85" t="s">
        <v>59</v>
      </c>
      <c r="B78" s="86">
        <v>78054668.040000007</v>
      </c>
      <c r="C78" s="86">
        <v>82045504.969999999</v>
      </c>
      <c r="D78" s="86">
        <v>84405537.25999999</v>
      </c>
      <c r="E78" s="79">
        <f t="shared" si="8"/>
        <v>2360032.2899999917</v>
      </c>
      <c r="F78" s="71">
        <f t="shared" si="9"/>
        <v>2.876491881990292E-2</v>
      </c>
      <c r="H78" s="179"/>
    </row>
    <row r="79" spans="1:8" ht="15" customHeight="1" x14ac:dyDescent="0.25">
      <c r="A79" s="81"/>
      <c r="B79" s="57"/>
      <c r="C79" s="57"/>
      <c r="D79" s="57"/>
      <c r="E79" s="57"/>
      <c r="F79" s="8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89"/>
      <c r="H80" s="178"/>
    </row>
    <row r="81" spans="1:9" ht="15" customHeight="1" x14ac:dyDescent="0.25">
      <c r="A81" s="64" t="s">
        <v>61</v>
      </c>
      <c r="B81" s="61">
        <v>44817714.670000002</v>
      </c>
      <c r="C81" s="61">
        <v>46508207.899999999</v>
      </c>
      <c r="D81" s="61">
        <v>46903506.019999996</v>
      </c>
      <c r="E81" s="57">
        <f t="shared" ref="E81:E99" si="10">D81-C81</f>
        <v>395298.11999999732</v>
      </c>
      <c r="F81" s="62">
        <f t="shared" ref="F81:F99" si="11">IF(ISBLANK(E81),"  ",IF(C81&gt;0,E81/C81,IF(E81&gt;0,1,0)))</f>
        <v>8.4995345520504847E-3</v>
      </c>
      <c r="H81" s="178"/>
      <c r="I81" s="108"/>
    </row>
    <row r="82" spans="1:9" ht="15" customHeight="1" x14ac:dyDescent="0.25">
      <c r="A82" s="66" t="s">
        <v>62</v>
      </c>
      <c r="B82" s="63">
        <v>0</v>
      </c>
      <c r="C82" s="63">
        <v>0</v>
      </c>
      <c r="D82" s="63">
        <v>0</v>
      </c>
      <c r="E82" s="65">
        <f t="shared" si="10"/>
        <v>0</v>
      </c>
      <c r="F82" s="62">
        <f t="shared" si="11"/>
        <v>0</v>
      </c>
      <c r="H82" s="178"/>
      <c r="I82" s="108"/>
    </row>
    <row r="83" spans="1:9" ht="15" customHeight="1" x14ac:dyDescent="0.25">
      <c r="A83" s="66" t="s">
        <v>63</v>
      </c>
      <c r="B83" s="57">
        <v>17381438.490000002</v>
      </c>
      <c r="C83" s="57">
        <v>19009815.07</v>
      </c>
      <c r="D83" s="57">
        <v>18480174.239999998</v>
      </c>
      <c r="E83" s="65">
        <f t="shared" si="10"/>
        <v>-529640.83000000194</v>
      </c>
      <c r="F83" s="62">
        <f t="shared" si="11"/>
        <v>-2.7861440421682225E-2</v>
      </c>
      <c r="H83" s="178"/>
      <c r="I83" s="108"/>
    </row>
    <row r="84" spans="1:9" ht="15" customHeight="1" x14ac:dyDescent="0.25">
      <c r="A84" s="84" t="s">
        <v>64</v>
      </c>
      <c r="B84" s="86">
        <v>62199153.160000004</v>
      </c>
      <c r="C84" s="86">
        <v>65518022.969999999</v>
      </c>
      <c r="D84" s="86">
        <v>65383680.25999999</v>
      </c>
      <c r="E84" s="70">
        <f t="shared" si="10"/>
        <v>-134342.71000000834</v>
      </c>
      <c r="F84" s="71">
        <f t="shared" si="11"/>
        <v>-2.0504695335743332E-3</v>
      </c>
      <c r="H84" s="179"/>
      <c r="I84" s="108"/>
    </row>
    <row r="85" spans="1:9" ht="15" customHeight="1" x14ac:dyDescent="0.25">
      <c r="A85" s="66" t="s">
        <v>65</v>
      </c>
      <c r="B85" s="63">
        <v>79813.010000000009</v>
      </c>
      <c r="C85" s="63">
        <v>157000</v>
      </c>
      <c r="D85" s="63">
        <v>144609</v>
      </c>
      <c r="E85" s="65">
        <f t="shared" si="10"/>
        <v>-12391</v>
      </c>
      <c r="F85" s="62">
        <f t="shared" si="11"/>
        <v>-7.8923566878980889E-2</v>
      </c>
      <c r="H85" s="178"/>
      <c r="I85" s="108"/>
    </row>
    <row r="86" spans="1:9" ht="15" customHeight="1" x14ac:dyDescent="0.25">
      <c r="A86" s="66" t="s">
        <v>66</v>
      </c>
      <c r="B86" s="61">
        <v>8409304.5199999996</v>
      </c>
      <c r="C86" s="61">
        <v>8317000</v>
      </c>
      <c r="D86" s="61">
        <v>9897500</v>
      </c>
      <c r="E86" s="65">
        <f t="shared" si="10"/>
        <v>1580500</v>
      </c>
      <c r="F86" s="62">
        <f t="shared" si="11"/>
        <v>0.19003246362871229</v>
      </c>
      <c r="H86" s="178"/>
      <c r="I86" s="108"/>
    </row>
    <row r="87" spans="1:9" ht="15" customHeight="1" x14ac:dyDescent="0.25">
      <c r="A87" s="66" t="s">
        <v>67</v>
      </c>
      <c r="B87" s="57">
        <v>1215251.7399999998</v>
      </c>
      <c r="C87" s="57">
        <v>1424000</v>
      </c>
      <c r="D87" s="57">
        <v>1495300</v>
      </c>
      <c r="E87" s="65">
        <f t="shared" si="10"/>
        <v>71300</v>
      </c>
      <c r="F87" s="62">
        <f t="shared" si="11"/>
        <v>5.0070224719101122E-2</v>
      </c>
      <c r="H87" s="178"/>
      <c r="I87" s="108"/>
    </row>
    <row r="88" spans="1:9" ht="15" customHeight="1" x14ac:dyDescent="0.25">
      <c r="A88" s="68" t="s">
        <v>68</v>
      </c>
      <c r="B88" s="86">
        <v>9704369.2699999996</v>
      </c>
      <c r="C88" s="86">
        <v>9898000</v>
      </c>
      <c r="D88" s="86">
        <v>11537409</v>
      </c>
      <c r="E88" s="65">
        <f t="shared" si="10"/>
        <v>1639409</v>
      </c>
      <c r="F88" s="71">
        <f t="shared" si="11"/>
        <v>0.16563032935946656</v>
      </c>
      <c r="H88" s="179"/>
      <c r="I88" s="108"/>
    </row>
    <row r="89" spans="1:9" ht="15" customHeight="1" x14ac:dyDescent="0.25">
      <c r="A89" s="66" t="s">
        <v>69</v>
      </c>
      <c r="B89" s="57">
        <v>1295583.3199999998</v>
      </c>
      <c r="C89" s="57">
        <v>1511976</v>
      </c>
      <c r="D89" s="57">
        <v>1489880</v>
      </c>
      <c r="E89" s="65">
        <f t="shared" si="10"/>
        <v>-22096</v>
      </c>
      <c r="F89" s="62">
        <f t="shared" si="11"/>
        <v>-1.4613988581829341E-2</v>
      </c>
      <c r="H89" s="178"/>
      <c r="I89" s="108"/>
    </row>
    <row r="90" spans="1:9" ht="15" customHeight="1" x14ac:dyDescent="0.25">
      <c r="A90" s="66" t="s">
        <v>70</v>
      </c>
      <c r="B90" s="65">
        <v>887165.85000000009</v>
      </c>
      <c r="C90" s="65">
        <v>1043772</v>
      </c>
      <c r="D90" s="65">
        <v>704527</v>
      </c>
      <c r="E90" s="65">
        <f t="shared" si="10"/>
        <v>-339245</v>
      </c>
      <c r="F90" s="62">
        <f t="shared" si="11"/>
        <v>-0.32501829901549378</v>
      </c>
      <c r="H90" s="178"/>
      <c r="I90" s="108"/>
    </row>
    <row r="91" spans="1:9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10"/>
        <v>0</v>
      </c>
      <c r="F91" s="62">
        <f t="shared" si="11"/>
        <v>0</v>
      </c>
      <c r="H91" s="178"/>
      <c r="I91" s="108"/>
    </row>
    <row r="92" spans="1:9" ht="15" customHeight="1" x14ac:dyDescent="0.25">
      <c r="A92" s="66" t="s">
        <v>72</v>
      </c>
      <c r="B92" s="65">
        <v>3120559.37</v>
      </c>
      <c r="C92" s="65">
        <v>3186134</v>
      </c>
      <c r="D92" s="65">
        <v>2468541</v>
      </c>
      <c r="E92" s="65">
        <f t="shared" si="10"/>
        <v>-717593</v>
      </c>
      <c r="F92" s="62">
        <f t="shared" si="11"/>
        <v>-0.2252237350971428</v>
      </c>
      <c r="H92" s="178"/>
      <c r="I92" s="108"/>
    </row>
    <row r="93" spans="1:9" ht="15" customHeight="1" x14ac:dyDescent="0.25">
      <c r="A93" s="68" t="s">
        <v>73</v>
      </c>
      <c r="B93" s="70">
        <v>5303308.54</v>
      </c>
      <c r="C93" s="70">
        <v>5741882</v>
      </c>
      <c r="D93" s="70">
        <v>4662948</v>
      </c>
      <c r="E93" s="70">
        <f t="shared" si="10"/>
        <v>-1078934</v>
      </c>
      <c r="F93" s="71">
        <f t="shared" si="11"/>
        <v>-0.18790598622542226</v>
      </c>
      <c r="H93" s="179"/>
      <c r="I93" s="108"/>
    </row>
    <row r="94" spans="1:9" ht="15" customHeight="1" x14ac:dyDescent="0.25">
      <c r="A94" s="66" t="s">
        <v>74</v>
      </c>
      <c r="B94" s="65">
        <v>617636.67999999993</v>
      </c>
      <c r="C94" s="65">
        <v>562600</v>
      </c>
      <c r="D94" s="65">
        <v>2496500</v>
      </c>
      <c r="E94" s="65">
        <f t="shared" si="10"/>
        <v>1933900</v>
      </c>
      <c r="F94" s="62">
        <f t="shared" si="11"/>
        <v>3.4374333451830785</v>
      </c>
      <c r="H94" s="178"/>
      <c r="I94" s="108"/>
    </row>
    <row r="95" spans="1:9" ht="15" customHeight="1" x14ac:dyDescent="0.25">
      <c r="A95" s="66" t="s">
        <v>75</v>
      </c>
      <c r="B95" s="65">
        <v>230200.39</v>
      </c>
      <c r="C95" s="65">
        <v>200000</v>
      </c>
      <c r="D95" s="65">
        <v>250000</v>
      </c>
      <c r="E95" s="65">
        <f t="shared" si="10"/>
        <v>50000</v>
      </c>
      <c r="F95" s="62">
        <f t="shared" si="11"/>
        <v>0.25</v>
      </c>
      <c r="H95" s="178"/>
      <c r="I95" s="108"/>
    </row>
    <row r="96" spans="1:9" ht="15" customHeight="1" x14ac:dyDescent="0.25">
      <c r="A96" s="73" t="s">
        <v>76</v>
      </c>
      <c r="B96" s="65">
        <v>0</v>
      </c>
      <c r="C96" s="65">
        <v>125000</v>
      </c>
      <c r="D96" s="65">
        <v>75000</v>
      </c>
      <c r="E96" s="65">
        <f t="shared" si="10"/>
        <v>-50000</v>
      </c>
      <c r="F96" s="62">
        <f t="shared" si="11"/>
        <v>-0.4</v>
      </c>
      <c r="H96" s="178"/>
      <c r="I96" s="108"/>
    </row>
    <row r="97" spans="1:9" ht="15" customHeight="1" x14ac:dyDescent="0.25">
      <c r="A97" s="87" t="s">
        <v>77</v>
      </c>
      <c r="B97" s="86">
        <v>847837.07</v>
      </c>
      <c r="C97" s="86">
        <v>887600</v>
      </c>
      <c r="D97" s="86">
        <v>2821500</v>
      </c>
      <c r="E97" s="65">
        <f t="shared" si="10"/>
        <v>1933900</v>
      </c>
      <c r="F97" s="71">
        <f t="shared" si="11"/>
        <v>2.1787967552951781</v>
      </c>
      <c r="H97" s="179"/>
      <c r="I97" s="108"/>
    </row>
    <row r="98" spans="1:9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10"/>
        <v>0</v>
      </c>
      <c r="F98" s="62">
        <f t="shared" si="11"/>
        <v>0</v>
      </c>
      <c r="H98" s="178"/>
      <c r="I98" s="108" t="s">
        <v>38</v>
      </c>
    </row>
    <row r="99" spans="1:9" ht="15" customHeight="1" thickBot="1" x14ac:dyDescent="0.3">
      <c r="A99" s="159" t="s">
        <v>59</v>
      </c>
      <c r="B99" s="160">
        <v>78054668.040000007</v>
      </c>
      <c r="C99" s="160">
        <v>82045504.969999999</v>
      </c>
      <c r="D99" s="160">
        <v>84405537.25999999</v>
      </c>
      <c r="E99" s="160">
        <f t="shared" si="10"/>
        <v>2360032.2899999917</v>
      </c>
      <c r="F99" s="162">
        <f t="shared" si="11"/>
        <v>2.876491881990292E-2</v>
      </c>
      <c r="H99" s="179"/>
    </row>
    <row r="100" spans="1:9" ht="15" customHeight="1" thickTop="1" x14ac:dyDescent="0.4">
      <c r="A100" s="12"/>
      <c r="B100" s="5"/>
      <c r="C100" s="13"/>
      <c r="D100" s="13"/>
      <c r="E100" s="13"/>
      <c r="F100" s="14" t="s">
        <v>38</v>
      </c>
    </row>
    <row r="101" spans="1:9" x14ac:dyDescent="0.25">
      <c r="A101" s="223" t="s">
        <v>210</v>
      </c>
    </row>
    <row r="102" spans="1:9" x14ac:dyDescent="0.25">
      <c r="A102" s="223" t="s">
        <v>181</v>
      </c>
    </row>
    <row r="103" spans="1:9" x14ac:dyDescent="0.25">
      <c r="A103" s="223" t="s">
        <v>211</v>
      </c>
    </row>
  </sheetData>
  <hyperlinks>
    <hyperlink ref="I2" location="Home!A1" tooltip="Home" display="Home" xr:uid="{00000000-0004-0000-2B00-000000000000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45">
    <pageSetUpPr fitToPage="1"/>
  </sheetPr>
  <dimension ref="A1:M103"/>
  <sheetViews>
    <sheetView topLeftCell="A25" zoomScaleNormal="100" zoomScaleSheetLayoutView="73" workbookViewId="0">
      <selection activeCell="B33" sqref="B33"/>
    </sheetView>
  </sheetViews>
  <sheetFormatPr defaultColWidth="9.140625" defaultRowHeight="15.75" x14ac:dyDescent="0.25"/>
  <cols>
    <col min="1" max="1" width="66.5703125" style="7" customWidth="1"/>
    <col min="2" max="2" width="23.7109375" style="2" customWidth="1"/>
    <col min="3" max="5" width="23.7109375" style="8" customWidth="1"/>
    <col min="6" max="6" width="23.7109375" style="9" customWidth="1"/>
    <col min="8" max="8" width="7.7109375" style="172" customWidth="1"/>
    <col min="9" max="9" width="11.5703125" style="172" customWidth="1"/>
    <col min="10" max="16384" width="9.140625" style="172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99</v>
      </c>
      <c r="F1" s="38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customFormat="1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207</v>
      </c>
      <c r="C5" s="54" t="s">
        <v>208</v>
      </c>
      <c r="D5" s="202" t="s">
        <v>209</v>
      </c>
      <c r="E5" s="54" t="s">
        <v>207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5992740</v>
      </c>
      <c r="C8" s="61">
        <v>5992740</v>
      </c>
      <c r="D8" s="61">
        <v>5900386</v>
      </c>
      <c r="E8" s="61">
        <f t="shared" ref="E8:E36" si="0">D8-C8</f>
        <v>-92354</v>
      </c>
      <c r="F8" s="62">
        <f t="shared" ref="F8:F36" si="1">IF(ISBLANK(E8),"  ",IF(C8&gt;0,E8/C8,IF(E8&gt;0,1,0)))</f>
        <v>-1.5410980619883392E-2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194266.75</v>
      </c>
      <c r="C10" s="63">
        <v>200725</v>
      </c>
      <c r="D10" s="63">
        <v>204435</v>
      </c>
      <c r="E10" s="61">
        <f t="shared" si="0"/>
        <v>3710</v>
      </c>
      <c r="F10" s="62">
        <f t="shared" si="1"/>
        <v>1.848299912816042E-2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194266.75</v>
      </c>
      <c r="C12" s="65">
        <v>200725</v>
      </c>
      <c r="D12" s="65">
        <v>204435</v>
      </c>
      <c r="E12" s="61">
        <f t="shared" si="0"/>
        <v>3710</v>
      </c>
      <c r="F12" s="62">
        <f t="shared" si="1"/>
        <v>1.848299912816042E-2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customFormat="1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205</v>
      </c>
      <c r="B31" s="65">
        <v>0</v>
      </c>
      <c r="C31" s="65">
        <v>0</v>
      </c>
      <c r="D31" s="65">
        <v>0</v>
      </c>
      <c r="E31" s="61">
        <f t="shared" ref="E31:E32" si="2">D31-C31</f>
        <v>0</v>
      </c>
      <c r="F31" s="62">
        <f t="shared" ref="F31:F32" si="3">IF(ISBLANK(E31),"  ",IF(C31&gt;0,E31/C31,IF(E31&gt;0,1,0)))</f>
        <v>0</v>
      </c>
      <c r="H31" s="178"/>
    </row>
    <row r="32" spans="1:8" ht="15" customHeight="1" x14ac:dyDescent="0.25">
      <c r="A32" s="189" t="s">
        <v>206</v>
      </c>
      <c r="B32" s="65">
        <v>0</v>
      </c>
      <c r="C32" s="65">
        <v>0</v>
      </c>
      <c r="D32" s="65">
        <v>0</v>
      </c>
      <c r="E32" s="61">
        <f t="shared" si="2"/>
        <v>0</v>
      </c>
      <c r="F32" s="62">
        <f t="shared" si="3"/>
        <v>0</v>
      </c>
      <c r="H32" s="178"/>
    </row>
    <row r="33" spans="1:8" ht="15" customHeight="1" x14ac:dyDescent="0.25">
      <c r="A33" s="191" t="s">
        <v>201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204</v>
      </c>
      <c r="B34" s="65">
        <v>0</v>
      </c>
      <c r="C34" s="65">
        <v>0</v>
      </c>
      <c r="D34" s="65">
        <v>0</v>
      </c>
      <c r="E34" s="61">
        <f t="shared" ref="E34" si="4">D34-C34</f>
        <v>0</v>
      </c>
      <c r="F34" s="62">
        <f t="shared" ref="F34" si="5">IF(ISBLANK(E34),"  ",IF(C34&gt;0,E34/C34,IF(E34&gt;0,1,0)))</f>
        <v>0</v>
      </c>
      <c r="H34" s="178"/>
    </row>
    <row r="35" spans="1:8" ht="15" customHeight="1" x14ac:dyDescent="0.25">
      <c r="A35" s="193" t="s">
        <v>202</v>
      </c>
      <c r="B35" s="65">
        <v>0</v>
      </c>
      <c r="C35" s="65">
        <v>0</v>
      </c>
      <c r="D35" s="65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203</v>
      </c>
      <c r="B36" s="65">
        <v>0</v>
      </c>
      <c r="C36" s="65">
        <v>0</v>
      </c>
      <c r="D36" s="65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s="173" customFormat="1" ht="15" customHeight="1" x14ac:dyDescent="0.25">
      <c r="A42" s="69" t="s">
        <v>30</v>
      </c>
      <c r="B42" s="70">
        <v>6187006.75</v>
      </c>
      <c r="C42" s="70">
        <v>6193465</v>
      </c>
      <c r="D42" s="70">
        <v>6104821</v>
      </c>
      <c r="E42" s="70">
        <f>D42-C42</f>
        <v>-88644</v>
      </c>
      <c r="F42" s="71">
        <f>IF(ISBLANK(E42),"  ",IF(C42&gt;0,E42/C42,IF(E42&gt;0,1,0)))</f>
        <v>-1.4312505197010075E-2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6">D44-C44</f>
        <v>0</v>
      </c>
      <c r="F44" s="62">
        <f t="shared" ref="F44:F49" si="7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1">
        <f t="shared" si="6"/>
        <v>0</v>
      </c>
      <c r="F45" s="62">
        <f t="shared" si="7"/>
        <v>0</v>
      </c>
      <c r="H45" s="178"/>
    </row>
    <row r="46" spans="1:8" ht="15" customHeight="1" x14ac:dyDescent="0.25">
      <c r="A46" s="73" t="s">
        <v>34</v>
      </c>
      <c r="B46" s="61">
        <v>236131</v>
      </c>
      <c r="C46" s="61">
        <v>0</v>
      </c>
      <c r="D46" s="61">
        <v>0</v>
      </c>
      <c r="E46" s="61">
        <f t="shared" si="6"/>
        <v>0</v>
      </c>
      <c r="F46" s="62">
        <f t="shared" si="7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1">
        <f t="shared" si="6"/>
        <v>0</v>
      </c>
      <c r="F47" s="62">
        <f t="shared" si="7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1">
        <f t="shared" si="6"/>
        <v>0</v>
      </c>
      <c r="F48" s="62">
        <f t="shared" si="7"/>
        <v>0</v>
      </c>
      <c r="H48" s="178"/>
    </row>
    <row r="49" spans="1:13" s="173" customFormat="1" ht="15" customHeight="1" x14ac:dyDescent="0.25">
      <c r="A49" s="67" t="s">
        <v>37</v>
      </c>
      <c r="B49" s="75">
        <v>236131</v>
      </c>
      <c r="C49" s="75">
        <v>0</v>
      </c>
      <c r="D49" s="75">
        <v>0</v>
      </c>
      <c r="E49" s="77">
        <f t="shared" si="6"/>
        <v>0</v>
      </c>
      <c r="F49" s="71">
        <f t="shared" si="7"/>
        <v>0</v>
      </c>
      <c r="H49" s="179"/>
      <c r="M49" s="17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73" customFormat="1" ht="15" customHeight="1" x14ac:dyDescent="0.25">
      <c r="A51" s="76" t="s">
        <v>39</v>
      </c>
      <c r="B51" s="77">
        <v>0</v>
      </c>
      <c r="C51" s="77">
        <v>0</v>
      </c>
      <c r="D51" s="77">
        <v>0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73" customFormat="1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73" customFormat="1" ht="15" customHeight="1" x14ac:dyDescent="0.25">
      <c r="A55" s="67" t="s">
        <v>41</v>
      </c>
      <c r="B55" s="75">
        <v>4031000</v>
      </c>
      <c r="C55" s="75">
        <v>4031000</v>
      </c>
      <c r="D55" s="75">
        <v>4031000</v>
      </c>
      <c r="E55" s="75">
        <f>D55-C55</f>
        <v>0</v>
      </c>
      <c r="F55" s="71">
        <f>IF(ISBLANK(E55),"  ",IF(C55&gt;0,E55/C55,IF(E55&gt;0,1,0)))</f>
        <v>0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73" customFormat="1" ht="15" customHeight="1" x14ac:dyDescent="0.25">
      <c r="A57" s="78" t="s">
        <v>42</v>
      </c>
      <c r="B57" s="79">
        <v>0</v>
      </c>
      <c r="C57" s="79">
        <v>0</v>
      </c>
      <c r="D57" s="79">
        <v>0</v>
      </c>
      <c r="E57" s="79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7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73" customFormat="1" ht="15" customHeight="1" x14ac:dyDescent="0.25">
      <c r="A61" s="81" t="s">
        <v>44</v>
      </c>
      <c r="B61" s="75">
        <v>9981875.75</v>
      </c>
      <c r="C61" s="75">
        <v>10224465</v>
      </c>
      <c r="D61" s="75">
        <v>10135821</v>
      </c>
      <c r="E61" s="75">
        <f>D61-C61</f>
        <v>-88644</v>
      </c>
      <c r="F61" s="71">
        <f>IF(ISBLANK(E61),"  ",IF(C61&gt;0,E61/C61,IF(E61&gt;0,1,0)))</f>
        <v>-8.6697934806368847E-3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57">
        <v>3917907</v>
      </c>
      <c r="C65" s="57">
        <v>4143542</v>
      </c>
      <c r="D65" s="57">
        <v>4075073</v>
      </c>
      <c r="E65" s="183">
        <f t="shared" ref="E65:E78" si="8">D65-C65</f>
        <v>-68469</v>
      </c>
      <c r="F65" s="62">
        <f t="shared" ref="F65:F78" si="9">IF(ISBLANK(E65),"  ",IF(C65&gt;0,E65/C65,IF(E65&gt;0,1,0)))</f>
        <v>-1.6524268367498145E-2</v>
      </c>
      <c r="H65" s="178"/>
    </row>
    <row r="66" spans="1:8" ht="15" customHeight="1" x14ac:dyDescent="0.25">
      <c r="A66" s="66" t="s">
        <v>47</v>
      </c>
      <c r="B66" s="65">
        <v>0</v>
      </c>
      <c r="C66" s="65">
        <v>0</v>
      </c>
      <c r="D66" s="65">
        <v>0</v>
      </c>
      <c r="E66" s="183">
        <f t="shared" si="8"/>
        <v>0</v>
      </c>
      <c r="F66" s="62">
        <f t="shared" si="9"/>
        <v>0</v>
      </c>
      <c r="H66" s="178"/>
    </row>
    <row r="67" spans="1:8" ht="15" customHeight="1" x14ac:dyDescent="0.25">
      <c r="A67" s="66" t="s">
        <v>48</v>
      </c>
      <c r="B67" s="65">
        <v>0</v>
      </c>
      <c r="C67" s="65">
        <v>0</v>
      </c>
      <c r="D67" s="65">
        <v>0</v>
      </c>
      <c r="E67" s="183">
        <f t="shared" si="8"/>
        <v>0</v>
      </c>
      <c r="F67" s="62">
        <f t="shared" si="9"/>
        <v>0</v>
      </c>
      <c r="H67" s="178"/>
    </row>
    <row r="68" spans="1:8" ht="15" customHeight="1" x14ac:dyDescent="0.25">
      <c r="A68" s="66" t="s">
        <v>49</v>
      </c>
      <c r="B68" s="65">
        <v>780966.95</v>
      </c>
      <c r="C68" s="65">
        <v>382510</v>
      </c>
      <c r="D68" s="65">
        <v>741899.67999999993</v>
      </c>
      <c r="E68" s="183">
        <f t="shared" si="8"/>
        <v>359389.67999999993</v>
      </c>
      <c r="F68" s="62">
        <f t="shared" si="9"/>
        <v>0.93955629918172057</v>
      </c>
      <c r="H68" s="178"/>
    </row>
    <row r="69" spans="1:8" ht="15" customHeight="1" x14ac:dyDescent="0.25">
      <c r="A69" s="66" t="s">
        <v>50</v>
      </c>
      <c r="B69" s="65">
        <v>802110</v>
      </c>
      <c r="C69" s="65">
        <v>824421</v>
      </c>
      <c r="D69" s="65">
        <v>862982</v>
      </c>
      <c r="E69" s="183">
        <f t="shared" si="8"/>
        <v>38561</v>
      </c>
      <c r="F69" s="62">
        <f t="shared" si="9"/>
        <v>4.6773432505964795E-2</v>
      </c>
      <c r="H69" s="178"/>
    </row>
    <row r="70" spans="1:8" ht="15" customHeight="1" x14ac:dyDescent="0.25">
      <c r="A70" s="66" t="s">
        <v>51</v>
      </c>
      <c r="B70" s="65">
        <v>2833608</v>
      </c>
      <c r="C70" s="65">
        <v>3351724</v>
      </c>
      <c r="D70" s="65">
        <v>2838463</v>
      </c>
      <c r="E70" s="183">
        <f t="shared" si="8"/>
        <v>-513261</v>
      </c>
      <c r="F70" s="62">
        <f t="shared" si="9"/>
        <v>-0.15313343222771325</v>
      </c>
      <c r="H70" s="178"/>
    </row>
    <row r="71" spans="1:8" ht="15" customHeight="1" x14ac:dyDescent="0.25">
      <c r="A71" s="66" t="s">
        <v>52</v>
      </c>
      <c r="B71" s="65">
        <v>9500</v>
      </c>
      <c r="C71" s="65">
        <v>15000</v>
      </c>
      <c r="D71" s="65">
        <v>0</v>
      </c>
      <c r="E71" s="183">
        <f t="shared" si="8"/>
        <v>-15000</v>
      </c>
      <c r="F71" s="62">
        <f t="shared" si="9"/>
        <v>-1</v>
      </c>
      <c r="H71" s="178"/>
    </row>
    <row r="72" spans="1:8" ht="15" customHeight="1" x14ac:dyDescent="0.25">
      <c r="A72" s="66" t="s">
        <v>53</v>
      </c>
      <c r="B72" s="65">
        <v>1069142</v>
      </c>
      <c r="C72" s="65">
        <v>938076</v>
      </c>
      <c r="D72" s="65">
        <v>1099000</v>
      </c>
      <c r="E72" s="183">
        <f t="shared" si="8"/>
        <v>160924</v>
      </c>
      <c r="F72" s="62">
        <f t="shared" si="9"/>
        <v>0.1715468682708011</v>
      </c>
      <c r="H72" s="178"/>
    </row>
    <row r="73" spans="1:8" s="173" customFormat="1" ht="15" customHeight="1" x14ac:dyDescent="0.25">
      <c r="A73" s="84" t="s">
        <v>54</v>
      </c>
      <c r="B73" s="70">
        <v>9413233.9499999993</v>
      </c>
      <c r="C73" s="70">
        <v>9655273</v>
      </c>
      <c r="D73" s="70">
        <v>9617417.6799999997</v>
      </c>
      <c r="E73" s="79">
        <f t="shared" si="8"/>
        <v>-37855.320000000298</v>
      </c>
      <c r="F73" s="71">
        <f t="shared" si="9"/>
        <v>-3.9206887262535507E-3</v>
      </c>
      <c r="H73" s="179"/>
    </row>
    <row r="74" spans="1:8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183">
        <f t="shared" si="8"/>
        <v>0</v>
      </c>
      <c r="F74" s="62">
        <f t="shared" si="9"/>
        <v>0</v>
      </c>
      <c r="H74" s="178"/>
    </row>
    <row r="75" spans="1:8" ht="15" customHeight="1" x14ac:dyDescent="0.25">
      <c r="A75" s="66" t="s">
        <v>56</v>
      </c>
      <c r="B75" s="65">
        <v>568642</v>
      </c>
      <c r="C75" s="65">
        <v>569192</v>
      </c>
      <c r="D75" s="65">
        <v>518403</v>
      </c>
      <c r="E75" s="183">
        <f t="shared" si="8"/>
        <v>-50789</v>
      </c>
      <c r="F75" s="62">
        <f t="shared" si="9"/>
        <v>-8.9229996205146947E-2</v>
      </c>
      <c r="H75" s="178"/>
    </row>
    <row r="76" spans="1:8" ht="15" customHeight="1" x14ac:dyDescent="0.25">
      <c r="A76" s="66" t="s">
        <v>57</v>
      </c>
      <c r="B76" s="65">
        <v>0</v>
      </c>
      <c r="C76" s="65">
        <v>0</v>
      </c>
      <c r="D76" s="65">
        <v>0</v>
      </c>
      <c r="E76" s="183">
        <f t="shared" si="8"/>
        <v>0</v>
      </c>
      <c r="F76" s="62">
        <f t="shared" si="9"/>
        <v>0</v>
      </c>
      <c r="H76" s="178"/>
    </row>
    <row r="77" spans="1:8" ht="15" customHeight="1" x14ac:dyDescent="0.25">
      <c r="A77" s="66" t="s">
        <v>58</v>
      </c>
      <c r="B77" s="65">
        <v>0</v>
      </c>
      <c r="C77" s="65">
        <v>0</v>
      </c>
      <c r="D77" s="65">
        <v>0</v>
      </c>
      <c r="E77" s="183">
        <f t="shared" si="8"/>
        <v>0</v>
      </c>
      <c r="F77" s="62">
        <f t="shared" si="9"/>
        <v>0</v>
      </c>
      <c r="H77" s="178"/>
    </row>
    <row r="78" spans="1:8" s="173" customFormat="1" ht="15" customHeight="1" x14ac:dyDescent="0.25">
      <c r="A78" s="85" t="s">
        <v>59</v>
      </c>
      <c r="B78" s="86">
        <v>9981875.9499999993</v>
      </c>
      <c r="C78" s="86">
        <v>10224465</v>
      </c>
      <c r="D78" s="86">
        <v>10135820.68</v>
      </c>
      <c r="E78" s="79">
        <f t="shared" si="8"/>
        <v>-88644.320000000298</v>
      </c>
      <c r="F78" s="71">
        <f t="shared" si="9"/>
        <v>-8.6698247781180036E-3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v>4571962</v>
      </c>
      <c r="C81" s="61">
        <v>4788667</v>
      </c>
      <c r="D81" s="61">
        <v>4729141</v>
      </c>
      <c r="E81" s="57">
        <f t="shared" ref="E81:E99" si="10">D81-C81</f>
        <v>-59526</v>
      </c>
      <c r="F81" s="62">
        <f t="shared" ref="F81:F99" si="11">IF(ISBLANK(E81),"  ",IF(C81&gt;0,E81/C81,IF(E81&gt;0,1,0)))</f>
        <v>-1.2430599162564447E-2</v>
      </c>
      <c r="H81" s="178"/>
    </row>
    <row r="82" spans="1:8" ht="15" customHeight="1" x14ac:dyDescent="0.25">
      <c r="A82" s="66" t="s">
        <v>62</v>
      </c>
      <c r="B82" s="63">
        <v>480916</v>
      </c>
      <c r="C82" s="63">
        <v>708374</v>
      </c>
      <c r="D82" s="63">
        <v>520000</v>
      </c>
      <c r="E82" s="65">
        <f t="shared" si="10"/>
        <v>-188374</v>
      </c>
      <c r="F82" s="62">
        <f t="shared" si="11"/>
        <v>-0.26592449751120173</v>
      </c>
      <c r="H82" s="178"/>
    </row>
    <row r="83" spans="1:8" ht="15" customHeight="1" x14ac:dyDescent="0.25">
      <c r="A83" s="66" t="s">
        <v>63</v>
      </c>
      <c r="B83" s="57">
        <v>2230502</v>
      </c>
      <c r="C83" s="57">
        <v>2598146</v>
      </c>
      <c r="D83" s="57">
        <v>2305096.6799999997</v>
      </c>
      <c r="E83" s="65">
        <f t="shared" si="10"/>
        <v>-293049.3200000003</v>
      </c>
      <c r="F83" s="62">
        <f t="shared" si="11"/>
        <v>-0.1127917060858013</v>
      </c>
      <c r="H83" s="178"/>
    </row>
    <row r="84" spans="1:8" s="173" customFormat="1" ht="15" customHeight="1" x14ac:dyDescent="0.25">
      <c r="A84" s="84" t="s">
        <v>64</v>
      </c>
      <c r="B84" s="86">
        <v>7283380</v>
      </c>
      <c r="C84" s="86">
        <v>8095187</v>
      </c>
      <c r="D84" s="86">
        <v>7554237.6799999997</v>
      </c>
      <c r="E84" s="70">
        <f t="shared" si="10"/>
        <v>-540949.3200000003</v>
      </c>
      <c r="F84" s="71">
        <f t="shared" si="11"/>
        <v>-6.6823573068787695E-2</v>
      </c>
      <c r="H84" s="179"/>
    </row>
    <row r="85" spans="1:8" ht="15" customHeight="1" x14ac:dyDescent="0.25">
      <c r="A85" s="66" t="s">
        <v>65</v>
      </c>
      <c r="B85" s="63">
        <v>38257</v>
      </c>
      <c r="C85" s="63">
        <v>17000</v>
      </c>
      <c r="D85" s="63">
        <v>36800</v>
      </c>
      <c r="E85" s="65">
        <f t="shared" si="10"/>
        <v>19800</v>
      </c>
      <c r="F85" s="62">
        <f t="shared" si="11"/>
        <v>1.1647058823529413</v>
      </c>
      <c r="H85" s="178"/>
    </row>
    <row r="86" spans="1:8" ht="15" customHeight="1" x14ac:dyDescent="0.25">
      <c r="A86" s="66" t="s">
        <v>66</v>
      </c>
      <c r="B86" s="61">
        <v>1391038.95</v>
      </c>
      <c r="C86" s="61">
        <v>1177410</v>
      </c>
      <c r="D86" s="61">
        <v>1336880</v>
      </c>
      <c r="E86" s="65">
        <f t="shared" si="10"/>
        <v>159470</v>
      </c>
      <c r="F86" s="62">
        <f t="shared" si="11"/>
        <v>0.13544135008195957</v>
      </c>
      <c r="H86" s="178"/>
    </row>
    <row r="87" spans="1:8" ht="15" customHeight="1" x14ac:dyDescent="0.25">
      <c r="A87" s="66" t="s">
        <v>67</v>
      </c>
      <c r="B87" s="57">
        <v>322426</v>
      </c>
      <c r="C87" s="57">
        <v>44660</v>
      </c>
      <c r="D87" s="57">
        <v>324000</v>
      </c>
      <c r="E87" s="65">
        <f t="shared" si="10"/>
        <v>279340</v>
      </c>
      <c r="F87" s="62">
        <f t="shared" si="11"/>
        <v>6.2548141513658759</v>
      </c>
      <c r="H87" s="178"/>
    </row>
    <row r="88" spans="1:8" s="173" customFormat="1" ht="15" customHeight="1" x14ac:dyDescent="0.25">
      <c r="A88" s="68" t="s">
        <v>68</v>
      </c>
      <c r="B88" s="86">
        <v>1751721.95</v>
      </c>
      <c r="C88" s="86">
        <v>1239070</v>
      </c>
      <c r="D88" s="86">
        <v>1697680</v>
      </c>
      <c r="E88" s="65">
        <f t="shared" si="10"/>
        <v>458610</v>
      </c>
      <c r="F88" s="71">
        <f t="shared" si="11"/>
        <v>0.37012436746915023</v>
      </c>
      <c r="H88" s="179"/>
    </row>
    <row r="89" spans="1:8" ht="15" customHeight="1" x14ac:dyDescent="0.25">
      <c r="A89" s="66" t="s">
        <v>69</v>
      </c>
      <c r="B89" s="57">
        <v>55761</v>
      </c>
      <c r="C89" s="57">
        <v>15000</v>
      </c>
      <c r="D89" s="57">
        <v>57000</v>
      </c>
      <c r="E89" s="65">
        <f t="shared" si="10"/>
        <v>42000</v>
      </c>
      <c r="F89" s="62">
        <f t="shared" si="11"/>
        <v>2.8</v>
      </c>
      <c r="H89" s="178"/>
    </row>
    <row r="90" spans="1:8" ht="15" customHeight="1" x14ac:dyDescent="0.25">
      <c r="A90" s="66" t="s">
        <v>70</v>
      </c>
      <c r="B90" s="65">
        <v>9500</v>
      </c>
      <c r="C90" s="65">
        <v>15000</v>
      </c>
      <c r="D90" s="65">
        <v>0</v>
      </c>
      <c r="E90" s="65">
        <f t="shared" si="10"/>
        <v>-15000</v>
      </c>
      <c r="F90" s="62">
        <f t="shared" si="11"/>
        <v>-1</v>
      </c>
      <c r="H90" s="178"/>
    </row>
    <row r="91" spans="1:8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10"/>
        <v>0</v>
      </c>
      <c r="F91" s="62">
        <f t="shared" si="11"/>
        <v>0</v>
      </c>
      <c r="H91" s="178"/>
    </row>
    <row r="92" spans="1:8" ht="15" customHeight="1" x14ac:dyDescent="0.25">
      <c r="A92" s="66" t="s">
        <v>72</v>
      </c>
      <c r="B92" s="65">
        <v>795404</v>
      </c>
      <c r="C92" s="65">
        <v>853073</v>
      </c>
      <c r="D92" s="65">
        <v>756903</v>
      </c>
      <c r="E92" s="65">
        <f t="shared" si="10"/>
        <v>-96170</v>
      </c>
      <c r="F92" s="62">
        <f t="shared" si="11"/>
        <v>-0.11273361130876255</v>
      </c>
      <c r="H92" s="178"/>
    </row>
    <row r="93" spans="1:8" s="173" customFormat="1" ht="15" customHeight="1" x14ac:dyDescent="0.25">
      <c r="A93" s="68" t="s">
        <v>73</v>
      </c>
      <c r="B93" s="70">
        <v>860665</v>
      </c>
      <c r="C93" s="70">
        <v>883073</v>
      </c>
      <c r="D93" s="70">
        <v>813903</v>
      </c>
      <c r="E93" s="70">
        <f t="shared" si="10"/>
        <v>-69170</v>
      </c>
      <c r="F93" s="71">
        <f t="shared" si="11"/>
        <v>-7.8328745188676357E-2</v>
      </c>
      <c r="H93" s="179"/>
    </row>
    <row r="94" spans="1:8" ht="15" customHeight="1" x14ac:dyDescent="0.25">
      <c r="A94" s="66" t="s">
        <v>74</v>
      </c>
      <c r="B94" s="65">
        <v>86109</v>
      </c>
      <c r="C94" s="65">
        <v>7135</v>
      </c>
      <c r="D94" s="65">
        <v>70000</v>
      </c>
      <c r="E94" s="65">
        <f t="shared" si="10"/>
        <v>62865</v>
      </c>
      <c r="F94" s="62">
        <f t="shared" si="11"/>
        <v>8.8107918710581643</v>
      </c>
      <c r="H94" s="178"/>
    </row>
    <row r="95" spans="1:8" ht="15" customHeight="1" x14ac:dyDescent="0.25">
      <c r="A95" s="66" t="s">
        <v>75</v>
      </c>
      <c r="B95" s="65">
        <v>0</v>
      </c>
      <c r="C95" s="65">
        <v>0</v>
      </c>
      <c r="D95" s="65">
        <v>0</v>
      </c>
      <c r="E95" s="65">
        <f t="shared" si="10"/>
        <v>0</v>
      </c>
      <c r="F95" s="62">
        <f t="shared" si="11"/>
        <v>0</v>
      </c>
      <c r="H95" s="178"/>
    </row>
    <row r="96" spans="1:8" ht="15" customHeight="1" x14ac:dyDescent="0.25">
      <c r="A96" s="73" t="s">
        <v>76</v>
      </c>
      <c r="B96" s="65">
        <v>0</v>
      </c>
      <c r="C96" s="65">
        <v>0</v>
      </c>
      <c r="D96" s="65">
        <v>0</v>
      </c>
      <c r="E96" s="65">
        <f t="shared" si="10"/>
        <v>0</v>
      </c>
      <c r="F96" s="62">
        <f t="shared" si="11"/>
        <v>0</v>
      </c>
      <c r="H96" s="178"/>
    </row>
    <row r="97" spans="1:8" s="173" customFormat="1" ht="15" customHeight="1" x14ac:dyDescent="0.25">
      <c r="A97" s="87" t="s">
        <v>77</v>
      </c>
      <c r="B97" s="86">
        <v>86109</v>
      </c>
      <c r="C97" s="86">
        <v>7135</v>
      </c>
      <c r="D97" s="86">
        <v>70000</v>
      </c>
      <c r="E97" s="65">
        <f t="shared" si="10"/>
        <v>62865</v>
      </c>
      <c r="F97" s="71">
        <f t="shared" si="11"/>
        <v>8.8107918710581643</v>
      </c>
      <c r="H97" s="179"/>
    </row>
    <row r="98" spans="1:8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10"/>
        <v>0</v>
      </c>
      <c r="F98" s="62">
        <f t="shared" si="11"/>
        <v>0</v>
      </c>
      <c r="H98" s="178"/>
    </row>
    <row r="99" spans="1:8" s="173" customFormat="1" ht="15" customHeight="1" thickBot="1" x14ac:dyDescent="0.3">
      <c r="A99" s="159" t="s">
        <v>59</v>
      </c>
      <c r="B99" s="160">
        <v>9981875.9499999993</v>
      </c>
      <c r="C99" s="160">
        <v>10224465</v>
      </c>
      <c r="D99" s="160">
        <v>10135820.68</v>
      </c>
      <c r="E99" s="160">
        <f t="shared" si="10"/>
        <v>-88644.320000000298</v>
      </c>
      <c r="F99" s="162">
        <f t="shared" si="11"/>
        <v>-8.6698247781180036E-3</v>
      </c>
      <c r="H99" s="179"/>
    </row>
    <row r="100" spans="1:8" ht="15" customHeight="1" thickTop="1" x14ac:dyDescent="0.4">
      <c r="A100" s="4"/>
      <c r="B100" s="5"/>
      <c r="C100" s="11"/>
      <c r="D100" s="11"/>
      <c r="E100" s="5"/>
      <c r="F100" s="6" t="s">
        <v>38</v>
      </c>
    </row>
    <row r="101" spans="1:8" x14ac:dyDescent="0.25">
      <c r="A101" s="7" t="s">
        <v>210</v>
      </c>
    </row>
    <row r="102" spans="1:8" x14ac:dyDescent="0.25">
      <c r="A102" s="7" t="s">
        <v>181</v>
      </c>
    </row>
    <row r="103" spans="1:8" x14ac:dyDescent="0.25">
      <c r="A103" s="7" t="s">
        <v>211</v>
      </c>
    </row>
  </sheetData>
  <hyperlinks>
    <hyperlink ref="I2" location="Home!A1" tooltip="Home" display="Home" xr:uid="{00000000-0004-0000-2C00-000000000000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46">
    <tabColor rgb="FFC00000"/>
    <pageSetUpPr fitToPage="1"/>
  </sheetPr>
  <dimension ref="A1:M103"/>
  <sheetViews>
    <sheetView zoomScaleNormal="100" zoomScaleSheetLayoutView="73" workbookViewId="0">
      <selection activeCell="I2" sqref="I2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101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207</v>
      </c>
      <c r="C5" s="54" t="s">
        <v>208</v>
      </c>
      <c r="D5" s="202" t="s">
        <v>209</v>
      </c>
      <c r="E5" s="54" t="s">
        <v>207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5616536</v>
      </c>
      <c r="C8" s="61">
        <v>5616536</v>
      </c>
      <c r="D8" s="61">
        <v>5582126</v>
      </c>
      <c r="E8" s="61">
        <f t="shared" ref="E8:E36" si="0">D8-C8</f>
        <v>-34410</v>
      </c>
      <c r="F8" s="62">
        <f t="shared" ref="F8:F36" si="1">IF(ISBLANK(E8),"  ",IF(C8&gt;0,E8/C8,IF(E8&gt;0,1,0)))</f>
        <v>-6.1265520242370034E-3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161501.01999999999</v>
      </c>
      <c r="C10" s="63">
        <v>166870</v>
      </c>
      <c r="D10" s="63">
        <v>169954</v>
      </c>
      <c r="E10" s="61">
        <f t="shared" si="0"/>
        <v>3084</v>
      </c>
      <c r="F10" s="62">
        <f t="shared" si="1"/>
        <v>1.848145262779409E-2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161501.01999999999</v>
      </c>
      <c r="C12" s="65">
        <v>166870</v>
      </c>
      <c r="D12" s="65">
        <v>169954</v>
      </c>
      <c r="E12" s="61">
        <f t="shared" si="0"/>
        <v>3084</v>
      </c>
      <c r="F12" s="62">
        <f t="shared" si="1"/>
        <v>1.848145262779409E-2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205</v>
      </c>
      <c r="B31" s="65">
        <v>0</v>
      </c>
      <c r="C31" s="65">
        <v>0</v>
      </c>
      <c r="D31" s="65">
        <v>0</v>
      </c>
      <c r="E31" s="61">
        <f t="shared" ref="E31:E32" si="2">D31-C31</f>
        <v>0</v>
      </c>
      <c r="F31" s="62">
        <f t="shared" ref="F31:F32" si="3">IF(ISBLANK(E31),"  ",IF(C31&gt;0,E31/C31,IF(E31&gt;0,1,0)))</f>
        <v>0</v>
      </c>
      <c r="H31" s="178"/>
    </row>
    <row r="32" spans="1:8" ht="15" customHeight="1" x14ac:dyDescent="0.25">
      <c r="A32" s="189" t="s">
        <v>206</v>
      </c>
      <c r="B32" s="65">
        <v>0</v>
      </c>
      <c r="C32" s="65">
        <v>0</v>
      </c>
      <c r="D32" s="65">
        <v>0</v>
      </c>
      <c r="E32" s="61">
        <f t="shared" si="2"/>
        <v>0</v>
      </c>
      <c r="F32" s="62">
        <f t="shared" si="3"/>
        <v>0</v>
      </c>
      <c r="H32" s="178"/>
    </row>
    <row r="33" spans="1:8" ht="15" customHeight="1" x14ac:dyDescent="0.25">
      <c r="A33" s="191" t="s">
        <v>201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204</v>
      </c>
      <c r="B34" s="65">
        <v>0</v>
      </c>
      <c r="C34" s="65">
        <v>0</v>
      </c>
      <c r="D34" s="65">
        <v>0</v>
      </c>
      <c r="E34" s="61">
        <f t="shared" ref="E34" si="4">D34-C34</f>
        <v>0</v>
      </c>
      <c r="F34" s="62">
        <f t="shared" ref="F34" si="5">IF(ISBLANK(E34),"  ",IF(C34&gt;0,E34/C34,IF(E34&gt;0,1,0)))</f>
        <v>0</v>
      </c>
      <c r="H34" s="178"/>
    </row>
    <row r="35" spans="1:8" ht="15" customHeight="1" x14ac:dyDescent="0.25">
      <c r="A35" s="193" t="s">
        <v>202</v>
      </c>
      <c r="B35" s="65">
        <v>0</v>
      </c>
      <c r="C35" s="65">
        <v>0</v>
      </c>
      <c r="D35" s="65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203</v>
      </c>
      <c r="B36" s="65">
        <v>0</v>
      </c>
      <c r="C36" s="65">
        <v>0</v>
      </c>
      <c r="D36" s="65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s="103" customFormat="1" ht="15" customHeight="1" x14ac:dyDescent="0.25">
      <c r="A42" s="69" t="s">
        <v>30</v>
      </c>
      <c r="B42" s="70">
        <v>5778037.0199999996</v>
      </c>
      <c r="C42" s="70">
        <v>5783406</v>
      </c>
      <c r="D42" s="70">
        <v>5752080</v>
      </c>
      <c r="E42" s="70">
        <f>D42-C42</f>
        <v>-31326</v>
      </c>
      <c r="F42" s="71">
        <f>IF(ISBLANK(E42),"  ",IF(C42&gt;0,E42/C42,IF(E42&gt;0,1,0)))</f>
        <v>-5.4165313657730408E-3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6">D44-C44</f>
        <v>0</v>
      </c>
      <c r="F44" s="62">
        <f t="shared" ref="F44:F49" si="7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1">
        <f t="shared" si="6"/>
        <v>0</v>
      </c>
      <c r="F45" s="62">
        <f t="shared" si="7"/>
        <v>0</v>
      </c>
      <c r="H45" s="178"/>
    </row>
    <row r="46" spans="1:8" ht="15" customHeight="1" x14ac:dyDescent="0.25">
      <c r="A46" s="73" t="s">
        <v>34</v>
      </c>
      <c r="B46" s="61">
        <v>126212</v>
      </c>
      <c r="C46" s="61">
        <v>0</v>
      </c>
      <c r="D46" s="61">
        <v>0</v>
      </c>
      <c r="E46" s="61">
        <f t="shared" si="6"/>
        <v>0</v>
      </c>
      <c r="F46" s="62">
        <f t="shared" si="7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1">
        <f t="shared" si="6"/>
        <v>0</v>
      </c>
      <c r="F47" s="62">
        <f t="shared" si="7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1">
        <f t="shared" si="6"/>
        <v>0</v>
      </c>
      <c r="F48" s="62">
        <f t="shared" si="7"/>
        <v>0</v>
      </c>
      <c r="H48" s="178"/>
    </row>
    <row r="49" spans="1:13" s="103" customFormat="1" ht="15" customHeight="1" x14ac:dyDescent="0.25">
      <c r="A49" s="67" t="s">
        <v>37</v>
      </c>
      <c r="B49" s="75">
        <v>126212</v>
      </c>
      <c r="C49" s="75">
        <v>0</v>
      </c>
      <c r="D49" s="75">
        <v>0</v>
      </c>
      <c r="E49" s="77">
        <f t="shared" si="6"/>
        <v>0</v>
      </c>
      <c r="F49" s="71">
        <f t="shared" si="7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v>0</v>
      </c>
      <c r="C51" s="77">
        <v>0</v>
      </c>
      <c r="D51" s="77">
        <v>0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5">
        <v>7469824.8600000003</v>
      </c>
      <c r="C55" s="75">
        <v>7980000</v>
      </c>
      <c r="D55" s="75">
        <v>8500000</v>
      </c>
      <c r="E55" s="75">
        <f>D55-C55</f>
        <v>520000</v>
      </c>
      <c r="F55" s="71">
        <f>IF(ISBLANK(E55),"  ",IF(C55&gt;0,E55/C55,IF(E55&gt;0,1,0)))</f>
        <v>6.5162907268170422E-2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9">
        <v>0</v>
      </c>
      <c r="C57" s="79">
        <v>0</v>
      </c>
      <c r="D57" s="79">
        <v>0</v>
      </c>
      <c r="E57" s="79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5">
        <v>13121649.879999999</v>
      </c>
      <c r="C61" s="75">
        <v>13763406</v>
      </c>
      <c r="D61" s="75">
        <v>14252080</v>
      </c>
      <c r="E61" s="75">
        <f>D61-C61</f>
        <v>488674</v>
      </c>
      <c r="F61" s="71">
        <f>IF(ISBLANK(E61),"  ",IF(C61&gt;0,E61/C61,IF(E61&gt;0,1,0)))</f>
        <v>3.5505310240793592E-2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57">
        <v>4705013.4799999995</v>
      </c>
      <c r="C65" s="57">
        <v>5036287.63</v>
      </c>
      <c r="D65" s="57">
        <v>5627318.9199999999</v>
      </c>
      <c r="E65" s="183">
        <f t="shared" ref="E65:E78" si="8">D65-C65</f>
        <v>591031.29</v>
      </c>
      <c r="F65" s="62">
        <f t="shared" ref="F65:F78" si="9">IF(ISBLANK(E65),"  ",IF(C65&gt;0,E65/C65,IF(E65&gt;0,1,0)))</f>
        <v>0.11735455427115866</v>
      </c>
      <c r="H65" s="178"/>
    </row>
    <row r="66" spans="1:8" ht="15" customHeight="1" x14ac:dyDescent="0.25">
      <c r="A66" s="66" t="s">
        <v>47</v>
      </c>
      <c r="B66" s="65">
        <v>0</v>
      </c>
      <c r="C66" s="65">
        <v>0</v>
      </c>
      <c r="D66" s="65">
        <v>0</v>
      </c>
      <c r="E66" s="183">
        <f t="shared" si="8"/>
        <v>0</v>
      </c>
      <c r="F66" s="62">
        <f t="shared" si="9"/>
        <v>0</v>
      </c>
      <c r="H66" s="178"/>
    </row>
    <row r="67" spans="1:8" ht="15" customHeight="1" x14ac:dyDescent="0.25">
      <c r="A67" s="66" t="s">
        <v>48</v>
      </c>
      <c r="B67" s="65">
        <v>0</v>
      </c>
      <c r="C67" s="65">
        <v>0</v>
      </c>
      <c r="D67" s="65">
        <v>0</v>
      </c>
      <c r="E67" s="183">
        <f t="shared" si="8"/>
        <v>0</v>
      </c>
      <c r="F67" s="62">
        <f t="shared" si="9"/>
        <v>0</v>
      </c>
      <c r="H67" s="178"/>
    </row>
    <row r="68" spans="1:8" ht="15" customHeight="1" x14ac:dyDescent="0.25">
      <c r="A68" s="66" t="s">
        <v>49</v>
      </c>
      <c r="B68" s="65">
        <v>1535961.23</v>
      </c>
      <c r="C68" s="65">
        <v>1684754</v>
      </c>
      <c r="D68" s="65">
        <v>1471072.8</v>
      </c>
      <c r="E68" s="183">
        <f t="shared" si="8"/>
        <v>-213681.19999999995</v>
      </c>
      <c r="F68" s="62">
        <f t="shared" si="9"/>
        <v>-0.12683228530693499</v>
      </c>
      <c r="H68" s="178"/>
    </row>
    <row r="69" spans="1:8" ht="15" customHeight="1" x14ac:dyDescent="0.25">
      <c r="A69" s="66" t="s">
        <v>50</v>
      </c>
      <c r="B69" s="65">
        <v>1310598.75</v>
      </c>
      <c r="C69" s="65">
        <v>1456255.91</v>
      </c>
      <c r="D69" s="65">
        <v>1404677.5</v>
      </c>
      <c r="E69" s="183">
        <f t="shared" si="8"/>
        <v>-51578.409999999916</v>
      </c>
      <c r="F69" s="62">
        <f t="shared" si="9"/>
        <v>-3.5418506902402835E-2</v>
      </c>
      <c r="H69" s="178"/>
    </row>
    <row r="70" spans="1:8" ht="15" customHeight="1" x14ac:dyDescent="0.25">
      <c r="A70" s="66" t="s">
        <v>51</v>
      </c>
      <c r="B70" s="65">
        <v>3711659.4000000004</v>
      </c>
      <c r="C70" s="65">
        <v>3645730.35</v>
      </c>
      <c r="D70" s="65">
        <v>3658606.4000000004</v>
      </c>
      <c r="E70" s="183">
        <f t="shared" si="8"/>
        <v>12876.050000000279</v>
      </c>
      <c r="F70" s="62">
        <f t="shared" si="9"/>
        <v>3.5318163341400933E-3</v>
      </c>
      <c r="H70" s="178"/>
    </row>
    <row r="71" spans="1:8" ht="15" customHeight="1" x14ac:dyDescent="0.25">
      <c r="A71" s="66" t="s">
        <v>52</v>
      </c>
      <c r="B71" s="65">
        <v>0</v>
      </c>
      <c r="C71" s="65">
        <v>58000</v>
      </c>
      <c r="D71" s="65">
        <v>58000</v>
      </c>
      <c r="E71" s="183">
        <f t="shared" si="8"/>
        <v>0</v>
      </c>
      <c r="F71" s="62">
        <f t="shared" si="9"/>
        <v>0</v>
      </c>
      <c r="H71" s="178"/>
    </row>
    <row r="72" spans="1:8" ht="15" customHeight="1" x14ac:dyDescent="0.25">
      <c r="A72" s="66" t="s">
        <v>53</v>
      </c>
      <c r="B72" s="65">
        <v>1395453.7799999998</v>
      </c>
      <c r="C72" s="65">
        <v>1408179.95</v>
      </c>
      <c r="D72" s="65">
        <v>1557523.38</v>
      </c>
      <c r="E72" s="183">
        <f t="shared" si="8"/>
        <v>149343.42999999993</v>
      </c>
      <c r="F72" s="62">
        <f t="shared" si="9"/>
        <v>0.10605422268652522</v>
      </c>
      <c r="H72" s="178"/>
    </row>
    <row r="73" spans="1:8" s="103" customFormat="1" ht="15" customHeight="1" x14ac:dyDescent="0.25">
      <c r="A73" s="84" t="s">
        <v>54</v>
      </c>
      <c r="B73" s="70">
        <v>12658686.639999999</v>
      </c>
      <c r="C73" s="70">
        <v>13289207.84</v>
      </c>
      <c r="D73" s="70">
        <v>13777199</v>
      </c>
      <c r="E73" s="79">
        <f t="shared" si="8"/>
        <v>487991.16000000015</v>
      </c>
      <c r="F73" s="71">
        <f t="shared" si="9"/>
        <v>3.672086145956463E-2</v>
      </c>
      <c r="H73" s="179"/>
    </row>
    <row r="74" spans="1:8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183">
        <f t="shared" si="8"/>
        <v>0</v>
      </c>
      <c r="F74" s="62">
        <f t="shared" si="9"/>
        <v>0</v>
      </c>
      <c r="H74" s="178"/>
    </row>
    <row r="75" spans="1:8" ht="15" customHeight="1" x14ac:dyDescent="0.25">
      <c r="A75" s="66" t="s">
        <v>56</v>
      </c>
      <c r="B75" s="65">
        <v>462627</v>
      </c>
      <c r="C75" s="65">
        <v>474198</v>
      </c>
      <c r="D75" s="65">
        <v>474881</v>
      </c>
      <c r="E75" s="183">
        <f t="shared" si="8"/>
        <v>683</v>
      </c>
      <c r="F75" s="62">
        <f t="shared" si="9"/>
        <v>1.4403266146208967E-3</v>
      </c>
      <c r="H75" s="178"/>
    </row>
    <row r="76" spans="1:8" ht="15" customHeight="1" x14ac:dyDescent="0.25">
      <c r="A76" s="66" t="s">
        <v>57</v>
      </c>
      <c r="B76" s="65">
        <v>0</v>
      </c>
      <c r="C76" s="65">
        <v>0</v>
      </c>
      <c r="D76" s="65">
        <v>0</v>
      </c>
      <c r="E76" s="183">
        <f t="shared" si="8"/>
        <v>0</v>
      </c>
      <c r="F76" s="62">
        <f t="shared" si="9"/>
        <v>0</v>
      </c>
      <c r="H76" s="178"/>
    </row>
    <row r="77" spans="1:8" ht="15" customHeight="1" x14ac:dyDescent="0.25">
      <c r="A77" s="66" t="s">
        <v>58</v>
      </c>
      <c r="B77" s="65">
        <v>336.12</v>
      </c>
      <c r="C77" s="65">
        <v>0</v>
      </c>
      <c r="D77" s="65">
        <v>0</v>
      </c>
      <c r="E77" s="183">
        <f t="shared" si="8"/>
        <v>0</v>
      </c>
      <c r="F77" s="62">
        <f t="shared" si="9"/>
        <v>0</v>
      </c>
      <c r="H77" s="178"/>
    </row>
    <row r="78" spans="1:8" s="103" customFormat="1" ht="15" customHeight="1" x14ac:dyDescent="0.25">
      <c r="A78" s="85" t="s">
        <v>59</v>
      </c>
      <c r="B78" s="86">
        <v>13121649.759999998</v>
      </c>
      <c r="C78" s="86">
        <v>13763405.84</v>
      </c>
      <c r="D78" s="86">
        <v>14252080</v>
      </c>
      <c r="E78" s="79">
        <f t="shared" si="8"/>
        <v>488674.16000000015</v>
      </c>
      <c r="F78" s="71">
        <f t="shared" si="9"/>
        <v>3.5505322278573469E-2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v>7577081.96</v>
      </c>
      <c r="C81" s="61">
        <v>7948350.1900000013</v>
      </c>
      <c r="D81" s="61">
        <v>8027932.6499999994</v>
      </c>
      <c r="E81" s="57">
        <f t="shared" ref="E81:E99" si="10">D81-C81</f>
        <v>79582.4599999981</v>
      </c>
      <c r="F81" s="62">
        <f t="shared" ref="F81:F99" si="11">IF(ISBLANK(E81),"  ",IF(C81&gt;0,E81/C81,IF(E81&gt;0,1,0)))</f>
        <v>1.0012450143442672E-2</v>
      </c>
      <c r="H81" s="178"/>
    </row>
    <row r="82" spans="1:8" ht="15" customHeight="1" x14ac:dyDescent="0.25">
      <c r="A82" s="66" t="s">
        <v>62</v>
      </c>
      <c r="B82" s="63">
        <v>0</v>
      </c>
      <c r="C82" s="63">
        <v>0</v>
      </c>
      <c r="D82" s="63">
        <v>0</v>
      </c>
      <c r="E82" s="65">
        <f t="shared" si="10"/>
        <v>0</v>
      </c>
      <c r="F82" s="62">
        <f t="shared" si="11"/>
        <v>0</v>
      </c>
      <c r="H82" s="178"/>
    </row>
    <row r="83" spans="1:8" ht="15" customHeight="1" x14ac:dyDescent="0.25">
      <c r="A83" s="66" t="s">
        <v>63</v>
      </c>
      <c r="B83" s="57">
        <v>2979924.76</v>
      </c>
      <c r="C83" s="57">
        <v>3194337.6499999994</v>
      </c>
      <c r="D83" s="57">
        <v>3564951.1900000004</v>
      </c>
      <c r="E83" s="65">
        <f t="shared" si="10"/>
        <v>370613.54000000097</v>
      </c>
      <c r="F83" s="62">
        <f t="shared" si="11"/>
        <v>0.11602203041998425</v>
      </c>
      <c r="H83" s="178"/>
    </row>
    <row r="84" spans="1:8" s="103" customFormat="1" ht="15" customHeight="1" x14ac:dyDescent="0.25">
      <c r="A84" s="84" t="s">
        <v>64</v>
      </c>
      <c r="B84" s="86">
        <v>10557006.719999999</v>
      </c>
      <c r="C84" s="86">
        <v>11142687.84</v>
      </c>
      <c r="D84" s="86">
        <v>11592883.84</v>
      </c>
      <c r="E84" s="70">
        <f t="shared" si="10"/>
        <v>450196</v>
      </c>
      <c r="F84" s="71">
        <f t="shared" si="11"/>
        <v>4.0402819002421236E-2</v>
      </c>
      <c r="H84" s="179"/>
    </row>
    <row r="85" spans="1:8" ht="15" customHeight="1" x14ac:dyDescent="0.25">
      <c r="A85" s="66" t="s">
        <v>65</v>
      </c>
      <c r="B85" s="63">
        <v>0</v>
      </c>
      <c r="C85" s="63">
        <v>0</v>
      </c>
      <c r="D85" s="63">
        <v>0</v>
      </c>
      <c r="E85" s="65">
        <f t="shared" si="10"/>
        <v>0</v>
      </c>
      <c r="F85" s="62">
        <f t="shared" si="11"/>
        <v>0</v>
      </c>
      <c r="H85" s="178"/>
    </row>
    <row r="86" spans="1:8" ht="15" customHeight="1" x14ac:dyDescent="0.25">
      <c r="A86" s="66" t="s">
        <v>66</v>
      </c>
      <c r="B86" s="61">
        <v>1353756.81</v>
      </c>
      <c r="C86" s="61">
        <v>1483793</v>
      </c>
      <c r="D86" s="61">
        <v>1664040.03</v>
      </c>
      <c r="E86" s="65">
        <f t="shared" si="10"/>
        <v>180247.03000000003</v>
      </c>
      <c r="F86" s="62">
        <f t="shared" si="11"/>
        <v>0.12147720740022364</v>
      </c>
      <c r="H86" s="178"/>
    </row>
    <row r="87" spans="1:8" ht="15" customHeight="1" x14ac:dyDescent="0.25">
      <c r="A87" s="66" t="s">
        <v>67</v>
      </c>
      <c r="B87" s="57">
        <v>112559.23999999999</v>
      </c>
      <c r="C87" s="57">
        <v>155935</v>
      </c>
      <c r="D87" s="57">
        <v>135425</v>
      </c>
      <c r="E87" s="65">
        <f t="shared" si="10"/>
        <v>-20510</v>
      </c>
      <c r="F87" s="62">
        <f t="shared" si="11"/>
        <v>-0.13152916279218904</v>
      </c>
      <c r="H87" s="178"/>
    </row>
    <row r="88" spans="1:8" s="103" customFormat="1" ht="15" customHeight="1" x14ac:dyDescent="0.25">
      <c r="A88" s="68" t="s">
        <v>68</v>
      </c>
      <c r="B88" s="86">
        <v>1466316.05</v>
      </c>
      <c r="C88" s="86">
        <v>1639728</v>
      </c>
      <c r="D88" s="86">
        <v>1799465.03</v>
      </c>
      <c r="E88" s="65">
        <f t="shared" si="10"/>
        <v>159737.03000000003</v>
      </c>
      <c r="F88" s="71">
        <f t="shared" si="11"/>
        <v>9.7416784978972146E-2</v>
      </c>
      <c r="H88" s="179"/>
    </row>
    <row r="89" spans="1:8" ht="15" customHeight="1" x14ac:dyDescent="0.25">
      <c r="A89" s="66" t="s">
        <v>69</v>
      </c>
      <c r="B89" s="57">
        <v>68843.5</v>
      </c>
      <c r="C89" s="57">
        <v>186342</v>
      </c>
      <c r="D89" s="57">
        <v>77330.13</v>
      </c>
      <c r="E89" s="65">
        <f t="shared" si="10"/>
        <v>-109011.87</v>
      </c>
      <c r="F89" s="62">
        <f t="shared" si="11"/>
        <v>-0.58500965965804808</v>
      </c>
      <c r="H89" s="178"/>
    </row>
    <row r="90" spans="1:8" ht="15" customHeight="1" x14ac:dyDescent="0.25">
      <c r="A90" s="66" t="s">
        <v>70</v>
      </c>
      <c r="B90" s="65">
        <v>310945.28999999998</v>
      </c>
      <c r="C90" s="65">
        <v>60950</v>
      </c>
      <c r="D90" s="65">
        <v>61000</v>
      </c>
      <c r="E90" s="65">
        <f t="shared" si="10"/>
        <v>50</v>
      </c>
      <c r="F90" s="62">
        <f t="shared" si="11"/>
        <v>8.2034454470877774E-4</v>
      </c>
      <c r="H90" s="178"/>
    </row>
    <row r="91" spans="1:8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10"/>
        <v>0</v>
      </c>
      <c r="F91" s="62">
        <f t="shared" si="11"/>
        <v>0</v>
      </c>
      <c r="H91" s="178"/>
    </row>
    <row r="92" spans="1:8" ht="15" customHeight="1" x14ac:dyDescent="0.25">
      <c r="A92" s="66" t="s">
        <v>72</v>
      </c>
      <c r="B92" s="65">
        <v>661191.93999999994</v>
      </c>
      <c r="C92" s="65">
        <v>649698</v>
      </c>
      <c r="D92" s="65">
        <v>676681</v>
      </c>
      <c r="E92" s="65">
        <f t="shared" si="10"/>
        <v>26983</v>
      </c>
      <c r="F92" s="62">
        <f t="shared" si="11"/>
        <v>4.1531603914434091E-2</v>
      </c>
      <c r="H92" s="178"/>
    </row>
    <row r="93" spans="1:8" s="103" customFormat="1" ht="15" customHeight="1" x14ac:dyDescent="0.25">
      <c r="A93" s="68" t="s">
        <v>73</v>
      </c>
      <c r="B93" s="70">
        <v>1040980.73</v>
      </c>
      <c r="C93" s="70">
        <v>896990</v>
      </c>
      <c r="D93" s="70">
        <v>815011.13</v>
      </c>
      <c r="E93" s="70">
        <f t="shared" si="10"/>
        <v>-81978.87</v>
      </c>
      <c r="F93" s="71">
        <f t="shared" si="11"/>
        <v>-9.1393293124783989E-2</v>
      </c>
      <c r="H93" s="179"/>
    </row>
    <row r="94" spans="1:8" ht="15" customHeight="1" x14ac:dyDescent="0.25">
      <c r="A94" s="66" t="s">
        <v>74</v>
      </c>
      <c r="B94" s="65">
        <v>49877.26</v>
      </c>
      <c r="C94" s="65">
        <v>76500</v>
      </c>
      <c r="D94" s="65">
        <v>44720</v>
      </c>
      <c r="E94" s="65">
        <f t="shared" si="10"/>
        <v>-31780</v>
      </c>
      <c r="F94" s="62">
        <f t="shared" si="11"/>
        <v>-0.41542483660130719</v>
      </c>
      <c r="H94" s="178"/>
    </row>
    <row r="95" spans="1:8" ht="15" customHeight="1" x14ac:dyDescent="0.25">
      <c r="A95" s="66" t="s">
        <v>75</v>
      </c>
      <c r="B95" s="65">
        <v>7469</v>
      </c>
      <c r="C95" s="65">
        <v>7500</v>
      </c>
      <c r="D95" s="65">
        <v>0</v>
      </c>
      <c r="E95" s="65">
        <f t="shared" si="10"/>
        <v>-7500</v>
      </c>
      <c r="F95" s="62">
        <f t="shared" si="11"/>
        <v>-1</v>
      </c>
      <c r="H95" s="178"/>
    </row>
    <row r="96" spans="1:8" ht="15" customHeight="1" x14ac:dyDescent="0.25">
      <c r="A96" s="73" t="s">
        <v>76</v>
      </c>
      <c r="B96" s="65">
        <v>0</v>
      </c>
      <c r="C96" s="65">
        <v>0</v>
      </c>
      <c r="D96" s="65">
        <v>0</v>
      </c>
      <c r="E96" s="65">
        <f t="shared" si="10"/>
        <v>0</v>
      </c>
      <c r="F96" s="62">
        <f t="shared" si="11"/>
        <v>0</v>
      </c>
      <c r="H96" s="178"/>
    </row>
    <row r="97" spans="1:8" s="103" customFormat="1" ht="15" customHeight="1" x14ac:dyDescent="0.25">
      <c r="A97" s="87" t="s">
        <v>77</v>
      </c>
      <c r="B97" s="86">
        <v>57346.26</v>
      </c>
      <c r="C97" s="86">
        <v>84000</v>
      </c>
      <c r="D97" s="86">
        <v>44720</v>
      </c>
      <c r="E97" s="65">
        <f t="shared" si="10"/>
        <v>-39280</v>
      </c>
      <c r="F97" s="71">
        <f t="shared" si="11"/>
        <v>-0.4676190476190476</v>
      </c>
      <c r="H97" s="179"/>
    </row>
    <row r="98" spans="1:8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10"/>
        <v>0</v>
      </c>
      <c r="F98" s="62">
        <f t="shared" si="11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v>13121649.759999998</v>
      </c>
      <c r="C99" s="160">
        <v>13763405.84</v>
      </c>
      <c r="D99" s="160">
        <v>14252080</v>
      </c>
      <c r="E99" s="160">
        <f t="shared" si="10"/>
        <v>488674.16000000015</v>
      </c>
      <c r="F99" s="162">
        <f t="shared" si="11"/>
        <v>3.5505322278573469E-2</v>
      </c>
      <c r="H99" s="179"/>
    </row>
    <row r="100" spans="1:8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8" x14ac:dyDescent="0.25">
      <c r="A101" s="1" t="s">
        <v>210</v>
      </c>
    </row>
    <row r="102" spans="1:8" x14ac:dyDescent="0.25">
      <c r="A102" s="1" t="s">
        <v>181</v>
      </c>
    </row>
    <row r="103" spans="1:8" x14ac:dyDescent="0.25">
      <c r="A103" s="1" t="s">
        <v>211</v>
      </c>
    </row>
  </sheetData>
  <hyperlinks>
    <hyperlink ref="I2" location="Home!A1" tooltip="Home" display="Home" xr:uid="{00000000-0004-0000-2D00-000000000000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47">
    <pageSetUpPr fitToPage="1"/>
  </sheetPr>
  <dimension ref="A1:M103"/>
  <sheetViews>
    <sheetView view="pageBreakPreview" topLeftCell="A66" zoomScale="73" zoomScaleNormal="100" zoomScaleSheetLayoutView="73" workbookViewId="0">
      <selection activeCell="D92" sqref="D92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102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207</v>
      </c>
      <c r="C5" s="54" t="s">
        <v>208</v>
      </c>
      <c r="D5" s="202" t="s">
        <v>209</v>
      </c>
      <c r="E5" s="54" t="s">
        <v>207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10762135</v>
      </c>
      <c r="C8" s="61">
        <v>10762135</v>
      </c>
      <c r="D8" s="61">
        <v>10586794</v>
      </c>
      <c r="E8" s="61">
        <f t="shared" ref="E8:E36" si="0">D8-C8</f>
        <v>-175341</v>
      </c>
      <c r="F8" s="62">
        <f t="shared" ref="F8:F36" si="1">IF(ISBLANK(E8),"  ",IF(C8&gt;0,E8/C8,IF(E8&gt;0,1,0)))</f>
        <v>-1.6292399231193438E-2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377975</v>
      </c>
      <c r="C10" s="63">
        <v>390541</v>
      </c>
      <c r="D10" s="63">
        <v>397760</v>
      </c>
      <c r="E10" s="61">
        <f t="shared" si="0"/>
        <v>7219</v>
      </c>
      <c r="F10" s="62">
        <f t="shared" si="1"/>
        <v>1.8484614931594891E-2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377975</v>
      </c>
      <c r="C12" s="65">
        <v>390541</v>
      </c>
      <c r="D12" s="65">
        <v>397760</v>
      </c>
      <c r="E12" s="61">
        <f t="shared" si="0"/>
        <v>7219</v>
      </c>
      <c r="F12" s="62">
        <f t="shared" si="1"/>
        <v>1.8484614931594891E-2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205</v>
      </c>
      <c r="B31" s="65">
        <v>0</v>
      </c>
      <c r="C31" s="65">
        <v>0</v>
      </c>
      <c r="D31" s="65">
        <v>0</v>
      </c>
      <c r="E31" s="61">
        <f t="shared" ref="E31:E32" si="2">D31-C31</f>
        <v>0</v>
      </c>
      <c r="F31" s="62">
        <f t="shared" ref="F31:F32" si="3">IF(ISBLANK(E31),"  ",IF(C31&gt;0,E31/C31,IF(E31&gt;0,1,0)))</f>
        <v>0</v>
      </c>
      <c r="H31" s="178"/>
    </row>
    <row r="32" spans="1:8" ht="15" customHeight="1" x14ac:dyDescent="0.25">
      <c r="A32" s="189" t="s">
        <v>206</v>
      </c>
      <c r="B32" s="65">
        <v>0</v>
      </c>
      <c r="C32" s="65">
        <v>0</v>
      </c>
      <c r="D32" s="65">
        <v>0</v>
      </c>
      <c r="E32" s="61">
        <f t="shared" si="2"/>
        <v>0</v>
      </c>
      <c r="F32" s="62">
        <f t="shared" si="3"/>
        <v>0</v>
      </c>
      <c r="H32" s="178"/>
    </row>
    <row r="33" spans="1:8" ht="15" customHeight="1" x14ac:dyDescent="0.25">
      <c r="A33" s="191" t="s">
        <v>201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204</v>
      </c>
      <c r="B34" s="65">
        <v>0</v>
      </c>
      <c r="C34" s="65">
        <v>0</v>
      </c>
      <c r="D34" s="65">
        <v>0</v>
      </c>
      <c r="E34" s="61">
        <f t="shared" ref="E34" si="4">D34-C34</f>
        <v>0</v>
      </c>
      <c r="F34" s="62">
        <f t="shared" ref="F34" si="5">IF(ISBLANK(E34),"  ",IF(C34&gt;0,E34/C34,IF(E34&gt;0,1,0)))</f>
        <v>0</v>
      </c>
      <c r="H34" s="178"/>
    </row>
    <row r="35" spans="1:8" ht="15" customHeight="1" x14ac:dyDescent="0.25">
      <c r="A35" s="193" t="s">
        <v>202</v>
      </c>
      <c r="B35" s="65">
        <v>0</v>
      </c>
      <c r="C35" s="65">
        <v>0</v>
      </c>
      <c r="D35" s="65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203</v>
      </c>
      <c r="B36" s="65">
        <v>0</v>
      </c>
      <c r="C36" s="65">
        <v>0</v>
      </c>
      <c r="D36" s="65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s="103" customFormat="1" ht="15" customHeight="1" x14ac:dyDescent="0.25">
      <c r="A42" s="69" t="s">
        <v>30</v>
      </c>
      <c r="B42" s="70">
        <v>11140110</v>
      </c>
      <c r="C42" s="70">
        <v>11152676</v>
      </c>
      <c r="D42" s="70">
        <v>10984554</v>
      </c>
      <c r="E42" s="70">
        <f>D42-C42</f>
        <v>-168122</v>
      </c>
      <c r="F42" s="71">
        <f>IF(ISBLANK(E42),"  ",IF(C42&gt;0,E42/C42,IF(E42&gt;0,1,0)))</f>
        <v>-1.507458837681647E-2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6">D44-C44</f>
        <v>0</v>
      </c>
      <c r="F44" s="62">
        <f t="shared" ref="F44:F49" si="7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1">
        <f t="shared" si="6"/>
        <v>0</v>
      </c>
      <c r="F45" s="62">
        <f t="shared" si="7"/>
        <v>0</v>
      </c>
      <c r="H45" s="178"/>
    </row>
    <row r="46" spans="1:8" ht="15" customHeight="1" x14ac:dyDescent="0.25">
      <c r="A46" s="73" t="s">
        <v>34</v>
      </c>
      <c r="B46" s="61">
        <v>0</v>
      </c>
      <c r="C46" s="61">
        <v>0</v>
      </c>
      <c r="D46" s="61">
        <v>0</v>
      </c>
      <c r="E46" s="61">
        <f t="shared" si="6"/>
        <v>0</v>
      </c>
      <c r="F46" s="62">
        <f t="shared" si="7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1">
        <f t="shared" si="6"/>
        <v>0</v>
      </c>
      <c r="F47" s="62">
        <f t="shared" si="7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1">
        <f t="shared" si="6"/>
        <v>0</v>
      </c>
      <c r="F48" s="62">
        <f t="shared" si="7"/>
        <v>0</v>
      </c>
      <c r="H48" s="178"/>
    </row>
    <row r="49" spans="1:13" s="103" customFormat="1" ht="15" customHeight="1" x14ac:dyDescent="0.25">
      <c r="A49" s="67" t="s">
        <v>37</v>
      </c>
      <c r="B49" s="75">
        <v>0</v>
      </c>
      <c r="C49" s="75">
        <v>0</v>
      </c>
      <c r="D49" s="75">
        <v>0</v>
      </c>
      <c r="E49" s="77">
        <f t="shared" si="6"/>
        <v>0</v>
      </c>
      <c r="F49" s="71">
        <f t="shared" si="7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v>0</v>
      </c>
      <c r="C51" s="77">
        <v>0</v>
      </c>
      <c r="D51" s="77">
        <v>0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5">
        <v>10695460</v>
      </c>
      <c r="C55" s="75">
        <v>11700000</v>
      </c>
      <c r="D55" s="75">
        <v>11700000</v>
      </c>
      <c r="E55" s="75">
        <f>D55-C55</f>
        <v>0</v>
      </c>
      <c r="F55" s="71">
        <f>IF(ISBLANK(E55),"  ",IF(C55&gt;0,E55/C55,IF(E55&gt;0,1,0)))</f>
        <v>0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9">
        <v>0</v>
      </c>
      <c r="C57" s="79">
        <v>0</v>
      </c>
      <c r="D57" s="79">
        <v>0</v>
      </c>
      <c r="E57" s="79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5">
        <v>21835570</v>
      </c>
      <c r="C61" s="75">
        <v>22852676</v>
      </c>
      <c r="D61" s="75">
        <v>22684554</v>
      </c>
      <c r="E61" s="75">
        <f>D61-C61</f>
        <v>-168122</v>
      </c>
      <c r="F61" s="71">
        <f>IF(ISBLANK(E61),"  ",IF(C61&gt;0,E61/C61,IF(E61&gt;0,1,0)))</f>
        <v>-7.3567751977930288E-3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57">
        <v>9950876</v>
      </c>
      <c r="C65" s="57">
        <v>9976396</v>
      </c>
      <c r="D65" s="57">
        <v>10022888</v>
      </c>
      <c r="E65" s="183">
        <f t="shared" ref="E65:E78" si="8">D65-C65</f>
        <v>46492</v>
      </c>
      <c r="F65" s="62">
        <f t="shared" ref="F65:F78" si="9">IF(ISBLANK(E65),"  ",IF(C65&gt;0,E65/C65,IF(E65&gt;0,1,0)))</f>
        <v>4.6601999359287662E-3</v>
      </c>
      <c r="H65" s="178"/>
    </row>
    <row r="66" spans="1:8" ht="15" customHeight="1" x14ac:dyDescent="0.25">
      <c r="A66" s="66" t="s">
        <v>47</v>
      </c>
      <c r="B66" s="65">
        <v>0</v>
      </c>
      <c r="C66" s="65">
        <v>0</v>
      </c>
      <c r="D66" s="65">
        <v>0</v>
      </c>
      <c r="E66" s="183">
        <f t="shared" si="8"/>
        <v>0</v>
      </c>
      <c r="F66" s="62">
        <f t="shared" si="9"/>
        <v>0</v>
      </c>
      <c r="H66" s="178"/>
    </row>
    <row r="67" spans="1:8" ht="15" customHeight="1" x14ac:dyDescent="0.25">
      <c r="A67" s="66" t="s">
        <v>48</v>
      </c>
      <c r="B67" s="65">
        <v>0</v>
      </c>
      <c r="C67" s="65">
        <v>0</v>
      </c>
      <c r="D67" s="65">
        <v>0</v>
      </c>
      <c r="E67" s="183">
        <f t="shared" si="8"/>
        <v>0</v>
      </c>
      <c r="F67" s="62">
        <f t="shared" si="9"/>
        <v>0</v>
      </c>
      <c r="H67" s="178"/>
    </row>
    <row r="68" spans="1:8" ht="15" customHeight="1" x14ac:dyDescent="0.25">
      <c r="A68" s="66" t="s">
        <v>49</v>
      </c>
      <c r="B68" s="65">
        <v>886516</v>
      </c>
      <c r="C68" s="65">
        <v>948253</v>
      </c>
      <c r="D68" s="65">
        <v>947065</v>
      </c>
      <c r="E68" s="183">
        <f t="shared" si="8"/>
        <v>-1188</v>
      </c>
      <c r="F68" s="62">
        <f t="shared" si="9"/>
        <v>-1.2528302045972963E-3</v>
      </c>
      <c r="H68" s="178"/>
    </row>
    <row r="69" spans="1:8" ht="15" customHeight="1" x14ac:dyDescent="0.25">
      <c r="A69" s="66" t="s">
        <v>50</v>
      </c>
      <c r="B69" s="65">
        <v>1947702</v>
      </c>
      <c r="C69" s="65">
        <v>1835222</v>
      </c>
      <c r="D69" s="65">
        <v>1919369</v>
      </c>
      <c r="E69" s="183">
        <f t="shared" si="8"/>
        <v>84147</v>
      </c>
      <c r="F69" s="62">
        <f t="shared" si="9"/>
        <v>4.5851128637298379E-2</v>
      </c>
      <c r="H69" s="178"/>
    </row>
    <row r="70" spans="1:8" ht="15" customHeight="1" x14ac:dyDescent="0.25">
      <c r="A70" s="66" t="s">
        <v>51</v>
      </c>
      <c r="B70" s="65">
        <v>5360117</v>
      </c>
      <c r="C70" s="65">
        <v>6588434</v>
      </c>
      <c r="D70" s="65">
        <v>6388524</v>
      </c>
      <c r="E70" s="183">
        <f t="shared" si="8"/>
        <v>-199910</v>
      </c>
      <c r="F70" s="62">
        <f t="shared" si="9"/>
        <v>-3.0342566989363481E-2</v>
      </c>
      <c r="H70" s="178"/>
    </row>
    <row r="71" spans="1:8" ht="15" customHeight="1" x14ac:dyDescent="0.25">
      <c r="A71" s="66" t="s">
        <v>52</v>
      </c>
      <c r="B71" s="65">
        <v>385</v>
      </c>
      <c r="C71" s="65">
        <v>45000</v>
      </c>
      <c r="D71" s="65">
        <v>45000</v>
      </c>
      <c r="E71" s="183">
        <f t="shared" si="8"/>
        <v>0</v>
      </c>
      <c r="F71" s="62">
        <f t="shared" si="9"/>
        <v>0</v>
      </c>
      <c r="H71" s="178"/>
    </row>
    <row r="72" spans="1:8" ht="15" customHeight="1" x14ac:dyDescent="0.25">
      <c r="A72" s="66" t="s">
        <v>53</v>
      </c>
      <c r="B72" s="65">
        <v>3023401</v>
      </c>
      <c r="C72" s="65">
        <v>2773001</v>
      </c>
      <c r="D72" s="65">
        <v>2804301</v>
      </c>
      <c r="E72" s="183">
        <f t="shared" si="8"/>
        <v>31300</v>
      </c>
      <c r="F72" s="62">
        <f t="shared" si="9"/>
        <v>1.1287410282217712E-2</v>
      </c>
      <c r="H72" s="178"/>
    </row>
    <row r="73" spans="1:8" s="103" customFormat="1" ht="15" customHeight="1" x14ac:dyDescent="0.25">
      <c r="A73" s="84" t="s">
        <v>54</v>
      </c>
      <c r="B73" s="70">
        <v>21168997</v>
      </c>
      <c r="C73" s="70">
        <v>22166306</v>
      </c>
      <c r="D73" s="70">
        <v>22127147</v>
      </c>
      <c r="E73" s="79">
        <f t="shared" si="8"/>
        <v>-39159</v>
      </c>
      <c r="F73" s="71">
        <f t="shared" si="9"/>
        <v>-1.7666001723516764E-3</v>
      </c>
      <c r="H73" s="179"/>
    </row>
    <row r="74" spans="1:8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183">
        <f t="shared" si="8"/>
        <v>0</v>
      </c>
      <c r="F74" s="62">
        <f t="shared" si="9"/>
        <v>0</v>
      </c>
      <c r="H74" s="178"/>
    </row>
    <row r="75" spans="1:8" ht="15" customHeight="1" x14ac:dyDescent="0.25">
      <c r="A75" s="66" t="s">
        <v>56</v>
      </c>
      <c r="B75" s="65">
        <v>666573</v>
      </c>
      <c r="C75" s="65">
        <v>686370</v>
      </c>
      <c r="D75" s="65">
        <v>557407</v>
      </c>
      <c r="E75" s="183">
        <f t="shared" si="8"/>
        <v>-128963</v>
      </c>
      <c r="F75" s="62">
        <f t="shared" si="9"/>
        <v>-0.18789137054358437</v>
      </c>
      <c r="H75" s="178"/>
    </row>
    <row r="76" spans="1:8" ht="15" customHeight="1" x14ac:dyDescent="0.25">
      <c r="A76" s="66" t="s">
        <v>57</v>
      </c>
      <c r="B76" s="65">
        <v>0</v>
      </c>
      <c r="C76" s="65">
        <v>0</v>
      </c>
      <c r="D76" s="65">
        <v>0</v>
      </c>
      <c r="E76" s="183">
        <f t="shared" si="8"/>
        <v>0</v>
      </c>
      <c r="F76" s="62">
        <f t="shared" si="9"/>
        <v>0</v>
      </c>
      <c r="H76" s="178"/>
    </row>
    <row r="77" spans="1:8" ht="15" customHeight="1" x14ac:dyDescent="0.25">
      <c r="A77" s="66" t="s">
        <v>58</v>
      </c>
      <c r="B77" s="65">
        <v>0</v>
      </c>
      <c r="C77" s="65">
        <v>0</v>
      </c>
      <c r="D77" s="65">
        <v>0</v>
      </c>
      <c r="E77" s="183">
        <f t="shared" si="8"/>
        <v>0</v>
      </c>
      <c r="F77" s="62">
        <f t="shared" si="9"/>
        <v>0</v>
      </c>
      <c r="H77" s="178"/>
    </row>
    <row r="78" spans="1:8" s="103" customFormat="1" ht="15" customHeight="1" x14ac:dyDescent="0.25">
      <c r="A78" s="85" t="s">
        <v>59</v>
      </c>
      <c r="B78" s="86">
        <v>21835570</v>
      </c>
      <c r="C78" s="86">
        <v>22852676</v>
      </c>
      <c r="D78" s="86">
        <v>22684554</v>
      </c>
      <c r="E78" s="79">
        <f t="shared" si="8"/>
        <v>-168122</v>
      </c>
      <c r="F78" s="71">
        <f t="shared" si="9"/>
        <v>-7.3567751977930288E-3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v>11802143</v>
      </c>
      <c r="C81" s="61">
        <v>11526348</v>
      </c>
      <c r="D81" s="61">
        <v>11775994</v>
      </c>
      <c r="E81" s="57">
        <f t="shared" ref="E81:E99" si="10">D81-C81</f>
        <v>249646</v>
      </c>
      <c r="F81" s="62">
        <f t="shared" ref="F81:F99" si="11">IF(ISBLANK(E81),"  ",IF(C81&gt;0,E81/C81,IF(E81&gt;0,1,0)))</f>
        <v>2.1658724862376185E-2</v>
      </c>
      <c r="H81" s="178"/>
    </row>
    <row r="82" spans="1:8" ht="15" customHeight="1" x14ac:dyDescent="0.25">
      <c r="A82" s="66" t="s">
        <v>62</v>
      </c>
      <c r="B82" s="63">
        <v>0</v>
      </c>
      <c r="C82" s="63">
        <v>0</v>
      </c>
      <c r="D82" s="63">
        <v>0</v>
      </c>
      <c r="E82" s="65">
        <f t="shared" si="10"/>
        <v>0</v>
      </c>
      <c r="F82" s="62">
        <f t="shared" si="11"/>
        <v>0</v>
      </c>
      <c r="H82" s="178"/>
    </row>
    <row r="83" spans="1:8" ht="15" customHeight="1" x14ac:dyDescent="0.25">
      <c r="A83" s="66" t="s">
        <v>63</v>
      </c>
      <c r="B83" s="57">
        <v>4789843</v>
      </c>
      <c r="C83" s="57">
        <v>4990581</v>
      </c>
      <c r="D83" s="57">
        <v>4788431</v>
      </c>
      <c r="E83" s="65">
        <f t="shared" si="10"/>
        <v>-202150</v>
      </c>
      <c r="F83" s="62">
        <f t="shared" si="11"/>
        <v>-4.0506305778826156E-2</v>
      </c>
      <c r="H83" s="178"/>
    </row>
    <row r="84" spans="1:8" s="103" customFormat="1" ht="15" customHeight="1" x14ac:dyDescent="0.25">
      <c r="A84" s="84" t="s">
        <v>64</v>
      </c>
      <c r="B84" s="86">
        <v>16591986</v>
      </c>
      <c r="C84" s="86">
        <v>16516929</v>
      </c>
      <c r="D84" s="86">
        <v>16564425</v>
      </c>
      <c r="E84" s="70">
        <f t="shared" si="10"/>
        <v>47496</v>
      </c>
      <c r="F84" s="71">
        <f t="shared" si="11"/>
        <v>2.8755950939790319E-3</v>
      </c>
      <c r="H84" s="179"/>
    </row>
    <row r="85" spans="1:8" ht="15" customHeight="1" x14ac:dyDescent="0.25">
      <c r="A85" s="66" t="s">
        <v>65</v>
      </c>
      <c r="B85" s="63">
        <v>110806</v>
      </c>
      <c r="C85" s="63">
        <v>74050</v>
      </c>
      <c r="D85" s="63">
        <v>116050</v>
      </c>
      <c r="E85" s="65">
        <f t="shared" si="10"/>
        <v>42000</v>
      </c>
      <c r="F85" s="62">
        <f t="shared" si="11"/>
        <v>0.56718433490884534</v>
      </c>
      <c r="H85" s="178"/>
    </row>
    <row r="86" spans="1:8" ht="15" customHeight="1" x14ac:dyDescent="0.25">
      <c r="A86" s="66" t="s">
        <v>66</v>
      </c>
      <c r="B86" s="61">
        <v>3344099</v>
      </c>
      <c r="C86" s="61">
        <v>3246998</v>
      </c>
      <c r="D86" s="61">
        <v>3265843</v>
      </c>
      <c r="E86" s="65">
        <f t="shared" si="10"/>
        <v>18845</v>
      </c>
      <c r="F86" s="62">
        <f t="shared" si="11"/>
        <v>5.8038224846458175E-3</v>
      </c>
      <c r="H86" s="178"/>
    </row>
    <row r="87" spans="1:8" ht="15" customHeight="1" x14ac:dyDescent="0.25">
      <c r="A87" s="66" t="s">
        <v>67</v>
      </c>
      <c r="B87" s="57">
        <v>251055</v>
      </c>
      <c r="C87" s="57">
        <v>302072</v>
      </c>
      <c r="D87" s="57">
        <v>322072</v>
      </c>
      <c r="E87" s="65">
        <f t="shared" si="10"/>
        <v>20000</v>
      </c>
      <c r="F87" s="62">
        <f t="shared" si="11"/>
        <v>6.6209380545035626E-2</v>
      </c>
      <c r="H87" s="178"/>
    </row>
    <row r="88" spans="1:8" s="103" customFormat="1" ht="15" customHeight="1" x14ac:dyDescent="0.25">
      <c r="A88" s="68" t="s">
        <v>68</v>
      </c>
      <c r="B88" s="86">
        <v>3705960</v>
      </c>
      <c r="C88" s="86">
        <v>3623120</v>
      </c>
      <c r="D88" s="86">
        <v>3703965</v>
      </c>
      <c r="E88" s="65">
        <f t="shared" si="10"/>
        <v>80845</v>
      </c>
      <c r="F88" s="71">
        <f t="shared" si="11"/>
        <v>2.2313641281547395E-2</v>
      </c>
      <c r="H88" s="179"/>
    </row>
    <row r="89" spans="1:8" ht="15" customHeight="1" x14ac:dyDescent="0.25">
      <c r="A89" s="66" t="s">
        <v>69</v>
      </c>
      <c r="B89" s="57">
        <v>267500</v>
      </c>
      <c r="C89" s="57">
        <v>181575</v>
      </c>
      <c r="D89" s="57">
        <v>161575</v>
      </c>
      <c r="E89" s="65">
        <f t="shared" si="10"/>
        <v>-20000</v>
      </c>
      <c r="F89" s="62">
        <f t="shared" si="11"/>
        <v>-0.11014732204323283</v>
      </c>
      <c r="H89" s="178"/>
    </row>
    <row r="90" spans="1:8" ht="15" customHeight="1" x14ac:dyDescent="0.25">
      <c r="A90" s="66" t="s">
        <v>70</v>
      </c>
      <c r="B90" s="65">
        <v>349360</v>
      </c>
      <c r="C90" s="65">
        <v>1502682</v>
      </c>
      <c r="D90" s="65">
        <v>1355182</v>
      </c>
      <c r="E90" s="65">
        <f t="shared" si="10"/>
        <v>-147500</v>
      </c>
      <c r="F90" s="62">
        <f t="shared" si="11"/>
        <v>-9.8157827138409856E-2</v>
      </c>
      <c r="H90" s="178"/>
    </row>
    <row r="91" spans="1:8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10"/>
        <v>0</v>
      </c>
      <c r="F91" s="62">
        <f t="shared" si="11"/>
        <v>0</v>
      </c>
      <c r="H91" s="178"/>
    </row>
    <row r="92" spans="1:8" ht="15" customHeight="1" x14ac:dyDescent="0.25">
      <c r="A92" s="66" t="s">
        <v>72</v>
      </c>
      <c r="B92" s="65">
        <v>666573</v>
      </c>
      <c r="C92" s="65">
        <v>686370</v>
      </c>
      <c r="D92" s="65">
        <v>557407</v>
      </c>
      <c r="E92" s="65">
        <f t="shared" si="10"/>
        <v>-128963</v>
      </c>
      <c r="F92" s="62">
        <f t="shared" si="11"/>
        <v>-0.18789137054358437</v>
      </c>
      <c r="H92" s="178"/>
    </row>
    <row r="93" spans="1:8" s="103" customFormat="1" ht="15" customHeight="1" x14ac:dyDescent="0.25">
      <c r="A93" s="68" t="s">
        <v>73</v>
      </c>
      <c r="B93" s="70">
        <v>1283433</v>
      </c>
      <c r="C93" s="70">
        <v>2370627</v>
      </c>
      <c r="D93" s="70">
        <v>2074164</v>
      </c>
      <c r="E93" s="70">
        <f t="shared" si="10"/>
        <v>-296463</v>
      </c>
      <c r="F93" s="71">
        <f t="shared" si="11"/>
        <v>-0.12505678877360293</v>
      </c>
      <c r="H93" s="179"/>
    </row>
    <row r="94" spans="1:8" ht="15" customHeight="1" x14ac:dyDescent="0.25">
      <c r="A94" s="66" t="s">
        <v>74</v>
      </c>
      <c r="B94" s="65">
        <v>254191</v>
      </c>
      <c r="C94" s="65">
        <v>342000</v>
      </c>
      <c r="D94" s="65">
        <v>342000</v>
      </c>
      <c r="E94" s="65">
        <f t="shared" si="10"/>
        <v>0</v>
      </c>
      <c r="F94" s="62">
        <f t="shared" si="11"/>
        <v>0</v>
      </c>
      <c r="H94" s="178"/>
    </row>
    <row r="95" spans="1:8" ht="15" customHeight="1" x14ac:dyDescent="0.25">
      <c r="A95" s="66" t="s">
        <v>75</v>
      </c>
      <c r="B95" s="65">
        <v>0</v>
      </c>
      <c r="C95" s="65">
        <v>0</v>
      </c>
      <c r="D95" s="65">
        <v>0</v>
      </c>
      <c r="E95" s="65">
        <f t="shared" si="10"/>
        <v>0</v>
      </c>
      <c r="F95" s="62">
        <f t="shared" si="11"/>
        <v>0</v>
      </c>
      <c r="H95" s="178"/>
    </row>
    <row r="96" spans="1:8" ht="15" customHeight="1" x14ac:dyDescent="0.25">
      <c r="A96" s="73" t="s">
        <v>76</v>
      </c>
      <c r="B96" s="65">
        <v>0</v>
      </c>
      <c r="C96" s="65">
        <v>0</v>
      </c>
      <c r="D96" s="65">
        <v>0</v>
      </c>
      <c r="E96" s="65">
        <f t="shared" si="10"/>
        <v>0</v>
      </c>
      <c r="F96" s="62">
        <f t="shared" si="11"/>
        <v>0</v>
      </c>
      <c r="H96" s="178"/>
    </row>
    <row r="97" spans="1:8" s="103" customFormat="1" ht="15" customHeight="1" x14ac:dyDescent="0.25">
      <c r="A97" s="87" t="s">
        <v>77</v>
      </c>
      <c r="B97" s="86">
        <v>254191</v>
      </c>
      <c r="C97" s="86">
        <v>342000</v>
      </c>
      <c r="D97" s="86">
        <v>342000</v>
      </c>
      <c r="E97" s="65">
        <f t="shared" si="10"/>
        <v>0</v>
      </c>
      <c r="F97" s="71">
        <f t="shared" si="11"/>
        <v>0</v>
      </c>
      <c r="H97" s="179"/>
    </row>
    <row r="98" spans="1:8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10"/>
        <v>0</v>
      </c>
      <c r="F98" s="62">
        <f t="shared" si="11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v>21835570</v>
      </c>
      <c r="C99" s="160">
        <v>22852676</v>
      </c>
      <c r="D99" s="160">
        <v>22684554</v>
      </c>
      <c r="E99" s="160">
        <f t="shared" si="10"/>
        <v>-168122</v>
      </c>
      <c r="F99" s="162">
        <f t="shared" si="11"/>
        <v>-7.3567751977930288E-3</v>
      </c>
      <c r="H99" s="179"/>
    </row>
    <row r="100" spans="1:8" ht="15" customHeight="1" thickTop="1" x14ac:dyDescent="0.4">
      <c r="A100" s="4"/>
      <c r="B100" s="5"/>
      <c r="C100" s="11"/>
      <c r="D100" s="11"/>
      <c r="E100" s="5"/>
      <c r="F100" s="6" t="s">
        <v>38</v>
      </c>
    </row>
    <row r="101" spans="1:8" x14ac:dyDescent="0.25">
      <c r="A101" s="1" t="s">
        <v>210</v>
      </c>
    </row>
    <row r="102" spans="1:8" x14ac:dyDescent="0.25">
      <c r="A102" s="1" t="s">
        <v>181</v>
      </c>
    </row>
    <row r="103" spans="1:8" x14ac:dyDescent="0.25">
      <c r="A103" s="1" t="s">
        <v>211</v>
      </c>
    </row>
  </sheetData>
  <hyperlinks>
    <hyperlink ref="I2" location="Home!A1" tooltip="Home" display="Home" xr:uid="{00000000-0004-0000-2E00-000000000000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M103"/>
  <sheetViews>
    <sheetView workbookViewId="0">
      <pane ySplit="5" topLeftCell="A6" activePane="bottomLeft" state="frozen"/>
      <selection activeCell="G16" sqref="G16"/>
      <selection pane="bottomLeft" activeCell="G16" sqref="G16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31"/>
      <c r="D1" s="29" t="s">
        <v>1</v>
      </c>
      <c r="E1" s="26" t="s">
        <v>87</v>
      </c>
      <c r="F1" s="36"/>
    </row>
    <row r="2" spans="1:9" ht="19.5" customHeight="1" thickBot="1" x14ac:dyDescent="0.35">
      <c r="A2" s="27" t="s">
        <v>2</v>
      </c>
      <c r="B2" s="28"/>
      <c r="C2" s="32"/>
      <c r="D2" s="32"/>
      <c r="E2" s="31"/>
      <c r="F2" s="31"/>
      <c r="I2" s="170" t="s">
        <v>178</v>
      </c>
    </row>
    <row r="3" spans="1:9" ht="19.5" customHeight="1" thickBot="1" x14ac:dyDescent="0.35">
      <c r="A3" s="33" t="s">
        <v>3</v>
      </c>
      <c r="B3" s="34"/>
      <c r="C3" s="35"/>
      <c r="D3" s="32"/>
      <c r="E3" s="31"/>
      <c r="F3" s="31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207</v>
      </c>
      <c r="C5" s="54" t="s">
        <v>208</v>
      </c>
      <c r="D5" s="202" t="s">
        <v>209</v>
      </c>
      <c r="E5" s="54" t="s">
        <v>207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f>'2Year'!B8+'4Year'!B8</f>
        <v>694968171</v>
      </c>
      <c r="C8" s="61">
        <f>'2Year'!C8+'4Year'!C8</f>
        <v>694468171</v>
      </c>
      <c r="D8" s="61">
        <f>'2Year'!D8+'4Year'!D8</f>
        <v>682524576</v>
      </c>
      <c r="E8" s="61">
        <f t="shared" ref="E8:E36" si="0">D8-C8</f>
        <v>-11943595</v>
      </c>
      <c r="F8" s="62">
        <f t="shared" ref="F8:F36" si="1">IF(ISBLANK(E8),"  ",IF(C8&gt;0,E8/C8,IF(E8&gt;0,1,0)))</f>
        <v>-1.719818920254014E-2</v>
      </c>
      <c r="H8" s="178"/>
    </row>
    <row r="9" spans="1:9" ht="15" customHeight="1" x14ac:dyDescent="0.25">
      <c r="A9" s="60" t="s">
        <v>13</v>
      </c>
      <c r="B9" s="61">
        <f>'2Year'!B9+'4Year'!B9</f>
        <v>0</v>
      </c>
      <c r="C9" s="61">
        <f>'2Year'!C9+'4Year'!C9</f>
        <v>0</v>
      </c>
      <c r="D9" s="61">
        <f>'2Year'!D9+'4Year'!D9</f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1">
        <f>'2Year'!B10+'4Year'!B10</f>
        <v>50434259.670000002</v>
      </c>
      <c r="C10" s="61">
        <f>'2Year'!C10+'4Year'!C10</f>
        <v>52272144</v>
      </c>
      <c r="D10" s="61">
        <f>'2Year'!D10+'4Year'!D10</f>
        <v>55895773</v>
      </c>
      <c r="E10" s="61">
        <f t="shared" si="0"/>
        <v>3623629</v>
      </c>
      <c r="F10" s="62">
        <f t="shared" si="1"/>
        <v>6.9322371777977967E-2</v>
      </c>
      <c r="H10" s="178"/>
    </row>
    <row r="11" spans="1:9" ht="15" customHeight="1" x14ac:dyDescent="0.25">
      <c r="A11" s="189" t="s">
        <v>15</v>
      </c>
      <c r="B11" s="61">
        <f>'2Year'!B11+'4Year'!B11</f>
        <v>0</v>
      </c>
      <c r="C11" s="61">
        <f>'2Year'!C11+'4Year'!C11</f>
        <v>0</v>
      </c>
      <c r="D11" s="61">
        <f>'2Year'!D11+'4Year'!D11</f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1">
        <f>'2Year'!B12+'4Year'!B12</f>
        <v>31270720.68</v>
      </c>
      <c r="C12" s="61">
        <f>'2Year'!C12+'4Year'!C12</f>
        <v>33360504</v>
      </c>
      <c r="D12" s="61">
        <f>'2Year'!D12+'4Year'!D12</f>
        <v>32958475</v>
      </c>
      <c r="E12" s="61">
        <f t="shared" si="0"/>
        <v>-402029</v>
      </c>
      <c r="F12" s="62">
        <f t="shared" si="1"/>
        <v>-1.205104695060962E-2</v>
      </c>
      <c r="H12" s="178"/>
    </row>
    <row r="13" spans="1:9" ht="15" customHeight="1" x14ac:dyDescent="0.25">
      <c r="A13" s="190" t="s">
        <v>17</v>
      </c>
      <c r="B13" s="61">
        <f>'2Year'!B13+'4Year'!B13</f>
        <v>0</v>
      </c>
      <c r="C13" s="61">
        <f>'2Year'!C13+'4Year'!C13</f>
        <v>0</v>
      </c>
      <c r="D13" s="61">
        <f>'2Year'!D13+'4Year'!D13</f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1">
        <f>'2Year'!B14+'4Year'!B14</f>
        <v>909034</v>
      </c>
      <c r="C14" s="61">
        <f>'2Year'!C14+'4Year'!C14</f>
        <v>909034</v>
      </c>
      <c r="D14" s="61">
        <f>'2Year'!D14+'4Year'!D14</f>
        <v>542060</v>
      </c>
      <c r="E14" s="61">
        <f t="shared" si="0"/>
        <v>-366974</v>
      </c>
      <c r="F14" s="62">
        <f t="shared" si="1"/>
        <v>-0.40369667141163035</v>
      </c>
      <c r="H14" s="178"/>
    </row>
    <row r="15" spans="1:9" ht="15" customHeight="1" x14ac:dyDescent="0.25">
      <c r="A15" s="190" t="s">
        <v>19</v>
      </c>
      <c r="B15" s="61">
        <f>'2Year'!B15+'4Year'!B15</f>
        <v>1934886.99</v>
      </c>
      <c r="C15" s="61">
        <f>'2Year'!C15+'4Year'!C15</f>
        <v>1936098</v>
      </c>
      <c r="D15" s="61">
        <f>'2Year'!D15+'4Year'!D15</f>
        <v>1936098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200</v>
      </c>
      <c r="B16" s="61">
        <f>'2Year'!B16+'4Year'!B16</f>
        <v>50000</v>
      </c>
      <c r="C16" s="61">
        <f>'2Year'!C16+'4Year'!C16</f>
        <v>50000</v>
      </c>
      <c r="D16" s="61">
        <f>'2Year'!D16+'4Year'!D16</f>
        <v>50000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1">
        <f>'2Year'!B17+'4Year'!B17</f>
        <v>0</v>
      </c>
      <c r="C17" s="61">
        <f>'2Year'!C17+'4Year'!C17</f>
        <v>0</v>
      </c>
      <c r="D17" s="61">
        <f>'2Year'!D17+'4Year'!D17</f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1">
        <f>'2Year'!B18+'4Year'!B18</f>
        <v>750000</v>
      </c>
      <c r="C18" s="61">
        <f>'2Year'!C18+'4Year'!C18</f>
        <v>750000</v>
      </c>
      <c r="D18" s="61">
        <f>'2Year'!D18+'4Year'!D18</f>
        <v>750000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1">
        <f>'2Year'!B19+'4Year'!B19</f>
        <v>0</v>
      </c>
      <c r="C19" s="61">
        <f>'2Year'!C19+'4Year'!C19</f>
        <v>0</v>
      </c>
      <c r="D19" s="61">
        <f>'2Year'!D19+'4Year'!D19</f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1">
        <f>'2Year'!B20+'4Year'!B20</f>
        <v>0</v>
      </c>
      <c r="C20" s="61">
        <f>'2Year'!C20+'4Year'!C20</f>
        <v>0</v>
      </c>
      <c r="D20" s="61">
        <f>'2Year'!D20+'4Year'!D20</f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1">
        <f>'2Year'!B21+'4Year'!B21</f>
        <v>0</v>
      </c>
      <c r="C21" s="61">
        <f>'2Year'!C21+'4Year'!C21</f>
        <v>0</v>
      </c>
      <c r="D21" s="61">
        <f>'2Year'!D21+'4Year'!D21</f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1">
        <f>'2Year'!B22+'4Year'!B22</f>
        <v>0</v>
      </c>
      <c r="C22" s="61">
        <f>'2Year'!C22+'4Year'!C22</f>
        <v>0</v>
      </c>
      <c r="D22" s="61">
        <f>'2Year'!D22+'4Year'!D22</f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1">
        <f>'2Year'!B23+'4Year'!B23</f>
        <v>332771</v>
      </c>
      <c r="C23" s="61">
        <f>'2Year'!C23+'4Year'!C23</f>
        <v>332771</v>
      </c>
      <c r="D23" s="61">
        <f>'2Year'!D23+'4Year'!D23</f>
        <v>354527</v>
      </c>
      <c r="E23" s="61">
        <f t="shared" si="0"/>
        <v>21756</v>
      </c>
      <c r="F23" s="62">
        <f t="shared" si="1"/>
        <v>6.5378293180595667E-2</v>
      </c>
      <c r="H23" s="178"/>
    </row>
    <row r="24" spans="1:8" ht="15" customHeight="1" x14ac:dyDescent="0.25">
      <c r="A24" s="191" t="s">
        <v>24</v>
      </c>
      <c r="B24" s="61">
        <f>'2Year'!B24+'4Year'!B24</f>
        <v>0</v>
      </c>
      <c r="C24" s="61">
        <f>'2Year'!C24+'4Year'!C24</f>
        <v>0</v>
      </c>
      <c r="D24" s="61">
        <f>'2Year'!D24+'4Year'!D24</f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1">
        <f>'2Year'!B25+'4Year'!B25</f>
        <v>0</v>
      </c>
      <c r="C25" s="61">
        <f>'2Year'!C25+'4Year'!C25</f>
        <v>0</v>
      </c>
      <c r="D25" s="61">
        <f>'2Year'!D25+'4Year'!D25</f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1">
        <f>'2Year'!B26+'4Year'!B26</f>
        <v>3000000</v>
      </c>
      <c r="C26" s="61">
        <f>'2Year'!C26+'4Year'!C26</f>
        <v>3000000</v>
      </c>
      <c r="D26" s="61">
        <f>'2Year'!D26+'4Year'!D26</f>
        <v>0</v>
      </c>
      <c r="E26" s="61">
        <f t="shared" si="0"/>
        <v>-3000000</v>
      </c>
      <c r="F26" s="62">
        <f t="shared" si="1"/>
        <v>-1</v>
      </c>
      <c r="H26" s="178"/>
    </row>
    <row r="27" spans="1:8" ht="15" customHeight="1" x14ac:dyDescent="0.25">
      <c r="A27" s="191" t="s">
        <v>196</v>
      </c>
      <c r="B27" s="61">
        <f>'2Year'!B27+'4Year'!B27</f>
        <v>0</v>
      </c>
      <c r="C27" s="61">
        <f>'2Year'!C27+'4Year'!C27</f>
        <v>0</v>
      </c>
      <c r="D27" s="61">
        <f>'2Year'!D27+'4Year'!D27</f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1">
        <f>'2Year'!B28+'4Year'!B28</f>
        <v>286847</v>
      </c>
      <c r="C28" s="61">
        <f>'2Year'!C28+'4Year'!C28</f>
        <v>33737</v>
      </c>
      <c r="D28" s="61">
        <f>'2Year'!D28+'4Year'!D28</f>
        <v>54613</v>
      </c>
      <c r="E28" s="61">
        <f t="shared" si="0"/>
        <v>20876</v>
      </c>
      <c r="F28" s="62">
        <f t="shared" si="1"/>
        <v>0.61878649553902243</v>
      </c>
      <c r="H28" s="178"/>
    </row>
    <row r="29" spans="1:8" ht="15" customHeight="1" x14ac:dyDescent="0.25">
      <c r="A29" s="191" t="s">
        <v>197</v>
      </c>
      <c r="B29" s="61">
        <f>'2Year'!B29+'4Year'!B29</f>
        <v>200000</v>
      </c>
      <c r="C29" s="61">
        <f>'2Year'!C29+'4Year'!C29</f>
        <v>200000</v>
      </c>
      <c r="D29" s="61">
        <f>'2Year'!D29+'4Year'!D29</f>
        <v>0</v>
      </c>
      <c r="E29" s="61">
        <f t="shared" si="0"/>
        <v>-200000</v>
      </c>
      <c r="F29" s="62">
        <f t="shared" si="1"/>
        <v>-1</v>
      </c>
      <c r="H29" s="178"/>
    </row>
    <row r="30" spans="1:8" ht="15" customHeight="1" x14ac:dyDescent="0.25">
      <c r="A30" s="192" t="s">
        <v>198</v>
      </c>
      <c r="B30" s="61">
        <f>'2Year'!B30+'4Year'!B30</f>
        <v>0</v>
      </c>
      <c r="C30" s="61">
        <f>'2Year'!C30+'4Year'!C30</f>
        <v>0</v>
      </c>
      <c r="D30" s="61">
        <f>'2Year'!D30+'4Year'!D30</f>
        <v>0</v>
      </c>
      <c r="E30" s="61">
        <f t="shared" si="0"/>
        <v>0</v>
      </c>
      <c r="F30" s="62">
        <f t="shared" si="1"/>
        <v>0</v>
      </c>
      <c r="H30" s="178"/>
    </row>
    <row r="31" spans="1:8" s="209" customFormat="1" ht="15" customHeight="1" x14ac:dyDescent="0.25">
      <c r="A31" s="206" t="s">
        <v>205</v>
      </c>
      <c r="B31" s="207">
        <f>'2Year'!B31+'4Year'!B31</f>
        <v>3700000</v>
      </c>
      <c r="C31" s="207">
        <f>'2Year'!C31+'4Year'!C31</f>
        <v>3700000</v>
      </c>
      <c r="D31" s="207">
        <f>'2Year'!D31+'4Year'!D31</f>
        <v>15250000</v>
      </c>
      <c r="E31" s="207">
        <f t="shared" ref="E31:E32" si="2">D31-C31</f>
        <v>11550000</v>
      </c>
      <c r="F31" s="208">
        <f t="shared" ref="F31:F32" si="3">IF(ISBLANK(E31),"  ",IF(C31&gt;0,E31/C31,IF(E31&gt;0,1,0)))</f>
        <v>3.1216216216216215</v>
      </c>
      <c r="H31" s="210"/>
    </row>
    <row r="32" spans="1:8" s="209" customFormat="1" ht="15" customHeight="1" x14ac:dyDescent="0.25">
      <c r="A32" s="206" t="s">
        <v>206</v>
      </c>
      <c r="B32" s="207">
        <f>'2Year'!B32+'4Year'!B32</f>
        <v>8000000</v>
      </c>
      <c r="C32" s="207">
        <f>'2Year'!C32+'4Year'!C32</f>
        <v>8000000</v>
      </c>
      <c r="D32" s="207">
        <f>'2Year'!D32+'4Year'!D32</f>
        <v>2000000</v>
      </c>
      <c r="E32" s="207">
        <f t="shared" si="2"/>
        <v>-6000000</v>
      </c>
      <c r="F32" s="208">
        <f t="shared" si="3"/>
        <v>-0.75</v>
      </c>
      <c r="H32" s="210"/>
    </row>
    <row r="33" spans="1:8" ht="15" customHeight="1" x14ac:dyDescent="0.25">
      <c r="A33" s="191" t="s">
        <v>201</v>
      </c>
      <c r="B33" s="61">
        <f>'2Year'!B33+'4Year'!B33</f>
        <v>0</v>
      </c>
      <c r="C33" s="61">
        <f>'2Year'!C33+'4Year'!C33</f>
        <v>0</v>
      </c>
      <c r="D33" s="61">
        <f>'2Year'!D33+'4Year'!D33</f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204</v>
      </c>
      <c r="B34" s="61">
        <f>'2Year'!B34+'4Year'!B34</f>
        <v>7000000</v>
      </c>
      <c r="C34" s="61">
        <f>'2Year'!C34+'4Year'!C34</f>
        <v>7000000</v>
      </c>
      <c r="D34" s="61">
        <f>'2Year'!D34+'4Year'!D34</f>
        <v>0</v>
      </c>
      <c r="E34" s="61">
        <f t="shared" ref="E34" si="4">D34-C34</f>
        <v>-7000000</v>
      </c>
      <c r="F34" s="62">
        <f t="shared" ref="F34" si="5">IF(ISBLANK(E34),"  ",IF(C34&gt;0,E34/C34,IF(E34&gt;0,1,0)))</f>
        <v>-1</v>
      </c>
      <c r="H34" s="178"/>
    </row>
    <row r="35" spans="1:8" ht="15" customHeight="1" x14ac:dyDescent="0.25">
      <c r="A35" s="193" t="s">
        <v>202</v>
      </c>
      <c r="B35" s="61">
        <f>'2Year'!B35+'4Year'!B35</f>
        <v>0</v>
      </c>
      <c r="C35" s="61">
        <f>'2Year'!C35+'4Year'!C35</f>
        <v>0</v>
      </c>
      <c r="D35" s="61">
        <f>'2Year'!D35+'4Year'!D35</f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203</v>
      </c>
      <c r="B36" s="61">
        <f>'2Year'!B36+'4Year'!B36</f>
        <v>0</v>
      </c>
      <c r="C36" s="61">
        <f>'2Year'!C36+'4Year'!C36</f>
        <v>0</v>
      </c>
      <c r="D36" s="61">
        <f>'2Year'!D36+'4Year'!D36</f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f>'2Year'!B38+'4Year'!B38</f>
        <v>0</v>
      </c>
      <c r="C38" s="61">
        <f>'2Year'!C38+'4Year'!C38</f>
        <v>0</v>
      </c>
      <c r="D38" s="61">
        <f>'2Year'!D38+'4Year'!D38</f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61">
        <f>'2Year'!B40+'4Year'!B40</f>
        <v>0</v>
      </c>
      <c r="C40" s="61">
        <f>'2Year'!C40+'4Year'!C40</f>
        <v>0</v>
      </c>
      <c r="D40" s="61">
        <f>'2Year'!D40+'4Year'!D40</f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101"/>
      <c r="C41" s="101"/>
      <c r="D41" s="101"/>
      <c r="E41" s="63"/>
      <c r="F41" s="62" t="s">
        <v>29</v>
      </c>
      <c r="H41" s="178"/>
    </row>
    <row r="42" spans="1:8" s="103" customFormat="1" ht="15" customHeight="1" x14ac:dyDescent="0.25">
      <c r="A42" s="69" t="s">
        <v>30</v>
      </c>
      <c r="B42" s="102">
        <f>B40+B38+B10+B9+B8</f>
        <v>745402430.66999996</v>
      </c>
      <c r="C42" s="102">
        <f>C40+C38+C10+C9+C8</f>
        <v>746740315</v>
      </c>
      <c r="D42" s="102">
        <f>D40+D38+D10+D9+D8</f>
        <v>738420349</v>
      </c>
      <c r="E42" s="77">
        <f>D42-C42</f>
        <v>-8319966</v>
      </c>
      <c r="F42" s="71">
        <f>IF(ISBLANK(E42),"  ",IF(C42&gt;0,E42/C42,IF(E42&gt;0,1,0)))</f>
        <v>-1.1141712631385116E-2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f>'2Year'!B44+'4Year'!B44</f>
        <v>0</v>
      </c>
      <c r="C44" s="61">
        <f>'2Year'!C44+'4Year'!C44</f>
        <v>0</v>
      </c>
      <c r="D44" s="61">
        <f>'2Year'!D44+'4Year'!D44</f>
        <v>0</v>
      </c>
      <c r="E44" s="61">
        <f t="shared" ref="E44:E49" si="6">D44-C44</f>
        <v>0</v>
      </c>
      <c r="F44" s="62">
        <f t="shared" ref="F44:F49" si="7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f>'2Year'!B45+'4Year'!B45</f>
        <v>0</v>
      </c>
      <c r="C45" s="61">
        <f>'2Year'!C45+'4Year'!C45</f>
        <v>0</v>
      </c>
      <c r="D45" s="61">
        <f>'2Year'!D45+'4Year'!D45</f>
        <v>0</v>
      </c>
      <c r="E45" s="61">
        <f t="shared" si="6"/>
        <v>0</v>
      </c>
      <c r="F45" s="62">
        <f t="shared" si="7"/>
        <v>0</v>
      </c>
      <c r="H45" s="178"/>
    </row>
    <row r="46" spans="1:8" ht="15" customHeight="1" x14ac:dyDescent="0.25">
      <c r="A46" s="73" t="s">
        <v>34</v>
      </c>
      <c r="B46" s="61">
        <f>'2Year'!B46+'4Year'!B46</f>
        <v>1237823</v>
      </c>
      <c r="C46" s="61">
        <f>'2Year'!C46+'4Year'!C46</f>
        <v>0</v>
      </c>
      <c r="D46" s="61">
        <f>'2Year'!D46+'4Year'!D46</f>
        <v>0</v>
      </c>
      <c r="E46" s="61">
        <f t="shared" si="6"/>
        <v>0</v>
      </c>
      <c r="F46" s="62">
        <f t="shared" si="7"/>
        <v>0</v>
      </c>
      <c r="H46" s="178"/>
    </row>
    <row r="47" spans="1:8" ht="15" customHeight="1" x14ac:dyDescent="0.25">
      <c r="A47" s="73" t="s">
        <v>35</v>
      </c>
      <c r="B47" s="61">
        <f>'2Year'!B47+'4Year'!B47</f>
        <v>0</v>
      </c>
      <c r="C47" s="61">
        <f>'2Year'!C47+'4Year'!C47</f>
        <v>0</v>
      </c>
      <c r="D47" s="61">
        <f>'2Year'!D47+'4Year'!D47</f>
        <v>0</v>
      </c>
      <c r="E47" s="61">
        <f t="shared" si="6"/>
        <v>0</v>
      </c>
      <c r="F47" s="62">
        <f t="shared" si="7"/>
        <v>0</v>
      </c>
      <c r="H47" s="178"/>
    </row>
    <row r="48" spans="1:8" ht="15" customHeight="1" x14ac:dyDescent="0.25">
      <c r="A48" s="74" t="s">
        <v>36</v>
      </c>
      <c r="B48" s="61">
        <f>'2Year'!B48+'4Year'!B48</f>
        <v>0</v>
      </c>
      <c r="C48" s="61">
        <f>'2Year'!C48+'4Year'!C48</f>
        <v>0</v>
      </c>
      <c r="D48" s="61">
        <f>'2Year'!D48+'4Year'!D48</f>
        <v>0</v>
      </c>
      <c r="E48" s="61">
        <f t="shared" si="6"/>
        <v>0</v>
      </c>
      <c r="F48" s="62">
        <f t="shared" si="7"/>
        <v>0</v>
      </c>
      <c r="H48" s="178"/>
    </row>
    <row r="49" spans="1:13" s="103" customFormat="1" ht="15" customHeight="1" x14ac:dyDescent="0.25">
      <c r="A49" s="67" t="s">
        <v>37</v>
      </c>
      <c r="B49" s="77">
        <f>SUM(B44:B48)</f>
        <v>1237823</v>
      </c>
      <c r="C49" s="77">
        <f>'2Year'!C49+'4Year'!C49</f>
        <v>0</v>
      </c>
      <c r="D49" s="77">
        <f>'2Year'!D49+'4Year'!D49</f>
        <v>0</v>
      </c>
      <c r="E49" s="77">
        <f t="shared" si="6"/>
        <v>0</v>
      </c>
      <c r="F49" s="71">
        <f t="shared" si="7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f>'2Year'!B51+'4Year'!B51</f>
        <v>41162316.079999998</v>
      </c>
      <c r="C51" s="77">
        <f>'2Year'!C51+'4Year'!C51</f>
        <v>13687834</v>
      </c>
      <c r="D51" s="77">
        <f>'2Year'!D51+'4Year'!D51</f>
        <v>13221898</v>
      </c>
      <c r="E51" s="77">
        <f>D51-C51</f>
        <v>-465936</v>
      </c>
      <c r="F51" s="71">
        <f>IF(ISBLANK(E51),"  ",IF(C51&gt;0,E51/C51,IF(E51&gt;0,1,0)))</f>
        <v>-3.4040155659397976E-2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f>'2Year'!B53+'4Year'!B53</f>
        <v>1646192.47</v>
      </c>
      <c r="C53" s="77">
        <f>'2Year'!C53+'4Year'!C53</f>
        <v>0</v>
      </c>
      <c r="D53" s="77">
        <f>'2Year'!D53+'4Year'!D53</f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7">
        <f>'2Year'!B55+'4Year'!B55</f>
        <v>1515266811.9300001</v>
      </c>
      <c r="C55" s="77">
        <f>'2Year'!C55+'4Year'!C55</f>
        <v>1638960754.8785174</v>
      </c>
      <c r="D55" s="77">
        <f>'2Year'!D55+'4Year'!D55</f>
        <v>1694863899</v>
      </c>
      <c r="E55" s="77">
        <f>D55-C55</f>
        <v>55903144.121482611</v>
      </c>
      <c r="F55" s="71">
        <f>IF(ISBLANK(E55),"  ",IF(C55&gt;0,E55/C55,IF(E55&gt;0,1,0)))</f>
        <v>3.4108897333314271E-2</v>
      </c>
      <c r="H55" s="179"/>
      <c r="I55" s="153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7">
        <f>'2Year'!B57+'4Year'!B57</f>
        <v>0</v>
      </c>
      <c r="C57" s="77">
        <f>'2Year'!C57+'4Year'!C57</f>
        <v>0</v>
      </c>
      <c r="D57" s="77">
        <f>'2Year'!D57+'4Year'!D57</f>
        <v>0</v>
      </c>
      <c r="E57" s="77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7">
        <f>'2Year'!B59+'4Year'!B59</f>
        <v>0</v>
      </c>
      <c r="C59" s="77">
        <f>'2Year'!C59+'4Year'!C59</f>
        <v>0</v>
      </c>
      <c r="D59" s="77">
        <f>'2Year'!D59+'4Year'!D59</f>
        <v>0</v>
      </c>
      <c r="E59" s="77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7">
        <f>'2Year'!B61+'4Year'!B61</f>
        <v>2302239928.1500001</v>
      </c>
      <c r="C61" s="77">
        <f>'2Year'!C61+'4Year'!C61</f>
        <v>2399388903.8785172</v>
      </c>
      <c r="D61" s="77">
        <f>'2Year'!D61+'4Year'!D61</f>
        <v>2446506146</v>
      </c>
      <c r="E61" s="77">
        <f>D61-C61</f>
        <v>47117242.121482849</v>
      </c>
      <c r="F61" s="71">
        <f>IF(ISBLANK(E61),"  ",IF(C61&gt;0,E61/C61,IF(E61&gt;0,1,0)))</f>
        <v>1.9637184303603176E-2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61">
        <f>'2Year'!B65+'4Year'!B65</f>
        <v>863434016.64577973</v>
      </c>
      <c r="C65" s="61">
        <f>'2Year'!C65+'4Year'!C65</f>
        <v>922301836.82000017</v>
      </c>
      <c r="D65" s="61">
        <f>'2Year'!D65+'4Year'!D65</f>
        <v>925917484.24000001</v>
      </c>
      <c r="E65" s="61">
        <f t="shared" ref="E65:E78" si="8">D65-C65</f>
        <v>3615647.4199998379</v>
      </c>
      <c r="F65" s="62">
        <f t="shared" ref="F65:F78" si="9">IF(ISBLANK(E65),"  ",IF(C65&gt;0,E65/C65,IF(E65&gt;0,1,0)))</f>
        <v>3.9202431087703464E-3</v>
      </c>
      <c r="H65" s="178"/>
    </row>
    <row r="66" spans="1:8" ht="15" customHeight="1" x14ac:dyDescent="0.25">
      <c r="A66" s="66" t="s">
        <v>47</v>
      </c>
      <c r="B66" s="61">
        <f>'2Year'!B66+'4Year'!B66</f>
        <v>118624210.67999999</v>
      </c>
      <c r="C66" s="61">
        <f>'2Year'!C66+'4Year'!C66</f>
        <v>119662076</v>
      </c>
      <c r="D66" s="61">
        <f>'2Year'!D66+'4Year'!D66</f>
        <v>116312440</v>
      </c>
      <c r="E66" s="61">
        <f t="shared" si="8"/>
        <v>-3349636</v>
      </c>
      <c r="F66" s="62">
        <f t="shared" si="9"/>
        <v>-2.7992461036694699E-2</v>
      </c>
      <c r="H66" s="178"/>
    </row>
    <row r="67" spans="1:8" ht="15" customHeight="1" x14ac:dyDescent="0.25">
      <c r="A67" s="66" t="s">
        <v>48</v>
      </c>
      <c r="B67" s="61">
        <f>'2Year'!B67+'4Year'!B67</f>
        <v>9132203.2999999989</v>
      </c>
      <c r="C67" s="61">
        <f>'2Year'!C67+'4Year'!C67</f>
        <v>7803705</v>
      </c>
      <c r="D67" s="61">
        <f>'2Year'!D67+'4Year'!D67</f>
        <v>10121468</v>
      </c>
      <c r="E67" s="61">
        <f t="shared" si="8"/>
        <v>2317763</v>
      </c>
      <c r="F67" s="62">
        <f t="shared" si="9"/>
        <v>0.29700802375281998</v>
      </c>
      <c r="H67" s="178"/>
    </row>
    <row r="68" spans="1:8" ht="15" customHeight="1" x14ac:dyDescent="0.25">
      <c r="A68" s="66" t="s">
        <v>49</v>
      </c>
      <c r="B68" s="61">
        <f>'2Year'!B68+'4Year'!B68</f>
        <v>233712330.2959387</v>
      </c>
      <c r="C68" s="61">
        <f>'2Year'!C68+'4Year'!C68</f>
        <v>244349696.47</v>
      </c>
      <c r="D68" s="61">
        <f>'2Year'!D68+'4Year'!D68</f>
        <v>246580285.52680001</v>
      </c>
      <c r="E68" s="61">
        <f t="shared" si="8"/>
        <v>2230589.0568000078</v>
      </c>
      <c r="F68" s="62">
        <f t="shared" si="9"/>
        <v>9.1286753739588458E-3</v>
      </c>
      <c r="H68" s="178"/>
    </row>
    <row r="69" spans="1:8" ht="15" customHeight="1" x14ac:dyDescent="0.25">
      <c r="A69" s="66" t="s">
        <v>50</v>
      </c>
      <c r="B69" s="61">
        <f>'2Year'!B69+'4Year'!B69</f>
        <v>126934376.81250119</v>
      </c>
      <c r="C69" s="61">
        <f>'2Year'!C69+'4Year'!C69</f>
        <v>123534906.87</v>
      </c>
      <c r="D69" s="61">
        <f>'2Year'!D69+'4Year'!D69</f>
        <v>126515200.95999999</v>
      </c>
      <c r="E69" s="61">
        <f t="shared" si="8"/>
        <v>2980294.0899999887</v>
      </c>
      <c r="F69" s="62">
        <f t="shared" si="9"/>
        <v>2.4125117066192907E-2</v>
      </c>
      <c r="H69" s="178"/>
    </row>
    <row r="70" spans="1:8" ht="15" customHeight="1" x14ac:dyDescent="0.25">
      <c r="A70" s="66" t="s">
        <v>51</v>
      </c>
      <c r="B70" s="61">
        <f>'2Year'!B70+'4Year'!B70</f>
        <v>330494597.00165206</v>
      </c>
      <c r="C70" s="61">
        <f>'2Year'!C70+'4Year'!C70</f>
        <v>344644090.52999997</v>
      </c>
      <c r="D70" s="61">
        <f>'2Year'!D70+'4Year'!D70</f>
        <v>359795756.23000002</v>
      </c>
      <c r="E70" s="61">
        <f t="shared" si="8"/>
        <v>15151665.700000048</v>
      </c>
      <c r="F70" s="62">
        <f t="shared" si="9"/>
        <v>4.3963225009021743E-2</v>
      </c>
      <c r="H70" s="178"/>
    </row>
    <row r="71" spans="1:8" ht="15" customHeight="1" x14ac:dyDescent="0.25">
      <c r="A71" s="66" t="s">
        <v>52</v>
      </c>
      <c r="B71" s="61">
        <f>'2Year'!B71+'4Year'!B71</f>
        <v>292040027.53000003</v>
      </c>
      <c r="C71" s="61">
        <f>'2Year'!C71+'4Year'!C71</f>
        <v>301873449.58999997</v>
      </c>
      <c r="D71" s="61">
        <f>'2Year'!D71+'4Year'!D71</f>
        <v>317966097</v>
      </c>
      <c r="E71" s="61">
        <f t="shared" si="8"/>
        <v>16092647.410000026</v>
      </c>
      <c r="F71" s="62">
        <f t="shared" si="9"/>
        <v>5.3309250720316149E-2</v>
      </c>
      <c r="H71" s="178"/>
    </row>
    <row r="72" spans="1:8" ht="15" customHeight="1" x14ac:dyDescent="0.25">
      <c r="A72" s="66" t="s">
        <v>53</v>
      </c>
      <c r="B72" s="61">
        <f>'2Year'!B72+'4Year'!B72</f>
        <v>272098148.01412851</v>
      </c>
      <c r="C72" s="61">
        <f>'2Year'!C72+'4Year'!C72</f>
        <v>284248751.07999998</v>
      </c>
      <c r="D72" s="61">
        <f>'2Year'!D72+'4Year'!D72</f>
        <v>297116142.35000002</v>
      </c>
      <c r="E72" s="61">
        <f t="shared" si="8"/>
        <v>12867391.270000041</v>
      </c>
      <c r="F72" s="62">
        <f t="shared" si="9"/>
        <v>4.5268066160750152E-2</v>
      </c>
      <c r="H72" s="178"/>
    </row>
    <row r="73" spans="1:8" s="103" customFormat="1" ht="15" customHeight="1" x14ac:dyDescent="0.25">
      <c r="A73" s="84" t="s">
        <v>54</v>
      </c>
      <c r="B73" s="77">
        <f>'2Year'!B73+'4Year'!B73</f>
        <v>2246469911.2799997</v>
      </c>
      <c r="C73" s="77">
        <f>'2Year'!C73+'4Year'!C73</f>
        <v>2348418512.3599997</v>
      </c>
      <c r="D73" s="77">
        <f>'2Year'!D73+'4Year'!D73</f>
        <v>2400324874.3067999</v>
      </c>
      <c r="E73" s="77">
        <f t="shared" si="8"/>
        <v>51906361.946800232</v>
      </c>
      <c r="F73" s="71">
        <f t="shared" si="9"/>
        <v>2.2102688116965103E-2</v>
      </c>
      <c r="H73" s="179"/>
    </row>
    <row r="74" spans="1:8" ht="15" customHeight="1" x14ac:dyDescent="0.25">
      <c r="A74" s="66" t="s">
        <v>55</v>
      </c>
      <c r="B74" s="61">
        <f>'2Year'!B74+'4Year'!B74</f>
        <v>0</v>
      </c>
      <c r="C74" s="61">
        <f>'2Year'!C74+'4Year'!C74</f>
        <v>0</v>
      </c>
      <c r="D74" s="61">
        <f>'2Year'!D74+'4Year'!D74</f>
        <v>0</v>
      </c>
      <c r="E74" s="61">
        <f t="shared" si="8"/>
        <v>0</v>
      </c>
      <c r="F74" s="62">
        <f t="shared" si="9"/>
        <v>0</v>
      </c>
      <c r="H74" s="178"/>
    </row>
    <row r="75" spans="1:8" ht="15" customHeight="1" x14ac:dyDescent="0.25">
      <c r="A75" s="66" t="s">
        <v>56</v>
      </c>
      <c r="B75" s="61">
        <f>'2Year'!B75+'4Year'!B75</f>
        <v>17961728.84</v>
      </c>
      <c r="C75" s="61">
        <f>'2Year'!C75+'4Year'!C75</f>
        <v>15016618.379999999</v>
      </c>
      <c r="D75" s="61">
        <f>'2Year'!D75+'4Year'!D75</f>
        <v>15732068.379999999</v>
      </c>
      <c r="E75" s="61">
        <f t="shared" si="8"/>
        <v>715450</v>
      </c>
      <c r="F75" s="62">
        <f t="shared" si="9"/>
        <v>4.7643882390517277E-2</v>
      </c>
      <c r="H75" s="178"/>
    </row>
    <row r="76" spans="1:8" ht="15" customHeight="1" x14ac:dyDescent="0.25">
      <c r="A76" s="66" t="s">
        <v>57</v>
      </c>
      <c r="B76" s="61">
        <f>'2Year'!B76+'4Year'!B76</f>
        <v>33924814.030000001</v>
      </c>
      <c r="C76" s="61">
        <f>'2Year'!C76+'4Year'!C76</f>
        <v>32281415</v>
      </c>
      <c r="D76" s="61">
        <f>'2Year'!D76+'4Year'!D76</f>
        <v>27647319</v>
      </c>
      <c r="E76" s="61">
        <f t="shared" si="8"/>
        <v>-4634096</v>
      </c>
      <c r="F76" s="62">
        <f t="shared" si="9"/>
        <v>-0.14355306296207895</v>
      </c>
      <c r="H76" s="178"/>
    </row>
    <row r="77" spans="1:8" ht="15" customHeight="1" x14ac:dyDescent="0.25">
      <c r="A77" s="66" t="s">
        <v>58</v>
      </c>
      <c r="B77" s="61">
        <f>'2Year'!B77+'4Year'!B77</f>
        <v>3883474.12</v>
      </c>
      <c r="C77" s="61">
        <f>'2Year'!C77+'4Year'!C77</f>
        <v>3672358</v>
      </c>
      <c r="D77" s="61">
        <f>'2Year'!D77+'4Year'!D77</f>
        <v>2801884</v>
      </c>
      <c r="E77" s="61">
        <f t="shared" si="8"/>
        <v>-870474</v>
      </c>
      <c r="F77" s="62">
        <f t="shared" si="9"/>
        <v>-0.23703408001071791</v>
      </c>
      <c r="H77" s="178"/>
    </row>
    <row r="78" spans="1:8" s="103" customFormat="1" ht="15" customHeight="1" x14ac:dyDescent="0.25">
      <c r="A78" s="85" t="s">
        <v>59</v>
      </c>
      <c r="B78" s="77">
        <f>'2Year'!B78+'4Year'!B78+1</f>
        <v>2302239928.27</v>
      </c>
      <c r="C78" s="77">
        <f>'2Year'!C78+'4Year'!C78</f>
        <v>2399388903.7399998</v>
      </c>
      <c r="D78" s="77">
        <f>'2Year'!D78+'4Year'!D78-1</f>
        <v>2446506144.6868</v>
      </c>
      <c r="E78" s="77">
        <f t="shared" si="8"/>
        <v>47117240.946800232</v>
      </c>
      <c r="F78" s="71">
        <f t="shared" si="9"/>
        <v>1.963718381516109E-2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f>'2Year'!B81+'4Year'!B81</f>
        <v>1088554345.45</v>
      </c>
      <c r="C81" s="61">
        <f>'2Year'!C81+'4Year'!C81</f>
        <v>1127835428.3600001</v>
      </c>
      <c r="D81" s="61">
        <f>'2Year'!D81+'4Year'!D81</f>
        <v>1146442554.22</v>
      </c>
      <c r="E81" s="61">
        <f t="shared" ref="E81:E99" si="10">D81-C81</f>
        <v>18607125.859999895</v>
      </c>
      <c r="F81" s="62">
        <f t="shared" ref="F81:F99" si="11">IF(ISBLANK(E81),"  ",IF(C81&gt;0,E81/C81,IF(E81&gt;0,1,0)))</f>
        <v>1.6498085972575585E-2</v>
      </c>
      <c r="H81" s="178"/>
    </row>
    <row r="82" spans="1:8" ht="15" customHeight="1" x14ac:dyDescent="0.25">
      <c r="A82" s="66" t="s">
        <v>62</v>
      </c>
      <c r="B82" s="61">
        <f>'2Year'!B82+'4Year'!B82</f>
        <v>60179944.670000009</v>
      </c>
      <c r="C82" s="61">
        <f>'2Year'!C82+'4Year'!C82</f>
        <v>57791504.370000005</v>
      </c>
      <c r="D82" s="61">
        <f>'2Year'!D82+'4Year'!D82</f>
        <v>59445476</v>
      </c>
      <c r="E82" s="61">
        <f t="shared" si="10"/>
        <v>1653971.6299999952</v>
      </c>
      <c r="F82" s="62">
        <f t="shared" si="11"/>
        <v>2.8619632730283867E-2</v>
      </c>
      <c r="H82" s="178"/>
    </row>
    <row r="83" spans="1:8" ht="15" customHeight="1" x14ac:dyDescent="0.25">
      <c r="A83" s="66" t="s">
        <v>63</v>
      </c>
      <c r="B83" s="61">
        <f>'2Year'!B83+'4Year'!B83</f>
        <v>423709301.13</v>
      </c>
      <c r="C83" s="61">
        <f>'2Year'!C83+'4Year'!C83</f>
        <v>454088656.43000001</v>
      </c>
      <c r="D83" s="61">
        <f>'2Year'!D83+'4Year'!D83</f>
        <v>457707810.17680001</v>
      </c>
      <c r="E83" s="61">
        <f t="shared" si="10"/>
        <v>3619153.7468000054</v>
      </c>
      <c r="F83" s="62">
        <f t="shared" si="11"/>
        <v>7.9701478897390501E-3</v>
      </c>
      <c r="H83" s="178"/>
    </row>
    <row r="84" spans="1:8" s="103" customFormat="1" ht="15" customHeight="1" x14ac:dyDescent="0.25">
      <c r="A84" s="84" t="s">
        <v>64</v>
      </c>
      <c r="B84" s="77">
        <f>'2Year'!B84+'4Year'!B84</f>
        <v>1572443591.25</v>
      </c>
      <c r="C84" s="77">
        <f>'2Year'!C84+'4Year'!C84</f>
        <v>1639715589.1599998</v>
      </c>
      <c r="D84" s="77">
        <f>'2Year'!D84+'4Year'!D84</f>
        <v>1663595840.3968</v>
      </c>
      <c r="E84" s="77">
        <f t="shared" si="10"/>
        <v>23880251.236800194</v>
      </c>
      <c r="F84" s="71">
        <f t="shared" si="11"/>
        <v>1.4563654449997432E-2</v>
      </c>
      <c r="H84" s="179"/>
    </row>
    <row r="85" spans="1:8" ht="15" customHeight="1" x14ac:dyDescent="0.25">
      <c r="A85" s="66" t="s">
        <v>65</v>
      </c>
      <c r="B85" s="61">
        <f>'2Year'!B85+'4Year'!B85</f>
        <v>8891247.8000000007</v>
      </c>
      <c r="C85" s="61">
        <f>'2Year'!C85+'4Year'!C85</f>
        <v>8154880.0600000005</v>
      </c>
      <c r="D85" s="61">
        <f>'2Year'!D85+'4Year'!D85</f>
        <v>7966640.1200000001</v>
      </c>
      <c r="E85" s="61">
        <f t="shared" si="10"/>
        <v>-188239.94000000041</v>
      </c>
      <c r="F85" s="62">
        <f t="shared" si="11"/>
        <v>-2.3083103444197117E-2</v>
      </c>
      <c r="H85" s="178"/>
    </row>
    <row r="86" spans="1:8" ht="15" customHeight="1" x14ac:dyDescent="0.25">
      <c r="A86" s="66" t="s">
        <v>66</v>
      </c>
      <c r="B86" s="61">
        <f>'2Year'!B86+'4Year'!B86</f>
        <v>196994510.30999997</v>
      </c>
      <c r="C86" s="61">
        <f>'2Year'!C86+'4Year'!C86</f>
        <v>214108210.81</v>
      </c>
      <c r="D86" s="61">
        <f>'2Year'!D86+'4Year'!D86</f>
        <v>230798757.42000002</v>
      </c>
      <c r="E86" s="61">
        <f t="shared" si="10"/>
        <v>16690546.610000014</v>
      </c>
      <c r="F86" s="62">
        <f t="shared" si="11"/>
        <v>7.7953790500875433E-2</v>
      </c>
      <c r="H86" s="178"/>
    </row>
    <row r="87" spans="1:8" ht="15" customHeight="1" x14ac:dyDescent="0.25">
      <c r="A87" s="66" t="s">
        <v>67</v>
      </c>
      <c r="B87" s="61">
        <f>'2Year'!B87+'4Year'!B87</f>
        <v>58181480.82</v>
      </c>
      <c r="C87" s="61">
        <f>'2Year'!C87+'4Year'!C87</f>
        <v>52215242.490000002</v>
      </c>
      <c r="D87" s="61">
        <f>'2Year'!D87+'4Year'!D87</f>
        <v>53558066.700000003</v>
      </c>
      <c r="E87" s="61">
        <f t="shared" si="10"/>
        <v>1342824.2100000009</v>
      </c>
      <c r="F87" s="62">
        <f t="shared" si="11"/>
        <v>2.5717092288849788E-2</v>
      </c>
      <c r="H87" s="178"/>
    </row>
    <row r="88" spans="1:8" s="103" customFormat="1" ht="15" customHeight="1" x14ac:dyDescent="0.25">
      <c r="A88" s="68" t="s">
        <v>68</v>
      </c>
      <c r="B88" s="77">
        <f>'2Year'!B88+'4Year'!B88</f>
        <v>264067238.93000004</v>
      </c>
      <c r="C88" s="77">
        <f>'2Year'!C88+'4Year'!C88</f>
        <v>274478333.35999995</v>
      </c>
      <c r="D88" s="77">
        <f>'2Year'!D88+'4Year'!D88</f>
        <v>292323464.24000001</v>
      </c>
      <c r="E88" s="77">
        <f t="shared" si="10"/>
        <v>17845130.880000055</v>
      </c>
      <c r="F88" s="71">
        <f t="shared" si="11"/>
        <v>6.501471595790681E-2</v>
      </c>
      <c r="H88" s="179"/>
    </row>
    <row r="89" spans="1:8" ht="15" customHeight="1" x14ac:dyDescent="0.25">
      <c r="A89" s="66" t="s">
        <v>69</v>
      </c>
      <c r="B89" s="61">
        <f>'2Year'!B89+'4Year'!B89</f>
        <v>47081398.640000008</v>
      </c>
      <c r="C89" s="61">
        <f>'2Year'!C89+'4Year'!C89</f>
        <v>33591510.359999999</v>
      </c>
      <c r="D89" s="61">
        <f>'2Year'!D89+'4Year'!D89</f>
        <v>29512192.780000001</v>
      </c>
      <c r="E89" s="61">
        <f t="shared" si="10"/>
        <v>-4079317.5799999982</v>
      </c>
      <c r="F89" s="62">
        <f t="shared" si="11"/>
        <v>-0.12143894502753756</v>
      </c>
      <c r="H89" s="178"/>
    </row>
    <row r="90" spans="1:8" ht="15" customHeight="1" x14ac:dyDescent="0.25">
      <c r="A90" s="66" t="s">
        <v>70</v>
      </c>
      <c r="B90" s="61">
        <f>'2Year'!B90+'4Year'!B90</f>
        <v>356911842.13000005</v>
      </c>
      <c r="C90" s="61">
        <f>'2Year'!C90+'4Year'!C90</f>
        <v>382577304.23000002</v>
      </c>
      <c r="D90" s="61">
        <f>'2Year'!D90+'4Year'!D90</f>
        <v>398686619.75</v>
      </c>
      <c r="E90" s="61">
        <f t="shared" si="10"/>
        <v>16109315.519999981</v>
      </c>
      <c r="F90" s="62">
        <f t="shared" si="11"/>
        <v>4.2107347565801471E-2</v>
      </c>
      <c r="H90" s="178"/>
    </row>
    <row r="91" spans="1:8" ht="15" customHeight="1" x14ac:dyDescent="0.25">
      <c r="A91" s="66" t="s">
        <v>71</v>
      </c>
      <c r="B91" s="61">
        <f>'2Year'!B91+'4Year'!B91</f>
        <v>0</v>
      </c>
      <c r="C91" s="61">
        <f>'2Year'!C91+'4Year'!C91</f>
        <v>0</v>
      </c>
      <c r="D91" s="61">
        <f>'2Year'!D91+'4Year'!D91</f>
        <v>0</v>
      </c>
      <c r="E91" s="61">
        <f t="shared" si="10"/>
        <v>0</v>
      </c>
      <c r="F91" s="62">
        <f t="shared" si="11"/>
        <v>0</v>
      </c>
      <c r="H91" s="178"/>
    </row>
    <row r="92" spans="1:8" ht="15" customHeight="1" x14ac:dyDescent="0.25">
      <c r="A92" s="66" t="s">
        <v>72</v>
      </c>
      <c r="B92" s="61">
        <f>'2Year'!B92+'4Year'!B92</f>
        <v>37643071.030000001</v>
      </c>
      <c r="C92" s="61">
        <f>'2Year'!C92+'4Year'!C92</f>
        <v>42455271.380000003</v>
      </c>
      <c r="D92" s="61">
        <f>'2Year'!D92+'4Year'!D92</f>
        <v>31208423.380000003</v>
      </c>
      <c r="E92" s="61">
        <f t="shared" si="10"/>
        <v>-11246848</v>
      </c>
      <c r="F92" s="62">
        <f t="shared" si="11"/>
        <v>-0.26491051957562589</v>
      </c>
      <c r="H92" s="178"/>
    </row>
    <row r="93" spans="1:8" s="103" customFormat="1" ht="15" customHeight="1" x14ac:dyDescent="0.25">
      <c r="A93" s="68" t="s">
        <v>73</v>
      </c>
      <c r="B93" s="77">
        <f>'2Year'!B93+'4Year'!B93</f>
        <v>441636311.80000001</v>
      </c>
      <c r="C93" s="77">
        <f>'2Year'!C93+'4Year'!C93</f>
        <v>458624085.97000003</v>
      </c>
      <c r="D93" s="77">
        <f>'2Year'!D93+'4Year'!D93</f>
        <v>459407235.90999997</v>
      </c>
      <c r="E93" s="77">
        <f t="shared" si="10"/>
        <v>783149.93999993801</v>
      </c>
      <c r="F93" s="71">
        <f t="shared" si="11"/>
        <v>1.7076075242397238E-3</v>
      </c>
      <c r="H93" s="179"/>
    </row>
    <row r="94" spans="1:8" ht="15" customHeight="1" x14ac:dyDescent="0.25">
      <c r="A94" s="66" t="s">
        <v>74</v>
      </c>
      <c r="B94" s="61">
        <f>'2Year'!B94+'4Year'!B94</f>
        <v>18910075.420000002</v>
      </c>
      <c r="C94" s="61">
        <f>'2Year'!C94+'4Year'!C94</f>
        <v>19909125.25</v>
      </c>
      <c r="D94" s="61">
        <f>'2Year'!D94+'4Year'!D94</f>
        <v>23591361.140000001</v>
      </c>
      <c r="E94" s="61">
        <f t="shared" si="10"/>
        <v>3682235.8900000006</v>
      </c>
      <c r="F94" s="62">
        <f t="shared" si="11"/>
        <v>0.18495216860419322</v>
      </c>
      <c r="H94" s="178"/>
    </row>
    <row r="95" spans="1:8" ht="15" customHeight="1" x14ac:dyDescent="0.25">
      <c r="A95" s="66" t="s">
        <v>75</v>
      </c>
      <c r="B95" s="61">
        <f>'2Year'!B95+'4Year'!B95</f>
        <v>4573928.5299999993</v>
      </c>
      <c r="C95" s="61">
        <f>'2Year'!C95+'4Year'!C95</f>
        <v>5362975</v>
      </c>
      <c r="D95" s="61">
        <f>'2Year'!D95+'4Year'!D95</f>
        <v>5245189</v>
      </c>
      <c r="E95" s="61">
        <f t="shared" si="10"/>
        <v>-117786</v>
      </c>
      <c r="F95" s="62">
        <f t="shared" si="11"/>
        <v>-2.1962809821041492E-2</v>
      </c>
      <c r="H95" s="178"/>
    </row>
    <row r="96" spans="1:8" ht="15" customHeight="1" x14ac:dyDescent="0.25">
      <c r="A96" s="73" t="s">
        <v>76</v>
      </c>
      <c r="B96" s="61">
        <f>'2Year'!B96+'4Year'!B96</f>
        <v>608782.34</v>
      </c>
      <c r="C96" s="61">
        <f>'2Year'!C96+'4Year'!C96</f>
        <v>1298795</v>
      </c>
      <c r="D96" s="61">
        <f>'2Year'!D96+'4Year'!D96</f>
        <v>2343055</v>
      </c>
      <c r="E96" s="61">
        <f t="shared" si="10"/>
        <v>1044260</v>
      </c>
      <c r="F96" s="62">
        <f t="shared" si="11"/>
        <v>0.80402218979900597</v>
      </c>
      <c r="H96" s="178"/>
    </row>
    <row r="97" spans="1:8" s="103" customFormat="1" ht="15" customHeight="1" x14ac:dyDescent="0.25">
      <c r="A97" s="87" t="s">
        <v>77</v>
      </c>
      <c r="B97" s="77">
        <f>'2Year'!B97+'4Year'!B97</f>
        <v>24092786.289999999</v>
      </c>
      <c r="C97" s="77">
        <f>'2Year'!C97+'4Year'!C97</f>
        <v>26570895.25</v>
      </c>
      <c r="D97" s="77">
        <f>'2Year'!D97+'4Year'!D97</f>
        <v>31179605.140000001</v>
      </c>
      <c r="E97" s="77">
        <f t="shared" si="10"/>
        <v>4608709.8900000006</v>
      </c>
      <c r="F97" s="71">
        <f t="shared" si="11"/>
        <v>0.17344955247603111</v>
      </c>
      <c r="H97" s="179"/>
    </row>
    <row r="98" spans="1:8" ht="15" customHeight="1" x14ac:dyDescent="0.25">
      <c r="A98" s="73" t="s">
        <v>78</v>
      </c>
      <c r="B98" s="61">
        <f>'2Year'!B98+'4Year'!B98</f>
        <v>0</v>
      </c>
      <c r="C98" s="61">
        <f>'2Year'!C98+'4Year'!C98</f>
        <v>0</v>
      </c>
      <c r="D98" s="61">
        <f>'2Year'!D98+'4Year'!D98</f>
        <v>0</v>
      </c>
      <c r="E98" s="61">
        <f t="shared" si="10"/>
        <v>0</v>
      </c>
      <c r="F98" s="62">
        <f t="shared" si="11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f>'2Year'!B99+'4Year'!B99+1</f>
        <v>2302239928.27</v>
      </c>
      <c r="C99" s="160">
        <f>'2Year'!C99+'4Year'!C99</f>
        <v>2399388903.7399998</v>
      </c>
      <c r="D99" s="160">
        <f>'2Year'!D99+'4Year'!D99-1</f>
        <v>2446506144.6868</v>
      </c>
      <c r="E99" s="161">
        <f t="shared" si="10"/>
        <v>47117240.946800232</v>
      </c>
      <c r="F99" s="162">
        <f t="shared" si="11"/>
        <v>1.963718381516109E-2</v>
      </c>
      <c r="H99" s="179"/>
    </row>
    <row r="100" spans="1:8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8" x14ac:dyDescent="0.25">
      <c r="A101" s="1" t="s">
        <v>210</v>
      </c>
    </row>
    <row r="102" spans="1:8" x14ac:dyDescent="0.25">
      <c r="A102" s="1" t="s">
        <v>181</v>
      </c>
    </row>
    <row r="103" spans="1:8" x14ac:dyDescent="0.25">
      <c r="A103" s="1" t="s">
        <v>211</v>
      </c>
    </row>
  </sheetData>
  <hyperlinks>
    <hyperlink ref="I2" location="Home!A1" tooltip="Home" display="Home" xr:uid="{00000000-0004-0000-04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48">
    <pageSetUpPr fitToPage="1"/>
  </sheetPr>
  <dimension ref="A1:M103"/>
  <sheetViews>
    <sheetView view="pageBreakPreview" zoomScale="73" zoomScaleNormal="100" zoomScaleSheetLayoutView="73" workbookViewId="0">
      <selection activeCell="B65" sqref="B65:D99"/>
    </sheetView>
  </sheetViews>
  <sheetFormatPr defaultColWidth="9.140625" defaultRowHeight="15.75" x14ac:dyDescent="0.25"/>
  <cols>
    <col min="1" max="1" width="66.5703125" style="7" customWidth="1"/>
    <col min="2" max="2" width="23.7109375" style="2" customWidth="1"/>
    <col min="3" max="5" width="23.7109375" style="8" customWidth="1"/>
    <col min="6" max="6" width="23.7109375" style="9" customWidth="1"/>
    <col min="8" max="8" width="7.7109375" style="172" customWidth="1"/>
    <col min="9" max="9" width="11.5703125" style="172" customWidth="1"/>
    <col min="10" max="16384" width="9.140625" style="172"/>
  </cols>
  <sheetData>
    <row r="1" spans="1:9" ht="19.5" customHeight="1" thickBot="1" x14ac:dyDescent="0.3">
      <c r="A1" s="27" t="s">
        <v>0</v>
      </c>
      <c r="B1" s="28"/>
      <c r="D1" s="29" t="s">
        <v>1</v>
      </c>
      <c r="E1" s="26" t="s">
        <v>104</v>
      </c>
      <c r="F1" s="26"/>
      <c r="H1" s="171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customFormat="1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207</v>
      </c>
      <c r="C5" s="54" t="s">
        <v>208</v>
      </c>
      <c r="D5" s="202" t="s">
        <v>209</v>
      </c>
      <c r="E5" s="54" t="s">
        <v>207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9740115</v>
      </c>
      <c r="C8" s="61">
        <v>9740115</v>
      </c>
      <c r="D8" s="61">
        <v>9589520</v>
      </c>
      <c r="E8" s="61">
        <f t="shared" ref="E8:E36" si="0">D8-C8</f>
        <v>-150595</v>
      </c>
      <c r="F8" s="62">
        <f t="shared" ref="F8:F36" si="1">IF(ISBLANK(E8),"  ",IF(C8&gt;0,E8/C8,IF(E8&gt;0,1,0)))</f>
        <v>-1.5461316421828694E-2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210359</v>
      </c>
      <c r="C10" s="63">
        <v>217352</v>
      </c>
      <c r="D10" s="63">
        <v>221370</v>
      </c>
      <c r="E10" s="61">
        <f t="shared" si="0"/>
        <v>4018</v>
      </c>
      <c r="F10" s="62">
        <f t="shared" si="1"/>
        <v>1.8486142294526851E-2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210359</v>
      </c>
      <c r="C12" s="65">
        <v>217352</v>
      </c>
      <c r="D12" s="65">
        <v>221370</v>
      </c>
      <c r="E12" s="61">
        <f t="shared" si="0"/>
        <v>4018</v>
      </c>
      <c r="F12" s="62">
        <f t="shared" si="1"/>
        <v>1.8486142294526851E-2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205</v>
      </c>
      <c r="B31" s="65">
        <v>0</v>
      </c>
      <c r="C31" s="65">
        <v>0</v>
      </c>
      <c r="D31" s="65">
        <v>0</v>
      </c>
      <c r="E31" s="61">
        <f t="shared" ref="E31:E32" si="2">D31-C31</f>
        <v>0</v>
      </c>
      <c r="F31" s="62">
        <f t="shared" ref="F31:F32" si="3">IF(ISBLANK(E31),"  ",IF(C31&gt;0,E31/C31,IF(E31&gt;0,1,0)))</f>
        <v>0</v>
      </c>
      <c r="H31" s="178"/>
    </row>
    <row r="32" spans="1:8" ht="15" customHeight="1" x14ac:dyDescent="0.25">
      <c r="A32" s="189" t="s">
        <v>206</v>
      </c>
      <c r="B32" s="65">
        <v>0</v>
      </c>
      <c r="C32" s="65">
        <v>0</v>
      </c>
      <c r="D32" s="65">
        <v>0</v>
      </c>
      <c r="E32" s="61">
        <f t="shared" si="2"/>
        <v>0</v>
      </c>
      <c r="F32" s="62">
        <f t="shared" si="3"/>
        <v>0</v>
      </c>
      <c r="H32" s="178"/>
    </row>
    <row r="33" spans="1:8" ht="15" customHeight="1" x14ac:dyDescent="0.25">
      <c r="A33" s="191" t="s">
        <v>201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204</v>
      </c>
      <c r="B34" s="65">
        <v>0</v>
      </c>
      <c r="C34" s="65">
        <v>0</v>
      </c>
      <c r="D34" s="65">
        <v>0</v>
      </c>
      <c r="E34" s="61">
        <f t="shared" ref="E34" si="4">D34-C34</f>
        <v>0</v>
      </c>
      <c r="F34" s="62">
        <f t="shared" ref="F34" si="5">IF(ISBLANK(E34),"  ",IF(C34&gt;0,E34/C34,IF(E34&gt;0,1,0)))</f>
        <v>0</v>
      </c>
      <c r="H34" s="178"/>
    </row>
    <row r="35" spans="1:8" ht="15" customHeight="1" x14ac:dyDescent="0.25">
      <c r="A35" s="193" t="s">
        <v>202</v>
      </c>
      <c r="B35" s="65">
        <v>0</v>
      </c>
      <c r="C35" s="65">
        <v>0</v>
      </c>
      <c r="D35" s="65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203</v>
      </c>
      <c r="B36" s="65">
        <v>0</v>
      </c>
      <c r="C36" s="65">
        <v>0</v>
      </c>
      <c r="D36" s="65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s="173" customFormat="1" ht="15" customHeight="1" x14ac:dyDescent="0.25">
      <c r="A42" s="69" t="s">
        <v>30</v>
      </c>
      <c r="B42" s="70">
        <v>9950474</v>
      </c>
      <c r="C42" s="70">
        <v>9957467</v>
      </c>
      <c r="D42" s="70">
        <v>9810890</v>
      </c>
      <c r="E42" s="70">
        <f>D42-C42</f>
        <v>-146577</v>
      </c>
      <c r="F42" s="71">
        <f>IF(ISBLANK(E42),"  ",IF(C42&gt;0,E42/C42,IF(E42&gt;0,1,0)))</f>
        <v>-1.4720309894072458E-2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6">D44-C44</f>
        <v>0</v>
      </c>
      <c r="F44" s="62">
        <f t="shared" ref="F44:F49" si="7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1">
        <f t="shared" si="6"/>
        <v>0</v>
      </c>
      <c r="F45" s="62">
        <f t="shared" si="7"/>
        <v>0</v>
      </c>
      <c r="H45" s="178"/>
    </row>
    <row r="46" spans="1:8" ht="15" customHeight="1" x14ac:dyDescent="0.25">
      <c r="A46" s="73" t="s">
        <v>34</v>
      </c>
      <c r="B46" s="61">
        <v>0</v>
      </c>
      <c r="C46" s="61">
        <v>0</v>
      </c>
      <c r="D46" s="61">
        <v>0</v>
      </c>
      <c r="E46" s="61">
        <f t="shared" si="6"/>
        <v>0</v>
      </c>
      <c r="F46" s="62">
        <f t="shared" si="7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1">
        <f t="shared" si="6"/>
        <v>0</v>
      </c>
      <c r="F47" s="62">
        <f t="shared" si="7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1">
        <f t="shared" si="6"/>
        <v>0</v>
      </c>
      <c r="F48" s="62">
        <f t="shared" si="7"/>
        <v>0</v>
      </c>
      <c r="H48" s="178"/>
    </row>
    <row r="49" spans="1:13" s="173" customFormat="1" ht="15" customHeight="1" x14ac:dyDescent="0.25">
      <c r="A49" s="67" t="s">
        <v>37</v>
      </c>
      <c r="B49" s="75">
        <v>0</v>
      </c>
      <c r="C49" s="75">
        <v>0</v>
      </c>
      <c r="D49" s="75">
        <v>0</v>
      </c>
      <c r="E49" s="77">
        <f t="shared" si="6"/>
        <v>0</v>
      </c>
      <c r="F49" s="71">
        <f t="shared" si="7"/>
        <v>0</v>
      </c>
      <c r="H49" s="179"/>
      <c r="M49" s="17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73" customFormat="1" ht="15" customHeight="1" x14ac:dyDescent="0.25">
      <c r="A51" s="76" t="s">
        <v>39</v>
      </c>
      <c r="B51" s="77">
        <v>0</v>
      </c>
      <c r="C51" s="77">
        <v>0</v>
      </c>
      <c r="D51" s="77">
        <v>0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73" customFormat="1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73" customFormat="1" ht="15" customHeight="1" x14ac:dyDescent="0.25">
      <c r="A55" s="67" t="s">
        <v>41</v>
      </c>
      <c r="B55" s="75">
        <v>9251621</v>
      </c>
      <c r="C55" s="75">
        <v>9790000</v>
      </c>
      <c r="D55" s="75">
        <v>9790000</v>
      </c>
      <c r="E55" s="75">
        <f>D55-C55</f>
        <v>0</v>
      </c>
      <c r="F55" s="71">
        <f>IF(ISBLANK(E55),"  ",IF(C55&gt;0,E55/C55,IF(E55&gt;0,1,0)))</f>
        <v>0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73" customFormat="1" ht="15" customHeight="1" x14ac:dyDescent="0.25">
      <c r="A57" s="78" t="s">
        <v>42</v>
      </c>
      <c r="B57" s="79">
        <v>0</v>
      </c>
      <c r="C57" s="79">
        <v>0</v>
      </c>
      <c r="D57" s="79">
        <v>0</v>
      </c>
      <c r="E57" s="79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7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73" customFormat="1" ht="15" customHeight="1" x14ac:dyDescent="0.25">
      <c r="A61" s="81" t="s">
        <v>44</v>
      </c>
      <c r="B61" s="75">
        <v>19202095</v>
      </c>
      <c r="C61" s="75">
        <v>19747467</v>
      </c>
      <c r="D61" s="75">
        <v>19600890</v>
      </c>
      <c r="E61" s="75">
        <f>D61-C61</f>
        <v>-146577</v>
      </c>
      <c r="F61" s="71">
        <f>IF(ISBLANK(E61),"  ",IF(C61&gt;0,E61/C61,IF(E61&gt;0,1,0)))</f>
        <v>-7.4225722215411219E-3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57">
        <v>10115038</v>
      </c>
      <c r="C65" s="57">
        <v>10147212</v>
      </c>
      <c r="D65" s="57">
        <v>10481348</v>
      </c>
      <c r="E65" s="183">
        <f t="shared" ref="E65:E78" si="8">D65-C65</f>
        <v>334136</v>
      </c>
      <c r="F65" s="62">
        <f t="shared" ref="F65:F78" si="9">IF(ISBLANK(E65),"  ",IF(C65&gt;0,E65/C65,IF(E65&gt;0,1,0)))</f>
        <v>3.2928847845102673E-2</v>
      </c>
      <c r="H65" s="178"/>
    </row>
    <row r="66" spans="1:8" ht="15" customHeight="1" x14ac:dyDescent="0.25">
      <c r="A66" s="66" t="s">
        <v>47</v>
      </c>
      <c r="B66" s="65">
        <v>0</v>
      </c>
      <c r="C66" s="65">
        <v>0</v>
      </c>
      <c r="D66" s="65">
        <v>0</v>
      </c>
      <c r="E66" s="183">
        <f t="shared" si="8"/>
        <v>0</v>
      </c>
      <c r="F66" s="62">
        <f t="shared" si="9"/>
        <v>0</v>
      </c>
      <c r="H66" s="178"/>
    </row>
    <row r="67" spans="1:8" ht="15" customHeight="1" x14ac:dyDescent="0.25">
      <c r="A67" s="66" t="s">
        <v>48</v>
      </c>
      <c r="B67" s="65">
        <v>0</v>
      </c>
      <c r="C67" s="65">
        <v>0</v>
      </c>
      <c r="D67" s="65">
        <v>0</v>
      </c>
      <c r="E67" s="183">
        <f t="shared" si="8"/>
        <v>0</v>
      </c>
      <c r="F67" s="62">
        <f t="shared" si="9"/>
        <v>0</v>
      </c>
      <c r="H67" s="178"/>
    </row>
    <row r="68" spans="1:8" ht="15" customHeight="1" x14ac:dyDescent="0.25">
      <c r="A68" s="66" t="s">
        <v>49</v>
      </c>
      <c r="B68" s="65">
        <v>1091854</v>
      </c>
      <c r="C68" s="65">
        <v>1091874</v>
      </c>
      <c r="D68" s="65">
        <v>957418</v>
      </c>
      <c r="E68" s="183">
        <f t="shared" si="8"/>
        <v>-134456</v>
      </c>
      <c r="F68" s="62">
        <f t="shared" si="9"/>
        <v>-0.12314241386826685</v>
      </c>
      <c r="H68" s="178"/>
    </row>
    <row r="69" spans="1:8" ht="15" customHeight="1" x14ac:dyDescent="0.25">
      <c r="A69" s="66" t="s">
        <v>50</v>
      </c>
      <c r="B69" s="65">
        <v>1982889</v>
      </c>
      <c r="C69" s="65">
        <v>2155197</v>
      </c>
      <c r="D69" s="65">
        <v>1882851</v>
      </c>
      <c r="E69" s="183">
        <f t="shared" si="8"/>
        <v>-272346</v>
      </c>
      <c r="F69" s="62">
        <f t="shared" si="9"/>
        <v>-0.12636710240409577</v>
      </c>
      <c r="H69" s="178"/>
    </row>
    <row r="70" spans="1:8" ht="15" customHeight="1" x14ac:dyDescent="0.25">
      <c r="A70" s="66" t="s">
        <v>51</v>
      </c>
      <c r="B70" s="65">
        <v>3559177</v>
      </c>
      <c r="C70" s="65">
        <v>3709080</v>
      </c>
      <c r="D70" s="65">
        <v>3626174</v>
      </c>
      <c r="E70" s="183">
        <f t="shared" si="8"/>
        <v>-82906</v>
      </c>
      <c r="F70" s="62">
        <f t="shared" si="9"/>
        <v>-2.2352173584824268E-2</v>
      </c>
      <c r="H70" s="178"/>
    </row>
    <row r="71" spans="1:8" ht="15" customHeight="1" x14ac:dyDescent="0.25">
      <c r="A71" s="66" t="s">
        <v>52</v>
      </c>
      <c r="B71" s="65">
        <v>500</v>
      </c>
      <c r="C71" s="65">
        <v>500</v>
      </c>
      <c r="D71" s="65">
        <v>0</v>
      </c>
      <c r="E71" s="183">
        <f t="shared" si="8"/>
        <v>-500</v>
      </c>
      <c r="F71" s="62">
        <f t="shared" si="9"/>
        <v>-1</v>
      </c>
      <c r="H71" s="178"/>
    </row>
    <row r="72" spans="1:8" ht="15" customHeight="1" x14ac:dyDescent="0.25">
      <c r="A72" s="66" t="s">
        <v>53</v>
      </c>
      <c r="B72" s="65">
        <v>1896180</v>
      </c>
      <c r="C72" s="65">
        <v>2074437</v>
      </c>
      <c r="D72" s="65">
        <v>2158986</v>
      </c>
      <c r="E72" s="183">
        <f t="shared" si="8"/>
        <v>84549</v>
      </c>
      <c r="F72" s="62">
        <f t="shared" si="9"/>
        <v>4.0757564582583131E-2</v>
      </c>
      <c r="H72" s="178"/>
    </row>
    <row r="73" spans="1:8" s="173" customFormat="1" ht="15" customHeight="1" x14ac:dyDescent="0.25">
      <c r="A73" s="84" t="s">
        <v>54</v>
      </c>
      <c r="B73" s="70">
        <v>18645638</v>
      </c>
      <c r="C73" s="70">
        <v>19178300</v>
      </c>
      <c r="D73" s="70">
        <v>19106777</v>
      </c>
      <c r="E73" s="79">
        <f t="shared" si="8"/>
        <v>-71523</v>
      </c>
      <c r="F73" s="71">
        <f t="shared" si="9"/>
        <v>-3.729371216426899E-3</v>
      </c>
      <c r="H73" s="179"/>
    </row>
    <row r="74" spans="1:8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183">
        <f t="shared" si="8"/>
        <v>0</v>
      </c>
      <c r="F74" s="62">
        <f t="shared" si="9"/>
        <v>0</v>
      </c>
      <c r="H74" s="178"/>
    </row>
    <row r="75" spans="1:8" ht="15" customHeight="1" x14ac:dyDescent="0.25">
      <c r="A75" s="66" t="s">
        <v>56</v>
      </c>
      <c r="B75" s="65">
        <v>556457</v>
      </c>
      <c r="C75" s="65">
        <v>569167</v>
      </c>
      <c r="D75" s="65">
        <v>494113</v>
      </c>
      <c r="E75" s="183">
        <f t="shared" si="8"/>
        <v>-75054</v>
      </c>
      <c r="F75" s="62">
        <f t="shared" si="9"/>
        <v>-0.13186639422173105</v>
      </c>
      <c r="H75" s="178"/>
    </row>
    <row r="76" spans="1:8" ht="15" customHeight="1" x14ac:dyDescent="0.25">
      <c r="A76" s="66" t="s">
        <v>57</v>
      </c>
      <c r="B76" s="65">
        <v>0</v>
      </c>
      <c r="C76" s="65">
        <v>0</v>
      </c>
      <c r="D76" s="65">
        <v>0</v>
      </c>
      <c r="E76" s="183">
        <f t="shared" si="8"/>
        <v>0</v>
      </c>
      <c r="F76" s="62">
        <f t="shared" si="9"/>
        <v>0</v>
      </c>
      <c r="H76" s="178"/>
    </row>
    <row r="77" spans="1:8" ht="15" customHeight="1" x14ac:dyDescent="0.25">
      <c r="A77" s="66" t="s">
        <v>58</v>
      </c>
      <c r="B77" s="65">
        <v>0</v>
      </c>
      <c r="C77" s="65">
        <v>0</v>
      </c>
      <c r="D77" s="65">
        <v>0</v>
      </c>
      <c r="E77" s="183">
        <f t="shared" si="8"/>
        <v>0</v>
      </c>
      <c r="F77" s="62">
        <f t="shared" si="9"/>
        <v>0</v>
      </c>
      <c r="H77" s="178"/>
    </row>
    <row r="78" spans="1:8" s="173" customFormat="1" ht="15" customHeight="1" x14ac:dyDescent="0.25">
      <c r="A78" s="85" t="s">
        <v>59</v>
      </c>
      <c r="B78" s="86">
        <v>19202095</v>
      </c>
      <c r="C78" s="86">
        <v>19747467</v>
      </c>
      <c r="D78" s="86">
        <v>19600890</v>
      </c>
      <c r="E78" s="79">
        <f t="shared" si="8"/>
        <v>-146577</v>
      </c>
      <c r="F78" s="71">
        <f t="shared" si="9"/>
        <v>-7.4225722215411219E-3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v>11379451</v>
      </c>
      <c r="C81" s="61">
        <v>11812776</v>
      </c>
      <c r="D81" s="61">
        <v>11789355</v>
      </c>
      <c r="E81" s="57">
        <f t="shared" ref="E81:E99" si="10">D81-C81</f>
        <v>-23421</v>
      </c>
      <c r="F81" s="62">
        <f t="shared" ref="F81:F99" si="11">IF(ISBLANK(E81),"  ",IF(C81&gt;0,E81/C81,IF(E81&gt;0,1,0)))</f>
        <v>-1.9826838331650411E-3</v>
      </c>
      <c r="H81" s="178"/>
    </row>
    <row r="82" spans="1:8" ht="15" customHeight="1" x14ac:dyDescent="0.25">
      <c r="A82" s="66" t="s">
        <v>62</v>
      </c>
      <c r="B82" s="63">
        <v>0</v>
      </c>
      <c r="C82" s="63">
        <v>0</v>
      </c>
      <c r="D82" s="63">
        <v>0</v>
      </c>
      <c r="E82" s="65">
        <f t="shared" si="10"/>
        <v>0</v>
      </c>
      <c r="F82" s="62">
        <f t="shared" si="11"/>
        <v>0</v>
      </c>
      <c r="H82" s="178"/>
    </row>
    <row r="83" spans="1:8" ht="15" customHeight="1" x14ac:dyDescent="0.25">
      <c r="A83" s="66" t="s">
        <v>63</v>
      </c>
      <c r="B83" s="57">
        <v>4184532</v>
      </c>
      <c r="C83" s="57">
        <v>4207803</v>
      </c>
      <c r="D83" s="57">
        <v>4235661</v>
      </c>
      <c r="E83" s="65">
        <f t="shared" si="10"/>
        <v>27858</v>
      </c>
      <c r="F83" s="62">
        <f t="shared" si="11"/>
        <v>6.6205570935711578E-3</v>
      </c>
      <c r="H83" s="178"/>
    </row>
    <row r="84" spans="1:8" s="173" customFormat="1" ht="15" customHeight="1" x14ac:dyDescent="0.25">
      <c r="A84" s="84" t="s">
        <v>64</v>
      </c>
      <c r="B84" s="86">
        <v>15563983</v>
      </c>
      <c r="C84" s="86">
        <v>16020579</v>
      </c>
      <c r="D84" s="86">
        <v>16025016</v>
      </c>
      <c r="E84" s="70">
        <f t="shared" si="10"/>
        <v>4437</v>
      </c>
      <c r="F84" s="71">
        <f t="shared" si="11"/>
        <v>2.7695628229166999E-4</v>
      </c>
      <c r="H84" s="179"/>
    </row>
    <row r="85" spans="1:8" ht="15" customHeight="1" x14ac:dyDescent="0.25">
      <c r="A85" s="66" t="s">
        <v>65</v>
      </c>
      <c r="B85" s="63">
        <v>94702</v>
      </c>
      <c r="C85" s="63">
        <v>96866</v>
      </c>
      <c r="D85" s="63">
        <v>97321</v>
      </c>
      <c r="E85" s="65">
        <f t="shared" si="10"/>
        <v>455</v>
      </c>
      <c r="F85" s="62">
        <f t="shared" si="11"/>
        <v>4.6972105795635207E-3</v>
      </c>
      <c r="H85" s="178"/>
    </row>
    <row r="86" spans="1:8" ht="15" customHeight="1" x14ac:dyDescent="0.25">
      <c r="A86" s="66" t="s">
        <v>66</v>
      </c>
      <c r="B86" s="61">
        <v>1672240</v>
      </c>
      <c r="C86" s="61">
        <v>1727359</v>
      </c>
      <c r="D86" s="61">
        <v>1491033</v>
      </c>
      <c r="E86" s="65">
        <f t="shared" si="10"/>
        <v>-236326</v>
      </c>
      <c r="F86" s="62">
        <f t="shared" si="11"/>
        <v>-0.13681348231606746</v>
      </c>
      <c r="H86" s="178"/>
    </row>
    <row r="87" spans="1:8" ht="15" customHeight="1" x14ac:dyDescent="0.25">
      <c r="A87" s="66" t="s">
        <v>67</v>
      </c>
      <c r="B87" s="57">
        <v>576650</v>
      </c>
      <c r="C87" s="57">
        <v>594385</v>
      </c>
      <c r="D87" s="57">
        <v>724879</v>
      </c>
      <c r="E87" s="65">
        <f t="shared" si="10"/>
        <v>130494</v>
      </c>
      <c r="F87" s="62">
        <f t="shared" si="11"/>
        <v>0.21954457127955787</v>
      </c>
      <c r="H87" s="178"/>
    </row>
    <row r="88" spans="1:8" s="173" customFormat="1" ht="15" customHeight="1" x14ac:dyDescent="0.25">
      <c r="A88" s="68" t="s">
        <v>68</v>
      </c>
      <c r="B88" s="86">
        <v>2343592</v>
      </c>
      <c r="C88" s="86">
        <v>2418610</v>
      </c>
      <c r="D88" s="86">
        <v>2313233</v>
      </c>
      <c r="E88" s="65">
        <f t="shared" si="10"/>
        <v>-105377</v>
      </c>
      <c r="F88" s="71">
        <f t="shared" si="11"/>
        <v>-4.3569240183411136E-2</v>
      </c>
      <c r="H88" s="179"/>
    </row>
    <row r="89" spans="1:8" ht="15" customHeight="1" x14ac:dyDescent="0.25">
      <c r="A89" s="66" t="s">
        <v>69</v>
      </c>
      <c r="B89" s="57">
        <v>337903</v>
      </c>
      <c r="C89" s="57">
        <v>337903</v>
      </c>
      <c r="D89" s="57">
        <v>307285</v>
      </c>
      <c r="E89" s="65">
        <f t="shared" si="10"/>
        <v>-30618</v>
      </c>
      <c r="F89" s="62">
        <f t="shared" si="11"/>
        <v>-9.0611802795476815E-2</v>
      </c>
      <c r="H89" s="178"/>
    </row>
    <row r="90" spans="1:8" ht="15" customHeight="1" x14ac:dyDescent="0.25">
      <c r="A90" s="66" t="s">
        <v>70</v>
      </c>
      <c r="B90" s="65">
        <v>245008</v>
      </c>
      <c r="C90" s="65">
        <v>245008</v>
      </c>
      <c r="D90" s="65">
        <v>247571</v>
      </c>
      <c r="E90" s="65">
        <f t="shared" si="10"/>
        <v>2563</v>
      </c>
      <c r="F90" s="62">
        <f t="shared" si="11"/>
        <v>1.0460882909945797E-2</v>
      </c>
      <c r="H90" s="178"/>
    </row>
    <row r="91" spans="1:8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10"/>
        <v>0</v>
      </c>
      <c r="F91" s="62">
        <f t="shared" si="11"/>
        <v>0</v>
      </c>
      <c r="H91" s="178"/>
    </row>
    <row r="92" spans="1:8" ht="15" customHeight="1" x14ac:dyDescent="0.25">
      <c r="A92" s="66" t="s">
        <v>72</v>
      </c>
      <c r="B92" s="65">
        <v>556457</v>
      </c>
      <c r="C92" s="65">
        <v>569167</v>
      </c>
      <c r="D92" s="65">
        <v>494113</v>
      </c>
      <c r="E92" s="65">
        <f t="shared" si="10"/>
        <v>-75054</v>
      </c>
      <c r="F92" s="62">
        <f t="shared" si="11"/>
        <v>-0.13186639422173105</v>
      </c>
      <c r="H92" s="178"/>
    </row>
    <row r="93" spans="1:8" s="173" customFormat="1" ht="15" customHeight="1" x14ac:dyDescent="0.25">
      <c r="A93" s="68" t="s">
        <v>73</v>
      </c>
      <c r="B93" s="70">
        <v>1139368</v>
      </c>
      <c r="C93" s="70">
        <v>1152078</v>
      </c>
      <c r="D93" s="70">
        <v>1048969</v>
      </c>
      <c r="E93" s="70">
        <f t="shared" si="10"/>
        <v>-103109</v>
      </c>
      <c r="F93" s="71">
        <f t="shared" si="11"/>
        <v>-8.949828049836904E-2</v>
      </c>
      <c r="H93" s="179"/>
    </row>
    <row r="94" spans="1:8" ht="15" customHeight="1" x14ac:dyDescent="0.25">
      <c r="A94" s="66" t="s">
        <v>74</v>
      </c>
      <c r="B94" s="65">
        <v>155152</v>
      </c>
      <c r="C94" s="65">
        <v>156200</v>
      </c>
      <c r="D94" s="65">
        <v>207989</v>
      </c>
      <c r="E94" s="65">
        <f t="shared" si="10"/>
        <v>51789</v>
      </c>
      <c r="F94" s="62">
        <f t="shared" si="11"/>
        <v>0.33155569782330346</v>
      </c>
      <c r="H94" s="178"/>
    </row>
    <row r="95" spans="1:8" ht="15" customHeight="1" x14ac:dyDescent="0.25">
      <c r="A95" s="66" t="s">
        <v>75</v>
      </c>
      <c r="B95" s="65">
        <v>0</v>
      </c>
      <c r="C95" s="65">
        <v>0</v>
      </c>
      <c r="D95" s="65">
        <v>5683</v>
      </c>
      <c r="E95" s="65">
        <f t="shared" si="10"/>
        <v>5683</v>
      </c>
      <c r="F95" s="62">
        <f t="shared" si="11"/>
        <v>1</v>
      </c>
      <c r="H95" s="178"/>
    </row>
    <row r="96" spans="1:8" ht="15" customHeight="1" x14ac:dyDescent="0.25">
      <c r="A96" s="73" t="s">
        <v>76</v>
      </c>
      <c r="B96" s="65">
        <v>0</v>
      </c>
      <c r="C96" s="65">
        <v>0</v>
      </c>
      <c r="D96" s="65">
        <v>0</v>
      </c>
      <c r="E96" s="65">
        <f t="shared" si="10"/>
        <v>0</v>
      </c>
      <c r="F96" s="62">
        <f t="shared" si="11"/>
        <v>0</v>
      </c>
      <c r="H96" s="178"/>
    </row>
    <row r="97" spans="1:8" s="173" customFormat="1" ht="15" customHeight="1" x14ac:dyDescent="0.25">
      <c r="A97" s="87" t="s">
        <v>77</v>
      </c>
      <c r="B97" s="86">
        <v>155152</v>
      </c>
      <c r="C97" s="86">
        <v>156200</v>
      </c>
      <c r="D97" s="86">
        <v>213672</v>
      </c>
      <c r="E97" s="65">
        <f t="shared" si="10"/>
        <v>57472</v>
      </c>
      <c r="F97" s="71">
        <f t="shared" si="11"/>
        <v>0.36793854033290652</v>
      </c>
      <c r="H97" s="179"/>
    </row>
    <row r="98" spans="1:8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10"/>
        <v>0</v>
      </c>
      <c r="F98" s="62">
        <f t="shared" si="11"/>
        <v>0</v>
      </c>
      <c r="H98" s="178"/>
    </row>
    <row r="99" spans="1:8" s="173" customFormat="1" ht="15" customHeight="1" thickBot="1" x14ac:dyDescent="0.3">
      <c r="A99" s="159" t="s">
        <v>59</v>
      </c>
      <c r="B99" s="160">
        <v>19202095</v>
      </c>
      <c r="C99" s="160">
        <v>19747467</v>
      </c>
      <c r="D99" s="160">
        <v>19600890</v>
      </c>
      <c r="E99" s="160">
        <f t="shared" si="10"/>
        <v>-146577</v>
      </c>
      <c r="F99" s="162">
        <f t="shared" si="11"/>
        <v>-7.4225722215411219E-3</v>
      </c>
      <c r="H99" s="179"/>
    </row>
    <row r="100" spans="1:8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8" x14ac:dyDescent="0.25">
      <c r="A101" s="7" t="s">
        <v>210</v>
      </c>
    </row>
    <row r="102" spans="1:8" x14ac:dyDescent="0.25">
      <c r="A102" s="7" t="s">
        <v>181</v>
      </c>
    </row>
    <row r="103" spans="1:8" x14ac:dyDescent="0.25">
      <c r="A103" s="7" t="s">
        <v>211</v>
      </c>
    </row>
  </sheetData>
  <hyperlinks>
    <hyperlink ref="I2" location="Home!A1" tooltip="Home" display="Home" xr:uid="{00000000-0004-0000-2F00-000000000000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49">
    <pageSetUpPr fitToPage="1"/>
  </sheetPr>
  <dimension ref="A1:M103"/>
  <sheetViews>
    <sheetView view="pageBreakPreview" zoomScale="73" zoomScaleNormal="100" zoomScaleSheetLayoutView="73" workbookViewId="0">
      <selection activeCell="J88" sqref="J88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">
      <c r="A1" s="27" t="s">
        <v>0</v>
      </c>
      <c r="B1" s="28"/>
      <c r="D1" s="29" t="s">
        <v>1</v>
      </c>
      <c r="E1" s="168" t="s">
        <v>103</v>
      </c>
      <c r="F1" s="30"/>
      <c r="H1" s="152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207</v>
      </c>
      <c r="C5" s="54" t="s">
        <v>208</v>
      </c>
      <c r="D5" s="202" t="s">
        <v>209</v>
      </c>
      <c r="E5" s="54" t="s">
        <v>207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5486522</v>
      </c>
      <c r="C8" s="61">
        <v>5486522</v>
      </c>
      <c r="D8" s="61">
        <v>5485157</v>
      </c>
      <c r="E8" s="61">
        <f t="shared" ref="E8:E36" si="0">D8-C8</f>
        <v>-1365</v>
      </c>
      <c r="F8" s="62">
        <f t="shared" ref="F8:F36" si="1">IF(ISBLANK(E8),"  ",IF(C8&gt;0,E8/C8,IF(E8&gt;0,1,0)))</f>
        <v>-2.487914930442273E-4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137189</v>
      </c>
      <c r="C10" s="63">
        <v>141750</v>
      </c>
      <c r="D10" s="63">
        <v>144370</v>
      </c>
      <c r="E10" s="61">
        <f t="shared" si="0"/>
        <v>2620</v>
      </c>
      <c r="F10" s="62">
        <f t="shared" si="1"/>
        <v>1.8483245149911818E-2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137189</v>
      </c>
      <c r="C12" s="65">
        <v>141750</v>
      </c>
      <c r="D12" s="65">
        <v>144370</v>
      </c>
      <c r="E12" s="61">
        <f t="shared" si="0"/>
        <v>2620</v>
      </c>
      <c r="F12" s="62">
        <f t="shared" si="1"/>
        <v>1.8483245149911818E-2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205</v>
      </c>
      <c r="B31" s="65">
        <v>0</v>
      </c>
      <c r="C31" s="65">
        <v>0</v>
      </c>
      <c r="D31" s="65">
        <v>0</v>
      </c>
      <c r="E31" s="61">
        <f t="shared" ref="E31:E32" si="2">D31-C31</f>
        <v>0</v>
      </c>
      <c r="F31" s="62">
        <f t="shared" ref="F31:F32" si="3">IF(ISBLANK(E31),"  ",IF(C31&gt;0,E31/C31,IF(E31&gt;0,1,0)))</f>
        <v>0</v>
      </c>
      <c r="H31" s="178"/>
    </row>
    <row r="32" spans="1:8" ht="15" customHeight="1" x14ac:dyDescent="0.25">
      <c r="A32" s="189" t="s">
        <v>206</v>
      </c>
      <c r="B32" s="65">
        <v>0</v>
      </c>
      <c r="C32" s="65">
        <v>0</v>
      </c>
      <c r="D32" s="65">
        <v>0</v>
      </c>
      <c r="E32" s="61">
        <f t="shared" si="2"/>
        <v>0</v>
      </c>
      <c r="F32" s="62">
        <f t="shared" si="3"/>
        <v>0</v>
      </c>
      <c r="H32" s="178"/>
    </row>
    <row r="33" spans="1:8" ht="15" customHeight="1" x14ac:dyDescent="0.25">
      <c r="A33" s="191" t="s">
        <v>201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204</v>
      </c>
      <c r="B34" s="65">
        <v>0</v>
      </c>
      <c r="C34" s="65">
        <v>0</v>
      </c>
      <c r="D34" s="65">
        <v>0</v>
      </c>
      <c r="E34" s="61">
        <f t="shared" ref="E34" si="4">D34-C34</f>
        <v>0</v>
      </c>
      <c r="F34" s="62">
        <f t="shared" ref="F34" si="5">IF(ISBLANK(E34),"  ",IF(C34&gt;0,E34/C34,IF(E34&gt;0,1,0)))</f>
        <v>0</v>
      </c>
      <c r="H34" s="178"/>
    </row>
    <row r="35" spans="1:8" ht="15" customHeight="1" x14ac:dyDescent="0.25">
      <c r="A35" s="193" t="s">
        <v>202</v>
      </c>
      <c r="B35" s="65">
        <v>0</v>
      </c>
      <c r="C35" s="65">
        <v>0</v>
      </c>
      <c r="D35" s="65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203</v>
      </c>
      <c r="B36" s="65">
        <v>0</v>
      </c>
      <c r="C36" s="65">
        <v>0</v>
      </c>
      <c r="D36" s="65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s="103" customFormat="1" ht="15" customHeight="1" x14ac:dyDescent="0.25">
      <c r="A42" s="69" t="s">
        <v>30</v>
      </c>
      <c r="B42" s="70">
        <v>5623711</v>
      </c>
      <c r="C42" s="70">
        <v>5628272</v>
      </c>
      <c r="D42" s="70">
        <v>5629527</v>
      </c>
      <c r="E42" s="70">
        <f>D42-C42</f>
        <v>1255</v>
      </c>
      <c r="F42" s="71">
        <f>IF(ISBLANK(E42),"  ",IF(C42&gt;0,E42/C42,IF(E42&gt;0,1,0)))</f>
        <v>2.2298140530521623E-4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6">D44-C44</f>
        <v>0</v>
      </c>
      <c r="F44" s="62">
        <f t="shared" ref="F44:F49" si="7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1">
        <f t="shared" si="6"/>
        <v>0</v>
      </c>
      <c r="F45" s="62">
        <f t="shared" si="7"/>
        <v>0</v>
      </c>
      <c r="H45" s="178"/>
    </row>
    <row r="46" spans="1:8" ht="15" customHeight="1" x14ac:dyDescent="0.25">
      <c r="A46" s="73" t="s">
        <v>34</v>
      </c>
      <c r="B46" s="61">
        <v>260956</v>
      </c>
      <c r="C46" s="61">
        <v>0</v>
      </c>
      <c r="D46" s="61">
        <v>0</v>
      </c>
      <c r="E46" s="61">
        <f t="shared" si="6"/>
        <v>0</v>
      </c>
      <c r="F46" s="62">
        <f t="shared" si="7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1">
        <f t="shared" si="6"/>
        <v>0</v>
      </c>
      <c r="F47" s="62">
        <f t="shared" si="7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1">
        <f t="shared" si="6"/>
        <v>0</v>
      </c>
      <c r="F48" s="62">
        <f t="shared" si="7"/>
        <v>0</v>
      </c>
      <c r="H48" s="178"/>
    </row>
    <row r="49" spans="1:13" s="103" customFormat="1" ht="15" customHeight="1" x14ac:dyDescent="0.25">
      <c r="A49" s="67" t="s">
        <v>37</v>
      </c>
      <c r="B49" s="75">
        <v>260956</v>
      </c>
      <c r="C49" s="75">
        <v>0</v>
      </c>
      <c r="D49" s="75">
        <v>0</v>
      </c>
      <c r="E49" s="77">
        <f t="shared" si="6"/>
        <v>0</v>
      </c>
      <c r="F49" s="71">
        <f t="shared" si="7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v>0</v>
      </c>
      <c r="C51" s="77">
        <v>0</v>
      </c>
      <c r="D51" s="77">
        <v>0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5">
        <v>6710956</v>
      </c>
      <c r="C55" s="75">
        <v>6450000</v>
      </c>
      <c r="D55" s="75">
        <v>6450000</v>
      </c>
      <c r="E55" s="75">
        <f>D55-C55</f>
        <v>0</v>
      </c>
      <c r="F55" s="71">
        <f>IF(ISBLANK(E55),"  ",IF(C55&gt;0,E55/C55,IF(E55&gt;0,1,0)))</f>
        <v>0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9">
        <v>0</v>
      </c>
      <c r="C57" s="79">
        <v>0</v>
      </c>
      <c r="D57" s="79">
        <v>0</v>
      </c>
      <c r="E57" s="79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5">
        <v>12073711</v>
      </c>
      <c r="C61" s="75">
        <v>12078272</v>
      </c>
      <c r="D61" s="75">
        <v>12079527</v>
      </c>
      <c r="E61" s="75">
        <f>D61-C61</f>
        <v>1255</v>
      </c>
      <c r="F61" s="71">
        <f>IF(ISBLANK(E61),"  ",IF(C61&gt;0,E61/C61,IF(E61&gt;0,1,0)))</f>
        <v>1.0390559179326315E-4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57">
        <v>5369066</v>
      </c>
      <c r="C65" s="57">
        <v>4154117</v>
      </c>
      <c r="D65" s="57">
        <v>4255136</v>
      </c>
      <c r="E65" s="183">
        <f t="shared" ref="E65:E78" si="8">D65-C65</f>
        <v>101019</v>
      </c>
      <c r="F65" s="62">
        <f t="shared" ref="F65:F78" si="9">IF(ISBLANK(E65),"  ",IF(C65&gt;0,E65/C65,IF(E65&gt;0,1,0)))</f>
        <v>2.4317803278049221E-2</v>
      </c>
      <c r="H65" s="178"/>
    </row>
    <row r="66" spans="1:8" ht="15" customHeight="1" x14ac:dyDescent="0.25">
      <c r="A66" s="66" t="s">
        <v>47</v>
      </c>
      <c r="B66" s="65">
        <v>0</v>
      </c>
      <c r="C66" s="65">
        <v>0</v>
      </c>
      <c r="D66" s="65">
        <v>0</v>
      </c>
      <c r="E66" s="183">
        <f t="shared" si="8"/>
        <v>0</v>
      </c>
      <c r="F66" s="62">
        <f t="shared" si="9"/>
        <v>0</v>
      </c>
      <c r="H66" s="178"/>
    </row>
    <row r="67" spans="1:8" ht="15" customHeight="1" x14ac:dyDescent="0.25">
      <c r="A67" s="66" t="s">
        <v>48</v>
      </c>
      <c r="B67" s="65">
        <v>0</v>
      </c>
      <c r="C67" s="65">
        <v>0</v>
      </c>
      <c r="D67" s="65">
        <v>0</v>
      </c>
      <c r="E67" s="183">
        <f t="shared" si="8"/>
        <v>0</v>
      </c>
      <c r="F67" s="62">
        <f t="shared" si="9"/>
        <v>0</v>
      </c>
      <c r="H67" s="178"/>
    </row>
    <row r="68" spans="1:8" ht="15" customHeight="1" x14ac:dyDescent="0.25">
      <c r="A68" s="66" t="s">
        <v>49</v>
      </c>
      <c r="B68" s="65">
        <v>1053509</v>
      </c>
      <c r="C68" s="65">
        <v>1115777</v>
      </c>
      <c r="D68" s="65">
        <v>1166467</v>
      </c>
      <c r="E68" s="183">
        <f t="shared" si="8"/>
        <v>50690</v>
      </c>
      <c r="F68" s="62">
        <f t="shared" si="9"/>
        <v>4.5430224856759009E-2</v>
      </c>
      <c r="H68" s="178"/>
    </row>
    <row r="69" spans="1:8" ht="15" customHeight="1" x14ac:dyDescent="0.25">
      <c r="A69" s="66" t="s">
        <v>50</v>
      </c>
      <c r="B69" s="65">
        <v>1236668</v>
      </c>
      <c r="C69" s="65">
        <v>1139588</v>
      </c>
      <c r="D69" s="65">
        <v>1185221</v>
      </c>
      <c r="E69" s="183">
        <f t="shared" si="8"/>
        <v>45633</v>
      </c>
      <c r="F69" s="62">
        <f t="shared" si="9"/>
        <v>4.0043419200623383E-2</v>
      </c>
      <c r="H69" s="178"/>
    </row>
    <row r="70" spans="1:8" ht="15" customHeight="1" x14ac:dyDescent="0.25">
      <c r="A70" s="66" t="s">
        <v>51</v>
      </c>
      <c r="B70" s="65">
        <v>2829668</v>
      </c>
      <c r="C70" s="65">
        <v>3010074</v>
      </c>
      <c r="D70" s="65">
        <v>2951615</v>
      </c>
      <c r="E70" s="183">
        <f t="shared" si="8"/>
        <v>-58459</v>
      </c>
      <c r="F70" s="62">
        <f t="shared" si="9"/>
        <v>-1.9421117221702856E-2</v>
      </c>
      <c r="H70" s="178"/>
    </row>
    <row r="71" spans="1:8" ht="15" customHeight="1" x14ac:dyDescent="0.25">
      <c r="A71" s="66" t="s">
        <v>52</v>
      </c>
      <c r="B71" s="65">
        <v>22886</v>
      </c>
      <c r="C71" s="65">
        <v>70058</v>
      </c>
      <c r="D71" s="65">
        <v>42200</v>
      </c>
      <c r="E71" s="183">
        <f t="shared" si="8"/>
        <v>-27858</v>
      </c>
      <c r="F71" s="62">
        <f t="shared" si="9"/>
        <v>-0.39764195380970052</v>
      </c>
      <c r="H71" s="178"/>
    </row>
    <row r="72" spans="1:8" ht="15" customHeight="1" x14ac:dyDescent="0.25">
      <c r="A72" s="66" t="s">
        <v>53</v>
      </c>
      <c r="B72" s="65">
        <v>822024</v>
      </c>
      <c r="C72" s="65">
        <v>1823714</v>
      </c>
      <c r="D72" s="65">
        <v>1679442</v>
      </c>
      <c r="E72" s="183">
        <f t="shared" si="8"/>
        <v>-144272</v>
      </c>
      <c r="F72" s="62">
        <f t="shared" si="9"/>
        <v>-7.9108895364075726E-2</v>
      </c>
      <c r="H72" s="178"/>
    </row>
    <row r="73" spans="1:8" s="103" customFormat="1" ht="15" customHeight="1" x14ac:dyDescent="0.25">
      <c r="A73" s="84" t="s">
        <v>54</v>
      </c>
      <c r="B73" s="70">
        <v>11333821</v>
      </c>
      <c r="C73" s="70">
        <v>11313328</v>
      </c>
      <c r="D73" s="70">
        <v>11280081</v>
      </c>
      <c r="E73" s="79">
        <f t="shared" si="8"/>
        <v>-33247</v>
      </c>
      <c r="F73" s="71">
        <f t="shared" si="9"/>
        <v>-2.938746229226272E-3</v>
      </c>
      <c r="H73" s="179"/>
    </row>
    <row r="74" spans="1:8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183">
        <f t="shared" si="8"/>
        <v>0</v>
      </c>
      <c r="F74" s="62">
        <f t="shared" si="9"/>
        <v>0</v>
      </c>
      <c r="H74" s="178"/>
    </row>
    <row r="75" spans="1:8" ht="15" customHeight="1" x14ac:dyDescent="0.25">
      <c r="A75" s="66" t="s">
        <v>56</v>
      </c>
      <c r="B75" s="65">
        <v>615929</v>
      </c>
      <c r="C75" s="65">
        <v>658226</v>
      </c>
      <c r="D75" s="65">
        <v>692146</v>
      </c>
      <c r="E75" s="183">
        <f t="shared" si="8"/>
        <v>33920</v>
      </c>
      <c r="F75" s="62">
        <f t="shared" si="9"/>
        <v>5.1532452379577834E-2</v>
      </c>
      <c r="H75" s="178"/>
    </row>
    <row r="76" spans="1:8" ht="15" customHeight="1" x14ac:dyDescent="0.25">
      <c r="A76" s="66" t="s">
        <v>57</v>
      </c>
      <c r="B76" s="65">
        <v>123961</v>
      </c>
      <c r="C76" s="65">
        <v>106718</v>
      </c>
      <c r="D76" s="65">
        <v>107300</v>
      </c>
      <c r="E76" s="183">
        <f t="shared" si="8"/>
        <v>582</v>
      </c>
      <c r="F76" s="62">
        <f t="shared" si="9"/>
        <v>5.4536254427556734E-3</v>
      </c>
      <c r="H76" s="178"/>
    </row>
    <row r="77" spans="1:8" ht="15" customHeight="1" x14ac:dyDescent="0.25">
      <c r="A77" s="66" t="s">
        <v>58</v>
      </c>
      <c r="B77" s="65">
        <v>0</v>
      </c>
      <c r="C77" s="65">
        <v>0</v>
      </c>
      <c r="D77" s="65">
        <v>0</v>
      </c>
      <c r="E77" s="183">
        <f t="shared" si="8"/>
        <v>0</v>
      </c>
      <c r="F77" s="62">
        <f t="shared" si="9"/>
        <v>0</v>
      </c>
      <c r="H77" s="178"/>
    </row>
    <row r="78" spans="1:8" s="103" customFormat="1" ht="15" customHeight="1" x14ac:dyDescent="0.25">
      <c r="A78" s="85" t="s">
        <v>59</v>
      </c>
      <c r="B78" s="86">
        <v>12073711</v>
      </c>
      <c r="C78" s="86">
        <v>12078272</v>
      </c>
      <c r="D78" s="86">
        <v>12079527</v>
      </c>
      <c r="E78" s="79">
        <f t="shared" si="8"/>
        <v>1255</v>
      </c>
      <c r="F78" s="71">
        <f t="shared" si="9"/>
        <v>1.0390559179326315E-4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v>7707844</v>
      </c>
      <c r="C81" s="61">
        <v>7157529</v>
      </c>
      <c r="D81" s="61">
        <v>7115383</v>
      </c>
      <c r="E81" s="57">
        <f t="shared" ref="E81:E99" si="10">D81-C81</f>
        <v>-42146</v>
      </c>
      <c r="F81" s="62">
        <f t="shared" ref="F81:F99" si="11">IF(ISBLANK(E81),"  ",IF(C81&gt;0,E81/C81,IF(E81&gt;0,1,0)))</f>
        <v>-5.8883449860978555E-3</v>
      </c>
      <c r="H81" s="178"/>
    </row>
    <row r="82" spans="1:8" ht="15" customHeight="1" x14ac:dyDescent="0.25">
      <c r="A82" s="66" t="s">
        <v>62</v>
      </c>
      <c r="B82" s="63">
        <v>0</v>
      </c>
      <c r="C82" s="63">
        <v>0</v>
      </c>
      <c r="D82" s="63">
        <v>0</v>
      </c>
      <c r="E82" s="65">
        <f t="shared" si="10"/>
        <v>0</v>
      </c>
      <c r="F82" s="62">
        <f t="shared" si="11"/>
        <v>0</v>
      </c>
      <c r="H82" s="178"/>
    </row>
    <row r="83" spans="1:8" ht="15" customHeight="1" x14ac:dyDescent="0.25">
      <c r="A83" s="66" t="s">
        <v>63</v>
      </c>
      <c r="B83" s="57">
        <v>2793775</v>
      </c>
      <c r="C83" s="57">
        <v>2910906</v>
      </c>
      <c r="D83" s="57">
        <v>2962696</v>
      </c>
      <c r="E83" s="65">
        <f t="shared" si="10"/>
        <v>51790</v>
      </c>
      <c r="F83" s="62">
        <f t="shared" si="11"/>
        <v>1.7791711583953589E-2</v>
      </c>
      <c r="H83" s="178"/>
    </row>
    <row r="84" spans="1:8" s="103" customFormat="1" ht="15" customHeight="1" x14ac:dyDescent="0.25">
      <c r="A84" s="84" t="s">
        <v>64</v>
      </c>
      <c r="B84" s="86">
        <v>10501619</v>
      </c>
      <c r="C84" s="86">
        <v>10068435</v>
      </c>
      <c r="D84" s="86">
        <v>10078079</v>
      </c>
      <c r="E84" s="70">
        <f t="shared" si="10"/>
        <v>9644</v>
      </c>
      <c r="F84" s="71">
        <f t="shared" si="11"/>
        <v>9.57844987825814E-4</v>
      </c>
      <c r="H84" s="179"/>
    </row>
    <row r="85" spans="1:8" ht="15" customHeight="1" x14ac:dyDescent="0.25">
      <c r="A85" s="66" t="s">
        <v>65</v>
      </c>
      <c r="B85" s="63">
        <v>88894</v>
      </c>
      <c r="C85" s="63">
        <v>28808</v>
      </c>
      <c r="D85" s="63">
        <v>29000</v>
      </c>
      <c r="E85" s="65">
        <f t="shared" si="10"/>
        <v>192</v>
      </c>
      <c r="F85" s="62">
        <f t="shared" si="11"/>
        <v>6.6648153290752568E-3</v>
      </c>
      <c r="H85" s="178"/>
    </row>
    <row r="86" spans="1:8" ht="15" customHeight="1" x14ac:dyDescent="0.25">
      <c r="A86" s="66" t="s">
        <v>66</v>
      </c>
      <c r="B86" s="61">
        <v>311432</v>
      </c>
      <c r="C86" s="61">
        <v>797574</v>
      </c>
      <c r="D86" s="61">
        <v>710802</v>
      </c>
      <c r="E86" s="65">
        <f t="shared" si="10"/>
        <v>-86772</v>
      </c>
      <c r="F86" s="62">
        <f t="shared" si="11"/>
        <v>-0.10879492059670952</v>
      </c>
      <c r="H86" s="178"/>
    </row>
    <row r="87" spans="1:8" ht="15" customHeight="1" x14ac:dyDescent="0.25">
      <c r="A87" s="66" t="s">
        <v>67</v>
      </c>
      <c r="B87" s="57">
        <v>264256</v>
      </c>
      <c r="C87" s="57">
        <v>202214</v>
      </c>
      <c r="D87" s="57">
        <v>242000</v>
      </c>
      <c r="E87" s="65">
        <f t="shared" si="10"/>
        <v>39786</v>
      </c>
      <c r="F87" s="62">
        <f t="shared" si="11"/>
        <v>0.1967519558487543</v>
      </c>
      <c r="H87" s="178"/>
    </row>
    <row r="88" spans="1:8" s="103" customFormat="1" ht="15" customHeight="1" x14ac:dyDescent="0.25">
      <c r="A88" s="68" t="s">
        <v>68</v>
      </c>
      <c r="B88" s="86">
        <v>664582</v>
      </c>
      <c r="C88" s="86">
        <v>1028596</v>
      </c>
      <c r="D88" s="86">
        <v>981802</v>
      </c>
      <c r="E88" s="65">
        <f t="shared" si="10"/>
        <v>-46794</v>
      </c>
      <c r="F88" s="71">
        <f t="shared" si="11"/>
        <v>-4.5493079887536023E-2</v>
      </c>
      <c r="H88" s="179"/>
    </row>
    <row r="89" spans="1:8" ht="15" customHeight="1" x14ac:dyDescent="0.25">
      <c r="A89" s="66" t="s">
        <v>69</v>
      </c>
      <c r="B89" s="57">
        <v>19959</v>
      </c>
      <c r="C89" s="57">
        <v>146239</v>
      </c>
      <c r="D89" s="57">
        <v>148000</v>
      </c>
      <c r="E89" s="65">
        <f t="shared" si="10"/>
        <v>1761</v>
      </c>
      <c r="F89" s="62">
        <f t="shared" si="11"/>
        <v>1.2041931358939818E-2</v>
      </c>
      <c r="H89" s="178"/>
    </row>
    <row r="90" spans="1:8" ht="15" customHeight="1" x14ac:dyDescent="0.25">
      <c r="A90" s="66" t="s">
        <v>70</v>
      </c>
      <c r="B90" s="65">
        <v>295660</v>
      </c>
      <c r="C90" s="65">
        <v>296572</v>
      </c>
      <c r="D90" s="65">
        <v>271840</v>
      </c>
      <c r="E90" s="65">
        <f t="shared" si="10"/>
        <v>-24732</v>
      </c>
      <c r="F90" s="62">
        <f t="shared" si="11"/>
        <v>-8.3392902903847974E-2</v>
      </c>
      <c r="H90" s="178"/>
    </row>
    <row r="91" spans="1:8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10"/>
        <v>0</v>
      </c>
      <c r="F91" s="62">
        <f t="shared" si="11"/>
        <v>0</v>
      </c>
      <c r="H91" s="178"/>
    </row>
    <row r="92" spans="1:8" ht="15" customHeight="1" x14ac:dyDescent="0.25">
      <c r="A92" s="66" t="s">
        <v>72</v>
      </c>
      <c r="B92" s="65">
        <v>468797</v>
      </c>
      <c r="C92" s="65">
        <v>538430</v>
      </c>
      <c r="D92" s="65">
        <v>569806</v>
      </c>
      <c r="E92" s="65">
        <f t="shared" si="10"/>
        <v>31376</v>
      </c>
      <c r="F92" s="62">
        <f t="shared" si="11"/>
        <v>5.8273127426034951E-2</v>
      </c>
      <c r="H92" s="178"/>
    </row>
    <row r="93" spans="1:8" s="103" customFormat="1" ht="15" customHeight="1" x14ac:dyDescent="0.25">
      <c r="A93" s="68" t="s">
        <v>73</v>
      </c>
      <c r="B93" s="70">
        <v>784416</v>
      </c>
      <c r="C93" s="70">
        <v>981241</v>
      </c>
      <c r="D93" s="70">
        <v>989646</v>
      </c>
      <c r="E93" s="70">
        <f t="shared" si="10"/>
        <v>8405</v>
      </c>
      <c r="F93" s="71">
        <f t="shared" si="11"/>
        <v>8.565683659773695E-3</v>
      </c>
      <c r="H93" s="179"/>
    </row>
    <row r="94" spans="1:8" ht="15" customHeight="1" x14ac:dyDescent="0.25">
      <c r="A94" s="66" t="s">
        <v>74</v>
      </c>
      <c r="B94" s="65">
        <v>122811</v>
      </c>
      <c r="C94" s="65">
        <v>0</v>
      </c>
      <c r="D94" s="65">
        <v>0</v>
      </c>
      <c r="E94" s="65">
        <f t="shared" si="10"/>
        <v>0</v>
      </c>
      <c r="F94" s="62">
        <f t="shared" si="11"/>
        <v>0</v>
      </c>
      <c r="H94" s="178"/>
    </row>
    <row r="95" spans="1:8" ht="15" customHeight="1" x14ac:dyDescent="0.25">
      <c r="A95" s="66" t="s">
        <v>75</v>
      </c>
      <c r="B95" s="65">
        <v>283</v>
      </c>
      <c r="C95" s="65">
        <v>0</v>
      </c>
      <c r="D95" s="65">
        <v>0</v>
      </c>
      <c r="E95" s="65">
        <f t="shared" si="10"/>
        <v>0</v>
      </c>
      <c r="F95" s="62">
        <f t="shared" si="11"/>
        <v>0</v>
      </c>
      <c r="H95" s="178"/>
    </row>
    <row r="96" spans="1:8" ht="15" customHeight="1" x14ac:dyDescent="0.25">
      <c r="A96" s="73" t="s">
        <v>76</v>
      </c>
      <c r="B96" s="65">
        <v>0</v>
      </c>
      <c r="C96" s="65">
        <v>0</v>
      </c>
      <c r="D96" s="65">
        <v>30000</v>
      </c>
      <c r="E96" s="65">
        <f t="shared" si="10"/>
        <v>30000</v>
      </c>
      <c r="F96" s="62">
        <f t="shared" si="11"/>
        <v>1</v>
      </c>
      <c r="H96" s="178"/>
    </row>
    <row r="97" spans="1:8" s="103" customFormat="1" ht="15" customHeight="1" x14ac:dyDescent="0.25">
      <c r="A97" s="87" t="s">
        <v>77</v>
      </c>
      <c r="B97" s="86">
        <v>123094</v>
      </c>
      <c r="C97" s="86">
        <v>0</v>
      </c>
      <c r="D97" s="86">
        <v>30000</v>
      </c>
      <c r="E97" s="65">
        <f t="shared" si="10"/>
        <v>30000</v>
      </c>
      <c r="F97" s="71">
        <f t="shared" si="11"/>
        <v>1</v>
      </c>
      <c r="H97" s="179"/>
    </row>
    <row r="98" spans="1:8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10"/>
        <v>0</v>
      </c>
      <c r="F98" s="62">
        <f t="shared" si="11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v>12073711</v>
      </c>
      <c r="C99" s="160">
        <v>12078272</v>
      </c>
      <c r="D99" s="160">
        <v>12079527</v>
      </c>
      <c r="E99" s="160">
        <f t="shared" si="10"/>
        <v>1255</v>
      </c>
      <c r="F99" s="162">
        <f t="shared" si="11"/>
        <v>1.0390559179326315E-4</v>
      </c>
      <c r="H99" s="179"/>
    </row>
    <row r="100" spans="1:8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8" x14ac:dyDescent="0.25">
      <c r="A101" s="1" t="s">
        <v>210</v>
      </c>
    </row>
    <row r="102" spans="1:8" x14ac:dyDescent="0.25">
      <c r="A102" s="1" t="s">
        <v>181</v>
      </c>
    </row>
    <row r="103" spans="1:8" x14ac:dyDescent="0.25">
      <c r="A103" s="1" t="s">
        <v>211</v>
      </c>
    </row>
  </sheetData>
  <hyperlinks>
    <hyperlink ref="I2" location="Home!A1" tooltip="Home" display="Home" xr:uid="{00000000-0004-0000-3000-000000000000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50">
    <pageSetUpPr fitToPage="1"/>
  </sheetPr>
  <dimension ref="A1:M103"/>
  <sheetViews>
    <sheetView zoomScaleNormal="100" zoomScaleSheetLayoutView="73" workbookViewId="0">
      <selection activeCell="D22" sqref="D22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">
      <c r="A1" s="27" t="s">
        <v>0</v>
      </c>
      <c r="B1" s="28"/>
      <c r="D1" s="29" t="s">
        <v>1</v>
      </c>
      <c r="E1" s="168" t="s">
        <v>105</v>
      </c>
      <c r="F1" s="30"/>
      <c r="H1" s="152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207</v>
      </c>
      <c r="C5" s="54" t="s">
        <v>208</v>
      </c>
      <c r="D5" s="202" t="s">
        <v>209</v>
      </c>
      <c r="E5" s="54" t="s">
        <v>207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6563286</v>
      </c>
      <c r="C8" s="61">
        <v>6563286</v>
      </c>
      <c r="D8" s="61">
        <v>6449528</v>
      </c>
      <c r="E8" s="61">
        <f t="shared" ref="E8:E36" si="0">D8-C8</f>
        <v>-113758</v>
      </c>
      <c r="F8" s="62">
        <f t="shared" ref="F8:F36" si="1">IF(ISBLANK(E8),"  ",IF(C8&gt;0,E8/C8,IF(E8&gt;0,1,0)))</f>
        <v>-1.7332476445487823E-2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226362.73</v>
      </c>
      <c r="C10" s="63">
        <v>233888</v>
      </c>
      <c r="D10" s="63">
        <v>238211</v>
      </c>
      <c r="E10" s="61">
        <f t="shared" si="0"/>
        <v>4323</v>
      </c>
      <c r="F10" s="62">
        <f t="shared" si="1"/>
        <v>1.8483205636886033E-2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226362.73</v>
      </c>
      <c r="C12" s="65">
        <v>233888</v>
      </c>
      <c r="D12" s="65">
        <v>238211</v>
      </c>
      <c r="E12" s="61">
        <f t="shared" si="0"/>
        <v>4323</v>
      </c>
      <c r="F12" s="62">
        <f t="shared" si="1"/>
        <v>1.8483205636886033E-2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205</v>
      </c>
      <c r="B31" s="65">
        <v>0</v>
      </c>
      <c r="C31" s="65">
        <v>0</v>
      </c>
      <c r="D31" s="65">
        <v>0</v>
      </c>
      <c r="E31" s="61">
        <f t="shared" ref="E31:E32" si="2">D31-C31</f>
        <v>0</v>
      </c>
      <c r="F31" s="62">
        <f t="shared" ref="F31:F32" si="3">IF(ISBLANK(E31),"  ",IF(C31&gt;0,E31/C31,IF(E31&gt;0,1,0)))</f>
        <v>0</v>
      </c>
      <c r="H31" s="178"/>
    </row>
    <row r="32" spans="1:8" ht="15" customHeight="1" x14ac:dyDescent="0.25">
      <c r="A32" s="189" t="s">
        <v>206</v>
      </c>
      <c r="B32" s="65">
        <v>0</v>
      </c>
      <c r="C32" s="65">
        <v>0</v>
      </c>
      <c r="D32" s="65">
        <v>0</v>
      </c>
      <c r="E32" s="61">
        <f t="shared" si="2"/>
        <v>0</v>
      </c>
      <c r="F32" s="62">
        <f t="shared" si="3"/>
        <v>0</v>
      </c>
      <c r="H32" s="178"/>
    </row>
    <row r="33" spans="1:8" ht="15" customHeight="1" x14ac:dyDescent="0.25">
      <c r="A33" s="191" t="s">
        <v>201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204</v>
      </c>
      <c r="B34" s="65">
        <v>0</v>
      </c>
      <c r="C34" s="65">
        <v>0</v>
      </c>
      <c r="D34" s="65">
        <v>0</v>
      </c>
      <c r="E34" s="61">
        <f t="shared" ref="E34" si="4">D34-C34</f>
        <v>0</v>
      </c>
      <c r="F34" s="62">
        <f t="shared" ref="F34" si="5">IF(ISBLANK(E34),"  ",IF(C34&gt;0,E34/C34,IF(E34&gt;0,1,0)))</f>
        <v>0</v>
      </c>
      <c r="H34" s="178"/>
    </row>
    <row r="35" spans="1:8" ht="15" customHeight="1" x14ac:dyDescent="0.25">
      <c r="A35" s="193" t="s">
        <v>202</v>
      </c>
      <c r="B35" s="65">
        <v>0</v>
      </c>
      <c r="C35" s="65">
        <v>0</v>
      </c>
      <c r="D35" s="65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203</v>
      </c>
      <c r="B36" s="65">
        <v>0</v>
      </c>
      <c r="C36" s="65">
        <v>0</v>
      </c>
      <c r="D36" s="65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s="103" customFormat="1" ht="15" customHeight="1" x14ac:dyDescent="0.25">
      <c r="A42" s="69" t="s">
        <v>30</v>
      </c>
      <c r="B42" s="70">
        <v>6789648.7300000004</v>
      </c>
      <c r="C42" s="70">
        <v>6797174</v>
      </c>
      <c r="D42" s="70">
        <v>6687739</v>
      </c>
      <c r="E42" s="70">
        <f>D42-C42</f>
        <v>-109435</v>
      </c>
      <c r="F42" s="71">
        <f>IF(ISBLANK(E42),"  ",IF(C42&gt;0,E42/C42,IF(E42&gt;0,1,0)))</f>
        <v>-1.6100073354014477E-2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6">D44-C44</f>
        <v>0</v>
      </c>
      <c r="F44" s="62">
        <f t="shared" ref="F44:F49" si="7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1">
        <f t="shared" si="6"/>
        <v>0</v>
      </c>
      <c r="F45" s="62">
        <f t="shared" si="7"/>
        <v>0</v>
      </c>
      <c r="H45" s="178"/>
    </row>
    <row r="46" spans="1:8" ht="15" customHeight="1" x14ac:dyDescent="0.25">
      <c r="A46" s="73" t="s">
        <v>34</v>
      </c>
      <c r="B46" s="61">
        <v>0</v>
      </c>
      <c r="C46" s="61">
        <v>0</v>
      </c>
      <c r="D46" s="61">
        <v>0</v>
      </c>
      <c r="E46" s="61">
        <f t="shared" si="6"/>
        <v>0</v>
      </c>
      <c r="F46" s="62">
        <f t="shared" si="7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1">
        <f t="shared" si="6"/>
        <v>0</v>
      </c>
      <c r="F47" s="62">
        <f t="shared" si="7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1">
        <f t="shared" si="6"/>
        <v>0</v>
      </c>
      <c r="F48" s="62">
        <f t="shared" si="7"/>
        <v>0</v>
      </c>
      <c r="H48" s="178"/>
    </row>
    <row r="49" spans="1:13" s="103" customFormat="1" ht="15" customHeight="1" x14ac:dyDescent="0.25">
      <c r="A49" s="67" t="s">
        <v>37</v>
      </c>
      <c r="B49" s="75">
        <v>0</v>
      </c>
      <c r="C49" s="75">
        <v>0</v>
      </c>
      <c r="D49" s="75">
        <v>0</v>
      </c>
      <c r="E49" s="77">
        <f t="shared" si="6"/>
        <v>0</v>
      </c>
      <c r="F49" s="71">
        <f t="shared" si="7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v>0</v>
      </c>
      <c r="C51" s="77">
        <v>0</v>
      </c>
      <c r="D51" s="77">
        <v>0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5">
        <v>7602858</v>
      </c>
      <c r="C55" s="75">
        <v>9595000</v>
      </c>
      <c r="D55" s="75">
        <v>9595000</v>
      </c>
      <c r="E55" s="75">
        <f>D55-C55</f>
        <v>0</v>
      </c>
      <c r="F55" s="71">
        <f>IF(ISBLANK(E55),"  ",IF(C55&gt;0,E55/C55,IF(E55&gt;0,1,0)))</f>
        <v>0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9">
        <v>0</v>
      </c>
      <c r="C57" s="79">
        <v>0</v>
      </c>
      <c r="D57" s="79">
        <v>0</v>
      </c>
      <c r="E57" s="79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5">
        <v>14392506.73</v>
      </c>
      <c r="C61" s="75">
        <v>16392174</v>
      </c>
      <c r="D61" s="75">
        <v>16282739</v>
      </c>
      <c r="E61" s="75">
        <f>D61-C61</f>
        <v>-109435</v>
      </c>
      <c r="F61" s="71">
        <f>IF(ISBLANK(E61),"  ",IF(C61&gt;0,E61/C61,IF(E61&gt;0,1,0)))</f>
        <v>-6.676051632931666E-3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57">
        <v>5627681.9699999997</v>
      </c>
      <c r="C65" s="57">
        <v>7109495.5599999996</v>
      </c>
      <c r="D65" s="57">
        <v>7109495.5599999996</v>
      </c>
      <c r="E65" s="183">
        <f t="shared" ref="E65:E78" si="8">D65-C65</f>
        <v>0</v>
      </c>
      <c r="F65" s="62">
        <f t="shared" ref="F65:F78" si="9">IF(ISBLANK(E65),"  ",IF(C65&gt;0,E65/C65,IF(E65&gt;0,1,0)))</f>
        <v>0</v>
      </c>
      <c r="H65" s="178"/>
    </row>
    <row r="66" spans="1:8" ht="15" customHeight="1" x14ac:dyDescent="0.25">
      <c r="A66" s="66" t="s">
        <v>47</v>
      </c>
      <c r="B66" s="65">
        <v>0</v>
      </c>
      <c r="C66" s="65">
        <v>0</v>
      </c>
      <c r="D66" s="65">
        <v>0</v>
      </c>
      <c r="E66" s="183">
        <f t="shared" si="8"/>
        <v>0</v>
      </c>
      <c r="F66" s="62">
        <f t="shared" si="9"/>
        <v>0</v>
      </c>
      <c r="H66" s="178"/>
    </row>
    <row r="67" spans="1:8" ht="15" customHeight="1" x14ac:dyDescent="0.25">
      <c r="A67" s="66" t="s">
        <v>48</v>
      </c>
      <c r="B67" s="65">
        <v>0</v>
      </c>
      <c r="C67" s="65">
        <v>0</v>
      </c>
      <c r="D67" s="65">
        <v>0</v>
      </c>
      <c r="E67" s="183">
        <f t="shared" si="8"/>
        <v>0</v>
      </c>
      <c r="F67" s="62">
        <f t="shared" si="9"/>
        <v>0</v>
      </c>
      <c r="H67" s="178"/>
    </row>
    <row r="68" spans="1:8" ht="15" customHeight="1" x14ac:dyDescent="0.25">
      <c r="A68" s="66" t="s">
        <v>49</v>
      </c>
      <c r="B68" s="65">
        <v>1179272.3199999998</v>
      </c>
      <c r="C68" s="65">
        <v>1240926.1800000002</v>
      </c>
      <c r="D68" s="65">
        <v>1240926.3400000001</v>
      </c>
      <c r="E68" s="183">
        <f t="shared" si="8"/>
        <v>0.15999999991618097</v>
      </c>
      <c r="F68" s="62">
        <f t="shared" si="9"/>
        <v>1.2893595323791215E-7</v>
      </c>
      <c r="H68" s="178"/>
    </row>
    <row r="69" spans="1:8" ht="15" customHeight="1" x14ac:dyDescent="0.25">
      <c r="A69" s="66" t="s">
        <v>50</v>
      </c>
      <c r="B69" s="65">
        <v>1723008.47</v>
      </c>
      <c r="C69" s="65">
        <v>1813619.9799999997</v>
      </c>
      <c r="D69" s="65">
        <v>1813620</v>
      </c>
      <c r="E69" s="183">
        <f t="shared" si="8"/>
        <v>2.0000000251457095E-2</v>
      </c>
      <c r="F69" s="62">
        <f t="shared" si="9"/>
        <v>1.1027668680324693E-8</v>
      </c>
      <c r="H69" s="178"/>
    </row>
    <row r="70" spans="1:8" ht="15" customHeight="1" x14ac:dyDescent="0.25">
      <c r="A70" s="66" t="s">
        <v>51</v>
      </c>
      <c r="B70" s="65">
        <v>3005412.42</v>
      </c>
      <c r="C70" s="65">
        <v>2770291.8500000006</v>
      </c>
      <c r="D70" s="65">
        <v>2660856.88</v>
      </c>
      <c r="E70" s="183">
        <f t="shared" si="8"/>
        <v>-109434.97000000067</v>
      </c>
      <c r="F70" s="62">
        <f t="shared" si="9"/>
        <v>-3.9503047305286858E-2</v>
      </c>
      <c r="H70" s="178"/>
    </row>
    <row r="71" spans="1:8" ht="15" customHeight="1" x14ac:dyDescent="0.25">
      <c r="A71" s="66" t="s">
        <v>52</v>
      </c>
      <c r="B71" s="65">
        <v>0</v>
      </c>
      <c r="C71" s="65">
        <v>0</v>
      </c>
      <c r="D71" s="65">
        <v>0</v>
      </c>
      <c r="E71" s="183">
        <f t="shared" si="8"/>
        <v>0</v>
      </c>
      <c r="F71" s="62">
        <f t="shared" si="9"/>
        <v>0</v>
      </c>
      <c r="H71" s="178"/>
    </row>
    <row r="72" spans="1:8" ht="15" customHeight="1" x14ac:dyDescent="0.25">
      <c r="A72" s="66" t="s">
        <v>53</v>
      </c>
      <c r="B72" s="65">
        <v>2356276.13</v>
      </c>
      <c r="C72" s="65">
        <v>2671731.0499999998</v>
      </c>
      <c r="D72" s="65">
        <v>2671731.0499999998</v>
      </c>
      <c r="E72" s="183">
        <f t="shared" si="8"/>
        <v>0</v>
      </c>
      <c r="F72" s="62">
        <f t="shared" si="9"/>
        <v>0</v>
      </c>
      <c r="H72" s="178"/>
    </row>
    <row r="73" spans="1:8" s="103" customFormat="1" ht="15" customHeight="1" x14ac:dyDescent="0.25">
      <c r="A73" s="84" t="s">
        <v>54</v>
      </c>
      <c r="B73" s="70">
        <v>13891651.309999999</v>
      </c>
      <c r="C73" s="70">
        <v>15606064.620000001</v>
      </c>
      <c r="D73" s="70">
        <v>15496629.829999998</v>
      </c>
      <c r="E73" s="79">
        <f t="shared" si="8"/>
        <v>-109434.79000000283</v>
      </c>
      <c r="F73" s="71">
        <f t="shared" si="9"/>
        <v>-7.0123245459176387E-3</v>
      </c>
      <c r="H73" s="179"/>
    </row>
    <row r="74" spans="1:8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183">
        <f t="shared" si="8"/>
        <v>0</v>
      </c>
      <c r="F74" s="62">
        <f t="shared" si="9"/>
        <v>0</v>
      </c>
      <c r="H74" s="178"/>
    </row>
    <row r="75" spans="1:8" ht="15" customHeight="1" x14ac:dyDescent="0.25">
      <c r="A75" s="66" t="s">
        <v>56</v>
      </c>
      <c r="B75" s="65">
        <v>500856</v>
      </c>
      <c r="C75" s="65">
        <v>786109.38</v>
      </c>
      <c r="D75" s="65">
        <v>786109.38</v>
      </c>
      <c r="E75" s="183">
        <f t="shared" si="8"/>
        <v>0</v>
      </c>
      <c r="F75" s="62">
        <f t="shared" si="9"/>
        <v>0</v>
      </c>
      <c r="H75" s="178"/>
    </row>
    <row r="76" spans="1:8" ht="15" customHeight="1" x14ac:dyDescent="0.25">
      <c r="A76" s="66" t="s">
        <v>57</v>
      </c>
      <c r="B76" s="65">
        <v>0</v>
      </c>
      <c r="C76" s="65">
        <v>0</v>
      </c>
      <c r="D76" s="65">
        <v>0</v>
      </c>
      <c r="E76" s="183">
        <f t="shared" si="8"/>
        <v>0</v>
      </c>
      <c r="F76" s="62">
        <f t="shared" si="9"/>
        <v>0</v>
      </c>
      <c r="H76" s="178"/>
    </row>
    <row r="77" spans="1:8" ht="15" customHeight="1" x14ac:dyDescent="0.25">
      <c r="A77" s="66" t="s">
        <v>58</v>
      </c>
      <c r="B77" s="65">
        <v>0</v>
      </c>
      <c r="C77" s="65">
        <v>0</v>
      </c>
      <c r="D77" s="65">
        <v>0</v>
      </c>
      <c r="E77" s="183">
        <f t="shared" si="8"/>
        <v>0</v>
      </c>
      <c r="F77" s="62">
        <f t="shared" si="9"/>
        <v>0</v>
      </c>
      <c r="H77" s="178"/>
    </row>
    <row r="78" spans="1:8" s="103" customFormat="1" ht="15" customHeight="1" x14ac:dyDescent="0.25">
      <c r="A78" s="85" t="s">
        <v>59</v>
      </c>
      <c r="B78" s="86">
        <v>14392507.309999999</v>
      </c>
      <c r="C78" s="86">
        <v>16392174.000000002</v>
      </c>
      <c r="D78" s="86">
        <v>16282739.209999999</v>
      </c>
      <c r="E78" s="79">
        <f t="shared" si="8"/>
        <v>-109434.79000000283</v>
      </c>
      <c r="F78" s="71">
        <f t="shared" si="9"/>
        <v>-6.6760388219404467E-3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v>7841534.6600000001</v>
      </c>
      <c r="C81" s="61">
        <v>8864482.9600000009</v>
      </c>
      <c r="D81" s="61">
        <v>8605047.5600000005</v>
      </c>
      <c r="E81" s="57">
        <f t="shared" ref="E81:E99" si="10">D81-C81</f>
        <v>-259435.40000000037</v>
      </c>
      <c r="F81" s="62">
        <f t="shared" ref="F81:F99" si="11">IF(ISBLANK(E81),"  ",IF(C81&gt;0,E81/C81,IF(E81&gt;0,1,0)))</f>
        <v>-2.9266839495396848E-2</v>
      </c>
      <c r="H81" s="178"/>
    </row>
    <row r="82" spans="1:8" ht="15" customHeight="1" x14ac:dyDescent="0.25">
      <c r="A82" s="66" t="s">
        <v>62</v>
      </c>
      <c r="B82" s="63">
        <v>0</v>
      </c>
      <c r="C82" s="63">
        <v>0</v>
      </c>
      <c r="D82" s="63">
        <v>0</v>
      </c>
      <c r="E82" s="65">
        <f t="shared" si="10"/>
        <v>0</v>
      </c>
      <c r="F82" s="62">
        <f t="shared" si="11"/>
        <v>0</v>
      </c>
      <c r="H82" s="178"/>
    </row>
    <row r="83" spans="1:8" ht="15" customHeight="1" x14ac:dyDescent="0.25">
      <c r="A83" s="66" t="s">
        <v>63</v>
      </c>
      <c r="B83" s="57">
        <v>2765101.14</v>
      </c>
      <c r="C83" s="57">
        <v>3157250.7500000005</v>
      </c>
      <c r="D83" s="57">
        <v>3157250.89</v>
      </c>
      <c r="E83" s="65">
        <f t="shared" si="10"/>
        <v>0.13999999966472387</v>
      </c>
      <c r="F83" s="62">
        <f t="shared" si="11"/>
        <v>4.4342375930934166E-8</v>
      </c>
      <c r="H83" s="178"/>
    </row>
    <row r="84" spans="1:8" s="103" customFormat="1" ht="15" customHeight="1" x14ac:dyDescent="0.25">
      <c r="A84" s="84" t="s">
        <v>64</v>
      </c>
      <c r="B84" s="86">
        <v>10606635.800000001</v>
      </c>
      <c r="C84" s="86">
        <v>12021733.710000001</v>
      </c>
      <c r="D84" s="86">
        <v>11762298.450000001</v>
      </c>
      <c r="E84" s="70">
        <f t="shared" si="10"/>
        <v>-259435.25999999978</v>
      </c>
      <c r="F84" s="71">
        <f t="shared" si="11"/>
        <v>-2.1580519603773503E-2</v>
      </c>
      <c r="H84" s="179"/>
    </row>
    <row r="85" spans="1:8" ht="15" customHeight="1" x14ac:dyDescent="0.25">
      <c r="A85" s="66" t="s">
        <v>65</v>
      </c>
      <c r="B85" s="63">
        <v>43779.66</v>
      </c>
      <c r="C85" s="63">
        <v>71453.33</v>
      </c>
      <c r="D85" s="63">
        <v>71453.919999999998</v>
      </c>
      <c r="E85" s="65">
        <f t="shared" si="10"/>
        <v>0.58999999999650754</v>
      </c>
      <c r="F85" s="62">
        <f t="shared" si="11"/>
        <v>8.2571379108084605E-6</v>
      </c>
      <c r="H85" s="178"/>
    </row>
    <row r="86" spans="1:8" ht="15" customHeight="1" x14ac:dyDescent="0.25">
      <c r="A86" s="66" t="s">
        <v>66</v>
      </c>
      <c r="B86" s="61">
        <v>2453746.27</v>
      </c>
      <c r="C86" s="61">
        <v>2742979.9</v>
      </c>
      <c r="D86" s="61">
        <v>2892979.73</v>
      </c>
      <c r="E86" s="65">
        <f t="shared" si="10"/>
        <v>149999.83000000007</v>
      </c>
      <c r="F86" s="62">
        <f t="shared" si="11"/>
        <v>5.468499058268713E-2</v>
      </c>
      <c r="H86" s="178"/>
    </row>
    <row r="87" spans="1:8" ht="15" customHeight="1" x14ac:dyDescent="0.25">
      <c r="A87" s="66" t="s">
        <v>67</v>
      </c>
      <c r="B87" s="57">
        <v>267536.08</v>
      </c>
      <c r="C87" s="57">
        <v>345430.43999999994</v>
      </c>
      <c r="D87" s="57">
        <v>345430.36</v>
      </c>
      <c r="E87" s="65">
        <f t="shared" si="10"/>
        <v>-7.9999999958090484E-2</v>
      </c>
      <c r="F87" s="62">
        <f t="shared" si="11"/>
        <v>-2.3159510770993574E-7</v>
      </c>
      <c r="H87" s="178"/>
    </row>
    <row r="88" spans="1:8" s="103" customFormat="1" ht="15" customHeight="1" x14ac:dyDescent="0.25">
      <c r="A88" s="68" t="s">
        <v>68</v>
      </c>
      <c r="B88" s="86">
        <v>2765062.0100000002</v>
      </c>
      <c r="C88" s="86">
        <v>3159863.67</v>
      </c>
      <c r="D88" s="86">
        <v>3309864.01</v>
      </c>
      <c r="E88" s="65">
        <f t="shared" si="10"/>
        <v>150000.33999999985</v>
      </c>
      <c r="F88" s="71">
        <f t="shared" si="11"/>
        <v>4.7470510017288137E-2</v>
      </c>
      <c r="H88" s="179"/>
    </row>
    <row r="89" spans="1:8" ht="15" customHeight="1" x14ac:dyDescent="0.25">
      <c r="A89" s="66" t="s">
        <v>69</v>
      </c>
      <c r="B89" s="57">
        <v>164543.78</v>
      </c>
      <c r="C89" s="57">
        <v>204061.13999999998</v>
      </c>
      <c r="D89" s="57">
        <v>204061.23</v>
      </c>
      <c r="E89" s="65">
        <f t="shared" si="10"/>
        <v>9.0000000025611371E-2</v>
      </c>
      <c r="F89" s="62">
        <f t="shared" si="11"/>
        <v>4.410442871465453E-7</v>
      </c>
      <c r="H89" s="178"/>
    </row>
    <row r="90" spans="1:8" ht="15" customHeight="1" x14ac:dyDescent="0.25">
      <c r="A90" s="66" t="s">
        <v>70</v>
      </c>
      <c r="B90" s="65">
        <v>0</v>
      </c>
      <c r="C90" s="65">
        <v>0</v>
      </c>
      <c r="D90" s="65">
        <v>0</v>
      </c>
      <c r="E90" s="65">
        <f t="shared" si="10"/>
        <v>0</v>
      </c>
      <c r="F90" s="62">
        <f t="shared" si="11"/>
        <v>0</v>
      </c>
      <c r="H90" s="178"/>
    </row>
    <row r="91" spans="1:8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10"/>
        <v>0</v>
      </c>
      <c r="F91" s="62">
        <f t="shared" si="11"/>
        <v>0</v>
      </c>
      <c r="H91" s="178"/>
    </row>
    <row r="92" spans="1:8" ht="15" customHeight="1" x14ac:dyDescent="0.25">
      <c r="A92" s="66" t="s">
        <v>72</v>
      </c>
      <c r="B92" s="65">
        <v>714964.94</v>
      </c>
      <c r="C92" s="65">
        <v>786109.38</v>
      </c>
      <c r="D92" s="65">
        <v>786109.38</v>
      </c>
      <c r="E92" s="65">
        <f t="shared" si="10"/>
        <v>0</v>
      </c>
      <c r="F92" s="62">
        <f t="shared" si="11"/>
        <v>0</v>
      </c>
      <c r="H92" s="178"/>
    </row>
    <row r="93" spans="1:8" s="103" customFormat="1" ht="15" customHeight="1" x14ac:dyDescent="0.25">
      <c r="A93" s="68" t="s">
        <v>73</v>
      </c>
      <c r="B93" s="70">
        <v>879508.72</v>
      </c>
      <c r="C93" s="70">
        <v>990170.52</v>
      </c>
      <c r="D93" s="70">
        <v>990170.61</v>
      </c>
      <c r="E93" s="70">
        <f t="shared" si="10"/>
        <v>8.999999996740371E-2</v>
      </c>
      <c r="F93" s="71">
        <f t="shared" si="11"/>
        <v>9.0893435170543872E-8</v>
      </c>
      <c r="H93" s="179"/>
    </row>
    <row r="94" spans="1:8" ht="15" customHeight="1" x14ac:dyDescent="0.25">
      <c r="A94" s="66" t="s">
        <v>74</v>
      </c>
      <c r="B94" s="65">
        <v>141300.78</v>
      </c>
      <c r="C94" s="65">
        <v>220406.1</v>
      </c>
      <c r="D94" s="65">
        <v>220406.14</v>
      </c>
      <c r="E94" s="65">
        <f t="shared" si="10"/>
        <v>4.0000000008149073E-2</v>
      </c>
      <c r="F94" s="62">
        <f t="shared" si="11"/>
        <v>1.8148318040267068E-7</v>
      </c>
      <c r="H94" s="178"/>
    </row>
    <row r="95" spans="1:8" ht="15" customHeight="1" x14ac:dyDescent="0.25">
      <c r="A95" s="66" t="s">
        <v>75</v>
      </c>
      <c r="B95" s="65">
        <v>0</v>
      </c>
      <c r="C95" s="65">
        <v>0</v>
      </c>
      <c r="D95" s="65">
        <v>0</v>
      </c>
      <c r="E95" s="65">
        <f t="shared" si="10"/>
        <v>0</v>
      </c>
      <c r="F95" s="62">
        <f t="shared" si="11"/>
        <v>0</v>
      </c>
      <c r="H95" s="178"/>
    </row>
    <row r="96" spans="1:8" ht="15" customHeight="1" x14ac:dyDescent="0.25">
      <c r="A96" s="73" t="s">
        <v>76</v>
      </c>
      <c r="B96" s="65">
        <v>0</v>
      </c>
      <c r="C96" s="65">
        <v>0</v>
      </c>
      <c r="D96" s="65">
        <v>0</v>
      </c>
      <c r="E96" s="65">
        <f t="shared" si="10"/>
        <v>0</v>
      </c>
      <c r="F96" s="62">
        <f t="shared" si="11"/>
        <v>0</v>
      </c>
      <c r="H96" s="178"/>
    </row>
    <row r="97" spans="1:8" s="103" customFormat="1" ht="15" customHeight="1" x14ac:dyDescent="0.25">
      <c r="A97" s="87" t="s">
        <v>77</v>
      </c>
      <c r="B97" s="86">
        <v>141300.78</v>
      </c>
      <c r="C97" s="86">
        <v>220406.1</v>
      </c>
      <c r="D97" s="86">
        <v>220406.14</v>
      </c>
      <c r="E97" s="65">
        <f t="shared" si="10"/>
        <v>4.0000000008149073E-2</v>
      </c>
      <c r="F97" s="71">
        <f t="shared" si="11"/>
        <v>1.8148318040267068E-7</v>
      </c>
      <c r="H97" s="179"/>
    </row>
    <row r="98" spans="1:8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10"/>
        <v>0</v>
      </c>
      <c r="F98" s="62">
        <f t="shared" si="11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v>14392507.310000001</v>
      </c>
      <c r="C99" s="160">
        <v>16392174</v>
      </c>
      <c r="D99" s="160">
        <v>16282739.210000001</v>
      </c>
      <c r="E99" s="160">
        <f t="shared" si="10"/>
        <v>-109434.78999999911</v>
      </c>
      <c r="F99" s="162">
        <f t="shared" si="11"/>
        <v>-6.6760388219402203E-3</v>
      </c>
      <c r="H99" s="179"/>
    </row>
    <row r="100" spans="1:8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8" x14ac:dyDescent="0.25">
      <c r="A101" s="1" t="s">
        <v>210</v>
      </c>
    </row>
    <row r="102" spans="1:8" x14ac:dyDescent="0.25">
      <c r="A102" s="1" t="s">
        <v>181</v>
      </c>
    </row>
    <row r="103" spans="1:8" x14ac:dyDescent="0.25">
      <c r="A103" s="1" t="s">
        <v>211</v>
      </c>
    </row>
  </sheetData>
  <hyperlinks>
    <hyperlink ref="I2" location="Home!A1" tooltip="Home" display="Home" xr:uid="{00000000-0004-0000-3100-000000000000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51">
    <pageSetUpPr fitToPage="1"/>
  </sheetPr>
  <dimension ref="A1:M103"/>
  <sheetViews>
    <sheetView zoomScaleNormal="100" zoomScaleSheetLayoutView="73" workbookViewId="0">
      <selection activeCell="B8" sqref="B8:D9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">
      <c r="A1" s="27" t="s">
        <v>0</v>
      </c>
      <c r="B1" s="28"/>
      <c r="D1" s="29" t="s">
        <v>1</v>
      </c>
      <c r="E1" s="168" t="s">
        <v>106</v>
      </c>
      <c r="F1" s="30"/>
      <c r="H1" s="152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207</v>
      </c>
      <c r="C5" s="54" t="s">
        <v>208</v>
      </c>
      <c r="D5" s="202" t="s">
        <v>209</v>
      </c>
      <c r="E5" s="54" t="s">
        <v>207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17128693</v>
      </c>
      <c r="C8" s="61">
        <v>17128693</v>
      </c>
      <c r="D8" s="61">
        <v>16936213</v>
      </c>
      <c r="E8" s="61">
        <f t="shared" ref="E8:E36" si="0">D8-C8</f>
        <v>-192480</v>
      </c>
      <c r="F8" s="62">
        <f t="shared" ref="F8:F36" si="1">IF(ISBLANK(E8),"  ",IF(C8&gt;0,E8/C8,IF(E8&gt;0,1,0)))</f>
        <v>-1.1237284712849953E-2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700849</v>
      </c>
      <c r="C10" s="63">
        <v>724148</v>
      </c>
      <c r="D10" s="63">
        <v>737533</v>
      </c>
      <c r="E10" s="61">
        <f t="shared" si="0"/>
        <v>13385</v>
      </c>
      <c r="F10" s="62">
        <f t="shared" si="1"/>
        <v>1.8483790606340141E-2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700849</v>
      </c>
      <c r="C12" s="65">
        <v>724148</v>
      </c>
      <c r="D12" s="65">
        <v>737533</v>
      </c>
      <c r="E12" s="61">
        <f t="shared" si="0"/>
        <v>13385</v>
      </c>
      <c r="F12" s="62">
        <f t="shared" si="1"/>
        <v>1.8483790606340141E-2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205</v>
      </c>
      <c r="B31" s="65">
        <v>0</v>
      </c>
      <c r="C31" s="65">
        <v>0</v>
      </c>
      <c r="D31" s="65">
        <v>0</v>
      </c>
      <c r="E31" s="61">
        <f t="shared" ref="E31:E32" si="2">D31-C31</f>
        <v>0</v>
      </c>
      <c r="F31" s="62">
        <f t="shared" ref="F31:F32" si="3">IF(ISBLANK(E31),"  ",IF(C31&gt;0,E31/C31,IF(E31&gt;0,1,0)))</f>
        <v>0</v>
      </c>
      <c r="H31" s="178"/>
    </row>
    <row r="32" spans="1:8" ht="15" customHeight="1" x14ac:dyDescent="0.25">
      <c r="A32" s="189" t="s">
        <v>206</v>
      </c>
      <c r="B32" s="65">
        <v>0</v>
      </c>
      <c r="C32" s="65">
        <v>0</v>
      </c>
      <c r="D32" s="65">
        <v>0</v>
      </c>
      <c r="E32" s="61">
        <f t="shared" si="2"/>
        <v>0</v>
      </c>
      <c r="F32" s="62">
        <f t="shared" si="3"/>
        <v>0</v>
      </c>
      <c r="H32" s="178"/>
    </row>
    <row r="33" spans="1:8" ht="15" customHeight="1" x14ac:dyDescent="0.25">
      <c r="A33" s="191" t="s">
        <v>201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204</v>
      </c>
      <c r="B34" s="65">
        <v>0</v>
      </c>
      <c r="C34" s="65">
        <v>0</v>
      </c>
      <c r="D34" s="65">
        <v>0</v>
      </c>
      <c r="E34" s="61">
        <f t="shared" ref="E34" si="4">D34-C34</f>
        <v>0</v>
      </c>
      <c r="F34" s="62">
        <f t="shared" ref="F34" si="5">IF(ISBLANK(E34),"  ",IF(C34&gt;0,E34/C34,IF(E34&gt;0,1,0)))</f>
        <v>0</v>
      </c>
      <c r="H34" s="178"/>
    </row>
    <row r="35" spans="1:8" ht="15" customHeight="1" x14ac:dyDescent="0.25">
      <c r="A35" s="193" t="s">
        <v>202</v>
      </c>
      <c r="B35" s="65">
        <v>0</v>
      </c>
      <c r="C35" s="65">
        <v>0</v>
      </c>
      <c r="D35" s="65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203</v>
      </c>
      <c r="B36" s="65">
        <v>0</v>
      </c>
      <c r="C36" s="65">
        <v>0</v>
      </c>
      <c r="D36" s="65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s="103" customFormat="1" ht="15" customHeight="1" x14ac:dyDescent="0.25">
      <c r="A42" s="69" t="s">
        <v>30</v>
      </c>
      <c r="B42" s="70">
        <v>17829542</v>
      </c>
      <c r="C42" s="70">
        <v>17852841</v>
      </c>
      <c r="D42" s="70">
        <v>17673746</v>
      </c>
      <c r="E42" s="70">
        <f>D42-C42</f>
        <v>-179095</v>
      </c>
      <c r="F42" s="71">
        <f>IF(ISBLANK(E42),"  ",IF(C42&gt;0,E42/C42,IF(E42&gt;0,1,0)))</f>
        <v>-1.0031736685494482E-2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6">D44-C44</f>
        <v>0</v>
      </c>
      <c r="F44" s="62">
        <f t="shared" ref="F44:F49" si="7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1">
        <f t="shared" si="6"/>
        <v>0</v>
      </c>
      <c r="F45" s="62">
        <f t="shared" si="7"/>
        <v>0</v>
      </c>
      <c r="H45" s="178"/>
    </row>
    <row r="46" spans="1:8" ht="15" customHeight="1" x14ac:dyDescent="0.25">
      <c r="A46" s="73" t="s">
        <v>34</v>
      </c>
      <c r="B46" s="61">
        <v>0</v>
      </c>
      <c r="C46" s="61">
        <v>0</v>
      </c>
      <c r="D46" s="61">
        <v>0</v>
      </c>
      <c r="E46" s="61">
        <f t="shared" si="6"/>
        <v>0</v>
      </c>
      <c r="F46" s="62">
        <f t="shared" si="7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1">
        <f t="shared" si="6"/>
        <v>0</v>
      </c>
      <c r="F47" s="62">
        <f t="shared" si="7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1">
        <f t="shared" si="6"/>
        <v>0</v>
      </c>
      <c r="F48" s="62">
        <f t="shared" si="7"/>
        <v>0</v>
      </c>
      <c r="H48" s="178"/>
    </row>
    <row r="49" spans="1:13" s="103" customFormat="1" ht="15" customHeight="1" x14ac:dyDescent="0.25">
      <c r="A49" s="67" t="s">
        <v>37</v>
      </c>
      <c r="B49" s="75">
        <v>0</v>
      </c>
      <c r="C49" s="75">
        <v>0</v>
      </c>
      <c r="D49" s="75">
        <v>0</v>
      </c>
      <c r="E49" s="77">
        <f t="shared" si="6"/>
        <v>0</v>
      </c>
      <c r="F49" s="71">
        <f t="shared" si="7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v>0</v>
      </c>
      <c r="C51" s="77">
        <v>0</v>
      </c>
      <c r="D51" s="77">
        <v>0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5">
        <v>17250000</v>
      </c>
      <c r="C55" s="75">
        <v>17250000</v>
      </c>
      <c r="D55" s="75">
        <v>16750000</v>
      </c>
      <c r="E55" s="75">
        <f>D55-C55</f>
        <v>-500000</v>
      </c>
      <c r="F55" s="71">
        <f>IF(ISBLANK(E55),"  ",IF(C55&gt;0,E55/C55,IF(E55&gt;0,1,0)))</f>
        <v>-2.8985507246376812E-2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9">
        <v>0</v>
      </c>
      <c r="C57" s="79">
        <v>0</v>
      </c>
      <c r="D57" s="79">
        <v>0</v>
      </c>
      <c r="E57" s="79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5">
        <v>35079542</v>
      </c>
      <c r="C61" s="75">
        <v>35102841</v>
      </c>
      <c r="D61" s="75">
        <v>34423746</v>
      </c>
      <c r="E61" s="75">
        <f>D61-C61</f>
        <v>-679095</v>
      </c>
      <c r="F61" s="71">
        <f>IF(ISBLANK(E61),"  ",IF(C61&gt;0,E61/C61,IF(E61&gt;0,1,0)))</f>
        <v>-1.9345870039407922E-2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9" ht="15" customHeight="1" x14ac:dyDescent="0.25">
      <c r="A65" s="64" t="s">
        <v>46</v>
      </c>
      <c r="B65" s="57">
        <v>18408525</v>
      </c>
      <c r="C65" s="57">
        <v>18135058</v>
      </c>
      <c r="D65" s="57">
        <v>17385136</v>
      </c>
      <c r="E65" s="183">
        <f t="shared" ref="E65:E78" si="8">D65-C65</f>
        <v>-749922</v>
      </c>
      <c r="F65" s="62">
        <f t="shared" ref="F65:F78" si="9">IF(ISBLANK(E65),"  ",IF(C65&gt;0,E65/C65,IF(E65&gt;0,1,0)))</f>
        <v>-4.1352059640504042E-2</v>
      </c>
      <c r="H65" s="178"/>
      <c r="I65" s="151"/>
    </row>
    <row r="66" spans="1:9" ht="15" customHeight="1" x14ac:dyDescent="0.25">
      <c r="A66" s="66" t="s">
        <v>47</v>
      </c>
      <c r="B66" s="65">
        <v>0</v>
      </c>
      <c r="C66" s="65">
        <v>0</v>
      </c>
      <c r="D66" s="65">
        <v>0</v>
      </c>
      <c r="E66" s="183">
        <f t="shared" si="8"/>
        <v>0</v>
      </c>
      <c r="F66" s="62">
        <f t="shared" si="9"/>
        <v>0</v>
      </c>
      <c r="H66" s="178"/>
      <c r="I66" s="151"/>
    </row>
    <row r="67" spans="1:9" ht="15" customHeight="1" x14ac:dyDescent="0.25">
      <c r="A67" s="66" t="s">
        <v>48</v>
      </c>
      <c r="B67" s="65">
        <v>0</v>
      </c>
      <c r="C67" s="65">
        <v>0</v>
      </c>
      <c r="D67" s="65">
        <v>0</v>
      </c>
      <c r="E67" s="183">
        <f t="shared" si="8"/>
        <v>0</v>
      </c>
      <c r="F67" s="62">
        <f t="shared" si="9"/>
        <v>0</v>
      </c>
      <c r="H67" s="178"/>
      <c r="I67" s="151"/>
    </row>
    <row r="68" spans="1:9" ht="15" customHeight="1" x14ac:dyDescent="0.25">
      <c r="A68" s="66" t="s">
        <v>49</v>
      </c>
      <c r="B68" s="65">
        <v>2797218</v>
      </c>
      <c r="C68" s="65">
        <v>3021759</v>
      </c>
      <c r="D68" s="65">
        <v>3082891</v>
      </c>
      <c r="E68" s="183">
        <f t="shared" si="8"/>
        <v>61132</v>
      </c>
      <c r="F68" s="62">
        <f t="shared" si="9"/>
        <v>2.0230600785833681E-2</v>
      </c>
      <c r="H68" s="178"/>
      <c r="I68" s="151"/>
    </row>
    <row r="69" spans="1:9" ht="15" customHeight="1" x14ac:dyDescent="0.25">
      <c r="A69" s="66" t="s">
        <v>50</v>
      </c>
      <c r="B69" s="65">
        <v>3651128</v>
      </c>
      <c r="C69" s="65">
        <v>3828459</v>
      </c>
      <c r="D69" s="65">
        <v>3735700</v>
      </c>
      <c r="E69" s="183">
        <f t="shared" si="8"/>
        <v>-92759</v>
      </c>
      <c r="F69" s="62">
        <f t="shared" si="9"/>
        <v>-2.4228808510160356E-2</v>
      </c>
      <c r="H69" s="178"/>
      <c r="I69" s="151"/>
    </row>
    <row r="70" spans="1:9" ht="15" customHeight="1" x14ac:dyDescent="0.25">
      <c r="A70" s="66" t="s">
        <v>51</v>
      </c>
      <c r="B70" s="65">
        <v>5557958</v>
      </c>
      <c r="C70" s="65">
        <v>5744568</v>
      </c>
      <c r="D70" s="65">
        <v>6025696</v>
      </c>
      <c r="E70" s="183">
        <f t="shared" si="8"/>
        <v>281128</v>
      </c>
      <c r="F70" s="62">
        <f t="shared" si="9"/>
        <v>4.8938057657251163E-2</v>
      </c>
      <c r="H70" s="178"/>
      <c r="I70" s="151"/>
    </row>
    <row r="71" spans="1:9" ht="15" customHeight="1" x14ac:dyDescent="0.25">
      <c r="A71" s="66" t="s">
        <v>52</v>
      </c>
      <c r="B71" s="65">
        <v>4500</v>
      </c>
      <c r="C71" s="65">
        <v>15000</v>
      </c>
      <c r="D71" s="65">
        <v>15500</v>
      </c>
      <c r="E71" s="183">
        <f t="shared" si="8"/>
        <v>500</v>
      </c>
      <c r="F71" s="62">
        <f t="shared" si="9"/>
        <v>3.3333333333333333E-2</v>
      </c>
      <c r="H71" s="178"/>
      <c r="I71" s="151"/>
    </row>
    <row r="72" spans="1:9" ht="15" customHeight="1" x14ac:dyDescent="0.25">
      <c r="A72" s="66" t="s">
        <v>53</v>
      </c>
      <c r="B72" s="65">
        <v>3082496</v>
      </c>
      <c r="C72" s="65">
        <v>2638040</v>
      </c>
      <c r="D72" s="65">
        <v>2591142</v>
      </c>
      <c r="E72" s="183">
        <f t="shared" si="8"/>
        <v>-46898</v>
      </c>
      <c r="F72" s="62">
        <f t="shared" si="9"/>
        <v>-1.7777592455004473E-2</v>
      </c>
      <c r="H72" s="178"/>
      <c r="I72" s="151"/>
    </row>
    <row r="73" spans="1:9" s="103" customFormat="1" ht="15" customHeight="1" x14ac:dyDescent="0.25">
      <c r="A73" s="84" t="s">
        <v>54</v>
      </c>
      <c r="B73" s="70">
        <v>33501825</v>
      </c>
      <c r="C73" s="70">
        <v>33382884</v>
      </c>
      <c r="D73" s="70">
        <v>32836065</v>
      </c>
      <c r="E73" s="79">
        <f t="shared" si="8"/>
        <v>-546819</v>
      </c>
      <c r="F73" s="71">
        <f t="shared" si="9"/>
        <v>-1.638022047466001E-2</v>
      </c>
      <c r="H73" s="179"/>
      <c r="I73" s="151"/>
    </row>
    <row r="74" spans="1:9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183">
        <f t="shared" si="8"/>
        <v>0</v>
      </c>
      <c r="F74" s="62">
        <f t="shared" si="9"/>
        <v>0</v>
      </c>
      <c r="H74" s="178"/>
      <c r="I74" s="151"/>
    </row>
    <row r="75" spans="1:9" ht="15" customHeight="1" x14ac:dyDescent="0.25">
      <c r="A75" s="66" t="s">
        <v>56</v>
      </c>
      <c r="B75" s="65">
        <v>1577717</v>
      </c>
      <c r="C75" s="65">
        <v>1719957</v>
      </c>
      <c r="D75" s="65">
        <v>1587681</v>
      </c>
      <c r="E75" s="183">
        <f t="shared" si="8"/>
        <v>-132276</v>
      </c>
      <c r="F75" s="62">
        <f t="shared" si="9"/>
        <v>-7.6906573827136379E-2</v>
      </c>
      <c r="H75" s="178"/>
      <c r="I75" s="151"/>
    </row>
    <row r="76" spans="1:9" ht="15" customHeight="1" x14ac:dyDescent="0.25">
      <c r="A76" s="66" t="s">
        <v>57</v>
      </c>
      <c r="B76" s="65">
        <v>0</v>
      </c>
      <c r="C76" s="65">
        <v>0</v>
      </c>
      <c r="D76" s="65">
        <v>0</v>
      </c>
      <c r="E76" s="183">
        <f t="shared" si="8"/>
        <v>0</v>
      </c>
      <c r="F76" s="62">
        <f t="shared" si="9"/>
        <v>0</v>
      </c>
      <c r="H76" s="178"/>
      <c r="I76" s="151"/>
    </row>
    <row r="77" spans="1:9" ht="15" customHeight="1" x14ac:dyDescent="0.25">
      <c r="A77" s="66" t="s">
        <v>58</v>
      </c>
      <c r="B77" s="65">
        <v>0</v>
      </c>
      <c r="C77" s="65">
        <v>0</v>
      </c>
      <c r="D77" s="65">
        <v>0</v>
      </c>
      <c r="E77" s="183">
        <f t="shared" si="8"/>
        <v>0</v>
      </c>
      <c r="F77" s="62">
        <f t="shared" si="9"/>
        <v>0</v>
      </c>
      <c r="H77" s="178"/>
      <c r="I77" s="151"/>
    </row>
    <row r="78" spans="1:9" s="103" customFormat="1" ht="15" customHeight="1" x14ac:dyDescent="0.25">
      <c r="A78" s="85" t="s">
        <v>59</v>
      </c>
      <c r="B78" s="86">
        <v>35079542</v>
      </c>
      <c r="C78" s="86">
        <v>35102841</v>
      </c>
      <c r="D78" s="86">
        <v>34423746</v>
      </c>
      <c r="E78" s="79">
        <f t="shared" si="8"/>
        <v>-679095</v>
      </c>
      <c r="F78" s="71">
        <f t="shared" si="9"/>
        <v>-1.9345870039407922E-2</v>
      </c>
      <c r="H78" s="179"/>
      <c r="I78" s="151"/>
    </row>
    <row r="79" spans="1:9" ht="15" customHeight="1" x14ac:dyDescent="0.25">
      <c r="A79" s="83"/>
      <c r="B79" s="57"/>
      <c r="C79" s="57"/>
      <c r="D79" s="57"/>
      <c r="E79" s="57"/>
      <c r="F79" s="59"/>
      <c r="H79" s="178"/>
      <c r="I79" s="151"/>
    </row>
    <row r="80" spans="1:9" ht="15" customHeight="1" x14ac:dyDescent="0.25">
      <c r="A80" s="81" t="s">
        <v>60</v>
      </c>
      <c r="B80" s="57"/>
      <c r="C80" s="57"/>
      <c r="D80" s="57"/>
      <c r="E80" s="57"/>
      <c r="F80" s="59"/>
      <c r="H80" s="178"/>
      <c r="I80" s="151"/>
    </row>
    <row r="81" spans="1:9" ht="15" customHeight="1" x14ac:dyDescent="0.25">
      <c r="A81" s="64" t="s">
        <v>61</v>
      </c>
      <c r="B81" s="61">
        <v>18547856</v>
      </c>
      <c r="C81" s="61">
        <v>18584292</v>
      </c>
      <c r="D81" s="61">
        <v>18996951</v>
      </c>
      <c r="E81" s="57">
        <f t="shared" ref="E81:E99" si="10">D81-C81</f>
        <v>412659</v>
      </c>
      <c r="F81" s="62">
        <f t="shared" ref="F81:F99" si="11">IF(ISBLANK(E81),"  ",IF(C81&gt;0,E81/C81,IF(E81&gt;0,1,0)))</f>
        <v>2.2204719986104394E-2</v>
      </c>
      <c r="H81" s="178"/>
      <c r="I81" s="151"/>
    </row>
    <row r="82" spans="1:9" ht="15" customHeight="1" x14ac:dyDescent="0.25">
      <c r="A82" s="66" t="s">
        <v>62</v>
      </c>
      <c r="B82" s="63">
        <v>177948</v>
      </c>
      <c r="C82" s="63">
        <v>181000</v>
      </c>
      <c r="D82" s="63">
        <v>172000</v>
      </c>
      <c r="E82" s="65">
        <f t="shared" si="10"/>
        <v>-9000</v>
      </c>
      <c r="F82" s="62">
        <f t="shared" si="11"/>
        <v>-4.9723756906077346E-2</v>
      </c>
      <c r="H82" s="178"/>
      <c r="I82" s="151"/>
    </row>
    <row r="83" spans="1:9" ht="15" customHeight="1" x14ac:dyDescent="0.25">
      <c r="A83" s="66" t="s">
        <v>63</v>
      </c>
      <c r="B83" s="57">
        <v>8279139</v>
      </c>
      <c r="C83" s="57">
        <v>8055023</v>
      </c>
      <c r="D83" s="57">
        <v>7751822</v>
      </c>
      <c r="E83" s="65">
        <f t="shared" si="10"/>
        <v>-303201</v>
      </c>
      <c r="F83" s="62">
        <f t="shared" si="11"/>
        <v>-3.764123330249957E-2</v>
      </c>
      <c r="H83" s="178"/>
      <c r="I83" s="151"/>
    </row>
    <row r="84" spans="1:9" s="103" customFormat="1" ht="15" customHeight="1" x14ac:dyDescent="0.25">
      <c r="A84" s="84" t="s">
        <v>64</v>
      </c>
      <c r="B84" s="86">
        <v>27004943</v>
      </c>
      <c r="C84" s="86">
        <v>26820315</v>
      </c>
      <c r="D84" s="86">
        <v>26920773</v>
      </c>
      <c r="E84" s="70">
        <f t="shared" si="10"/>
        <v>100458</v>
      </c>
      <c r="F84" s="71">
        <f t="shared" si="11"/>
        <v>3.7455935920215704E-3</v>
      </c>
      <c r="H84" s="179"/>
      <c r="I84" s="151"/>
    </row>
    <row r="85" spans="1:9" ht="15" customHeight="1" x14ac:dyDescent="0.25">
      <c r="A85" s="66" t="s">
        <v>65</v>
      </c>
      <c r="B85" s="63">
        <v>211627</v>
      </c>
      <c r="C85" s="63">
        <v>364475</v>
      </c>
      <c r="D85" s="63">
        <v>249350</v>
      </c>
      <c r="E85" s="65">
        <f t="shared" si="10"/>
        <v>-115125</v>
      </c>
      <c r="F85" s="62">
        <f t="shared" si="11"/>
        <v>-0.3158652856848892</v>
      </c>
      <c r="H85" s="178"/>
      <c r="I85" s="151"/>
    </row>
    <row r="86" spans="1:9" ht="15" customHeight="1" x14ac:dyDescent="0.25">
      <c r="A86" s="66" t="s">
        <v>66</v>
      </c>
      <c r="B86" s="61">
        <v>3979811</v>
      </c>
      <c r="C86" s="61">
        <v>4293558</v>
      </c>
      <c r="D86" s="61">
        <v>4002058</v>
      </c>
      <c r="E86" s="65">
        <f t="shared" si="10"/>
        <v>-291500</v>
      </c>
      <c r="F86" s="62">
        <f t="shared" si="11"/>
        <v>-6.7892409977925075E-2</v>
      </c>
      <c r="H86" s="178"/>
      <c r="I86" s="151"/>
    </row>
    <row r="87" spans="1:9" ht="15" customHeight="1" x14ac:dyDescent="0.25">
      <c r="A87" s="66" t="s">
        <v>67</v>
      </c>
      <c r="B87" s="57">
        <v>405179</v>
      </c>
      <c r="C87" s="57">
        <v>607750</v>
      </c>
      <c r="D87" s="57">
        <v>388410</v>
      </c>
      <c r="E87" s="65">
        <f t="shared" si="10"/>
        <v>-219340</v>
      </c>
      <c r="F87" s="62">
        <f t="shared" si="11"/>
        <v>-0.36090497737556559</v>
      </c>
      <c r="H87" s="178"/>
      <c r="I87" s="151"/>
    </row>
    <row r="88" spans="1:9" s="103" customFormat="1" ht="15" customHeight="1" x14ac:dyDescent="0.25">
      <c r="A88" s="68" t="s">
        <v>68</v>
      </c>
      <c r="B88" s="86">
        <v>4596617</v>
      </c>
      <c r="C88" s="86">
        <v>5265783</v>
      </c>
      <c r="D88" s="86">
        <v>4639818</v>
      </c>
      <c r="E88" s="65">
        <f t="shared" si="10"/>
        <v>-625965</v>
      </c>
      <c r="F88" s="71">
        <f t="shared" si="11"/>
        <v>-0.11887405918550005</v>
      </c>
      <c r="H88" s="179"/>
      <c r="I88" s="151"/>
    </row>
    <row r="89" spans="1:9" ht="15" customHeight="1" x14ac:dyDescent="0.25">
      <c r="A89" s="66" t="s">
        <v>69</v>
      </c>
      <c r="B89" s="57">
        <v>1348725</v>
      </c>
      <c r="C89" s="57">
        <v>839900</v>
      </c>
      <c r="D89" s="57">
        <v>830089</v>
      </c>
      <c r="E89" s="65">
        <f t="shared" si="10"/>
        <v>-9811</v>
      </c>
      <c r="F89" s="62">
        <f t="shared" si="11"/>
        <v>-1.1681152518156924E-2</v>
      </c>
      <c r="H89" s="178"/>
      <c r="I89" s="151"/>
    </row>
    <row r="90" spans="1:9" ht="15" customHeight="1" x14ac:dyDescent="0.25">
      <c r="A90" s="66" t="s">
        <v>70</v>
      </c>
      <c r="B90" s="65">
        <v>412323</v>
      </c>
      <c r="C90" s="65">
        <v>433936</v>
      </c>
      <c r="D90" s="65">
        <v>431785</v>
      </c>
      <c r="E90" s="65">
        <f t="shared" si="10"/>
        <v>-2151</v>
      </c>
      <c r="F90" s="62">
        <f t="shared" si="11"/>
        <v>-4.9569521772795987E-3</v>
      </c>
      <c r="H90" s="178"/>
      <c r="I90" s="151"/>
    </row>
    <row r="91" spans="1:9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10"/>
        <v>0</v>
      </c>
      <c r="F91" s="62">
        <f t="shared" si="11"/>
        <v>0</v>
      </c>
      <c r="H91" s="178"/>
      <c r="I91" s="151"/>
    </row>
    <row r="92" spans="1:9" ht="15" customHeight="1" x14ac:dyDescent="0.25">
      <c r="A92" s="66" t="s">
        <v>72</v>
      </c>
      <c r="B92" s="65">
        <v>1577717</v>
      </c>
      <c r="C92" s="65">
        <v>1719957</v>
      </c>
      <c r="D92" s="65">
        <v>1587681</v>
      </c>
      <c r="E92" s="65">
        <f t="shared" si="10"/>
        <v>-132276</v>
      </c>
      <c r="F92" s="62">
        <f t="shared" si="11"/>
        <v>-7.6906573827136379E-2</v>
      </c>
      <c r="H92" s="178"/>
      <c r="I92" s="151"/>
    </row>
    <row r="93" spans="1:9" s="103" customFormat="1" ht="15" customHeight="1" x14ac:dyDescent="0.25">
      <c r="A93" s="68" t="s">
        <v>73</v>
      </c>
      <c r="B93" s="70">
        <v>3338765</v>
      </c>
      <c r="C93" s="70">
        <v>2993793</v>
      </c>
      <c r="D93" s="70">
        <v>2849555</v>
      </c>
      <c r="E93" s="70">
        <f t="shared" si="10"/>
        <v>-144238</v>
      </c>
      <c r="F93" s="71">
        <f t="shared" si="11"/>
        <v>-4.81790157168515E-2</v>
      </c>
      <c r="H93" s="179"/>
      <c r="I93" s="151"/>
    </row>
    <row r="94" spans="1:9" ht="15" customHeight="1" x14ac:dyDescent="0.25">
      <c r="A94" s="66" t="s">
        <v>74</v>
      </c>
      <c r="B94" s="65">
        <v>137592</v>
      </c>
      <c r="C94" s="65">
        <v>22950</v>
      </c>
      <c r="D94" s="65">
        <v>13600</v>
      </c>
      <c r="E94" s="65">
        <f t="shared" si="10"/>
        <v>-9350</v>
      </c>
      <c r="F94" s="62">
        <f t="shared" si="11"/>
        <v>-0.40740740740740738</v>
      </c>
      <c r="H94" s="178"/>
      <c r="I94" s="151"/>
    </row>
    <row r="95" spans="1:9" ht="15" customHeight="1" x14ac:dyDescent="0.25">
      <c r="A95" s="66" t="s">
        <v>75</v>
      </c>
      <c r="B95" s="65">
        <v>1625</v>
      </c>
      <c r="C95" s="65">
        <v>0</v>
      </c>
      <c r="D95" s="65">
        <v>0</v>
      </c>
      <c r="E95" s="65">
        <f t="shared" si="10"/>
        <v>0</v>
      </c>
      <c r="F95" s="62">
        <f t="shared" si="11"/>
        <v>0</v>
      </c>
      <c r="H95" s="178"/>
      <c r="I95" s="151"/>
    </row>
    <row r="96" spans="1:9" ht="15" customHeight="1" x14ac:dyDescent="0.25">
      <c r="A96" s="73" t="s">
        <v>76</v>
      </c>
      <c r="B96" s="65">
        <v>0</v>
      </c>
      <c r="C96" s="65">
        <v>0</v>
      </c>
      <c r="D96" s="65">
        <v>0</v>
      </c>
      <c r="E96" s="65">
        <f t="shared" si="10"/>
        <v>0</v>
      </c>
      <c r="F96" s="62">
        <f t="shared" si="11"/>
        <v>0</v>
      </c>
      <c r="H96" s="178"/>
      <c r="I96" s="151"/>
    </row>
    <row r="97" spans="1:9" s="103" customFormat="1" ht="15" customHeight="1" x14ac:dyDescent="0.25">
      <c r="A97" s="87" t="s">
        <v>77</v>
      </c>
      <c r="B97" s="86">
        <v>139217</v>
      </c>
      <c r="C97" s="86">
        <v>22950</v>
      </c>
      <c r="D97" s="86">
        <v>13600</v>
      </c>
      <c r="E97" s="65">
        <f t="shared" si="10"/>
        <v>-9350</v>
      </c>
      <c r="F97" s="71">
        <f t="shared" si="11"/>
        <v>-0.40740740740740738</v>
      </c>
      <c r="H97" s="179"/>
      <c r="I97" s="151"/>
    </row>
    <row r="98" spans="1:9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10"/>
        <v>0</v>
      </c>
      <c r="F98" s="62">
        <f t="shared" si="11"/>
        <v>0</v>
      </c>
      <c r="H98" s="178"/>
      <c r="I98" s="151"/>
    </row>
    <row r="99" spans="1:9" s="103" customFormat="1" ht="15" customHeight="1" thickBot="1" x14ac:dyDescent="0.3">
      <c r="A99" s="159" t="s">
        <v>59</v>
      </c>
      <c r="B99" s="160">
        <v>35079542</v>
      </c>
      <c r="C99" s="160">
        <v>35102841</v>
      </c>
      <c r="D99" s="160">
        <v>34423746</v>
      </c>
      <c r="E99" s="160">
        <f t="shared" si="10"/>
        <v>-679095</v>
      </c>
      <c r="F99" s="162">
        <f t="shared" si="11"/>
        <v>-1.9345870039407922E-2</v>
      </c>
      <c r="H99" s="179"/>
      <c r="I99" s="151"/>
    </row>
    <row r="100" spans="1:9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9" x14ac:dyDescent="0.25">
      <c r="A101" s="1" t="s">
        <v>210</v>
      </c>
    </row>
    <row r="102" spans="1:9" x14ac:dyDescent="0.25">
      <c r="A102" s="1" t="s">
        <v>181</v>
      </c>
    </row>
    <row r="103" spans="1:9" x14ac:dyDescent="0.25">
      <c r="A103" s="1" t="s">
        <v>211</v>
      </c>
    </row>
  </sheetData>
  <hyperlinks>
    <hyperlink ref="I2" location="Home!A1" tooltip="Home" display="Home" xr:uid="{00000000-0004-0000-3200-000000000000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52">
    <pageSetUpPr fitToPage="1"/>
  </sheetPr>
  <dimension ref="A1:M103"/>
  <sheetViews>
    <sheetView zoomScaleNormal="100" zoomScaleSheetLayoutView="73" workbookViewId="0">
      <selection activeCell="C13" sqref="C13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">
      <c r="A1" s="27" t="s">
        <v>0</v>
      </c>
      <c r="B1" s="28"/>
      <c r="D1" s="29" t="s">
        <v>1</v>
      </c>
      <c r="E1" s="168" t="s">
        <v>190</v>
      </c>
      <c r="F1" s="30"/>
      <c r="H1" s="152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207</v>
      </c>
      <c r="C5" s="54" t="s">
        <v>208</v>
      </c>
      <c r="D5" s="202" t="s">
        <v>209</v>
      </c>
      <c r="E5" s="54" t="s">
        <v>207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11159341</v>
      </c>
      <c r="C8" s="61">
        <v>11159341</v>
      </c>
      <c r="D8" s="61">
        <v>11313713</v>
      </c>
      <c r="E8" s="61">
        <f t="shared" ref="E8:E36" si="0">D8-C8</f>
        <v>154372</v>
      </c>
      <c r="F8" s="62">
        <f t="shared" ref="F8:F36" si="1">IF(ISBLANK(E8),"  ",IF(C8&gt;0,E8/C8,IF(E8&gt;0,1,0)))</f>
        <v>1.3833433354173872E-2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996997.40999999992</v>
      </c>
      <c r="C10" s="63">
        <v>1007747</v>
      </c>
      <c r="D10" s="63">
        <v>921482</v>
      </c>
      <c r="E10" s="61">
        <f t="shared" si="0"/>
        <v>-86265</v>
      </c>
      <c r="F10" s="62">
        <f t="shared" si="1"/>
        <v>-8.560184252595146E-2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286924.42</v>
      </c>
      <c r="C12" s="65">
        <v>296463</v>
      </c>
      <c r="D12" s="65">
        <v>301942</v>
      </c>
      <c r="E12" s="61">
        <f t="shared" si="0"/>
        <v>5479</v>
      </c>
      <c r="F12" s="62">
        <f t="shared" si="1"/>
        <v>1.8481226999659317E-2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227259</v>
      </c>
      <c r="C14" s="65">
        <v>227259</v>
      </c>
      <c r="D14" s="65">
        <v>135515</v>
      </c>
      <c r="E14" s="61">
        <f t="shared" si="0"/>
        <v>-91744</v>
      </c>
      <c r="F14" s="62">
        <f t="shared" si="1"/>
        <v>-0.40369798335819485</v>
      </c>
      <c r="H14" s="178"/>
    </row>
    <row r="15" spans="1:9" ht="15" customHeight="1" x14ac:dyDescent="0.25">
      <c r="A15" s="190" t="s">
        <v>19</v>
      </c>
      <c r="B15" s="65">
        <v>482813.99</v>
      </c>
      <c r="C15" s="65">
        <v>484025</v>
      </c>
      <c r="D15" s="65">
        <v>484025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205</v>
      </c>
      <c r="B31" s="65">
        <v>0</v>
      </c>
      <c r="C31" s="65">
        <v>0</v>
      </c>
      <c r="D31" s="65">
        <v>0</v>
      </c>
      <c r="E31" s="61">
        <f t="shared" ref="E31:E32" si="2">D31-C31</f>
        <v>0</v>
      </c>
      <c r="F31" s="62">
        <f t="shared" ref="F31:F32" si="3">IF(ISBLANK(E31),"  ",IF(C31&gt;0,E31/C31,IF(E31&gt;0,1,0)))</f>
        <v>0</v>
      </c>
      <c r="H31" s="178"/>
    </row>
    <row r="32" spans="1:8" ht="15" customHeight="1" x14ac:dyDescent="0.25">
      <c r="A32" s="189" t="s">
        <v>206</v>
      </c>
      <c r="B32" s="65">
        <v>0</v>
      </c>
      <c r="C32" s="65">
        <v>0</v>
      </c>
      <c r="D32" s="65">
        <v>0</v>
      </c>
      <c r="E32" s="61">
        <f t="shared" si="2"/>
        <v>0</v>
      </c>
      <c r="F32" s="62">
        <f t="shared" si="3"/>
        <v>0</v>
      </c>
      <c r="H32" s="178"/>
    </row>
    <row r="33" spans="1:8" ht="15" customHeight="1" x14ac:dyDescent="0.25">
      <c r="A33" s="191" t="s">
        <v>201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204</v>
      </c>
      <c r="B34" s="65">
        <v>0</v>
      </c>
      <c r="C34" s="65">
        <v>0</v>
      </c>
      <c r="D34" s="65">
        <v>0</v>
      </c>
      <c r="E34" s="61">
        <f t="shared" ref="E34" si="4">D34-C34</f>
        <v>0</v>
      </c>
      <c r="F34" s="62">
        <f t="shared" ref="F34" si="5">IF(ISBLANK(E34),"  ",IF(C34&gt;0,E34/C34,IF(E34&gt;0,1,0)))</f>
        <v>0</v>
      </c>
      <c r="H34" s="178"/>
    </row>
    <row r="35" spans="1:8" ht="15" customHeight="1" x14ac:dyDescent="0.25">
      <c r="A35" s="193" t="s">
        <v>202</v>
      </c>
      <c r="B35" s="65">
        <v>0</v>
      </c>
      <c r="C35" s="65">
        <v>0</v>
      </c>
      <c r="D35" s="65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203</v>
      </c>
      <c r="B36" s="65">
        <v>0</v>
      </c>
      <c r="C36" s="65">
        <v>0</v>
      </c>
      <c r="D36" s="65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s="103" customFormat="1" ht="15" customHeight="1" x14ac:dyDescent="0.25">
      <c r="A42" s="69" t="s">
        <v>30</v>
      </c>
      <c r="B42" s="70">
        <v>12156338.41</v>
      </c>
      <c r="C42" s="70">
        <v>12167088</v>
      </c>
      <c r="D42" s="70">
        <v>12235195</v>
      </c>
      <c r="E42" s="70">
        <f>D42-C42</f>
        <v>68107</v>
      </c>
      <c r="F42" s="71">
        <f>IF(ISBLANK(E42),"  ",IF(C42&gt;0,E42/C42,IF(E42&gt;0,1,0)))</f>
        <v>5.597641769337084E-3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6">D44-C44</f>
        <v>0</v>
      </c>
      <c r="F44" s="62">
        <f t="shared" ref="F44:F49" si="7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1">
        <f t="shared" si="6"/>
        <v>0</v>
      </c>
      <c r="F45" s="62">
        <f t="shared" si="7"/>
        <v>0</v>
      </c>
      <c r="H45" s="178"/>
    </row>
    <row r="46" spans="1:8" ht="15" customHeight="1" x14ac:dyDescent="0.25">
      <c r="A46" s="73" t="s">
        <v>34</v>
      </c>
      <c r="B46" s="61">
        <v>0</v>
      </c>
      <c r="C46" s="61">
        <v>0</v>
      </c>
      <c r="D46" s="61">
        <v>0</v>
      </c>
      <c r="E46" s="61">
        <f t="shared" si="6"/>
        <v>0</v>
      </c>
      <c r="F46" s="62">
        <f t="shared" si="7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1">
        <f t="shared" si="6"/>
        <v>0</v>
      </c>
      <c r="F47" s="62">
        <f t="shared" si="7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1">
        <f t="shared" si="6"/>
        <v>0</v>
      </c>
      <c r="F48" s="62">
        <f t="shared" si="7"/>
        <v>0</v>
      </c>
      <c r="H48" s="178"/>
    </row>
    <row r="49" spans="1:13" s="103" customFormat="1" ht="15" customHeight="1" x14ac:dyDescent="0.25">
      <c r="A49" s="67" t="s">
        <v>37</v>
      </c>
      <c r="B49" s="75">
        <v>0</v>
      </c>
      <c r="C49" s="75">
        <v>0</v>
      </c>
      <c r="D49" s="75">
        <v>0</v>
      </c>
      <c r="E49" s="77">
        <f t="shared" si="6"/>
        <v>0</v>
      </c>
      <c r="F49" s="71">
        <f t="shared" si="7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v>0</v>
      </c>
      <c r="C51" s="77">
        <v>0</v>
      </c>
      <c r="D51" s="77">
        <v>0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5">
        <v>11276330.09</v>
      </c>
      <c r="C55" s="75">
        <v>11500000</v>
      </c>
      <c r="D55" s="75">
        <v>11500000</v>
      </c>
      <c r="E55" s="75">
        <f>D55-C55</f>
        <v>0</v>
      </c>
      <c r="F55" s="71">
        <f>IF(ISBLANK(E55),"  ",IF(C55&gt;0,E55/C55,IF(E55&gt;0,1,0)))</f>
        <v>0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9">
        <v>0</v>
      </c>
      <c r="C57" s="79">
        <v>0</v>
      </c>
      <c r="D57" s="79">
        <v>0</v>
      </c>
      <c r="E57" s="79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5">
        <v>23432668.5</v>
      </c>
      <c r="C61" s="75">
        <v>23667088</v>
      </c>
      <c r="D61" s="75">
        <v>23735195</v>
      </c>
      <c r="E61" s="75">
        <f>D61-C61</f>
        <v>68107</v>
      </c>
      <c r="F61" s="71">
        <f>IF(ISBLANK(E61),"  ",IF(C61&gt;0,E61/C61,IF(E61&gt;0,1,0)))</f>
        <v>2.8777093320479477E-3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57">
        <v>10055760.819999998</v>
      </c>
      <c r="C65" s="57">
        <v>10055898.609999999</v>
      </c>
      <c r="D65" s="57">
        <v>9834546</v>
      </c>
      <c r="E65" s="183">
        <f t="shared" ref="E65:E78" si="8">D65-C65</f>
        <v>-221352.6099999994</v>
      </c>
      <c r="F65" s="62">
        <f t="shared" ref="F65:F78" si="9">IF(ISBLANK(E65),"  ",IF(C65&gt;0,E65/C65,IF(E65&gt;0,1,0)))</f>
        <v>-2.2012215773523934E-2</v>
      </c>
      <c r="H65" s="178"/>
    </row>
    <row r="66" spans="1:8" ht="15" customHeight="1" x14ac:dyDescent="0.25">
      <c r="A66" s="66" t="s">
        <v>47</v>
      </c>
      <c r="B66" s="65">
        <v>0</v>
      </c>
      <c r="C66" s="65">
        <v>0</v>
      </c>
      <c r="D66" s="65">
        <v>0</v>
      </c>
      <c r="E66" s="183">
        <f t="shared" si="8"/>
        <v>0</v>
      </c>
      <c r="F66" s="62">
        <f t="shared" si="9"/>
        <v>0</v>
      </c>
      <c r="H66" s="178"/>
    </row>
    <row r="67" spans="1:8" ht="15" customHeight="1" x14ac:dyDescent="0.25">
      <c r="A67" s="66" t="s">
        <v>48</v>
      </c>
      <c r="B67" s="65">
        <v>0</v>
      </c>
      <c r="C67" s="65">
        <v>0</v>
      </c>
      <c r="D67" s="65">
        <v>0</v>
      </c>
      <c r="E67" s="183">
        <f t="shared" si="8"/>
        <v>0</v>
      </c>
      <c r="F67" s="62">
        <f t="shared" si="9"/>
        <v>0</v>
      </c>
      <c r="H67" s="178"/>
    </row>
    <row r="68" spans="1:8" ht="15" customHeight="1" x14ac:dyDescent="0.25">
      <c r="A68" s="66" t="s">
        <v>49</v>
      </c>
      <c r="B68" s="65">
        <v>2198370.9500000002</v>
      </c>
      <c r="C68" s="65">
        <v>2295532</v>
      </c>
      <c r="D68" s="65">
        <v>2398426</v>
      </c>
      <c r="E68" s="183">
        <f t="shared" si="8"/>
        <v>102894</v>
      </c>
      <c r="F68" s="62">
        <f t="shared" si="9"/>
        <v>4.4823596447359476E-2</v>
      </c>
      <c r="H68" s="178"/>
    </row>
    <row r="69" spans="1:8" ht="15" customHeight="1" x14ac:dyDescent="0.25">
      <c r="A69" s="66" t="s">
        <v>50</v>
      </c>
      <c r="B69" s="65">
        <v>2222809.3400000003</v>
      </c>
      <c r="C69" s="65">
        <v>2239992</v>
      </c>
      <c r="D69" s="65">
        <v>2386702</v>
      </c>
      <c r="E69" s="183">
        <f t="shared" si="8"/>
        <v>146710</v>
      </c>
      <c r="F69" s="62">
        <f t="shared" si="9"/>
        <v>6.5495769627748668E-2</v>
      </c>
      <c r="H69" s="178"/>
    </row>
    <row r="70" spans="1:8" ht="15" customHeight="1" x14ac:dyDescent="0.25">
      <c r="A70" s="66" t="s">
        <v>51</v>
      </c>
      <c r="B70" s="65">
        <v>4774268.79</v>
      </c>
      <c r="C70" s="65">
        <v>4891140.4400000004</v>
      </c>
      <c r="D70" s="65">
        <v>5011617</v>
      </c>
      <c r="E70" s="183">
        <f t="shared" si="8"/>
        <v>120476.55999999959</v>
      </c>
      <c r="F70" s="62">
        <f t="shared" si="9"/>
        <v>2.463158878341256E-2</v>
      </c>
      <c r="H70" s="178"/>
    </row>
    <row r="71" spans="1:8" ht="15" customHeight="1" x14ac:dyDescent="0.25">
      <c r="A71" s="66" t="s">
        <v>52</v>
      </c>
      <c r="B71" s="65">
        <v>24000</v>
      </c>
      <c r="C71" s="65">
        <v>24000</v>
      </c>
      <c r="D71" s="65">
        <v>24000</v>
      </c>
      <c r="E71" s="183">
        <f t="shared" si="8"/>
        <v>0</v>
      </c>
      <c r="F71" s="62">
        <f t="shared" si="9"/>
        <v>0</v>
      </c>
      <c r="H71" s="178"/>
    </row>
    <row r="72" spans="1:8" ht="15" customHeight="1" x14ac:dyDescent="0.25">
      <c r="A72" s="66" t="s">
        <v>53</v>
      </c>
      <c r="B72" s="65">
        <v>3157688.6</v>
      </c>
      <c r="C72" s="65">
        <v>3160751.56</v>
      </c>
      <c r="D72" s="65">
        <v>2806583</v>
      </c>
      <c r="E72" s="183">
        <f t="shared" si="8"/>
        <v>-354168.56000000006</v>
      </c>
      <c r="F72" s="62">
        <f t="shared" si="9"/>
        <v>-0.11205200828881345</v>
      </c>
      <c r="H72" s="178"/>
    </row>
    <row r="73" spans="1:8" s="103" customFormat="1" ht="15" customHeight="1" x14ac:dyDescent="0.25">
      <c r="A73" s="84" t="s">
        <v>54</v>
      </c>
      <c r="B73" s="70">
        <v>22432898.5</v>
      </c>
      <c r="C73" s="70">
        <v>22667314.609999999</v>
      </c>
      <c r="D73" s="70">
        <v>22461874</v>
      </c>
      <c r="E73" s="79">
        <f t="shared" si="8"/>
        <v>-205440.6099999994</v>
      </c>
      <c r="F73" s="71">
        <f t="shared" si="9"/>
        <v>-9.0632972425135194E-3</v>
      </c>
      <c r="H73" s="179"/>
    </row>
    <row r="74" spans="1:8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183">
        <f t="shared" si="8"/>
        <v>0</v>
      </c>
      <c r="F74" s="62">
        <f t="shared" si="9"/>
        <v>0</v>
      </c>
      <c r="H74" s="178"/>
    </row>
    <row r="75" spans="1:8" ht="15" customHeight="1" x14ac:dyDescent="0.25">
      <c r="A75" s="66" t="s">
        <v>56</v>
      </c>
      <c r="B75" s="65">
        <v>999770</v>
      </c>
      <c r="C75" s="65">
        <v>999773</v>
      </c>
      <c r="D75" s="65">
        <v>1273321</v>
      </c>
      <c r="E75" s="183">
        <f t="shared" si="8"/>
        <v>273548</v>
      </c>
      <c r="F75" s="62">
        <f t="shared" si="9"/>
        <v>0.27361010949485531</v>
      </c>
      <c r="H75" s="178"/>
    </row>
    <row r="76" spans="1:8" ht="15" customHeight="1" x14ac:dyDescent="0.25">
      <c r="A76" s="66" t="s">
        <v>57</v>
      </c>
      <c r="B76" s="65">
        <v>0</v>
      </c>
      <c r="C76" s="65">
        <v>0</v>
      </c>
      <c r="D76" s="65">
        <v>0</v>
      </c>
      <c r="E76" s="183">
        <f t="shared" si="8"/>
        <v>0</v>
      </c>
      <c r="F76" s="62">
        <f t="shared" si="9"/>
        <v>0</v>
      </c>
      <c r="H76" s="178"/>
    </row>
    <row r="77" spans="1:8" ht="15" customHeight="1" x14ac:dyDescent="0.25">
      <c r="A77" s="66" t="s">
        <v>58</v>
      </c>
      <c r="B77" s="65">
        <v>0</v>
      </c>
      <c r="C77" s="65">
        <v>0</v>
      </c>
      <c r="D77" s="65">
        <v>0</v>
      </c>
      <c r="E77" s="183">
        <f t="shared" si="8"/>
        <v>0</v>
      </c>
      <c r="F77" s="62">
        <f t="shared" si="9"/>
        <v>0</v>
      </c>
      <c r="H77" s="178"/>
    </row>
    <row r="78" spans="1:8" s="103" customFormat="1" ht="15" customHeight="1" x14ac:dyDescent="0.25">
      <c r="A78" s="85" t="s">
        <v>59</v>
      </c>
      <c r="B78" s="86">
        <v>23432668.5</v>
      </c>
      <c r="C78" s="86">
        <v>23667087.609999999</v>
      </c>
      <c r="D78" s="86">
        <v>23735195</v>
      </c>
      <c r="E78" s="79">
        <f t="shared" si="8"/>
        <v>68107.390000000596</v>
      </c>
      <c r="F78" s="71">
        <f t="shared" si="9"/>
        <v>2.8777258580486827E-3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v>12791026.949999999</v>
      </c>
      <c r="C81" s="61">
        <v>12919991.01</v>
      </c>
      <c r="D81" s="61">
        <v>12568361</v>
      </c>
      <c r="E81" s="57">
        <f t="shared" ref="E81:E99" si="10">D81-C81</f>
        <v>-351630.00999999978</v>
      </c>
      <c r="F81" s="62">
        <f t="shared" ref="F81:F99" si="11">IF(ISBLANK(E81),"  ",IF(C81&gt;0,E81/C81,IF(E81&gt;0,1,0)))</f>
        <v>-2.7215963983863466E-2</v>
      </c>
      <c r="H81" s="178"/>
    </row>
    <row r="82" spans="1:8" ht="15" customHeight="1" x14ac:dyDescent="0.25">
      <c r="A82" s="66" t="s">
        <v>62</v>
      </c>
      <c r="B82" s="63">
        <v>0</v>
      </c>
      <c r="C82" s="63">
        <v>0</v>
      </c>
      <c r="D82" s="63">
        <v>0</v>
      </c>
      <c r="E82" s="65">
        <f t="shared" si="10"/>
        <v>0</v>
      </c>
      <c r="F82" s="62">
        <f t="shared" si="11"/>
        <v>0</v>
      </c>
      <c r="H82" s="178"/>
    </row>
    <row r="83" spans="1:8" ht="15" customHeight="1" x14ac:dyDescent="0.25">
      <c r="A83" s="66" t="s">
        <v>63</v>
      </c>
      <c r="B83" s="57">
        <v>4924669.5200000005</v>
      </c>
      <c r="C83" s="57">
        <v>4974320.99</v>
      </c>
      <c r="D83" s="57">
        <v>5434664</v>
      </c>
      <c r="E83" s="65">
        <f t="shared" si="10"/>
        <v>460343.00999999978</v>
      </c>
      <c r="F83" s="62">
        <f t="shared" si="11"/>
        <v>9.2543889090679649E-2</v>
      </c>
      <c r="H83" s="178"/>
    </row>
    <row r="84" spans="1:8" s="103" customFormat="1" ht="15" customHeight="1" x14ac:dyDescent="0.25">
      <c r="A84" s="84" t="s">
        <v>64</v>
      </c>
      <c r="B84" s="86">
        <v>17715696.469999999</v>
      </c>
      <c r="C84" s="86">
        <v>17894312</v>
      </c>
      <c r="D84" s="86">
        <v>18003025</v>
      </c>
      <c r="E84" s="70">
        <f t="shared" si="10"/>
        <v>108713</v>
      </c>
      <c r="F84" s="71">
        <f t="shared" si="11"/>
        <v>6.0752824696473379E-3</v>
      </c>
      <c r="H84" s="179"/>
    </row>
    <row r="85" spans="1:8" ht="15" customHeight="1" x14ac:dyDescent="0.25">
      <c r="A85" s="66" t="s">
        <v>65</v>
      </c>
      <c r="B85" s="63">
        <v>123443.25</v>
      </c>
      <c r="C85" s="63">
        <v>130502</v>
      </c>
      <c r="D85" s="63">
        <v>149051</v>
      </c>
      <c r="E85" s="65">
        <f t="shared" si="10"/>
        <v>18549</v>
      </c>
      <c r="F85" s="62">
        <f t="shared" si="11"/>
        <v>0.14213575270877074</v>
      </c>
      <c r="H85" s="178"/>
    </row>
    <row r="86" spans="1:8" ht="15" customHeight="1" x14ac:dyDescent="0.25">
      <c r="A86" s="66" t="s">
        <v>66</v>
      </c>
      <c r="B86" s="61">
        <v>2972481.4899999998</v>
      </c>
      <c r="C86" s="61">
        <v>2991250.12</v>
      </c>
      <c r="D86" s="61">
        <v>2763418</v>
      </c>
      <c r="E86" s="65">
        <f t="shared" si="10"/>
        <v>-227832.12000000011</v>
      </c>
      <c r="F86" s="62">
        <f t="shared" si="11"/>
        <v>-7.6166188335999169E-2</v>
      </c>
      <c r="H86" s="178"/>
    </row>
    <row r="87" spans="1:8" ht="15" customHeight="1" x14ac:dyDescent="0.25">
      <c r="A87" s="66" t="s">
        <v>67</v>
      </c>
      <c r="B87" s="57">
        <v>357810.51</v>
      </c>
      <c r="C87" s="57">
        <v>375574.68</v>
      </c>
      <c r="D87" s="57">
        <v>404815</v>
      </c>
      <c r="E87" s="65">
        <f t="shared" si="10"/>
        <v>29240.320000000007</v>
      </c>
      <c r="F87" s="62">
        <f t="shared" si="11"/>
        <v>7.7854875626866021E-2</v>
      </c>
      <c r="H87" s="178"/>
    </row>
    <row r="88" spans="1:8" s="103" customFormat="1" ht="15" customHeight="1" x14ac:dyDescent="0.25">
      <c r="A88" s="68" t="s">
        <v>68</v>
      </c>
      <c r="B88" s="86">
        <v>3453735.25</v>
      </c>
      <c r="C88" s="86">
        <v>3497326.8000000003</v>
      </c>
      <c r="D88" s="86">
        <v>3317284</v>
      </c>
      <c r="E88" s="65">
        <f t="shared" si="10"/>
        <v>-180042.80000000028</v>
      </c>
      <c r="F88" s="71">
        <f t="shared" si="11"/>
        <v>-5.1480119044065388E-2</v>
      </c>
      <c r="H88" s="179"/>
    </row>
    <row r="89" spans="1:8" ht="15" customHeight="1" x14ac:dyDescent="0.25">
      <c r="A89" s="66" t="s">
        <v>69</v>
      </c>
      <c r="B89" s="57">
        <v>307796.16000000003</v>
      </c>
      <c r="C89" s="57">
        <v>309871</v>
      </c>
      <c r="D89" s="57">
        <v>251700</v>
      </c>
      <c r="E89" s="65">
        <f t="shared" si="10"/>
        <v>-58171</v>
      </c>
      <c r="F89" s="62">
        <f t="shared" si="11"/>
        <v>-0.18772650554585618</v>
      </c>
      <c r="H89" s="178"/>
    </row>
    <row r="90" spans="1:8" ht="15" customHeight="1" x14ac:dyDescent="0.25">
      <c r="A90" s="66" t="s">
        <v>70</v>
      </c>
      <c r="B90" s="65">
        <v>654836.80999999994</v>
      </c>
      <c r="C90" s="65">
        <v>656240.92999999993</v>
      </c>
      <c r="D90" s="65">
        <v>643697</v>
      </c>
      <c r="E90" s="65">
        <f t="shared" si="10"/>
        <v>-12543.929999999935</v>
      </c>
      <c r="F90" s="62">
        <f t="shared" si="11"/>
        <v>-1.9114824185074736E-2</v>
      </c>
      <c r="H90" s="178"/>
    </row>
    <row r="91" spans="1:8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10"/>
        <v>0</v>
      </c>
      <c r="F91" s="62">
        <f t="shared" si="11"/>
        <v>0</v>
      </c>
      <c r="H91" s="178"/>
    </row>
    <row r="92" spans="1:8" ht="15" customHeight="1" x14ac:dyDescent="0.25">
      <c r="A92" s="66" t="s">
        <v>72</v>
      </c>
      <c r="B92" s="65">
        <v>999770</v>
      </c>
      <c r="C92" s="65">
        <v>999773</v>
      </c>
      <c r="D92" s="65">
        <v>1273321</v>
      </c>
      <c r="E92" s="65">
        <f t="shared" si="10"/>
        <v>273548</v>
      </c>
      <c r="F92" s="62">
        <f t="shared" si="11"/>
        <v>0.27361010949485531</v>
      </c>
      <c r="H92" s="178"/>
    </row>
    <row r="93" spans="1:8" s="103" customFormat="1" ht="15" customHeight="1" x14ac:dyDescent="0.25">
      <c r="A93" s="68" t="s">
        <v>73</v>
      </c>
      <c r="B93" s="70">
        <v>1962402.97</v>
      </c>
      <c r="C93" s="70">
        <v>1965884.93</v>
      </c>
      <c r="D93" s="70">
        <v>2168718</v>
      </c>
      <c r="E93" s="70">
        <f t="shared" si="10"/>
        <v>202833.07000000007</v>
      </c>
      <c r="F93" s="71">
        <f t="shared" si="11"/>
        <v>0.10317647126986221</v>
      </c>
      <c r="H93" s="179"/>
    </row>
    <row r="94" spans="1:8" ht="15" customHeight="1" x14ac:dyDescent="0.25">
      <c r="A94" s="66" t="s">
        <v>74</v>
      </c>
      <c r="B94" s="65">
        <v>300833.81</v>
      </c>
      <c r="C94" s="65">
        <v>309563.88</v>
      </c>
      <c r="D94" s="65">
        <v>246168</v>
      </c>
      <c r="E94" s="65">
        <f t="shared" si="10"/>
        <v>-63395.880000000005</v>
      </c>
      <c r="F94" s="62">
        <f t="shared" si="11"/>
        <v>-0.20479094654066232</v>
      </c>
      <c r="H94" s="178"/>
    </row>
    <row r="95" spans="1:8" ht="15" customHeight="1" x14ac:dyDescent="0.25">
      <c r="A95" s="66" t="s">
        <v>75</v>
      </c>
      <c r="B95" s="65">
        <v>0</v>
      </c>
      <c r="C95" s="65">
        <v>0</v>
      </c>
      <c r="D95" s="65">
        <v>0</v>
      </c>
      <c r="E95" s="65">
        <f t="shared" si="10"/>
        <v>0</v>
      </c>
      <c r="F95" s="62">
        <f t="shared" si="11"/>
        <v>0</v>
      </c>
      <c r="H95" s="178"/>
    </row>
    <row r="96" spans="1:8" ht="15" customHeight="1" x14ac:dyDescent="0.25">
      <c r="A96" s="73" t="s">
        <v>76</v>
      </c>
      <c r="B96" s="65">
        <v>0</v>
      </c>
      <c r="C96" s="65">
        <v>0</v>
      </c>
      <c r="D96" s="65">
        <v>0</v>
      </c>
      <c r="E96" s="65">
        <f t="shared" si="10"/>
        <v>0</v>
      </c>
      <c r="F96" s="62">
        <f t="shared" si="11"/>
        <v>0</v>
      </c>
      <c r="H96" s="178"/>
    </row>
    <row r="97" spans="1:8" s="103" customFormat="1" ht="15" customHeight="1" x14ac:dyDescent="0.25">
      <c r="A97" s="87" t="s">
        <v>77</v>
      </c>
      <c r="B97" s="86">
        <v>300833.81</v>
      </c>
      <c r="C97" s="86">
        <v>309563.88</v>
      </c>
      <c r="D97" s="86">
        <v>246168</v>
      </c>
      <c r="E97" s="65">
        <f t="shared" si="10"/>
        <v>-63395.880000000005</v>
      </c>
      <c r="F97" s="71">
        <f t="shared" si="11"/>
        <v>-0.20479094654066232</v>
      </c>
      <c r="H97" s="179"/>
    </row>
    <row r="98" spans="1:8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10"/>
        <v>0</v>
      </c>
      <c r="F98" s="62">
        <f t="shared" si="11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v>23432668.5</v>
      </c>
      <c r="C99" s="160">
        <v>23667087.609999999</v>
      </c>
      <c r="D99" s="160">
        <v>23735195</v>
      </c>
      <c r="E99" s="160">
        <f t="shared" si="10"/>
        <v>68107.390000000596</v>
      </c>
      <c r="F99" s="162">
        <f t="shared" si="11"/>
        <v>2.8777258580486827E-3</v>
      </c>
      <c r="H99" s="179"/>
    </row>
    <row r="100" spans="1:8" ht="15" customHeight="1" thickTop="1" x14ac:dyDescent="0.4">
      <c r="A100" s="4"/>
      <c r="B100" s="5"/>
      <c r="C100" s="11"/>
      <c r="D100" s="11"/>
      <c r="E100" s="5"/>
      <c r="F100" s="6" t="s">
        <v>38</v>
      </c>
    </row>
    <row r="101" spans="1:8" x14ac:dyDescent="0.25">
      <c r="A101" s="1" t="s">
        <v>210</v>
      </c>
    </row>
    <row r="102" spans="1:8" x14ac:dyDescent="0.25">
      <c r="A102" s="1" t="s">
        <v>181</v>
      </c>
    </row>
    <row r="103" spans="1:8" x14ac:dyDescent="0.25">
      <c r="A103" s="1" t="s">
        <v>211</v>
      </c>
    </row>
  </sheetData>
  <hyperlinks>
    <hyperlink ref="I2" location="Home!A1" tooltip="Home" display="Home" xr:uid="{00000000-0004-0000-3300-000000000000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53">
    <pageSetUpPr fitToPage="1"/>
  </sheetPr>
  <dimension ref="A1:M103"/>
  <sheetViews>
    <sheetView view="pageBreakPreview" zoomScale="73" zoomScaleNormal="100" zoomScaleSheetLayoutView="73" workbookViewId="0">
      <selection activeCell="B8" sqref="B8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">
      <c r="A1" s="27" t="s">
        <v>0</v>
      </c>
      <c r="B1" s="28"/>
      <c r="D1" s="29" t="s">
        <v>1</v>
      </c>
      <c r="E1" s="168" t="s">
        <v>184</v>
      </c>
      <c r="F1" s="30"/>
      <c r="H1" s="152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207</v>
      </c>
      <c r="C5" s="54" t="s">
        <v>208</v>
      </c>
      <c r="D5" s="202" t="s">
        <v>209</v>
      </c>
      <c r="E5" s="54" t="s">
        <v>207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5449845</v>
      </c>
      <c r="C8" s="61">
        <v>5449845</v>
      </c>
      <c r="D8" s="61">
        <v>5341539</v>
      </c>
      <c r="E8" s="61">
        <f t="shared" ref="E8:E36" si="0">D8-C8</f>
        <v>-108306</v>
      </c>
      <c r="F8" s="62">
        <f t="shared" ref="F8:F36" si="1">IF(ISBLANK(E8),"  ",IF(C8&gt;0,E8/C8,IF(E8&gt;0,1,0)))</f>
        <v>-1.9873225752292039E-2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204687.31</v>
      </c>
      <c r="C10" s="63">
        <v>211492</v>
      </c>
      <c r="D10" s="63">
        <v>215401</v>
      </c>
      <c r="E10" s="61">
        <f t="shared" si="0"/>
        <v>3909</v>
      </c>
      <c r="F10" s="62">
        <f t="shared" si="1"/>
        <v>1.8482968622926636E-2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204687.31</v>
      </c>
      <c r="C12" s="65">
        <v>211492</v>
      </c>
      <c r="D12" s="65">
        <v>215401</v>
      </c>
      <c r="E12" s="61">
        <f t="shared" si="0"/>
        <v>3909</v>
      </c>
      <c r="F12" s="62">
        <f t="shared" si="1"/>
        <v>1.8482968622926636E-2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205</v>
      </c>
      <c r="B31" s="65">
        <v>0</v>
      </c>
      <c r="C31" s="65">
        <v>0</v>
      </c>
      <c r="D31" s="65">
        <v>0</v>
      </c>
      <c r="E31" s="61">
        <f t="shared" ref="E31:E32" si="2">D31-C31</f>
        <v>0</v>
      </c>
      <c r="F31" s="62">
        <f t="shared" ref="F31:F32" si="3">IF(ISBLANK(E31),"  ",IF(C31&gt;0,E31/C31,IF(E31&gt;0,1,0)))</f>
        <v>0</v>
      </c>
      <c r="H31" s="178"/>
    </row>
    <row r="32" spans="1:8" ht="15" customHeight="1" x14ac:dyDescent="0.25">
      <c r="A32" s="189" t="s">
        <v>206</v>
      </c>
      <c r="B32" s="65">
        <v>0</v>
      </c>
      <c r="C32" s="65">
        <v>0</v>
      </c>
      <c r="D32" s="65">
        <v>0</v>
      </c>
      <c r="E32" s="61">
        <f t="shared" si="2"/>
        <v>0</v>
      </c>
      <c r="F32" s="62">
        <f t="shared" si="3"/>
        <v>0</v>
      </c>
      <c r="H32" s="178"/>
    </row>
    <row r="33" spans="1:8" ht="15" customHeight="1" x14ac:dyDescent="0.25">
      <c r="A33" s="191" t="s">
        <v>201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204</v>
      </c>
      <c r="B34" s="65">
        <v>0</v>
      </c>
      <c r="C34" s="65">
        <v>0</v>
      </c>
      <c r="D34" s="65">
        <v>0</v>
      </c>
      <c r="E34" s="61">
        <f t="shared" ref="E34" si="4">D34-C34</f>
        <v>0</v>
      </c>
      <c r="F34" s="62">
        <f t="shared" ref="F34" si="5">IF(ISBLANK(E34),"  ",IF(C34&gt;0,E34/C34,IF(E34&gt;0,1,0)))</f>
        <v>0</v>
      </c>
      <c r="H34" s="178"/>
    </row>
    <row r="35" spans="1:8" ht="15" customHeight="1" x14ac:dyDescent="0.25">
      <c r="A35" s="193" t="s">
        <v>202</v>
      </c>
      <c r="B35" s="65">
        <v>0</v>
      </c>
      <c r="C35" s="65">
        <v>0</v>
      </c>
      <c r="D35" s="65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203</v>
      </c>
      <c r="B36" s="65">
        <v>0</v>
      </c>
      <c r="C36" s="65">
        <v>0</v>
      </c>
      <c r="D36" s="65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s="103" customFormat="1" ht="15" customHeight="1" x14ac:dyDescent="0.25">
      <c r="A42" s="69" t="s">
        <v>30</v>
      </c>
      <c r="B42" s="70">
        <v>5654532.3099999996</v>
      </c>
      <c r="C42" s="70">
        <v>5661337</v>
      </c>
      <c r="D42" s="70">
        <v>5556940</v>
      </c>
      <c r="E42" s="70">
        <f>D42-C42</f>
        <v>-104397</v>
      </c>
      <c r="F42" s="71">
        <f>IF(ISBLANK(E42),"  ",IF(C42&gt;0,E42/C42,IF(E42&gt;0,1,0)))</f>
        <v>-1.8440343685599356E-2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6">D44-C44</f>
        <v>0</v>
      </c>
      <c r="F44" s="62">
        <f t="shared" ref="F44:F49" si="7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1">
        <f t="shared" si="6"/>
        <v>0</v>
      </c>
      <c r="F45" s="62">
        <f t="shared" si="7"/>
        <v>0</v>
      </c>
      <c r="H45" s="178"/>
    </row>
    <row r="46" spans="1:8" ht="15" customHeight="1" x14ac:dyDescent="0.25">
      <c r="A46" s="73" t="s">
        <v>34</v>
      </c>
      <c r="B46" s="61">
        <v>0</v>
      </c>
      <c r="C46" s="61">
        <v>0</v>
      </c>
      <c r="D46" s="61">
        <v>0</v>
      </c>
      <c r="E46" s="61">
        <f t="shared" si="6"/>
        <v>0</v>
      </c>
      <c r="F46" s="62">
        <f t="shared" si="7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1">
        <f t="shared" si="6"/>
        <v>0</v>
      </c>
      <c r="F47" s="62">
        <f t="shared" si="7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1">
        <f t="shared" si="6"/>
        <v>0</v>
      </c>
      <c r="F48" s="62">
        <f t="shared" si="7"/>
        <v>0</v>
      </c>
      <c r="H48" s="178"/>
    </row>
    <row r="49" spans="1:13" s="103" customFormat="1" ht="15" customHeight="1" x14ac:dyDescent="0.25">
      <c r="A49" s="67" t="s">
        <v>37</v>
      </c>
      <c r="B49" s="75">
        <v>0</v>
      </c>
      <c r="C49" s="75">
        <v>0</v>
      </c>
      <c r="D49" s="75">
        <v>0</v>
      </c>
      <c r="E49" s="77">
        <f t="shared" si="6"/>
        <v>0</v>
      </c>
      <c r="F49" s="71">
        <f t="shared" si="7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v>0</v>
      </c>
      <c r="C51" s="77">
        <v>0</v>
      </c>
      <c r="D51" s="77">
        <v>0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5">
        <v>3047560.81</v>
      </c>
      <c r="C55" s="75">
        <v>3550000</v>
      </c>
      <c r="D55" s="75">
        <v>3550000</v>
      </c>
      <c r="E55" s="75">
        <f>D55-C55</f>
        <v>0</v>
      </c>
      <c r="F55" s="71">
        <f>IF(ISBLANK(E55),"  ",IF(C55&gt;0,E55/C55,IF(E55&gt;0,1,0)))</f>
        <v>0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9">
        <v>0</v>
      </c>
      <c r="C57" s="79">
        <v>0</v>
      </c>
      <c r="D57" s="79">
        <v>0</v>
      </c>
      <c r="E57" s="79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5">
        <v>8702093.1199999992</v>
      </c>
      <c r="C61" s="75">
        <v>9211337</v>
      </c>
      <c r="D61" s="75">
        <v>9106940</v>
      </c>
      <c r="E61" s="75">
        <f>D61-C61</f>
        <v>-104397</v>
      </c>
      <c r="F61" s="71">
        <f>IF(ISBLANK(E61),"  ",IF(C61&gt;0,E61/C61,IF(E61&gt;0,1,0)))</f>
        <v>-1.1333533883300545E-2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57">
        <v>3616815.2399999998</v>
      </c>
      <c r="C65" s="57">
        <v>3545470.2199999997</v>
      </c>
      <c r="D65" s="57">
        <v>3638510</v>
      </c>
      <c r="E65" s="183">
        <f t="shared" ref="E65:E78" si="8">D65-C65</f>
        <v>93039.780000000261</v>
      </c>
      <c r="F65" s="62">
        <f t="shared" ref="F65:F78" si="9">IF(ISBLANK(E65),"  ",IF(C65&gt;0,E65/C65,IF(E65&gt;0,1,0)))</f>
        <v>2.6241873214774954E-2</v>
      </c>
      <c r="H65" s="178"/>
    </row>
    <row r="66" spans="1:8" ht="15" customHeight="1" x14ac:dyDescent="0.25">
      <c r="A66" s="66" t="s">
        <v>47</v>
      </c>
      <c r="B66" s="65">
        <v>0</v>
      </c>
      <c r="C66" s="65">
        <v>0</v>
      </c>
      <c r="D66" s="65">
        <v>0</v>
      </c>
      <c r="E66" s="183">
        <f t="shared" si="8"/>
        <v>0</v>
      </c>
      <c r="F66" s="62">
        <f t="shared" si="9"/>
        <v>0</v>
      </c>
      <c r="H66" s="178"/>
    </row>
    <row r="67" spans="1:8" ht="15" customHeight="1" x14ac:dyDescent="0.25">
      <c r="A67" s="66" t="s">
        <v>48</v>
      </c>
      <c r="B67" s="65">
        <v>0</v>
      </c>
      <c r="C67" s="65">
        <v>0</v>
      </c>
      <c r="D67" s="65">
        <v>0</v>
      </c>
      <c r="E67" s="183">
        <f t="shared" si="8"/>
        <v>0</v>
      </c>
      <c r="F67" s="62">
        <f t="shared" si="9"/>
        <v>0</v>
      </c>
      <c r="H67" s="178"/>
    </row>
    <row r="68" spans="1:8" ht="15" customHeight="1" x14ac:dyDescent="0.25">
      <c r="A68" s="66" t="s">
        <v>49</v>
      </c>
      <c r="B68" s="65">
        <v>637079.37</v>
      </c>
      <c r="C68" s="65">
        <v>884282.93</v>
      </c>
      <c r="D68" s="65">
        <v>775368.84000000008</v>
      </c>
      <c r="E68" s="183">
        <f t="shared" si="8"/>
        <v>-108914.08999999997</v>
      </c>
      <c r="F68" s="62">
        <f t="shared" si="9"/>
        <v>-0.12316656389601455</v>
      </c>
      <c r="H68" s="178"/>
    </row>
    <row r="69" spans="1:8" ht="15" customHeight="1" x14ac:dyDescent="0.25">
      <c r="A69" s="66" t="s">
        <v>50</v>
      </c>
      <c r="B69" s="65">
        <v>944807.50000000012</v>
      </c>
      <c r="C69" s="65">
        <v>1038766.7</v>
      </c>
      <c r="D69" s="65">
        <v>992536.73</v>
      </c>
      <c r="E69" s="183">
        <f t="shared" si="8"/>
        <v>-46229.969999999972</v>
      </c>
      <c r="F69" s="62">
        <f t="shared" si="9"/>
        <v>-4.4504670779300079E-2</v>
      </c>
      <c r="H69" s="178"/>
    </row>
    <row r="70" spans="1:8" ht="15" customHeight="1" x14ac:dyDescent="0.25">
      <c r="A70" s="66" t="s">
        <v>51</v>
      </c>
      <c r="B70" s="65">
        <v>2025152.3699999999</v>
      </c>
      <c r="C70" s="65">
        <v>2089039.27</v>
      </c>
      <c r="D70" s="65">
        <v>2069052.93</v>
      </c>
      <c r="E70" s="183">
        <f t="shared" si="8"/>
        <v>-19986.340000000084</v>
      </c>
      <c r="F70" s="62">
        <f t="shared" si="9"/>
        <v>-9.5672399686388288E-3</v>
      </c>
      <c r="H70" s="178"/>
    </row>
    <row r="71" spans="1:8" ht="15" customHeight="1" x14ac:dyDescent="0.25">
      <c r="A71" s="66" t="s">
        <v>52</v>
      </c>
      <c r="B71" s="65">
        <v>0</v>
      </c>
      <c r="C71" s="65">
        <v>0</v>
      </c>
      <c r="D71" s="65">
        <v>0</v>
      </c>
      <c r="E71" s="183">
        <f t="shared" si="8"/>
        <v>0</v>
      </c>
      <c r="F71" s="62">
        <f t="shared" si="9"/>
        <v>0</v>
      </c>
      <c r="H71" s="178"/>
    </row>
    <row r="72" spans="1:8" ht="15" customHeight="1" x14ac:dyDescent="0.25">
      <c r="A72" s="66" t="s">
        <v>53</v>
      </c>
      <c r="B72" s="65">
        <v>1478238.6099999999</v>
      </c>
      <c r="C72" s="65">
        <v>1653778.3399999999</v>
      </c>
      <c r="D72" s="65">
        <v>1631471</v>
      </c>
      <c r="E72" s="183">
        <f t="shared" si="8"/>
        <v>-22307.339999999851</v>
      </c>
      <c r="F72" s="62">
        <f t="shared" si="9"/>
        <v>-1.3488712157156354E-2</v>
      </c>
      <c r="H72" s="178"/>
    </row>
    <row r="73" spans="1:8" s="103" customFormat="1" ht="15" customHeight="1" x14ac:dyDescent="0.25">
      <c r="A73" s="84" t="s">
        <v>54</v>
      </c>
      <c r="B73" s="70">
        <v>8702093.0899999999</v>
      </c>
      <c r="C73" s="70">
        <v>9211337.459999999</v>
      </c>
      <c r="D73" s="70">
        <v>9106939.5</v>
      </c>
      <c r="E73" s="79">
        <f t="shared" si="8"/>
        <v>-104397.95999999903</v>
      </c>
      <c r="F73" s="71">
        <f t="shared" si="9"/>
        <v>-1.1333637536714352E-2</v>
      </c>
      <c r="H73" s="179"/>
    </row>
    <row r="74" spans="1:8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183">
        <f t="shared" si="8"/>
        <v>0</v>
      </c>
      <c r="F74" s="62">
        <f t="shared" si="9"/>
        <v>0</v>
      </c>
      <c r="H74" s="178"/>
    </row>
    <row r="75" spans="1:8" ht="15" customHeight="1" x14ac:dyDescent="0.25">
      <c r="A75" s="66" t="s">
        <v>56</v>
      </c>
      <c r="B75" s="65">
        <v>0</v>
      </c>
      <c r="C75" s="65">
        <v>0</v>
      </c>
      <c r="D75" s="65">
        <v>0</v>
      </c>
      <c r="E75" s="183">
        <f t="shared" si="8"/>
        <v>0</v>
      </c>
      <c r="F75" s="62">
        <f t="shared" si="9"/>
        <v>0</v>
      </c>
      <c r="H75" s="178"/>
    </row>
    <row r="76" spans="1:8" ht="15" customHeight="1" x14ac:dyDescent="0.25">
      <c r="A76" s="66" t="s">
        <v>57</v>
      </c>
      <c r="B76" s="65">
        <v>0</v>
      </c>
      <c r="C76" s="65">
        <v>0</v>
      </c>
      <c r="D76" s="65">
        <v>0</v>
      </c>
      <c r="E76" s="183">
        <f t="shared" si="8"/>
        <v>0</v>
      </c>
      <c r="F76" s="62">
        <f t="shared" si="9"/>
        <v>0</v>
      </c>
      <c r="H76" s="178"/>
    </row>
    <row r="77" spans="1:8" ht="15" customHeight="1" x14ac:dyDescent="0.25">
      <c r="A77" s="66" t="s">
        <v>58</v>
      </c>
      <c r="B77" s="65">
        <v>0</v>
      </c>
      <c r="C77" s="65">
        <v>0</v>
      </c>
      <c r="D77" s="65">
        <v>0</v>
      </c>
      <c r="E77" s="183">
        <f t="shared" si="8"/>
        <v>0</v>
      </c>
      <c r="F77" s="62">
        <f t="shared" si="9"/>
        <v>0</v>
      </c>
      <c r="H77" s="178"/>
    </row>
    <row r="78" spans="1:8" s="103" customFormat="1" ht="15" customHeight="1" x14ac:dyDescent="0.25">
      <c r="A78" s="85" t="s">
        <v>59</v>
      </c>
      <c r="B78" s="86">
        <v>8702093.0899999999</v>
      </c>
      <c r="C78" s="86">
        <v>9211337.459999999</v>
      </c>
      <c r="D78" s="86">
        <v>9106939.5</v>
      </c>
      <c r="E78" s="79">
        <f t="shared" si="8"/>
        <v>-104397.95999999903</v>
      </c>
      <c r="F78" s="71">
        <f t="shared" si="9"/>
        <v>-1.1333637536714352E-2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v>4854231.1100000003</v>
      </c>
      <c r="C81" s="61">
        <v>5144259.9999999991</v>
      </c>
      <c r="D81" s="61">
        <v>4987871</v>
      </c>
      <c r="E81" s="57">
        <f t="shared" ref="E81:E99" si="10">D81-C81</f>
        <v>-156388.99999999907</v>
      </c>
      <c r="F81" s="62">
        <f t="shared" ref="F81:F99" si="11">IF(ISBLANK(E81),"  ",IF(C81&gt;0,E81/C81,IF(E81&gt;0,1,0)))</f>
        <v>-3.0400679592399896E-2</v>
      </c>
      <c r="H81" s="178"/>
    </row>
    <row r="82" spans="1:8" ht="15" customHeight="1" x14ac:dyDescent="0.25">
      <c r="A82" s="66" t="s">
        <v>62</v>
      </c>
      <c r="B82" s="63">
        <v>0</v>
      </c>
      <c r="C82" s="61">
        <v>0</v>
      </c>
      <c r="D82" s="61">
        <v>0</v>
      </c>
      <c r="E82" s="65">
        <f t="shared" si="10"/>
        <v>0</v>
      </c>
      <c r="F82" s="62">
        <f t="shared" si="11"/>
        <v>0</v>
      </c>
      <c r="H82" s="178"/>
    </row>
    <row r="83" spans="1:8" ht="15" customHeight="1" x14ac:dyDescent="0.25">
      <c r="A83" s="66" t="s">
        <v>63</v>
      </c>
      <c r="B83" s="57">
        <v>2046534.6800000002</v>
      </c>
      <c r="C83" s="61">
        <v>2337490</v>
      </c>
      <c r="D83" s="61">
        <v>2258550.5700000003</v>
      </c>
      <c r="E83" s="65">
        <f t="shared" si="10"/>
        <v>-78939.429999999702</v>
      </c>
      <c r="F83" s="62">
        <f t="shared" si="11"/>
        <v>-3.3771023619352254E-2</v>
      </c>
      <c r="H83" s="178"/>
    </row>
    <row r="84" spans="1:8" s="103" customFormat="1" ht="15" customHeight="1" x14ac:dyDescent="0.25">
      <c r="A84" s="84" t="s">
        <v>64</v>
      </c>
      <c r="B84" s="86">
        <v>6900765.790000001</v>
      </c>
      <c r="C84" s="86">
        <v>7481749.9999999991</v>
      </c>
      <c r="D84" s="86">
        <v>7246421.5700000003</v>
      </c>
      <c r="E84" s="70">
        <f t="shared" si="10"/>
        <v>-235328.42999999877</v>
      </c>
      <c r="F84" s="71">
        <f t="shared" si="11"/>
        <v>-3.145366124235624E-2</v>
      </c>
      <c r="H84" s="179"/>
    </row>
    <row r="85" spans="1:8" ht="15" customHeight="1" x14ac:dyDescent="0.25">
      <c r="A85" s="66" t="s">
        <v>65</v>
      </c>
      <c r="B85" s="63">
        <v>17531.309999999998</v>
      </c>
      <c r="C85" s="63">
        <v>22858</v>
      </c>
      <c r="D85" s="63">
        <v>23972.2</v>
      </c>
      <c r="E85" s="65">
        <f t="shared" si="10"/>
        <v>1114.2000000000007</v>
      </c>
      <c r="F85" s="62">
        <f t="shared" si="11"/>
        <v>4.8744422084171873E-2</v>
      </c>
      <c r="H85" s="178"/>
    </row>
    <row r="86" spans="1:8" ht="15" customHeight="1" x14ac:dyDescent="0.25">
      <c r="A86" s="66" t="s">
        <v>66</v>
      </c>
      <c r="B86" s="61">
        <v>1141450.03</v>
      </c>
      <c r="C86" s="61">
        <v>967449.36999999988</v>
      </c>
      <c r="D86" s="61">
        <v>1193479.7</v>
      </c>
      <c r="E86" s="65">
        <f t="shared" si="10"/>
        <v>226030.33000000007</v>
      </c>
      <c r="F86" s="62">
        <f t="shared" si="11"/>
        <v>0.23363530641401947</v>
      </c>
      <c r="H86" s="178"/>
    </row>
    <row r="87" spans="1:8" ht="15" customHeight="1" x14ac:dyDescent="0.25">
      <c r="A87" s="66" t="s">
        <v>67</v>
      </c>
      <c r="B87" s="57">
        <v>36968.329999999994</v>
      </c>
      <c r="C87" s="57">
        <v>64443.59</v>
      </c>
      <c r="D87" s="57">
        <v>57233.47</v>
      </c>
      <c r="E87" s="65">
        <f t="shared" si="10"/>
        <v>-7210.1199999999953</v>
      </c>
      <c r="F87" s="62">
        <f t="shared" si="11"/>
        <v>-0.11188265582348836</v>
      </c>
      <c r="H87" s="178"/>
    </row>
    <row r="88" spans="1:8" s="103" customFormat="1" ht="15" customHeight="1" x14ac:dyDescent="0.25">
      <c r="A88" s="68" t="s">
        <v>68</v>
      </c>
      <c r="B88" s="86">
        <v>1195949.6700000002</v>
      </c>
      <c r="C88" s="86">
        <v>1054750.96</v>
      </c>
      <c r="D88" s="86">
        <v>1274685.3699999999</v>
      </c>
      <c r="E88" s="65">
        <f t="shared" si="10"/>
        <v>219934.40999999992</v>
      </c>
      <c r="F88" s="71">
        <f t="shared" si="11"/>
        <v>0.20851785714421148</v>
      </c>
      <c r="H88" s="179"/>
    </row>
    <row r="89" spans="1:8" ht="15" customHeight="1" x14ac:dyDescent="0.25">
      <c r="A89" s="66" t="s">
        <v>69</v>
      </c>
      <c r="B89" s="57">
        <v>14475.06</v>
      </c>
      <c r="C89" s="57">
        <v>24065.5</v>
      </c>
      <c r="D89" s="57">
        <v>23793.56</v>
      </c>
      <c r="E89" s="65">
        <f t="shared" si="10"/>
        <v>-271.93999999999869</v>
      </c>
      <c r="F89" s="62">
        <f t="shared" si="11"/>
        <v>-1.1299993767010812E-2</v>
      </c>
      <c r="H89" s="178"/>
    </row>
    <row r="90" spans="1:8" ht="15" customHeight="1" x14ac:dyDescent="0.25">
      <c r="A90" s="66" t="s">
        <v>70</v>
      </c>
      <c r="B90" s="65">
        <v>0</v>
      </c>
      <c r="C90" s="65">
        <v>0</v>
      </c>
      <c r="D90" s="65">
        <v>0</v>
      </c>
      <c r="E90" s="65">
        <f t="shared" si="10"/>
        <v>0</v>
      </c>
      <c r="F90" s="62">
        <f t="shared" si="11"/>
        <v>0</v>
      </c>
      <c r="H90" s="178"/>
    </row>
    <row r="91" spans="1:8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10"/>
        <v>0</v>
      </c>
      <c r="F91" s="62">
        <f t="shared" si="11"/>
        <v>0</v>
      </c>
      <c r="H91" s="178"/>
    </row>
    <row r="92" spans="1:8" ht="15" customHeight="1" x14ac:dyDescent="0.25">
      <c r="A92" s="66" t="s">
        <v>72</v>
      </c>
      <c r="B92" s="65">
        <v>587550.97</v>
      </c>
      <c r="C92" s="65">
        <v>649463</v>
      </c>
      <c r="D92" s="65">
        <v>562039</v>
      </c>
      <c r="E92" s="65">
        <f t="shared" si="10"/>
        <v>-87424</v>
      </c>
      <c r="F92" s="62">
        <f t="shared" si="11"/>
        <v>-0.13460966983492517</v>
      </c>
      <c r="H92" s="178"/>
    </row>
    <row r="93" spans="1:8" s="103" customFormat="1" ht="15" customHeight="1" x14ac:dyDescent="0.25">
      <c r="A93" s="68" t="s">
        <v>73</v>
      </c>
      <c r="B93" s="70">
        <v>602026.03</v>
      </c>
      <c r="C93" s="70">
        <v>673528.5</v>
      </c>
      <c r="D93" s="70">
        <v>585832.56000000006</v>
      </c>
      <c r="E93" s="70">
        <f t="shared" si="10"/>
        <v>-87695.939999999944</v>
      </c>
      <c r="F93" s="71">
        <f t="shared" si="11"/>
        <v>-0.13020375529765993</v>
      </c>
      <c r="H93" s="179"/>
    </row>
    <row r="94" spans="1:8" ht="15" customHeight="1" x14ac:dyDescent="0.25">
      <c r="A94" s="66" t="s">
        <v>74</v>
      </c>
      <c r="B94" s="65">
        <v>3351.6</v>
      </c>
      <c r="C94" s="65">
        <v>1308</v>
      </c>
      <c r="D94" s="65">
        <v>0</v>
      </c>
      <c r="E94" s="65">
        <f t="shared" si="10"/>
        <v>-1308</v>
      </c>
      <c r="F94" s="62">
        <f t="shared" si="11"/>
        <v>-1</v>
      </c>
      <c r="H94" s="178"/>
    </row>
    <row r="95" spans="1:8" ht="15" customHeight="1" x14ac:dyDescent="0.25">
      <c r="A95" s="66" t="s">
        <v>75</v>
      </c>
      <c r="B95" s="65">
        <v>0</v>
      </c>
      <c r="C95" s="65">
        <v>0</v>
      </c>
      <c r="D95" s="65">
        <v>0</v>
      </c>
      <c r="E95" s="65">
        <f t="shared" si="10"/>
        <v>0</v>
      </c>
      <c r="F95" s="62">
        <f t="shared" si="11"/>
        <v>0</v>
      </c>
      <c r="H95" s="178"/>
    </row>
    <row r="96" spans="1:8" ht="15" customHeight="1" x14ac:dyDescent="0.25">
      <c r="A96" s="73" t="s">
        <v>76</v>
      </c>
      <c r="B96" s="65">
        <v>0</v>
      </c>
      <c r="C96" s="65">
        <v>0</v>
      </c>
      <c r="D96" s="65">
        <v>0</v>
      </c>
      <c r="E96" s="65">
        <f t="shared" si="10"/>
        <v>0</v>
      </c>
      <c r="F96" s="62">
        <f t="shared" si="11"/>
        <v>0</v>
      </c>
      <c r="H96" s="178"/>
    </row>
    <row r="97" spans="1:8" s="103" customFormat="1" ht="15" customHeight="1" x14ac:dyDescent="0.25">
      <c r="A97" s="87" t="s">
        <v>77</v>
      </c>
      <c r="B97" s="86">
        <v>3351.6</v>
      </c>
      <c r="C97" s="86">
        <v>1308</v>
      </c>
      <c r="D97" s="86">
        <v>0</v>
      </c>
      <c r="E97" s="65">
        <f t="shared" si="10"/>
        <v>-1308</v>
      </c>
      <c r="F97" s="71">
        <f t="shared" si="11"/>
        <v>-1</v>
      </c>
      <c r="H97" s="179"/>
    </row>
    <row r="98" spans="1:8" ht="15" customHeight="1" x14ac:dyDescent="0.25">
      <c r="A98" s="73" t="s">
        <v>78</v>
      </c>
      <c r="B98" s="65">
        <v>0</v>
      </c>
      <c r="C98" s="65">
        <v>0</v>
      </c>
      <c r="D98" s="91">
        <v>0</v>
      </c>
      <c r="E98" s="65">
        <f t="shared" si="10"/>
        <v>0</v>
      </c>
      <c r="F98" s="62">
        <f t="shared" si="11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v>8702093.0900000017</v>
      </c>
      <c r="C99" s="160">
        <v>9211337.459999999</v>
      </c>
      <c r="D99" s="160">
        <v>9106939.5</v>
      </c>
      <c r="E99" s="160">
        <f t="shared" si="10"/>
        <v>-104397.95999999903</v>
      </c>
      <c r="F99" s="162">
        <f t="shared" si="11"/>
        <v>-1.1333637536714352E-2</v>
      </c>
      <c r="H99" s="179"/>
    </row>
    <row r="100" spans="1:8" ht="15" customHeight="1" thickTop="1" x14ac:dyDescent="0.4">
      <c r="A100" s="4"/>
      <c r="B100" s="11"/>
      <c r="C100" s="11"/>
      <c r="D100" s="11"/>
      <c r="E100" s="5"/>
      <c r="F100" s="6" t="s">
        <v>38</v>
      </c>
    </row>
    <row r="101" spans="1:8" x14ac:dyDescent="0.25">
      <c r="A101" s="1" t="s">
        <v>210</v>
      </c>
    </row>
    <row r="102" spans="1:8" x14ac:dyDescent="0.25">
      <c r="A102" s="1" t="s">
        <v>181</v>
      </c>
    </row>
    <row r="103" spans="1:8" x14ac:dyDescent="0.25">
      <c r="A103" s="1" t="s">
        <v>211</v>
      </c>
    </row>
  </sheetData>
  <hyperlinks>
    <hyperlink ref="I2" location="Home!A1" tooltip="Home" display="Home" xr:uid="{00000000-0004-0000-3400-000000000000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M103"/>
  <sheetViews>
    <sheetView workbookViewId="0">
      <pane ySplit="5" topLeftCell="A6" activePane="bottomLeft" state="frozen"/>
      <selection activeCell="G16" sqref="G16"/>
      <selection pane="bottomLeft" activeCell="G16" sqref="G16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31"/>
      <c r="D1" s="29" t="s">
        <v>1</v>
      </c>
      <c r="E1" s="26" t="s">
        <v>123</v>
      </c>
      <c r="F1" s="36"/>
    </row>
    <row r="2" spans="1:9" ht="19.5" customHeight="1" thickBot="1" x14ac:dyDescent="0.35">
      <c r="A2" s="27" t="s">
        <v>2</v>
      </c>
      <c r="B2" s="28"/>
      <c r="C2" s="32"/>
      <c r="D2" s="32"/>
      <c r="E2" s="31"/>
      <c r="F2" s="31"/>
      <c r="I2" s="170" t="s">
        <v>178</v>
      </c>
    </row>
    <row r="3" spans="1:9" ht="19.5" customHeight="1" thickBot="1" x14ac:dyDescent="0.35">
      <c r="A3" s="33" t="s">
        <v>3</v>
      </c>
      <c r="B3" s="34"/>
      <c r="C3" s="35"/>
      <c r="D3" s="32"/>
      <c r="E3" s="31"/>
      <c r="F3" s="31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207</v>
      </c>
      <c r="C5" s="54" t="s">
        <v>208</v>
      </c>
      <c r="D5" s="202" t="s">
        <v>209</v>
      </c>
      <c r="E5" s="54" t="s">
        <v>207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f>BOR!B8+ULBoard!B8+SUBoard!B8+LCTCBoard!B8+Online!B8+AE!B8+RR!B8</f>
        <v>46770669</v>
      </c>
      <c r="C8" s="61">
        <f>BOR!C8+ULBoard!C8+SUBoard!C8+LCTCBoard!C8+Online!C8+AE!C8+RR!C8</f>
        <v>46770669</v>
      </c>
      <c r="D8" s="61">
        <f>BOR!D8+ULBoard!D8+SUBoard!D8+LCTCBoard!D8+Online!D8+AE!D8+RR!D8</f>
        <v>44414698</v>
      </c>
      <c r="E8" s="61">
        <f t="shared" ref="E8:E36" si="0">D8-C8</f>
        <v>-2355971</v>
      </c>
      <c r="F8" s="62">
        <f t="shared" ref="F8:F36" si="1">IF(ISBLANK(E8),"  ",IF(C8&gt;0,E8/C8,IF(E8&gt;0,1,0)))</f>
        <v>-5.0372830886810709E-2</v>
      </c>
      <c r="H8" s="178"/>
    </row>
    <row r="9" spans="1:9" ht="15" customHeight="1" x14ac:dyDescent="0.25">
      <c r="A9" s="60" t="s">
        <v>13</v>
      </c>
      <c r="B9" s="61">
        <f>BOR!B9+ULBoard!B9+SUBoard!B9+LCTCBoard!B9+Online!B9+AE!B9+RR!B9</f>
        <v>0</v>
      </c>
      <c r="C9" s="61">
        <f>BOR!C9+ULBoard!C9+SUBoard!C9+LCTCBoard!C9+Online!C9+AE!C9+RR!C9</f>
        <v>0</v>
      </c>
      <c r="D9" s="61">
        <f>BOR!D9+ULBoard!D9+SUBoard!D9+LCTCBoard!D9+Online!D9+AE!D9+RR!D9</f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1">
        <f>BOR!B10+ULBoard!B10+SUBoard!B10+LCTCBoard!B10+Online!B10+AE!B10+RR!B10</f>
        <v>36125121</v>
      </c>
      <c r="C10" s="61">
        <f>BOR!C10+ULBoard!C10+SUBoard!C10+LCTCBoard!C10+Online!C10+AE!C10+RR!C10</f>
        <v>39124847</v>
      </c>
      <c r="D10" s="61">
        <f>BOR!D10+ULBoard!D10+SUBoard!D10+LCTCBoard!D10+Online!D10+AE!D10+RR!D10</f>
        <v>36436929</v>
      </c>
      <c r="E10" s="61">
        <f t="shared" si="0"/>
        <v>-2687918</v>
      </c>
      <c r="F10" s="62">
        <f t="shared" si="1"/>
        <v>-6.8701048211127824E-2</v>
      </c>
      <c r="H10" s="178"/>
    </row>
    <row r="11" spans="1:9" ht="15" customHeight="1" x14ac:dyDescent="0.25">
      <c r="A11" s="189" t="s">
        <v>15</v>
      </c>
      <c r="B11" s="61">
        <f>BOR!B11+ULBoard!B11+SUBoard!B11+LCTCBoard!B11+Online!B11+AE!B11+RR!B11</f>
        <v>5000000</v>
      </c>
      <c r="C11" s="61">
        <f>BOR!C11+ULBoard!C11+SUBoard!C11+LCTCBoard!C11+Online!C11+AE!C11+RR!C11</f>
        <v>5000000</v>
      </c>
      <c r="D11" s="61">
        <f>BOR!D11+ULBoard!D11+SUBoard!D11+LCTCBoard!D11+Online!D11+AE!D11+RR!D11</f>
        <v>5000000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1">
        <f>BOR!B12+ULBoard!B12+SUBoard!B12+LCTCBoard!B12+Online!B12+AE!B12+RR!B12</f>
        <v>0</v>
      </c>
      <c r="C12" s="61">
        <f>BOR!C12+ULBoard!C12+SUBoard!C12+LCTCBoard!C12+Online!C12+AE!C12+RR!C12</f>
        <v>0</v>
      </c>
      <c r="D12" s="61">
        <f>BOR!D12+ULBoard!D12+SUBoard!D12+LCTCBoard!D12+Online!D12+AE!D12+RR!D12</f>
        <v>0</v>
      </c>
      <c r="E12" s="61">
        <f t="shared" si="0"/>
        <v>0</v>
      </c>
      <c r="F12" s="62">
        <f t="shared" si="1"/>
        <v>0</v>
      </c>
      <c r="H12" s="178"/>
    </row>
    <row r="13" spans="1:9" ht="15" customHeight="1" x14ac:dyDescent="0.25">
      <c r="A13" s="190" t="s">
        <v>17</v>
      </c>
      <c r="B13" s="61">
        <f>BOR!B13+ULBoard!B13+SUBoard!B13+LCTCBoard!B13+Online!B13+AE!B13+RR!B13</f>
        <v>0</v>
      </c>
      <c r="C13" s="61">
        <f>BOR!C13+ULBoard!C13+SUBoard!C13+LCTCBoard!C13+Online!C13+AE!C13+RR!C13</f>
        <v>0</v>
      </c>
      <c r="D13" s="61">
        <f>BOR!D13+ULBoard!D13+SUBoard!D13+LCTCBoard!D13+Online!D13+AE!D13+RR!D13</f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1">
        <f>BOR!B14+ULBoard!B14+SUBoard!B14+LCTCBoard!B14+Online!B14+AE!B14+RR!B14</f>
        <v>0</v>
      </c>
      <c r="C14" s="61">
        <f>BOR!C14+ULBoard!C14+SUBoard!C14+LCTCBoard!C14+Online!C14+AE!C14+RR!C14</f>
        <v>0</v>
      </c>
      <c r="D14" s="61">
        <f>BOR!D14+ULBoard!D14+SUBoard!D14+LCTCBoard!D14+Online!D14+AE!D14+RR!D14</f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1">
        <f>BOR!B15+ULBoard!B15+SUBoard!B15+LCTCBoard!B15+Online!B15+AE!B15+RR!B15</f>
        <v>0</v>
      </c>
      <c r="C15" s="61">
        <f>BOR!C15+ULBoard!C15+SUBoard!C15+LCTCBoard!C15+Online!C15+AE!C15+RR!C15</f>
        <v>0</v>
      </c>
      <c r="D15" s="61">
        <f>BOR!D15+ULBoard!D15+SUBoard!D15+LCTCBoard!D15+Online!D15+AE!D15+RR!D15</f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200</v>
      </c>
      <c r="B16" s="61">
        <f>BOR!B16+ULBoard!B16+SUBoard!B16+LCTCBoard!B16+Online!B16+AE!B16+RR!B16</f>
        <v>0</v>
      </c>
      <c r="C16" s="61">
        <f>BOR!C16+ULBoard!C16+SUBoard!C16+LCTCBoard!C16+Online!C16+AE!C16+RR!C16</f>
        <v>0</v>
      </c>
      <c r="D16" s="61">
        <f>BOR!D16+ULBoard!D16+SUBoard!D16+LCTCBoard!D16+Online!D16+AE!D16+RR!D16</f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1">
        <f>BOR!B17+ULBoard!B17+SUBoard!B17+LCTCBoard!B17+Online!B17+AE!B17+RR!B17</f>
        <v>0</v>
      </c>
      <c r="C17" s="61">
        <f>BOR!C17+ULBoard!C17+SUBoard!C17+LCTCBoard!C17+Online!C17+AE!C17+RR!C17</f>
        <v>0</v>
      </c>
      <c r="D17" s="61">
        <f>BOR!D17+ULBoard!D17+SUBoard!D17+LCTCBoard!D17+Online!D17+AE!D17+RR!D17</f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1">
        <f>BOR!B18+ULBoard!B18+SUBoard!B18+LCTCBoard!B18+Online!B18+AE!B18+RR!B18</f>
        <v>0</v>
      </c>
      <c r="C18" s="61">
        <f>BOR!C18+ULBoard!C18+SUBoard!C18+LCTCBoard!C18+Online!C18+AE!C18+RR!C18</f>
        <v>0</v>
      </c>
      <c r="D18" s="61">
        <f>BOR!D18+ULBoard!D18+SUBoard!D18+LCTCBoard!D18+Online!D18+AE!D18+RR!D18</f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1">
        <f>BOR!B19+ULBoard!B19+SUBoard!B19+LCTCBoard!B19+Online!B19+AE!B19+RR!B19</f>
        <v>0</v>
      </c>
      <c r="C19" s="61">
        <f>BOR!C19+ULBoard!C19+SUBoard!C19+LCTCBoard!C19+Online!C19+AE!C19+RR!C19</f>
        <v>0</v>
      </c>
      <c r="D19" s="61">
        <f>BOR!D19+ULBoard!D19+SUBoard!D19+LCTCBoard!D19+Online!D19+AE!D19+RR!D19</f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1">
        <f>BOR!B20+ULBoard!B20+SUBoard!B20+LCTCBoard!B20+Online!B20+AE!B20+RR!B20</f>
        <v>18100747</v>
      </c>
      <c r="C20" s="61">
        <f>BOR!C20+ULBoard!C20+SUBoard!C20+LCTCBoard!C20+Online!C20+AE!C20+RR!C20</f>
        <v>20080000</v>
      </c>
      <c r="D20" s="61">
        <f>BOR!D20+ULBoard!D20+SUBoard!D20+LCTCBoard!D20+Online!D20+AE!D20+RR!D20</f>
        <v>18930000</v>
      </c>
      <c r="E20" s="61">
        <f t="shared" si="0"/>
        <v>-1150000</v>
      </c>
      <c r="F20" s="62">
        <f t="shared" si="1"/>
        <v>-5.7270916334661352E-2</v>
      </c>
      <c r="H20" s="178"/>
    </row>
    <row r="21" spans="1:8" ht="15" customHeight="1" x14ac:dyDescent="0.25">
      <c r="A21" s="190" t="s">
        <v>193</v>
      </c>
      <c r="B21" s="61">
        <f>BOR!B21+ULBoard!B21+SUBoard!B21+LCTCBoard!B21+Online!B21+AE!B21+RR!B21</f>
        <v>10000000</v>
      </c>
      <c r="C21" s="61">
        <f>BOR!C21+ULBoard!C21+SUBoard!C21+LCTCBoard!C21+Online!C21+AE!C21+RR!C21</f>
        <v>10000000</v>
      </c>
      <c r="D21" s="61">
        <f>BOR!D21+ULBoard!D21+SUBoard!D21+LCTCBoard!D21+Online!D21+AE!D21+RR!D21</f>
        <v>10000000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1">
        <f>BOR!B22+ULBoard!B22+SUBoard!B22+LCTCBoard!B22+Online!B22+AE!B22+RR!B22</f>
        <v>0</v>
      </c>
      <c r="C22" s="61">
        <f>BOR!C22+ULBoard!C22+SUBoard!C22+LCTCBoard!C22+Online!C22+AE!C22+RR!C22</f>
        <v>0</v>
      </c>
      <c r="D22" s="61">
        <f>BOR!D22+ULBoard!D22+SUBoard!D22+LCTCBoard!D22+Online!D22+AE!D22+RR!D22</f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1">
        <f>BOR!B23+ULBoard!B23+SUBoard!B23+LCTCBoard!B23+Online!B23+AE!B23+RR!B23</f>
        <v>0</v>
      </c>
      <c r="C23" s="61">
        <f>BOR!C23+ULBoard!C23+SUBoard!C23+LCTCBoard!C23+Online!C23+AE!C23+RR!C23</f>
        <v>0</v>
      </c>
      <c r="D23" s="61">
        <f>BOR!D23+ULBoard!D23+SUBoard!D23+LCTCBoard!D23+Online!D23+AE!D23+RR!D23</f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1">
        <f>BOR!B24+ULBoard!B24+SUBoard!B24+LCTCBoard!B24+Online!B24+AE!B24+RR!B24</f>
        <v>0</v>
      </c>
      <c r="C24" s="61">
        <f>BOR!C24+ULBoard!C24+SUBoard!C24+LCTCBoard!C24+Online!C24+AE!C24+RR!C24</f>
        <v>0</v>
      </c>
      <c r="D24" s="61">
        <f>BOR!D24+ULBoard!D24+SUBoard!D24+LCTCBoard!D24+Online!D24+AE!D24+RR!D24</f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1">
        <f>BOR!B25+ULBoard!B25+SUBoard!B25+LCTCBoard!B25+Online!B25+AE!B25+RR!B25</f>
        <v>200000</v>
      </c>
      <c r="C25" s="61">
        <f>BOR!C25+ULBoard!C25+SUBoard!C25+LCTCBoard!C25+Online!C25+AE!C25+RR!C25</f>
        <v>200000</v>
      </c>
      <c r="D25" s="61">
        <f>BOR!D25+ULBoard!D25+SUBoard!D25+LCTCBoard!D25+Online!D25+AE!D25+RR!D25</f>
        <v>200000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1">
        <f>BOR!B26+ULBoard!B26+SUBoard!B26+LCTCBoard!B26+Online!B26+AE!B26+RR!B26</f>
        <v>1000000</v>
      </c>
      <c r="C26" s="61">
        <f>BOR!C26+ULBoard!C26+SUBoard!C26+LCTCBoard!C26+Online!C26+AE!C26+RR!C26</f>
        <v>1000000</v>
      </c>
      <c r="D26" s="61">
        <f>BOR!D26+ULBoard!D26+SUBoard!D26+LCTCBoard!D26+Online!D26+AE!D26+RR!D26</f>
        <v>1000000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1">
        <f>BOR!B27+ULBoard!B27+SUBoard!B27+LCTCBoard!B27+Online!B27+AE!B27+RR!B27</f>
        <v>1314374</v>
      </c>
      <c r="C27" s="61">
        <f>BOR!C27+ULBoard!C27+SUBoard!C27+LCTCBoard!C27+Online!C27+AE!C27+RR!C27</f>
        <v>1844847</v>
      </c>
      <c r="D27" s="61">
        <f>BOR!D27+ULBoard!D27+SUBoard!D27+LCTCBoard!D27+Online!D27+AE!D27+RR!D27</f>
        <v>1306929</v>
      </c>
      <c r="E27" s="61">
        <f t="shared" si="0"/>
        <v>-537918</v>
      </c>
      <c r="F27" s="62">
        <f t="shared" si="1"/>
        <v>-0.2915786512377449</v>
      </c>
      <c r="H27" s="178"/>
    </row>
    <row r="28" spans="1:8" ht="15" customHeight="1" x14ac:dyDescent="0.25">
      <c r="A28" s="191" t="s">
        <v>185</v>
      </c>
      <c r="B28" s="61">
        <f>BOR!B28+ULBoard!B28+SUBoard!B28+LCTCBoard!B28+Online!B28+AE!B28+RR!B28</f>
        <v>0</v>
      </c>
      <c r="C28" s="61">
        <f>BOR!C28+ULBoard!C28+SUBoard!C28+LCTCBoard!C28+Online!C28+AE!C28+RR!C28</f>
        <v>0</v>
      </c>
      <c r="D28" s="61">
        <f>BOR!D28+ULBoard!D28+SUBoard!D28+LCTCBoard!D28+Online!D28+AE!D28+RR!D28</f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1">
        <f>BOR!B29+ULBoard!B29+SUBoard!B29+LCTCBoard!B29+Online!B29+AE!B29+RR!B29</f>
        <v>0</v>
      </c>
      <c r="C29" s="61">
        <f>BOR!C29+ULBoard!C29+SUBoard!C29+LCTCBoard!C29+Online!C29+AE!C29+RR!C29</f>
        <v>0</v>
      </c>
      <c r="D29" s="61">
        <f>BOR!D29+ULBoard!D29+SUBoard!D29+LCTCBoard!D29+Online!D29+AE!D29+RR!D29</f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61">
        <f>BOR!B30+ULBoard!B30+SUBoard!B30+LCTCBoard!B30+Online!B30+AE!B30+RR!B30</f>
        <v>0</v>
      </c>
      <c r="C30" s="61">
        <f>BOR!C30+ULBoard!C30+SUBoard!C30+LCTCBoard!C30+Online!C30+AE!C30+RR!C30</f>
        <v>0</v>
      </c>
      <c r="D30" s="61">
        <f>BOR!D30+ULBoard!D30+SUBoard!D30+LCTCBoard!D30+Online!D30+AE!D30+RR!D30</f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89" t="s">
        <v>205</v>
      </c>
      <c r="B31" s="61"/>
      <c r="C31" s="61"/>
      <c r="D31" s="61"/>
      <c r="E31" s="61"/>
      <c r="F31" s="62"/>
      <c r="H31" s="178"/>
    </row>
    <row r="32" spans="1:8" ht="15" customHeight="1" x14ac:dyDescent="0.25">
      <c r="A32" s="189" t="s">
        <v>206</v>
      </c>
      <c r="B32" s="61"/>
      <c r="C32" s="61"/>
      <c r="D32" s="61"/>
      <c r="E32" s="61"/>
      <c r="F32" s="62"/>
      <c r="H32" s="178"/>
    </row>
    <row r="33" spans="1:8" ht="15" customHeight="1" x14ac:dyDescent="0.25">
      <c r="A33" s="191" t="s">
        <v>201</v>
      </c>
      <c r="B33" s="61">
        <f>BOR!B33+ULBoard!B33+SUBoard!B33+LCTCBoard!B33+Online!B33+AE!B33+RR!B33</f>
        <v>0</v>
      </c>
      <c r="C33" s="61">
        <f>BOR!C33+ULBoard!C33+SUBoard!C33+LCTCBoard!C33+Online!C33+AE!C33+RR!C33</f>
        <v>0</v>
      </c>
      <c r="D33" s="61">
        <f>BOR!D33+ULBoard!D33+SUBoard!D33+LCTCBoard!D33+Online!D33+AE!D33+RR!D33</f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204</v>
      </c>
      <c r="B34" s="61">
        <f>BOR!B34+ULBoard!B34+SUBoard!B34+LCTCBoard!B34+Online!B34+AE!B34+RR!B34</f>
        <v>0</v>
      </c>
      <c r="C34" s="61">
        <f>BOR!C34+ULBoard!C34+SUBoard!C34+LCTCBoard!C34+Online!C34+AE!C34+RR!C34</f>
        <v>0</v>
      </c>
      <c r="D34" s="61">
        <f>BOR!D34+ULBoard!D34+SUBoard!D34+LCTCBoard!D34+Online!D34+AE!D34+RR!D34</f>
        <v>0</v>
      </c>
      <c r="E34" s="61">
        <f t="shared" ref="E34" si="2">D34-C34</f>
        <v>0</v>
      </c>
      <c r="F34" s="62">
        <f t="shared" ref="F34" si="3">IF(ISBLANK(E34),"  ",IF(C34&gt;0,E34/C34,IF(E34&gt;0,1,0)))</f>
        <v>0</v>
      </c>
      <c r="H34" s="178"/>
    </row>
    <row r="35" spans="1:8" ht="15" customHeight="1" x14ac:dyDescent="0.25">
      <c r="A35" s="193" t="s">
        <v>202</v>
      </c>
      <c r="B35" s="61">
        <f>BOR!B35+ULBoard!B35+SUBoard!B35+LCTCBoard!B35+Online!B35+AE!B35+RR!B35</f>
        <v>0</v>
      </c>
      <c r="C35" s="61">
        <f>BOR!C35+ULBoard!C35+SUBoard!C35+LCTCBoard!C35+Online!C35+AE!C35+RR!C35</f>
        <v>0</v>
      </c>
      <c r="D35" s="61">
        <f>BOR!D35+ULBoard!D35+SUBoard!D35+LCTCBoard!D35+Online!D35+AE!D35+RR!D35</f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203</v>
      </c>
      <c r="B36" s="61">
        <f>BOR!B36+ULBoard!B36+SUBoard!B36+LCTCBoard!B36+Online!B36+AE!B36+RR!B36</f>
        <v>510000</v>
      </c>
      <c r="C36" s="61">
        <f>BOR!C36+ULBoard!C36+SUBoard!C36+LCTCBoard!C36+Online!C36+AE!C36+RR!C36</f>
        <v>1000000</v>
      </c>
      <c r="D36" s="61">
        <f>BOR!D36+ULBoard!D36+SUBoard!D36+LCTCBoard!D36+Online!D36+AE!D36+RR!D36</f>
        <v>0</v>
      </c>
      <c r="E36" s="61">
        <f t="shared" si="0"/>
        <v>-1000000</v>
      </c>
      <c r="F36" s="62">
        <f t="shared" si="1"/>
        <v>-1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f>BOR!B38+ULBoard!B38+SUBoard!B38+LCTCBoard!B38+Online!B38+AE!B38+RR!B38</f>
        <v>0</v>
      </c>
      <c r="C38" s="61">
        <f>BOR!C38+ULBoard!C38+SUBoard!C38+LCTCBoard!C38+Online!C38+AE!C38+RR!C38</f>
        <v>0</v>
      </c>
      <c r="D38" s="61">
        <f>BOR!D38+ULBoard!D38+SUBoard!D38+LCTCBoard!D38+Online!D38+AE!D38+RR!D38</f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61">
        <f>BOR!B40+ULBoard!B40+SUBoard!B40+LCTCBoard!B40+Online!B40+AE!B40+RR!B40</f>
        <v>0</v>
      </c>
      <c r="C40" s="61">
        <f>BOR!C40+ULBoard!C40+SUBoard!C40+LCTCBoard!C40+Online!C40+AE!C40+RR!C40</f>
        <v>0</v>
      </c>
      <c r="D40" s="61">
        <f>BOR!D40+ULBoard!D40+SUBoard!D40+LCTCBoard!D40+Online!D40+AE!D40+RR!D40</f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3"/>
      <c r="C41" s="63"/>
      <c r="D41" s="63"/>
      <c r="E41" s="63"/>
      <c r="F41" s="62" t="s">
        <v>29</v>
      </c>
      <c r="H41" s="178"/>
    </row>
    <row r="42" spans="1:8" s="103" customFormat="1" ht="15" customHeight="1" x14ac:dyDescent="0.25">
      <c r="A42" s="69" t="s">
        <v>30</v>
      </c>
      <c r="B42" s="77">
        <f>BOR!B42+ULBoard!B42+SUBoard!B42+LCTCBoard!B42+Online!B42+AE!B42+RR!B42</f>
        <v>82895790</v>
      </c>
      <c r="C42" s="77">
        <f>BOR!C42+ULBoard!C42+SUBoard!C42+LCTCBoard!C42+Online!C42+AE!C42+RR!C42</f>
        <v>85895516</v>
      </c>
      <c r="D42" s="77">
        <f>BOR!D42+ULBoard!D42+SUBoard!D42+LCTCBoard!D42+Online!D42+AE!D42+RR!D42</f>
        <v>80851627</v>
      </c>
      <c r="E42" s="77">
        <f>D42-C42</f>
        <v>-5043889</v>
      </c>
      <c r="F42" s="71">
        <f>IF(ISBLANK(E42),"  ",IF(C42&gt;0,E42/C42,IF(E42&gt;0,1,0)))</f>
        <v>-5.8721214271534268E-2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f>BOR!B44+ULBoard!B44+SUBoard!B44+LCTCBoard!B44+Online!B44+AE!B44+RR!B44</f>
        <v>0</v>
      </c>
      <c r="C44" s="61">
        <f>BOR!C44+ULBoard!C44+SUBoard!C44+LCTCBoard!C44+Online!C44+AE!C44+RR!C44</f>
        <v>0</v>
      </c>
      <c r="D44" s="61">
        <f>BOR!D44+ULBoard!D44+SUBoard!D44+LCTCBoard!D44+Online!D44+AE!D44+RR!D44</f>
        <v>0</v>
      </c>
      <c r="E44" s="61">
        <f t="shared" ref="E44:E49" si="4">D44-C44</f>
        <v>0</v>
      </c>
      <c r="F44" s="62">
        <f t="shared" ref="F44:F49" si="5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f>BOR!B45+ULBoard!B45+SUBoard!B45+LCTCBoard!B45+Online!B45+AE!B45+RR!B45</f>
        <v>0</v>
      </c>
      <c r="C45" s="61">
        <f>BOR!C45+ULBoard!C45+SUBoard!C45+LCTCBoard!C45+Online!C45+AE!C45+RR!C45</f>
        <v>0</v>
      </c>
      <c r="D45" s="61">
        <f>BOR!D45+ULBoard!D45+SUBoard!D45+LCTCBoard!D45+Online!D45+AE!D45+RR!D45</f>
        <v>0</v>
      </c>
      <c r="E45" s="61">
        <f t="shared" si="4"/>
        <v>0</v>
      </c>
      <c r="F45" s="62">
        <f t="shared" si="5"/>
        <v>0</v>
      </c>
      <c r="H45" s="178"/>
    </row>
    <row r="46" spans="1:8" ht="15" customHeight="1" x14ac:dyDescent="0.25">
      <c r="A46" s="73" t="s">
        <v>34</v>
      </c>
      <c r="B46" s="61">
        <f>BOR!B46+ULBoard!B46+SUBoard!B46+LCTCBoard!B46+Online!B46+AE!B46+RR!B46</f>
        <v>0</v>
      </c>
      <c r="C46" s="61">
        <f>BOR!C46+ULBoard!C46+SUBoard!C46+LCTCBoard!C46+Online!C46+AE!C46+RR!C46</f>
        <v>0</v>
      </c>
      <c r="D46" s="61">
        <f>BOR!D46+ULBoard!D46+SUBoard!D46+LCTCBoard!D46+Online!D46+AE!D46+RR!D46</f>
        <v>0</v>
      </c>
      <c r="E46" s="61">
        <f t="shared" si="4"/>
        <v>0</v>
      </c>
      <c r="F46" s="62">
        <f t="shared" si="5"/>
        <v>0</v>
      </c>
      <c r="H46" s="178"/>
    </row>
    <row r="47" spans="1:8" ht="15" customHeight="1" x14ac:dyDescent="0.25">
      <c r="A47" s="73" t="s">
        <v>35</v>
      </c>
      <c r="B47" s="61">
        <f>BOR!B47+ULBoard!B47+SUBoard!B47+LCTCBoard!B47+Online!B47+AE!B47+RR!B47</f>
        <v>0</v>
      </c>
      <c r="C47" s="61">
        <f>BOR!C47+ULBoard!C47+SUBoard!C47+LCTCBoard!C47+Online!C47+AE!C47+RR!C47</f>
        <v>0</v>
      </c>
      <c r="D47" s="61">
        <f>BOR!D47+ULBoard!D47+SUBoard!D47+LCTCBoard!D47+Online!D47+AE!D47+RR!D47</f>
        <v>0</v>
      </c>
      <c r="E47" s="61">
        <f t="shared" si="4"/>
        <v>0</v>
      </c>
      <c r="F47" s="62">
        <f t="shared" si="5"/>
        <v>0</v>
      </c>
      <c r="H47" s="178"/>
    </row>
    <row r="48" spans="1:8" ht="15" customHeight="1" x14ac:dyDescent="0.25">
      <c r="A48" s="74" t="s">
        <v>36</v>
      </c>
      <c r="B48" s="61">
        <f>BOR!B48+ULBoard!B48+SUBoard!B48+LCTCBoard!B48+Online!B48+AE!B48+RR!B48</f>
        <v>0</v>
      </c>
      <c r="C48" s="61">
        <f>BOR!C48+ULBoard!C48+SUBoard!C48+LCTCBoard!C48+Online!C48+AE!C48+RR!C48</f>
        <v>0</v>
      </c>
      <c r="D48" s="61">
        <f>BOR!D48+ULBoard!D48+SUBoard!D48+LCTCBoard!D48+Online!D48+AE!D48+RR!D48</f>
        <v>0</v>
      </c>
      <c r="E48" s="61">
        <f t="shared" si="4"/>
        <v>0</v>
      </c>
      <c r="F48" s="62">
        <f t="shared" si="5"/>
        <v>0</v>
      </c>
      <c r="H48" s="178"/>
    </row>
    <row r="49" spans="1:13" s="103" customFormat="1" ht="15" customHeight="1" x14ac:dyDescent="0.25">
      <c r="A49" s="67" t="s">
        <v>37</v>
      </c>
      <c r="B49" s="77">
        <f>BOR!B49+ULBoard!B49+SUBoard!B49+LCTCBoard!B49+Online!B49+AE!B49+RR!B49</f>
        <v>0</v>
      </c>
      <c r="C49" s="77">
        <f>BOR!C49+ULBoard!C49+SUBoard!C49+LCTCBoard!C49+Online!C49+AE!C49+RR!C49</f>
        <v>0</v>
      </c>
      <c r="D49" s="77">
        <f>BOR!D49+ULBoard!D49+SUBoard!D49+LCTCBoard!D49+Online!D49+AE!D49+RR!D49</f>
        <v>0</v>
      </c>
      <c r="E49" s="77">
        <f t="shared" si="4"/>
        <v>0</v>
      </c>
      <c r="F49" s="71">
        <f t="shared" si="5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f>BOR!B51+ULBoard!B51+SUBoard!B51+LCTCBoard!B51+Online!B51+AE!B51+RR!B51</f>
        <v>3684278</v>
      </c>
      <c r="C51" s="77">
        <f>BOR!C51+ULBoard!C51+SUBoard!C51+LCTCBoard!C51+Online!C51+AE!C51+RR!C51</f>
        <v>13178365</v>
      </c>
      <c r="D51" s="77">
        <f>BOR!D51+ULBoard!D51+SUBoard!D51+LCTCBoard!D51+Online!D51+AE!D51+RR!D51</f>
        <v>13003365</v>
      </c>
      <c r="E51" s="77">
        <f>D51-C51</f>
        <v>-175000</v>
      </c>
      <c r="F51" s="71">
        <f>IF(ISBLANK(E51),"  ",IF(C51&gt;0,E51/C51,IF(E51&gt;0,1,0)))</f>
        <v>-1.3279340798346381E-2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f>BOR!B53+ULBoard!B53+SUBoard!B53+LCTCBoard!B53+Online!B53</f>
        <v>0</v>
      </c>
      <c r="C53" s="77">
        <f>BOR!C53+ULBoard!C53+SUBoard!C53+LCTCBoard!C53+Online!C53</f>
        <v>0</v>
      </c>
      <c r="D53" s="77">
        <f>BOR!D53+ULBoard!D53+SUBoard!D53+LCTCBoard!D53+Online!D53</f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7">
        <f>BOR!B55+ULBoard!B55+SUBoard!B55+LCTCBoard!B55+Online!B55+AE!B55+RR!B55</f>
        <v>7943460</v>
      </c>
      <c r="C55" s="77">
        <f>BOR!C55+ULBoard!C55+SUBoard!C55+LCTCBoard!C55+Online!C55+AE!C55+RR!C55</f>
        <v>10352799</v>
      </c>
      <c r="D55" s="77">
        <f>BOR!D55+ULBoard!D55+SUBoard!D55+LCTCBoard!D55+Online!D55+AE!D55+RR!D55</f>
        <v>10352799</v>
      </c>
      <c r="E55" s="77">
        <f>D55-C55</f>
        <v>0</v>
      </c>
      <c r="F55" s="71">
        <f>IF(ISBLANK(E55),"  ",IF(C55&gt;0,E55/C55,IF(E55&gt;0,1,0)))</f>
        <v>0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7">
        <f>BOR!B57+ULBoard!B57+SUBoard!B57+LCTCBoard!B57+Online!B57+AE!B57+RR!B57</f>
        <v>7604535</v>
      </c>
      <c r="C57" s="77">
        <f>BOR!C57+ULBoard!C57+SUBoard!C57+LCTCBoard!C57+Online!C57+AE!C57+RR!C57</f>
        <v>15422314</v>
      </c>
      <c r="D57" s="77">
        <f>BOR!D57+ULBoard!D57+SUBoard!D57+LCTCBoard!D57+Online!D57+AE!D57+RR!D57</f>
        <v>15422314</v>
      </c>
      <c r="E57" s="77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7">
        <f>BOR!B59+ULBoard!B59+SUBoard!B59+LCTCBoard!B59+Online!B59+AE!B59+RR!B59</f>
        <v>0</v>
      </c>
      <c r="C59" s="77">
        <f>BOR!C59+ULBoard!C59+SUBoard!C59+LCTCBoard!C59+Online!C59+AE!C59+RR!C59</f>
        <v>0</v>
      </c>
      <c r="D59" s="77">
        <f>BOR!D59+ULBoard!D59+SUBoard!D59+LCTCBoard!D59+Online!D59+AE!D59+RR!D59</f>
        <v>0</v>
      </c>
      <c r="E59" s="77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7">
        <f>B59+B57+B55+B53+B51+-B49+B42</f>
        <v>102128063</v>
      </c>
      <c r="C61" s="77">
        <f>C59+C57+C55+C53+C51+-C49+C42</f>
        <v>124848994</v>
      </c>
      <c r="D61" s="77">
        <f>D59+D57+D55+D53+D51+-D49+D42</f>
        <v>119630105</v>
      </c>
      <c r="E61" s="77">
        <f>D61-C61</f>
        <v>-5218889</v>
      </c>
      <c r="F61" s="71">
        <f>IF(ISBLANK(E61),"  ",IF(C61&gt;0,E61/C61,IF(E61&gt;0,1,0)))</f>
        <v>-4.1801610351782252E-2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61">
        <f>BOR!B65+ULBoard!B65+SUBoard!B65+LCTCBoard!B65+Online!B65+AE!B65+RR!B65</f>
        <v>0</v>
      </c>
      <c r="C65" s="61">
        <f>BOR!C65+ULBoard!C65+SUBoard!C65+LCTCBoard!C65+Online!C65+AE!C65+RR!C65</f>
        <v>0</v>
      </c>
      <c r="D65" s="61">
        <f>BOR!D65+ULBoard!D65+SUBoard!D65+LCTCBoard!D65+Online!D65+AE!D65+RR!D65</f>
        <v>0</v>
      </c>
      <c r="E65" s="61">
        <f t="shared" ref="E65:E78" si="6">D65-C65</f>
        <v>0</v>
      </c>
      <c r="F65" s="62">
        <f t="shared" ref="F65:F78" si="7">IF(ISBLANK(E65),"  ",IF(C65&gt;0,E65/C65,IF(E65&gt;0,1,0)))</f>
        <v>0</v>
      </c>
      <c r="H65" s="178"/>
    </row>
    <row r="66" spans="1:8" ht="15" customHeight="1" x14ac:dyDescent="0.25">
      <c r="A66" s="66" t="s">
        <v>47</v>
      </c>
      <c r="B66" s="61">
        <f>BOR!B66+ULBoard!B66+SUBoard!B66+LCTCBoard!B66+Online!B66+AE!B66+RR!B66</f>
        <v>0</v>
      </c>
      <c r="C66" s="61">
        <f>BOR!C66+ULBoard!C66+SUBoard!C66+LCTCBoard!C66+Online!C66+AE!C66+RR!C66</f>
        <v>0</v>
      </c>
      <c r="D66" s="61">
        <f>BOR!D66+ULBoard!D66+SUBoard!D66+LCTCBoard!D66+Online!D66+AE!D66+RR!D66</f>
        <v>0</v>
      </c>
      <c r="E66" s="61">
        <f t="shared" si="6"/>
        <v>0</v>
      </c>
      <c r="F66" s="62">
        <f t="shared" si="7"/>
        <v>0</v>
      </c>
      <c r="H66" s="178"/>
    </row>
    <row r="67" spans="1:8" ht="15" customHeight="1" x14ac:dyDescent="0.25">
      <c r="A67" s="66" t="s">
        <v>48</v>
      </c>
      <c r="B67" s="61">
        <f>BOR!B67+ULBoard!B67+SUBoard!B67+LCTCBoard!B67+Online!B67+AE!B67+RR!B67</f>
        <v>0</v>
      </c>
      <c r="C67" s="61">
        <f>BOR!C67+ULBoard!C67+SUBoard!C67+LCTCBoard!C67+Online!C67+AE!C67+RR!C67</f>
        <v>0</v>
      </c>
      <c r="D67" s="61">
        <f>BOR!D67+ULBoard!D67+SUBoard!D67+LCTCBoard!D67+Online!D67+AE!D67+RR!D67</f>
        <v>0</v>
      </c>
      <c r="E67" s="61">
        <f t="shared" si="6"/>
        <v>0</v>
      </c>
      <c r="F67" s="62">
        <f t="shared" si="7"/>
        <v>0</v>
      </c>
      <c r="H67" s="178"/>
    </row>
    <row r="68" spans="1:8" ht="15" customHeight="1" x14ac:dyDescent="0.25">
      <c r="A68" s="66" t="s">
        <v>49</v>
      </c>
      <c r="B68" s="61">
        <f>BOR!B68+ULBoard!B68+SUBoard!B68+LCTCBoard!B68+Online!B68+AE!B68+RR!B68</f>
        <v>14289095</v>
      </c>
      <c r="C68" s="61">
        <f>BOR!C68+ULBoard!C68+SUBoard!C68+LCTCBoard!C68+Online!C68+AE!C68+RR!C68</f>
        <v>14236691</v>
      </c>
      <c r="D68" s="61">
        <f>BOR!D68+ULBoard!D68+SUBoard!D68+LCTCBoard!D68+Online!D68+AE!D68+RR!D68</f>
        <v>14230228.41</v>
      </c>
      <c r="E68" s="61">
        <f t="shared" si="6"/>
        <v>-6462.589999999851</v>
      </c>
      <c r="F68" s="62">
        <f t="shared" si="7"/>
        <v>-4.539390508651098E-4</v>
      </c>
      <c r="H68" s="178"/>
    </row>
    <row r="69" spans="1:8" ht="15" customHeight="1" x14ac:dyDescent="0.25">
      <c r="A69" s="66" t="s">
        <v>50</v>
      </c>
      <c r="B69" s="61">
        <f>BOR!B69+ULBoard!B69+SUBoard!B69+LCTCBoard!B69+Online!B69+AE!B69+RR!B69</f>
        <v>0</v>
      </c>
      <c r="C69" s="61">
        <f>BOR!C69+ULBoard!C69+SUBoard!C69+LCTCBoard!C69+Online!C69+AE!C69+RR!C69</f>
        <v>0</v>
      </c>
      <c r="D69" s="61">
        <f>BOR!D69+ULBoard!D69+SUBoard!D69+LCTCBoard!D69+Online!D69+AE!D69+RR!D69</f>
        <v>0</v>
      </c>
      <c r="E69" s="61">
        <f t="shared" si="6"/>
        <v>0</v>
      </c>
      <c r="F69" s="62">
        <f t="shared" si="7"/>
        <v>0</v>
      </c>
      <c r="H69" s="178"/>
    </row>
    <row r="70" spans="1:8" ht="15" customHeight="1" x14ac:dyDescent="0.25">
      <c r="A70" s="66" t="s">
        <v>51</v>
      </c>
      <c r="B70" s="61">
        <f>BOR!B70+ULBoard!B70+SUBoard!B70+LCTCBoard!B70+Online!B70+AE!B70+RR!B70</f>
        <v>87008811</v>
      </c>
      <c r="C70" s="61">
        <f>BOR!C70+ULBoard!C70+SUBoard!C70+LCTCBoard!C70+Online!C70+AE!C70+RR!C70</f>
        <v>109821283</v>
      </c>
      <c r="D70" s="61">
        <f>BOR!D70+ULBoard!D70+SUBoard!D70+LCTCBoard!D70+Online!D70+AE!D70+RR!D70</f>
        <v>104477254</v>
      </c>
      <c r="E70" s="61">
        <f t="shared" si="6"/>
        <v>-5344029</v>
      </c>
      <c r="F70" s="62">
        <f t="shared" si="7"/>
        <v>-4.8661141574898557E-2</v>
      </c>
      <c r="H70" s="178"/>
    </row>
    <row r="71" spans="1:8" ht="15" customHeight="1" x14ac:dyDescent="0.25">
      <c r="A71" s="66" t="s">
        <v>52</v>
      </c>
      <c r="B71" s="61">
        <f>BOR!B71+ULBoard!B71+SUBoard!B71+LCTCBoard!B71+Online!B71+AE!B71+RR!B71</f>
        <v>0</v>
      </c>
      <c r="C71" s="61">
        <f>BOR!C71+ULBoard!C71+SUBoard!C71+LCTCBoard!C71+Online!C71+AE!C71+RR!C71</f>
        <v>0</v>
      </c>
      <c r="D71" s="61">
        <f>BOR!D71+ULBoard!D71+SUBoard!D71+LCTCBoard!D71+Online!D71+AE!D71+RR!D71</f>
        <v>0</v>
      </c>
      <c r="E71" s="61">
        <f t="shared" si="6"/>
        <v>0</v>
      </c>
      <c r="F71" s="62">
        <f t="shared" si="7"/>
        <v>0</v>
      </c>
      <c r="H71" s="178"/>
    </row>
    <row r="72" spans="1:8" ht="15" customHeight="1" x14ac:dyDescent="0.25">
      <c r="A72" s="66" t="s">
        <v>53</v>
      </c>
      <c r="B72" s="61">
        <f>BOR!B72+ULBoard!B72+SUBoard!B72+LCTCBoard!B72+Online!B72+AE!B72+RR!B72</f>
        <v>0</v>
      </c>
      <c r="C72" s="61">
        <f>BOR!C72+ULBoard!C72+SUBoard!C72+LCTCBoard!C72+Online!C72+AE!C72+RR!C72</f>
        <v>0</v>
      </c>
      <c r="D72" s="61">
        <f>BOR!D72+ULBoard!D72+SUBoard!D72+LCTCBoard!D72+Online!D72+AE!D72+RR!D72</f>
        <v>0</v>
      </c>
      <c r="E72" s="61">
        <f t="shared" si="6"/>
        <v>0</v>
      </c>
      <c r="F72" s="62">
        <f t="shared" si="7"/>
        <v>0</v>
      </c>
      <c r="H72" s="178"/>
    </row>
    <row r="73" spans="1:8" s="103" customFormat="1" ht="15" customHeight="1" x14ac:dyDescent="0.25">
      <c r="A73" s="84" t="s">
        <v>54</v>
      </c>
      <c r="B73" s="77">
        <f>BOR!B73+ULBoard!B73+SUBoard!B73+LCTCBoard!B73+Online!B73+AE!B73+RR!B73</f>
        <v>101297906</v>
      </c>
      <c r="C73" s="77">
        <f>BOR!C73+ULBoard!C73+SUBoard!C73+LCTCBoard!C73+Online!C73+AE!C73+RR!C73</f>
        <v>124057974</v>
      </c>
      <c r="D73" s="77">
        <f>BOR!D73+ULBoard!D73+SUBoard!D73+LCTCBoard!D73+Online!D73+AE!D73+RR!D73</f>
        <v>118707482.41</v>
      </c>
      <c r="E73" s="77">
        <f t="shared" si="6"/>
        <v>-5350491.5900000036</v>
      </c>
      <c r="F73" s="71">
        <f t="shared" si="7"/>
        <v>-4.3128961545027357E-2</v>
      </c>
      <c r="H73" s="179"/>
    </row>
    <row r="74" spans="1:8" ht="15" customHeight="1" x14ac:dyDescent="0.25">
      <c r="A74" s="66" t="s">
        <v>55</v>
      </c>
      <c r="B74" s="61">
        <f>BOR!B74+ULBoard!B74+SUBoard!B74+LCTCBoard!B74+Online!B74+AE!B74+RR!B74</f>
        <v>0</v>
      </c>
      <c r="C74" s="61">
        <f>BOR!C74+ULBoard!C74+SUBoard!C74+LCTCBoard!C74+Online!C74+AE!C74+RR!C74</f>
        <v>0</v>
      </c>
      <c r="D74" s="61">
        <f>BOR!D74+ULBoard!D74+SUBoard!D74+LCTCBoard!D74+Online!D74+AE!D74+RR!D74</f>
        <v>0</v>
      </c>
      <c r="E74" s="61">
        <f t="shared" si="6"/>
        <v>0</v>
      </c>
      <c r="F74" s="62">
        <f t="shared" si="7"/>
        <v>0</v>
      </c>
      <c r="H74" s="178"/>
    </row>
    <row r="75" spans="1:8" ht="15" customHeight="1" x14ac:dyDescent="0.25">
      <c r="A75" s="66" t="s">
        <v>56</v>
      </c>
      <c r="B75" s="61">
        <f>BOR!B75+ULBoard!B75+SUBoard!B75+LCTCBoard!B75+Online!B75+AE!B75+RR!B75</f>
        <v>791020</v>
      </c>
      <c r="C75" s="61">
        <f>BOR!C75+ULBoard!C75+SUBoard!C75+LCTCBoard!C75+Online!C75+AE!C75+RR!C75</f>
        <v>791020</v>
      </c>
      <c r="D75" s="61">
        <f>BOR!D75+ULBoard!D75+SUBoard!D75+LCTCBoard!D75+Online!D75+AE!D75+RR!D75</f>
        <v>922623</v>
      </c>
      <c r="E75" s="61">
        <f t="shared" si="6"/>
        <v>131603</v>
      </c>
      <c r="F75" s="62">
        <f t="shared" si="7"/>
        <v>0.16637126747743419</v>
      </c>
      <c r="H75" s="178"/>
    </row>
    <row r="76" spans="1:8" ht="15" customHeight="1" x14ac:dyDescent="0.25">
      <c r="A76" s="66" t="s">
        <v>57</v>
      </c>
      <c r="B76" s="61">
        <f>BOR!B76+ULBoard!B76+SUBoard!B76+LCTCBoard!B76+Online!B76+AE!B76+RR!B76</f>
        <v>0</v>
      </c>
      <c r="C76" s="61">
        <f>BOR!C76+ULBoard!C76+SUBoard!C76+LCTCBoard!C76+Online!C76+AE!C76+RR!C76</f>
        <v>0</v>
      </c>
      <c r="D76" s="61">
        <f>BOR!D76+ULBoard!D76+SUBoard!D76+LCTCBoard!D76+Online!D76+AE!D76+RR!D76</f>
        <v>0</v>
      </c>
      <c r="E76" s="61">
        <f t="shared" si="6"/>
        <v>0</v>
      </c>
      <c r="F76" s="62">
        <f t="shared" si="7"/>
        <v>0</v>
      </c>
      <c r="H76" s="178"/>
    </row>
    <row r="77" spans="1:8" ht="15" customHeight="1" x14ac:dyDescent="0.25">
      <c r="A77" s="66" t="s">
        <v>58</v>
      </c>
      <c r="B77" s="61">
        <f>BOR!B77+ULBoard!B77+SUBoard!B77+LCTCBoard!B77+Online!B77+AE!B77+RR!B77</f>
        <v>0</v>
      </c>
      <c r="C77" s="61">
        <f>BOR!C77+ULBoard!C77+SUBoard!C77+LCTCBoard!C77+Online!C77+AE!C77+RR!C77</f>
        <v>0</v>
      </c>
      <c r="D77" s="61">
        <f>BOR!D77+ULBoard!D77+SUBoard!D77+LCTCBoard!D77+Online!D77+AE!D77+RR!D77</f>
        <v>0</v>
      </c>
      <c r="E77" s="61">
        <f t="shared" si="6"/>
        <v>0</v>
      </c>
      <c r="F77" s="62">
        <f t="shared" si="7"/>
        <v>0</v>
      </c>
      <c r="H77" s="178"/>
    </row>
    <row r="78" spans="1:8" s="103" customFormat="1" ht="15" customHeight="1" x14ac:dyDescent="0.25">
      <c r="A78" s="85" t="s">
        <v>59</v>
      </c>
      <c r="B78" s="77">
        <f>BOR!B78+ULBoard!B78+SUBoard!B78+LCTCBoard!B78+Online!B78+AE!B78+RR!B78</f>
        <v>102088926</v>
      </c>
      <c r="C78" s="77">
        <f>BOR!C78+ULBoard!C78+SUBoard!C78+LCTCBoard!C78+Online!C78+AE!C78+RR!C78</f>
        <v>124848994</v>
      </c>
      <c r="D78" s="77">
        <f>BOR!D78+ULBoard!D78+SUBoard!D78+LCTCBoard!D78+Online!D78+AE!D78+RR!D78</f>
        <v>119630105.41</v>
      </c>
      <c r="E78" s="77">
        <f t="shared" si="6"/>
        <v>-5218888.5900000036</v>
      </c>
      <c r="F78" s="71">
        <f t="shared" si="7"/>
        <v>-4.1801607067815091E-2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f>BOR!B81+ULBoard!B81+SUBoard!B81+LCTCBoard!B81+Online!B81+AE!B81+RR!B81</f>
        <v>15874195.890581507</v>
      </c>
      <c r="C81" s="61">
        <f>BOR!C81+ULBoard!C81+SUBoard!C81+LCTCBoard!C81+Online!C81+AE!C81+RR!C81</f>
        <v>16365339.890581507</v>
      </c>
      <c r="D81" s="61">
        <f>BOR!D81+ULBoard!D81+SUBoard!D81+LCTCBoard!D81+Online!D81+AE!D81+RR!D81</f>
        <v>17044555.801581088</v>
      </c>
      <c r="E81" s="61">
        <f t="shared" ref="E81:E99" si="8">D81-C81</f>
        <v>679215.91099958122</v>
      </c>
      <c r="F81" s="62">
        <f t="shared" ref="F81:F99" si="9">IF(ISBLANK(E81),"  ",IF(C81&gt;0,E81/C81,IF(E81&gt;0,1,0)))</f>
        <v>4.1503318326463839E-2</v>
      </c>
      <c r="H81" s="178"/>
    </row>
    <row r="82" spans="1:8" ht="15" customHeight="1" x14ac:dyDescent="0.25">
      <c r="A82" s="66" t="s">
        <v>62</v>
      </c>
      <c r="B82" s="61">
        <f>BOR!B82+ULBoard!B82+SUBoard!B82+LCTCBoard!B82+Online!B82+AE!B82+RR!B82</f>
        <v>648590</v>
      </c>
      <c r="C82" s="61">
        <f>BOR!C82+ULBoard!C82+SUBoard!C82+LCTCBoard!C82+Online!C82+AE!C82+RR!C82</f>
        <v>836279</v>
      </c>
      <c r="D82" s="61">
        <f>BOR!D82+ULBoard!D82+SUBoard!D82+LCTCBoard!D82+Online!D82+AE!D82+RR!D82</f>
        <v>693529</v>
      </c>
      <c r="E82" s="61">
        <f t="shared" si="8"/>
        <v>-142750</v>
      </c>
      <c r="F82" s="62">
        <f t="shared" si="9"/>
        <v>-0.17069662158203183</v>
      </c>
      <c r="H82" s="178"/>
    </row>
    <row r="83" spans="1:8" ht="15" customHeight="1" x14ac:dyDescent="0.25">
      <c r="A83" s="66" t="s">
        <v>63</v>
      </c>
      <c r="B83" s="61">
        <f>BOR!B83+ULBoard!B83+SUBoard!B83+LCTCBoard!B83+Online!B83+AE!B83+RR!B83</f>
        <v>6112045.1594184935</v>
      </c>
      <c r="C83" s="61">
        <f>BOR!C83+ULBoard!C83+SUBoard!C83+LCTCBoard!C83+Online!C83+AE!C83+RR!C83</f>
        <v>6596819.1594184935</v>
      </c>
      <c r="D83" s="61">
        <f>BOR!D83+ULBoard!D83+SUBoard!D83+LCTCBoard!D83+Online!D83+AE!D83+RR!D83</f>
        <v>6510272.2484189104</v>
      </c>
      <c r="E83" s="61">
        <f t="shared" si="8"/>
        <v>-86546.91099958308</v>
      </c>
      <c r="F83" s="62">
        <f t="shared" si="9"/>
        <v>-1.3119491213582418E-2</v>
      </c>
      <c r="H83" s="178"/>
    </row>
    <row r="84" spans="1:8" s="103" customFormat="1" ht="15" customHeight="1" x14ac:dyDescent="0.25">
      <c r="A84" s="84" t="s">
        <v>64</v>
      </c>
      <c r="B84" s="77">
        <f>BOR!B84+ULBoard!B84+SUBoard!B84+LCTCBoard!B84+Online!B84+AE!B84+RR!B84</f>
        <v>22634831.050000001</v>
      </c>
      <c r="C84" s="77">
        <f>BOR!C84+ULBoard!C84+SUBoard!C84+LCTCBoard!C84+Online!C84+AE!C84+RR!C84</f>
        <v>23798438.050000001</v>
      </c>
      <c r="D84" s="77">
        <f>BOR!D84+ULBoard!D84+SUBoard!D84+LCTCBoard!D84+Online!D84+AE!D84+RR!D84</f>
        <v>24248357.050000001</v>
      </c>
      <c r="E84" s="77">
        <f t="shared" si="8"/>
        <v>449919</v>
      </c>
      <c r="F84" s="71">
        <f t="shared" si="9"/>
        <v>1.8905400390342005E-2</v>
      </c>
      <c r="H84" s="179"/>
    </row>
    <row r="85" spans="1:8" ht="15" customHeight="1" x14ac:dyDescent="0.25">
      <c r="A85" s="66" t="s">
        <v>65</v>
      </c>
      <c r="B85" s="61">
        <f>BOR!B85+ULBoard!B85+SUBoard!B85+LCTCBoard!B85+Online!B85+AE!B85+RR!B85</f>
        <v>632349.88</v>
      </c>
      <c r="C85" s="61">
        <f>BOR!C85+ULBoard!C85+SUBoard!C85+LCTCBoard!C85+Online!C85+AE!C85+RR!C85</f>
        <v>730516.88</v>
      </c>
      <c r="D85" s="61">
        <f>BOR!D85+ULBoard!D85+SUBoard!D85+LCTCBoard!D85+Online!D85+AE!D85+RR!D85</f>
        <v>684605</v>
      </c>
      <c r="E85" s="61">
        <f t="shared" si="8"/>
        <v>-45911.880000000005</v>
      </c>
      <c r="F85" s="62">
        <f t="shared" si="9"/>
        <v>-6.2848486129437567E-2</v>
      </c>
      <c r="H85" s="178"/>
    </row>
    <row r="86" spans="1:8" ht="15" customHeight="1" x14ac:dyDescent="0.25">
      <c r="A86" s="66" t="s">
        <v>66</v>
      </c>
      <c r="B86" s="61">
        <f>BOR!B86+ULBoard!B86+SUBoard!B86+LCTCBoard!B86+Online!B86+AE!B86+RR!B86</f>
        <v>10160279.4</v>
      </c>
      <c r="C86" s="61">
        <f>BOR!C86+ULBoard!C86+SUBoard!C86+LCTCBoard!C86+Online!C86+AE!C86+RR!C86</f>
        <v>12178735.4</v>
      </c>
      <c r="D86" s="61">
        <f>BOR!D86+ULBoard!D86+SUBoard!D86+LCTCBoard!D86+Online!D86+AE!D86+RR!D86</f>
        <v>11251024</v>
      </c>
      <c r="E86" s="61">
        <f t="shared" si="8"/>
        <v>-927711.40000000037</v>
      </c>
      <c r="F86" s="62">
        <f t="shared" si="9"/>
        <v>-7.6174690518360413E-2</v>
      </c>
      <c r="H86" s="178"/>
    </row>
    <row r="87" spans="1:8" ht="15" customHeight="1" x14ac:dyDescent="0.25">
      <c r="A87" s="66" t="s">
        <v>67</v>
      </c>
      <c r="B87" s="61">
        <f>BOR!B87+ULBoard!B87+SUBoard!B87+LCTCBoard!B87+Online!B87+AE!B87+RR!B87</f>
        <v>170520.31</v>
      </c>
      <c r="C87" s="61">
        <f>BOR!C87+ULBoard!C87+SUBoard!C87+LCTCBoard!C87+Online!C87+AE!C87+RR!C87</f>
        <v>366087.31</v>
      </c>
      <c r="D87" s="61">
        <f>BOR!D87+ULBoard!D87+SUBoard!D87+LCTCBoard!D87+Online!D87+AE!D87+RR!D87</f>
        <v>269055</v>
      </c>
      <c r="E87" s="61">
        <f t="shared" si="8"/>
        <v>-97032.31</v>
      </c>
      <c r="F87" s="62">
        <f t="shared" si="9"/>
        <v>-0.26505237234254309</v>
      </c>
      <c r="H87" s="178"/>
    </row>
    <row r="88" spans="1:8" s="103" customFormat="1" ht="15" customHeight="1" x14ac:dyDescent="0.25">
      <c r="A88" s="68" t="s">
        <v>68</v>
      </c>
      <c r="B88" s="77">
        <f>BOR!B88+ULBoard!B88+SUBoard!B88+LCTCBoard!B88+Online!B88+AE!B88+RR!B88</f>
        <v>10963149.59</v>
      </c>
      <c r="C88" s="77">
        <f>BOR!C88+ULBoard!C88+SUBoard!C88+LCTCBoard!C88+Online!C88+AE!C88+RR!C88</f>
        <v>13275339.59</v>
      </c>
      <c r="D88" s="77">
        <f>BOR!D88+ULBoard!D88+SUBoard!D88+LCTCBoard!D88+Online!D88+AE!D88+RR!D88</f>
        <v>12204684</v>
      </c>
      <c r="E88" s="77">
        <f t="shared" si="8"/>
        <v>-1070655.5899999999</v>
      </c>
      <c r="F88" s="71">
        <f t="shared" si="9"/>
        <v>-8.0649958725462614E-2</v>
      </c>
      <c r="H88" s="179"/>
    </row>
    <row r="89" spans="1:8" ht="15" customHeight="1" x14ac:dyDescent="0.25">
      <c r="A89" s="66" t="s">
        <v>69</v>
      </c>
      <c r="B89" s="61">
        <f>BOR!B89+ULBoard!B89+SUBoard!B89+LCTCBoard!B89+Online!B89+AE!B89+RR!B89</f>
        <v>3708750</v>
      </c>
      <c r="C89" s="61">
        <f>BOR!C89+ULBoard!C89+SUBoard!C89+LCTCBoard!C89+Online!C89+AE!C89+RR!C89</f>
        <v>5755781</v>
      </c>
      <c r="D89" s="61">
        <f>BOR!D89+ULBoard!D89+SUBoard!D89+LCTCBoard!D89+Online!D89+AE!D89+RR!D89</f>
        <v>3332682</v>
      </c>
      <c r="E89" s="61">
        <f t="shared" si="8"/>
        <v>-2423099</v>
      </c>
      <c r="F89" s="62">
        <f t="shared" si="9"/>
        <v>-0.4209852668126185</v>
      </c>
      <c r="H89" s="178"/>
    </row>
    <row r="90" spans="1:8" ht="15" customHeight="1" x14ac:dyDescent="0.25">
      <c r="A90" s="66" t="s">
        <v>70</v>
      </c>
      <c r="B90" s="61">
        <f>BOR!B90+ULBoard!B90+SUBoard!B90+LCTCBoard!B90+Online!B90+AE!B90+RR!B90</f>
        <v>61917140.359999999</v>
      </c>
      <c r="C90" s="61">
        <f>BOR!C90+ULBoard!C90+SUBoard!C90+LCTCBoard!C90+Online!C90+AE!C90+RR!C90</f>
        <v>78526870.359999999</v>
      </c>
      <c r="D90" s="61">
        <f>BOR!D90+ULBoard!D90+SUBoard!D90+LCTCBoard!D90+Online!D90+AE!D90+RR!D90</f>
        <v>75927786.359999999</v>
      </c>
      <c r="E90" s="61">
        <f t="shared" si="8"/>
        <v>-2599084</v>
      </c>
      <c r="F90" s="62">
        <f t="shared" si="9"/>
        <v>-3.3098020946011379E-2</v>
      </c>
      <c r="H90" s="178"/>
    </row>
    <row r="91" spans="1:8" ht="15" customHeight="1" x14ac:dyDescent="0.25">
      <c r="A91" s="66" t="s">
        <v>71</v>
      </c>
      <c r="B91" s="61">
        <f>BOR!B91+ULBoard!B91+SUBoard!B91+LCTCBoard!B91+Online!B91+AE!B91+RR!B91</f>
        <v>0</v>
      </c>
      <c r="C91" s="61">
        <f>BOR!C91+ULBoard!C91+SUBoard!C91+LCTCBoard!C91+Online!C91+AE!C91+RR!C91</f>
        <v>0</v>
      </c>
      <c r="D91" s="61">
        <f>BOR!D91+ULBoard!D91+SUBoard!D91+LCTCBoard!D91+Online!D91+AE!D91+RR!D91</f>
        <v>0</v>
      </c>
      <c r="E91" s="61">
        <f t="shared" si="8"/>
        <v>0</v>
      </c>
      <c r="F91" s="62">
        <f t="shared" si="9"/>
        <v>0</v>
      </c>
      <c r="H91" s="178"/>
    </row>
    <row r="92" spans="1:8" ht="15" customHeight="1" x14ac:dyDescent="0.25">
      <c r="A92" s="66" t="s">
        <v>72</v>
      </c>
      <c r="B92" s="61">
        <f>BOR!B92+ULBoard!B92+SUBoard!B92+LCTCBoard!B92+Online!B92+AE!B92+RR!B92</f>
        <v>2688507</v>
      </c>
      <c r="C92" s="61">
        <f>BOR!C92+ULBoard!C92+SUBoard!C92+LCTCBoard!C92+Online!C92+AE!C92+RR!C92</f>
        <v>3069665</v>
      </c>
      <c r="D92" s="61">
        <f>BOR!D92+ULBoard!D92+SUBoard!D92+LCTCBoard!D92+Online!D92+AE!D92+RR!D92</f>
        <v>3675959</v>
      </c>
      <c r="E92" s="61">
        <f t="shared" si="8"/>
        <v>606294</v>
      </c>
      <c r="F92" s="62">
        <f t="shared" si="9"/>
        <v>0.19751145483301924</v>
      </c>
      <c r="H92" s="178"/>
    </row>
    <row r="93" spans="1:8" s="103" customFormat="1" ht="15" customHeight="1" x14ac:dyDescent="0.25">
      <c r="A93" s="68" t="s">
        <v>73</v>
      </c>
      <c r="B93" s="77">
        <f>BOR!B93+ULBoard!B93+SUBoard!B93+LCTCBoard!B93+Online!B93+AE!B93+RR!B93</f>
        <v>68314397.359999999</v>
      </c>
      <c r="C93" s="77">
        <f>BOR!C93+ULBoard!C93+SUBoard!C93+LCTCBoard!C93+Online!C93+AE!C93+RR!C93</f>
        <v>87352316.359999999</v>
      </c>
      <c r="D93" s="77">
        <f>BOR!D93+ULBoard!D93+SUBoard!D93+LCTCBoard!D93+Online!D93+AE!D93+RR!D93</f>
        <v>82936427.359999999</v>
      </c>
      <c r="E93" s="77">
        <f t="shared" si="8"/>
        <v>-4415889</v>
      </c>
      <c r="F93" s="71">
        <f t="shared" si="9"/>
        <v>-5.0552626238336423E-2</v>
      </c>
      <c r="H93" s="179"/>
    </row>
    <row r="94" spans="1:8" ht="15" customHeight="1" x14ac:dyDescent="0.25">
      <c r="A94" s="66" t="s">
        <v>74</v>
      </c>
      <c r="B94" s="61">
        <f>BOR!B94+ULBoard!B94+SUBoard!B94+LCTCBoard!B94+Online!B94+AE!B94+RR!B94</f>
        <v>176548</v>
      </c>
      <c r="C94" s="61">
        <f>BOR!C94+ULBoard!C94+SUBoard!C94+LCTCBoard!C94+Online!C94+AE!C94+RR!C94</f>
        <v>422900</v>
      </c>
      <c r="D94" s="61">
        <f>BOR!D94+ULBoard!D94+SUBoard!D94+LCTCBoard!D94+Online!D94+AE!D94+RR!D94</f>
        <v>240637</v>
      </c>
      <c r="E94" s="61">
        <f t="shared" si="8"/>
        <v>-182263</v>
      </c>
      <c r="F94" s="62">
        <f t="shared" si="9"/>
        <v>-0.43098368408607235</v>
      </c>
      <c r="H94" s="178"/>
    </row>
    <row r="95" spans="1:8" ht="15" customHeight="1" x14ac:dyDescent="0.25">
      <c r="A95" s="66" t="s">
        <v>75</v>
      </c>
      <c r="B95" s="61">
        <f>BOR!B95+ULBoard!B95+SUBoard!B95+LCTCBoard!B95+Online!B95+AE!B95+RR!B95</f>
        <v>0</v>
      </c>
      <c r="C95" s="61">
        <f>BOR!C95+ULBoard!C95+SUBoard!C95+LCTCBoard!C95+Online!C95+AE!C95+RR!C95</f>
        <v>0</v>
      </c>
      <c r="D95" s="61">
        <f>BOR!D95+ULBoard!D95+SUBoard!D95+LCTCBoard!D95+Online!D95+AE!D95+RR!D95</f>
        <v>0</v>
      </c>
      <c r="E95" s="61">
        <f t="shared" si="8"/>
        <v>0</v>
      </c>
      <c r="F95" s="62">
        <f t="shared" si="9"/>
        <v>0</v>
      </c>
      <c r="H95" s="178"/>
    </row>
    <row r="96" spans="1:8" ht="15" customHeight="1" x14ac:dyDescent="0.25">
      <c r="A96" s="73" t="s">
        <v>76</v>
      </c>
      <c r="B96" s="61">
        <f>BOR!B96+ULBoard!B96+SUBoard!B96+LCTCBoard!B96+Online!B96+AE!B96+RR!B96</f>
        <v>0</v>
      </c>
      <c r="C96" s="61">
        <f>BOR!C96+ULBoard!C96+SUBoard!C96+LCTCBoard!C96+Online!C96+AE!C96+RR!C96</f>
        <v>0</v>
      </c>
      <c r="D96" s="61">
        <f>BOR!D96+ULBoard!D96+SUBoard!D96+LCTCBoard!D96+Online!D96+AE!D96+RR!D96</f>
        <v>0</v>
      </c>
      <c r="E96" s="61">
        <f t="shared" si="8"/>
        <v>0</v>
      </c>
      <c r="F96" s="62">
        <f t="shared" si="9"/>
        <v>0</v>
      </c>
      <c r="H96" s="178"/>
    </row>
    <row r="97" spans="1:8" s="103" customFormat="1" ht="15" customHeight="1" x14ac:dyDescent="0.25">
      <c r="A97" s="87" t="s">
        <v>77</v>
      </c>
      <c r="B97" s="77">
        <f>BOR!B97+ULBoard!B97+SUBoard!B97+LCTCBoard!B97+Online!B97+AE!B97+RR!B97</f>
        <v>176548</v>
      </c>
      <c r="C97" s="77">
        <f>BOR!C97+ULBoard!C97+SUBoard!C97+LCTCBoard!C97+Online!C97+AE!C97+RR!C97</f>
        <v>422900</v>
      </c>
      <c r="D97" s="77">
        <f>BOR!D97+ULBoard!D97+SUBoard!D97+LCTCBoard!D97+Online!D97+AE!D97+RR!D97</f>
        <v>240637</v>
      </c>
      <c r="E97" s="77">
        <f t="shared" si="8"/>
        <v>-182263</v>
      </c>
      <c r="F97" s="71">
        <f t="shared" si="9"/>
        <v>-0.43098368408607235</v>
      </c>
      <c r="H97" s="179"/>
    </row>
    <row r="98" spans="1:8" ht="15" customHeight="1" x14ac:dyDescent="0.25">
      <c r="A98" s="73" t="s">
        <v>78</v>
      </c>
      <c r="B98" s="61">
        <f>BOR!B98+ULBoard!B98+SUBoard!B98+LCTCBoard!B98+Online!B98+AE!B98+RR!B98</f>
        <v>0</v>
      </c>
      <c r="C98" s="61">
        <f>BOR!C98+ULBoard!C98+SUBoard!C98+LCTCBoard!C98+Online!C98+AE!C98+RR!C98</f>
        <v>0</v>
      </c>
      <c r="D98" s="61">
        <f>BOR!D98+ULBoard!D98+SUBoard!D98+LCTCBoard!D98+Online!D98+AE!D98+RR!D98</f>
        <v>0</v>
      </c>
      <c r="E98" s="61">
        <f t="shared" si="8"/>
        <v>0</v>
      </c>
      <c r="F98" s="62">
        <f t="shared" si="9"/>
        <v>0</v>
      </c>
      <c r="H98" s="178"/>
    </row>
    <row r="99" spans="1:8" s="103" customFormat="1" ht="15" customHeight="1" thickBot="1" x14ac:dyDescent="0.3">
      <c r="A99" s="159" t="s">
        <v>59</v>
      </c>
      <c r="B99" s="161">
        <f>BOR!B99+ULBoard!B99+SUBoard!B99+LCTCBoard!B99+Online!B99+AE!B99+RR!B99</f>
        <v>102088926</v>
      </c>
      <c r="C99" s="161">
        <f>BOR!C99+ULBoard!C99+SUBoard!C99+LCTCBoard!C99+Online!C99+AE!C99+RR!C99</f>
        <v>124848994</v>
      </c>
      <c r="D99" s="161">
        <f>BOR!D99+ULBoard!D99+SUBoard!D99+LCTCBoard!D99+Online!D99+AE!D99+RR!D99</f>
        <v>119630105.41</v>
      </c>
      <c r="E99" s="161">
        <f t="shared" si="8"/>
        <v>-5218888.5900000036</v>
      </c>
      <c r="F99" s="162">
        <f t="shared" si="9"/>
        <v>-4.1801607067815091E-2</v>
      </c>
      <c r="H99" s="179"/>
    </row>
    <row r="100" spans="1:8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8" x14ac:dyDescent="0.25">
      <c r="A101" s="1" t="s">
        <v>210</v>
      </c>
    </row>
    <row r="102" spans="1:8" x14ac:dyDescent="0.25">
      <c r="A102" s="1" t="s">
        <v>181</v>
      </c>
    </row>
    <row r="103" spans="1:8" x14ac:dyDescent="0.25">
      <c r="A103" s="1" t="s">
        <v>211</v>
      </c>
    </row>
  </sheetData>
  <hyperlinks>
    <hyperlink ref="I2" location="Home!A1" tooltip="Home" display="Home" xr:uid="{00000000-0004-0000-05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M103"/>
  <sheetViews>
    <sheetView workbookViewId="0">
      <pane ySplit="5" topLeftCell="A6" activePane="bottomLeft" state="frozen"/>
      <selection activeCell="G16" sqref="G16"/>
      <selection pane="bottomLeft" activeCell="G16" sqref="G16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  <col min="11" max="11" width="10.85546875" bestFit="1" customWidth="1"/>
  </cols>
  <sheetData>
    <row r="1" spans="1:9" ht="19.5" customHeight="1" thickBot="1" x14ac:dyDescent="0.35">
      <c r="A1" s="27" t="s">
        <v>0</v>
      </c>
      <c r="B1" s="31"/>
      <c r="D1" s="29" t="s">
        <v>1</v>
      </c>
      <c r="E1" s="26" t="s">
        <v>124</v>
      </c>
      <c r="F1" s="36"/>
    </row>
    <row r="2" spans="1:9" ht="19.5" customHeight="1" thickBot="1" x14ac:dyDescent="0.35">
      <c r="A2" s="27" t="s">
        <v>2</v>
      </c>
      <c r="B2" s="28"/>
      <c r="C2" s="32"/>
      <c r="D2" s="32"/>
      <c r="E2" s="31"/>
      <c r="F2" s="31"/>
      <c r="I2" s="170" t="s">
        <v>178</v>
      </c>
    </row>
    <row r="3" spans="1:9" ht="19.5" customHeight="1" thickBot="1" x14ac:dyDescent="0.35">
      <c r="A3" s="33" t="s">
        <v>3</v>
      </c>
      <c r="B3" s="34"/>
      <c r="C3" s="35"/>
      <c r="D3" s="32"/>
      <c r="E3" s="31"/>
      <c r="F3" s="31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207</v>
      </c>
      <c r="C5" s="54" t="s">
        <v>208</v>
      </c>
      <c r="D5" s="202" t="s">
        <v>209</v>
      </c>
      <c r="E5" s="54" t="s">
        <v>207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f>LSUHSCS!B8+LSUHSCNO!B8+LSUAg!B8+PBRC!B8+SULaw!B8+SUAg!B8</f>
        <v>345373743</v>
      </c>
      <c r="C8" s="61">
        <f>LSUHSCS!C8+LSUHSCNO!C8+LSUAg!C8+PBRC!C8+SULaw!C8+SUAg!C8</f>
        <v>345373743</v>
      </c>
      <c r="D8" s="61">
        <f>LSUHSCS!D8+LSUHSCNO!D8+LSUAg!D8+PBRC!D8+SULaw!D8+SUAg!D8</f>
        <v>329154012</v>
      </c>
      <c r="E8" s="61">
        <f t="shared" ref="E8:E36" si="0">D8-C8</f>
        <v>-16219731</v>
      </c>
      <c r="F8" s="62">
        <f t="shared" ref="F8:F36" si="1">IF(ISBLANK(E8),"  ",IF(C8&gt;0,E8/C8,IF(E8&gt;0,1,0)))</f>
        <v>-4.6962837588959389E-2</v>
      </c>
      <c r="H8" s="178"/>
    </row>
    <row r="9" spans="1:9" ht="15" customHeight="1" x14ac:dyDescent="0.25">
      <c r="A9" s="60" t="s">
        <v>13</v>
      </c>
      <c r="B9" s="61">
        <f>LSUHSCS!B9+LSUHSCNO!B9+LSUAg!B9+PBRC!B9+SULaw!B9+SUAg!B9</f>
        <v>0</v>
      </c>
      <c r="C9" s="61">
        <f>LSUHSCS!C9+LSUHSCNO!C9+LSUAg!C9+PBRC!C9+SULaw!C9+SUAg!C9</f>
        <v>0</v>
      </c>
      <c r="D9" s="61">
        <f>LSUHSCS!D9+LSUHSCNO!D9+LSUAg!D9+PBRC!D9+SULaw!D9+SUAg!D9</f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1">
        <f>LSUHSCS!B10+LSUHSCNO!B10+LSUAg!B10+PBRC!B10+SULaw!B10+SUAg!B10</f>
        <v>14973269.869999999</v>
      </c>
      <c r="C10" s="61">
        <f>LSUHSCS!C10+LSUHSCNO!C10+LSUAg!C10+PBRC!C10+SULaw!C10+SUAg!C10</f>
        <v>15286719</v>
      </c>
      <c r="D10" s="61">
        <f>LSUHSCS!D10+LSUHSCNO!D10+LSUAg!D10+PBRC!D10+SULaw!D10+SUAg!D10</f>
        <v>15517508</v>
      </c>
      <c r="E10" s="61">
        <f t="shared" si="0"/>
        <v>230789</v>
      </c>
      <c r="F10" s="62">
        <f t="shared" si="1"/>
        <v>1.5097353460870185E-2</v>
      </c>
      <c r="H10" s="178"/>
    </row>
    <row r="11" spans="1:9" ht="15" customHeight="1" x14ac:dyDescent="0.25">
      <c r="A11" s="189" t="s">
        <v>15</v>
      </c>
      <c r="B11" s="61">
        <f>LSUHSCS!B11+LSUHSCNO!B11+LSUAg!B11+PBRC!B11+SULaw!B11+SUAg!B11</f>
        <v>189749.87</v>
      </c>
      <c r="C11" s="61">
        <f>LSUHSCS!C11+LSUHSCNO!C11+LSUAg!C11+PBRC!C11+SULaw!C11+SUAg!C11</f>
        <v>196051</v>
      </c>
      <c r="D11" s="61">
        <f>LSUHSCS!D11+LSUHSCNO!D11+LSUAg!D11+PBRC!D11+SULaw!D11+SUAg!D11</f>
        <v>199674</v>
      </c>
      <c r="E11" s="61">
        <f t="shared" si="0"/>
        <v>3623</v>
      </c>
      <c r="F11" s="62">
        <f t="shared" si="1"/>
        <v>1.8479885335958502E-2</v>
      </c>
      <c r="H11" s="178"/>
    </row>
    <row r="12" spans="1:9" ht="15" customHeight="1" x14ac:dyDescent="0.25">
      <c r="A12" s="190" t="s">
        <v>16</v>
      </c>
      <c r="B12" s="61">
        <f>LSUHSCS!B12+LSUHSCNO!B12+LSUAg!B12+PBRC!B12+SULaw!B12+SUAg!B12</f>
        <v>9249280.9999999981</v>
      </c>
      <c r="C12" s="61">
        <f>LSUHSCS!C12+LSUHSCNO!C12+LSUAg!C12+PBRC!C12+SULaw!C12+SUAg!C12</f>
        <v>9556429</v>
      </c>
      <c r="D12" s="61">
        <f>LSUHSCS!D12+LSUHSCNO!D12+LSUAg!D12+PBRC!D12+SULaw!D12+SUAg!D12</f>
        <v>9733063</v>
      </c>
      <c r="E12" s="61">
        <f t="shared" si="0"/>
        <v>176634</v>
      </c>
      <c r="F12" s="62">
        <f t="shared" si="1"/>
        <v>1.8483263989090486E-2</v>
      </c>
      <c r="H12" s="178"/>
    </row>
    <row r="13" spans="1:9" ht="15" customHeight="1" x14ac:dyDescent="0.25">
      <c r="A13" s="190" t="s">
        <v>17</v>
      </c>
      <c r="B13" s="61">
        <f>LSUHSCS!B13+LSUHSCNO!B13+LSUAg!B13+PBRC!B13+SULaw!B13+SUAg!B13</f>
        <v>4584239</v>
      </c>
      <c r="C13" s="61">
        <f>LSUHSCS!C13+LSUHSCNO!C13+LSUAg!C13+PBRC!C13+SULaw!C13+SUAg!C13</f>
        <v>4584239</v>
      </c>
      <c r="D13" s="61">
        <f>LSUHSCS!D13+LSUHSCNO!D13+LSUAg!D13+PBRC!D13+SULaw!D13+SUAg!D13</f>
        <v>4634771</v>
      </c>
      <c r="E13" s="61">
        <f t="shared" si="0"/>
        <v>50532</v>
      </c>
      <c r="F13" s="62">
        <f t="shared" si="1"/>
        <v>1.1022985494429937E-2</v>
      </c>
      <c r="H13" s="178"/>
    </row>
    <row r="14" spans="1:9" ht="15" customHeight="1" x14ac:dyDescent="0.25">
      <c r="A14" s="190" t="s">
        <v>18</v>
      </c>
      <c r="B14" s="61">
        <f>LSUHSCS!B14+LSUHSCNO!B14+LSUAg!B14+PBRC!B14+SULaw!B14+SUAg!B14</f>
        <v>0</v>
      </c>
      <c r="C14" s="61">
        <f>LSUHSCS!C14+LSUHSCNO!C14+LSUAg!C14+PBRC!C14+SULaw!C14+SUAg!C14</f>
        <v>0</v>
      </c>
      <c r="D14" s="61">
        <f>LSUHSCS!D14+LSUHSCNO!D14+LSUAg!D14+PBRC!D14+SULaw!D14+SUAg!D14</f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1">
        <f>LSUHSCS!B15+LSUHSCNO!B15+LSUAg!B15+PBRC!B15+SULaw!B15+SUAg!B15</f>
        <v>0</v>
      </c>
      <c r="C15" s="61">
        <f>LSUHSCS!C15+LSUHSCNO!C15+LSUAg!C15+PBRC!C15+SULaw!C15+SUAg!C15</f>
        <v>0</v>
      </c>
      <c r="D15" s="61">
        <f>LSUHSCS!D15+LSUHSCNO!D15+LSUAg!D15+PBRC!D15+SULaw!D15+SUAg!D15</f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200</v>
      </c>
      <c r="B16" s="61">
        <f>LSUHSCS!B16+LSUHSCNO!B16+LSUAg!B16+PBRC!B16+SULaw!B16+SUAg!B16</f>
        <v>0</v>
      </c>
      <c r="C16" s="61">
        <f>LSUHSCS!C16+LSUHSCNO!C16+LSUAg!C16+PBRC!C16+SULaw!C16+SUAg!C16</f>
        <v>0</v>
      </c>
      <c r="D16" s="61">
        <f>LSUHSCS!D16+LSUHSCNO!D16+LSUAg!D16+PBRC!D16+SULaw!D16+SUAg!D16</f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1">
        <f>LSUHSCS!B17+LSUHSCNO!B17+LSUAg!B17+PBRC!B17+SULaw!B17+SUAg!B17</f>
        <v>750000</v>
      </c>
      <c r="C17" s="61">
        <f>LSUHSCS!C17+LSUHSCNO!C17+LSUAg!C17+PBRC!C17+SULaw!C17+SUAg!C17</f>
        <v>750000</v>
      </c>
      <c r="D17" s="61">
        <f>LSUHSCS!D17+LSUHSCNO!D17+LSUAg!D17+PBRC!D17+SULaw!D17+SUAg!D17</f>
        <v>750000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1">
        <f>LSUHSCS!B18+LSUHSCNO!B18+LSUAg!B18+PBRC!B18+SULaw!B18+SUAg!B18</f>
        <v>0</v>
      </c>
      <c r="C18" s="61">
        <f>LSUHSCS!C18+LSUHSCNO!C18+LSUAg!C18+PBRC!C18+SULaw!C18+SUAg!C18</f>
        <v>0</v>
      </c>
      <c r="D18" s="61">
        <f>LSUHSCS!D18+LSUHSCNO!D18+LSUAg!D18+PBRC!D18+SULaw!D18+SUAg!D18</f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1">
        <f>LSUHSCS!B19+LSUHSCNO!B19+LSUAg!B19+PBRC!B19+SULaw!B19+SUAg!B19</f>
        <v>0</v>
      </c>
      <c r="C19" s="61">
        <f>LSUHSCS!C19+LSUHSCNO!C19+LSUAg!C19+PBRC!C19+SULaw!C19+SUAg!C19</f>
        <v>0</v>
      </c>
      <c r="D19" s="61">
        <f>LSUHSCS!D19+LSUHSCNO!D19+LSUAg!D19+PBRC!D19+SULaw!D19+SUAg!D19</f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1">
        <f>LSUHSCS!B20+LSUHSCNO!B20+LSUAg!B20+PBRC!B20+SULaw!B20+SUAg!B20</f>
        <v>0</v>
      </c>
      <c r="C20" s="61">
        <f>LSUHSCS!C20+LSUHSCNO!C20+LSUAg!C20+PBRC!C20+SULaw!C20+SUAg!C20</f>
        <v>0</v>
      </c>
      <c r="D20" s="61">
        <f>LSUHSCS!D20+LSUHSCNO!D20+LSUAg!D20+PBRC!D20+SULaw!D20+SUAg!D20</f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1">
        <f>LSUHSCS!B21+LSUHSCNO!B21+LSUAg!B21+PBRC!B21+SULaw!B21+SUAg!B21</f>
        <v>0</v>
      </c>
      <c r="C21" s="61">
        <f>LSUHSCS!C21+LSUHSCNO!C21+LSUAg!C21+PBRC!C21+SULaw!C21+SUAg!C21</f>
        <v>0</v>
      </c>
      <c r="D21" s="61">
        <f>LSUHSCS!D21+LSUHSCNO!D21+LSUAg!D21+PBRC!D21+SULaw!D21+SUAg!D21</f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1">
        <f>LSUHSCS!B22+LSUHSCNO!B22+LSUAg!B22+PBRC!B22+SULaw!B22+SUAg!B22</f>
        <v>0</v>
      </c>
      <c r="C22" s="61">
        <f>LSUHSCS!C22+LSUHSCNO!C22+LSUAg!C22+PBRC!C22+SULaw!C22+SUAg!C22</f>
        <v>0</v>
      </c>
      <c r="D22" s="61">
        <f>LSUHSCS!D22+LSUHSCNO!D22+LSUAg!D22+PBRC!D22+SULaw!D22+SUAg!D22</f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1">
        <f>LSUHSCS!B23+LSUHSCNO!B23+LSUAg!B23+PBRC!B23+SULaw!B23+SUAg!B23</f>
        <v>0</v>
      </c>
      <c r="C23" s="61">
        <f>LSUHSCS!C23+LSUHSCNO!C23+LSUAg!C23+PBRC!C23+SULaw!C23+SUAg!C23</f>
        <v>0</v>
      </c>
      <c r="D23" s="61">
        <f>LSUHSCS!D23+LSUHSCNO!D23+LSUAg!D23+PBRC!D23+SULaw!D23+SUAg!D23</f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1">
        <f>LSUHSCS!B24+LSUHSCNO!B24+LSUAg!B24+PBRC!B24+SULaw!B24+SUAg!B24</f>
        <v>0</v>
      </c>
      <c r="C24" s="61">
        <f>LSUHSCS!C24+LSUHSCNO!C24+LSUAg!C24+PBRC!C24+SULaw!C24+SUAg!C24</f>
        <v>0</v>
      </c>
      <c r="D24" s="61">
        <f>LSUHSCS!D24+LSUHSCNO!D24+LSUAg!D24+PBRC!D24+SULaw!D24+SUAg!D24</f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1">
        <f>LSUHSCS!B25+LSUHSCNO!B25+LSUAg!B25+PBRC!B25+SULaw!B25+SUAg!B25</f>
        <v>0</v>
      </c>
      <c r="C25" s="61">
        <f>LSUHSCS!C25+LSUHSCNO!C25+LSUAg!C25+PBRC!C25+SULaw!C25+SUAg!C25</f>
        <v>0</v>
      </c>
      <c r="D25" s="61">
        <f>LSUHSCS!D25+LSUHSCNO!D25+LSUAg!D25+PBRC!D25+SULaw!D25+SUAg!D25</f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1">
        <f>LSUHSCS!B26+LSUHSCNO!B26+LSUAg!B26+PBRC!B26+SULaw!B26+SUAg!B26</f>
        <v>0</v>
      </c>
      <c r="C26" s="61">
        <f>LSUHSCS!C26+LSUHSCNO!C26+LSUAg!C26+PBRC!C26+SULaw!C26+SUAg!C26</f>
        <v>0</v>
      </c>
      <c r="D26" s="61">
        <f>LSUHSCS!D26+LSUHSCNO!D26+LSUAg!D26+PBRC!D26+SULaw!D26+SUAg!D26</f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1">
        <f>LSUHSCS!B27+LSUHSCNO!B27+LSUAg!B27+PBRC!B27+SULaw!B27+SUAg!B27</f>
        <v>0</v>
      </c>
      <c r="C27" s="61">
        <f>LSUHSCS!C27+LSUHSCNO!C27+LSUAg!C27+PBRC!C27+SULaw!C27+SUAg!C27</f>
        <v>0</v>
      </c>
      <c r="D27" s="61">
        <f>LSUHSCS!D27+LSUHSCNO!D27+LSUAg!D27+PBRC!D27+SULaw!D27+SUAg!D27</f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1">
        <f>LSUHSCS!B28+LSUHSCNO!B28+LSUAg!B28+PBRC!B28+SULaw!B28+SUAg!B28</f>
        <v>0</v>
      </c>
      <c r="C28" s="61">
        <f>LSUHSCS!C28+LSUHSCNO!C28+LSUAg!C28+PBRC!C28+SULaw!C28+SUAg!C28</f>
        <v>0</v>
      </c>
      <c r="D28" s="61">
        <f>LSUHSCS!D28+LSUHSCNO!D28+LSUAg!D28+PBRC!D28+SULaw!D28+SUAg!D28</f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1">
        <f>LSUHSCS!B29+LSUHSCNO!B29+LSUAg!B29+PBRC!B29+SULaw!B29+SUAg!B29</f>
        <v>200000</v>
      </c>
      <c r="C29" s="61">
        <f>LSUHSCS!C29+LSUHSCNO!C29+LSUAg!C29+PBRC!C29+SULaw!C29+SUAg!C29</f>
        <v>200000</v>
      </c>
      <c r="D29" s="61">
        <f>LSUHSCS!D29+LSUHSCNO!D29+LSUAg!D29+PBRC!D29+SULaw!D29+SUAg!D29</f>
        <v>200000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61">
        <f>LSUHSCS!B30+LSUHSCNO!B30+LSUAg!B30+PBRC!B30+SULaw!B30+SUAg!B30</f>
        <v>0</v>
      </c>
      <c r="C30" s="61">
        <f>LSUHSCS!C30+LSUHSCNO!C30+LSUAg!C30+PBRC!C30+SULaw!C30+SUAg!C30</f>
        <v>0</v>
      </c>
      <c r="D30" s="61">
        <f>LSUHSCS!D30+LSUHSCNO!D30+LSUAg!D30+PBRC!D30+SULaw!D30+SUAg!D30</f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89" t="s">
        <v>205</v>
      </c>
      <c r="B31" s="61"/>
      <c r="C31" s="61"/>
      <c r="D31" s="61"/>
      <c r="E31" s="61"/>
      <c r="F31" s="62"/>
      <c r="H31" s="178"/>
    </row>
    <row r="32" spans="1:8" ht="15" customHeight="1" x14ac:dyDescent="0.25">
      <c r="A32" s="189" t="s">
        <v>206</v>
      </c>
      <c r="B32" s="61"/>
      <c r="C32" s="61"/>
      <c r="D32" s="61"/>
      <c r="E32" s="61"/>
      <c r="F32" s="62"/>
      <c r="H32" s="178"/>
    </row>
    <row r="33" spans="1:8" ht="15" customHeight="1" x14ac:dyDescent="0.25">
      <c r="A33" s="191" t="s">
        <v>201</v>
      </c>
      <c r="B33" s="61">
        <f>LSUHSCS!B33+LSUHSCNO!B33+LSUAg!B33+PBRC!B33+SULaw!B33+SUAg!B33</f>
        <v>0</v>
      </c>
      <c r="C33" s="61">
        <f>LSUHSCS!C33+LSUHSCNO!C33+LSUAg!C33+PBRC!C33+SULaw!C33+SUAg!C33</f>
        <v>0</v>
      </c>
      <c r="D33" s="61">
        <f>LSUHSCS!D33+LSUHSCNO!D33+LSUAg!D33+PBRC!D33+SULaw!D33+SUAg!D33</f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204</v>
      </c>
      <c r="B34" s="61">
        <f>LSUHSCS!B34+LSUHSCNO!B34+LSUAg!B34+PBRC!B34+SULaw!B34+SUAg!B34</f>
        <v>0</v>
      </c>
      <c r="C34" s="61">
        <f>LSUHSCS!C34+LSUHSCNO!C34+LSUAg!C34+PBRC!C34+SULaw!C34+SUAg!C34</f>
        <v>0</v>
      </c>
      <c r="D34" s="61">
        <f>LSUHSCS!D34+LSUHSCNO!D34+LSUAg!D34+PBRC!D34+SULaw!D34+SUAg!D34</f>
        <v>0</v>
      </c>
      <c r="E34" s="61">
        <f t="shared" ref="E34" si="2">D34-C34</f>
        <v>0</v>
      </c>
      <c r="F34" s="62">
        <f t="shared" ref="F34" si="3">IF(ISBLANK(E34),"  ",IF(C34&gt;0,E34/C34,IF(E34&gt;0,1,0)))</f>
        <v>0</v>
      </c>
      <c r="H34" s="178"/>
    </row>
    <row r="35" spans="1:8" ht="15" customHeight="1" x14ac:dyDescent="0.25">
      <c r="A35" s="193" t="s">
        <v>202</v>
      </c>
      <c r="B35" s="61">
        <f>LSUHSCS!B35+LSUHSCNO!B35+LSUAg!B35+PBRC!B35+SULaw!B35+SUAg!B35</f>
        <v>0</v>
      </c>
      <c r="C35" s="61">
        <f>LSUHSCS!C35+LSUHSCNO!C35+LSUAg!C35+PBRC!C35+SULaw!C35+SUAg!C35</f>
        <v>0</v>
      </c>
      <c r="D35" s="61">
        <f>LSUHSCS!D35+LSUHSCNO!D35+LSUAg!D35+PBRC!D35+SULaw!D35+SUAg!D35</f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203</v>
      </c>
      <c r="B36" s="61">
        <f>LSUHSCS!B36+LSUHSCNO!B36+LSUAg!B36+PBRC!B36+SULaw!B36+SUAg!B36</f>
        <v>0</v>
      </c>
      <c r="C36" s="61">
        <f>LSUHSCS!C36+LSUHSCNO!C36+LSUAg!C36+PBRC!C36+SULaw!C36+SUAg!C36</f>
        <v>0</v>
      </c>
      <c r="D36" s="61">
        <f>LSUHSCS!D36+LSUHSCNO!D36+LSUAg!D36+PBRC!D36+SULaw!D36+SUAg!D36</f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f>LSUHSCS!B38+LSUHSCNO!B38+LSUAg!B38+PBRC!B38+SULaw!B38+SUAg!B38</f>
        <v>0</v>
      </c>
      <c r="C38" s="61">
        <f>LSUHSCS!C38+LSUHSCNO!C38+LSUAg!C38+PBRC!C38+SULaw!C38+SUAg!C38</f>
        <v>0</v>
      </c>
      <c r="D38" s="61">
        <f>LSUHSCS!D38+LSUHSCNO!D38+LSUAg!D38+PBRC!D38+SULaw!D38+SUAg!D38</f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61">
        <f>LSUHSCS!B40+LSUHSCNO!B40+LSUAg!B40+PBRC!B40+SULaw!B40+SUAg!B40</f>
        <v>0</v>
      </c>
      <c r="C40" s="61">
        <f>LSUHSCS!C40+LSUHSCNO!C40+LSUAg!C40+PBRC!C40+SULaw!C40+SUAg!C40</f>
        <v>0</v>
      </c>
      <c r="D40" s="61">
        <f>LSUHSCS!D40+LSUHSCNO!D40+LSUAg!D40+PBRC!D40+SULaw!D40+SUAg!D40</f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101"/>
      <c r="C41" s="101"/>
      <c r="D41" s="101"/>
      <c r="E41" s="63"/>
      <c r="F41" s="62" t="s">
        <v>29</v>
      </c>
      <c r="H41" s="178"/>
    </row>
    <row r="42" spans="1:8" s="103" customFormat="1" ht="15" customHeight="1" x14ac:dyDescent="0.25">
      <c r="A42" s="69" t="s">
        <v>30</v>
      </c>
      <c r="B42" s="102">
        <f>B40+B38+B10+B9+B8</f>
        <v>360347012.87</v>
      </c>
      <c r="C42" s="102">
        <f>C40+C38+C10+C9+C8</f>
        <v>360660462</v>
      </c>
      <c r="D42" s="102">
        <f>D40+D38+D10+D9+D8</f>
        <v>344671520</v>
      </c>
      <c r="E42" s="77">
        <f>D42-C42</f>
        <v>-15988942</v>
      </c>
      <c r="F42" s="71">
        <f>IF(ISBLANK(E42),"  ",IF(C42&gt;0,E42/C42,IF(E42&gt;0,1,0)))</f>
        <v>-4.4332394827354266E-2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f>LSUHSCS!B44+LSUHSCNO!B44+LSUAg!B44+PBRC!B44+SULaw!B44+SUAg!B44</f>
        <v>0</v>
      </c>
      <c r="C44" s="61">
        <f>LSUHSCS!C44+LSUHSCNO!C44+LSUAg!C44+PBRC!C44+SULaw!C44+SUAg!C44</f>
        <v>0</v>
      </c>
      <c r="D44" s="61">
        <f>LSUHSCS!D44+LSUHSCNO!D44+LSUAg!D44+PBRC!D44+SULaw!D44+SUAg!D44</f>
        <v>0</v>
      </c>
      <c r="E44" s="61">
        <f t="shared" ref="E44:E49" si="4">D44-C44</f>
        <v>0</v>
      </c>
      <c r="F44" s="62">
        <f t="shared" ref="F44:F49" si="5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f>LSUHSCS!B45+LSUHSCNO!B45+LSUAg!B45+PBRC!B45+SULaw!B45+SUAg!B45</f>
        <v>0</v>
      </c>
      <c r="C45" s="61">
        <f>LSUHSCS!C45+LSUHSCNO!C45+LSUAg!C45+PBRC!C45+SULaw!C45+SUAg!C45</f>
        <v>0</v>
      </c>
      <c r="D45" s="61">
        <f>LSUHSCS!D45+LSUHSCNO!D45+LSUAg!D45+PBRC!D45+SULaw!D45+SUAg!D45</f>
        <v>0</v>
      </c>
      <c r="E45" s="61">
        <f t="shared" si="4"/>
        <v>0</v>
      </c>
      <c r="F45" s="62">
        <f t="shared" si="5"/>
        <v>0</v>
      </c>
      <c r="H45" s="178"/>
    </row>
    <row r="46" spans="1:8" ht="15" customHeight="1" x14ac:dyDescent="0.25">
      <c r="A46" s="73" t="s">
        <v>34</v>
      </c>
      <c r="B46" s="61">
        <f>LSUHSCS!B46+LSUHSCNO!B46+LSUAg!B46+PBRC!B46+SULaw!B46+SUAg!B46</f>
        <v>0</v>
      </c>
      <c r="C46" s="61">
        <f>LSUHSCS!C46+LSUHSCNO!C46+LSUAg!C46+PBRC!C46+SULaw!C46+SUAg!C46</f>
        <v>0</v>
      </c>
      <c r="D46" s="61">
        <f>LSUHSCS!D46+LSUHSCNO!D46+LSUAg!D46+PBRC!D46+SULaw!D46+SUAg!D46</f>
        <v>0</v>
      </c>
      <c r="E46" s="61">
        <f t="shared" si="4"/>
        <v>0</v>
      </c>
      <c r="F46" s="62">
        <f t="shared" si="5"/>
        <v>0</v>
      </c>
      <c r="H46" s="178"/>
    </row>
    <row r="47" spans="1:8" ht="15" customHeight="1" x14ac:dyDescent="0.25">
      <c r="A47" s="73" t="s">
        <v>35</v>
      </c>
      <c r="B47" s="61">
        <f>LSUHSCS!B47+LSUHSCNO!B47+LSUAg!B47+PBRC!B47+SULaw!B47+SUAg!B47</f>
        <v>0</v>
      </c>
      <c r="C47" s="61">
        <f>LSUHSCS!C47+LSUHSCNO!C47+LSUAg!C47+PBRC!C47+SULaw!C47+SUAg!C47</f>
        <v>0</v>
      </c>
      <c r="D47" s="61">
        <f>LSUHSCS!D47+LSUHSCNO!D47+LSUAg!D47+PBRC!D47+SULaw!D47+SUAg!D47</f>
        <v>0</v>
      </c>
      <c r="E47" s="61">
        <f t="shared" si="4"/>
        <v>0</v>
      </c>
      <c r="F47" s="62">
        <f t="shared" si="5"/>
        <v>0</v>
      </c>
      <c r="H47" s="178"/>
    </row>
    <row r="48" spans="1:8" ht="15" customHeight="1" x14ac:dyDescent="0.25">
      <c r="A48" s="74" t="s">
        <v>36</v>
      </c>
      <c r="B48" s="61">
        <f>LSUHSCS!B48+LSUHSCNO!B48+LSUAg!B48+PBRC!B48+SULaw!B48+SUAg!B48</f>
        <v>0</v>
      </c>
      <c r="C48" s="61">
        <f>LSUHSCS!C48+LSUHSCNO!C48+LSUAg!C48+PBRC!C48+SULaw!C48+SUAg!C48</f>
        <v>0</v>
      </c>
      <c r="D48" s="61">
        <f>LSUHSCS!D48+LSUHSCNO!D48+LSUAg!D48+PBRC!D48+SULaw!D48+SUAg!D48</f>
        <v>0</v>
      </c>
      <c r="E48" s="61">
        <f t="shared" si="4"/>
        <v>0</v>
      </c>
      <c r="F48" s="62">
        <f t="shared" si="5"/>
        <v>0</v>
      </c>
      <c r="H48" s="178"/>
    </row>
    <row r="49" spans="1:13" s="103" customFormat="1" ht="15" customHeight="1" x14ac:dyDescent="0.25">
      <c r="A49" s="67" t="s">
        <v>37</v>
      </c>
      <c r="B49" s="77">
        <f>LSUHSCS!B49+LSUHSCNO!B49+LSUAg!B49+PBRC!B49+SULaw!B49+SUAg!B49</f>
        <v>0</v>
      </c>
      <c r="C49" s="77">
        <f>LSUHSCS!C49+LSUHSCNO!C49+LSUAg!C49+PBRC!C49+SULaw!C49+SUAg!C49</f>
        <v>0</v>
      </c>
      <c r="D49" s="77">
        <f>LSUHSCS!D49+LSUHSCNO!D49+LSUAg!D49+PBRC!D49+SULaw!D49+SUAg!D49</f>
        <v>0</v>
      </c>
      <c r="E49" s="77">
        <f t="shared" si="4"/>
        <v>0</v>
      </c>
      <c r="F49" s="71">
        <f t="shared" si="5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f>LSUHSCS!B51+LSUHSCNO!B51+LSUAg!B51+PBRC!B51+SULaw!B51+SUAg!B51</f>
        <v>0</v>
      </c>
      <c r="C51" s="77">
        <f>LSUHSCS!C51+LSUHSCNO!C51+LSUAg!C51+PBRC!C51+SULaw!C51+SUAg!C51</f>
        <v>0</v>
      </c>
      <c r="D51" s="77">
        <f>LSUHSCS!D51+LSUHSCNO!D51+LSUAg!D51+PBRC!D51+SULaw!D51+SUAg!D51</f>
        <v>0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f>LSUHSCS!B53+LSUHSCNO!B53+LSUAg!B53+PBRC!B53+SULaw!B53+SUAg!B53</f>
        <v>0</v>
      </c>
      <c r="C53" s="77">
        <f>LSUHSCS!C53+LSUHSCNO!C53+LSUAg!C53+PBRC!C53+SULaw!C53+SUAg!C53</f>
        <v>0</v>
      </c>
      <c r="D53" s="77">
        <f>LSUHSCS!D53+LSUHSCNO!D53+LSUAg!D53+PBRC!D53+SULaw!D53+SUAg!D53</f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7">
        <f>LSUHSCS!B55+LSUHSCNO!B55+LSUAg!B55+PBRC!B55+SULaw!B55+SUAg!B55</f>
        <v>117971856.03999999</v>
      </c>
      <c r="C55" s="77">
        <f>LSUHSCS!C55+LSUHSCNO!C55+LSUAg!C55+PBRC!C55+SULaw!C55+SUAg!C55</f>
        <v>122058693.00999999</v>
      </c>
      <c r="D55" s="77">
        <f>LSUHSCS!D55+LSUHSCNO!D55+LSUAg!D55+PBRC!D55+SULaw!D55+SUAg!D55</f>
        <v>122842749.63</v>
      </c>
      <c r="E55" s="77">
        <f>D55-C55</f>
        <v>784056.62000000477</v>
      </c>
      <c r="F55" s="71">
        <f>IF(ISBLANK(E55),"  ",IF(C55&gt;0,E55/C55,IF(E55&gt;0,1,0)))</f>
        <v>6.4236032736789076E-3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7">
        <f>LSUHSCS!B57+LSUHSCNO!B57+LSUAg!B57+PBRC!B57+SULaw!B57+SUAg!B57</f>
        <v>17380568.960000001</v>
      </c>
      <c r="C57" s="77">
        <f>LSUHSCS!C57+LSUHSCNO!C57+LSUAg!C57+PBRC!C57+SULaw!C57+SUAg!C57</f>
        <v>26672484</v>
      </c>
      <c r="D57" s="77">
        <f>LSUHSCS!D57+LSUHSCNO!D57+LSUAg!D57+PBRC!D57+SULaw!D57+SUAg!D57</f>
        <v>17672484</v>
      </c>
      <c r="E57" s="77">
        <f>D57-C57</f>
        <v>-9000000</v>
      </c>
      <c r="F57" s="71">
        <f>IF(ISBLANK(E57),"  ",IF(C57&gt;0,E57/C57,IF(E57&gt;0,1,0)))</f>
        <v>-0.33742639043292705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7">
        <f>LSUHSCS!B59+LSUHSCNO!B59+LSUAg!B59+PBRC!B59+SULaw!B59+SUAg!B59</f>
        <v>0</v>
      </c>
      <c r="C59" s="77">
        <f>LSUHSCS!C59+LSUHSCNO!C59+LSUAg!C59+PBRC!C59+SULaw!C59+SUAg!C59</f>
        <v>0</v>
      </c>
      <c r="D59" s="77">
        <f>LSUHSCS!D59+LSUHSCNO!D59+LSUAg!D59+PBRC!D59+SULaw!D59+SUAg!D59</f>
        <v>0</v>
      </c>
      <c r="E59" s="77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7">
        <f>B59+B57+B55+B53+B51+-B49+B42</f>
        <v>495699437.87</v>
      </c>
      <c r="C61" s="77">
        <f>C59+C57+C55+C53+C51+-C49+C42</f>
        <v>509391639.00999999</v>
      </c>
      <c r="D61" s="77">
        <f>D59+D57+D55+D53+D51+-D49+D42</f>
        <v>485186753.63</v>
      </c>
      <c r="E61" s="77">
        <f>D61-C61</f>
        <v>-24204885.379999995</v>
      </c>
      <c r="F61" s="71">
        <f>IF(ISBLANK(E61),"  ",IF(C61&gt;0,E61/C61,IF(E61&gt;0,1,0)))</f>
        <v>-4.7517241207653237E-2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61">
        <f>LSUHSCS!B65+LSUHSCNO!B65+LSUAg!B65+PBRC!B65+SULaw!B65+SUAg!B65</f>
        <v>103478257.41000001</v>
      </c>
      <c r="C65" s="61">
        <f>LSUHSCS!C65+LSUHSCNO!C65+LSUAg!C65+PBRC!C65+SULaw!C65+SUAg!C65</f>
        <v>103829109</v>
      </c>
      <c r="D65" s="61">
        <f>LSUHSCS!D65+LSUHSCNO!D65+LSUAg!D65+PBRC!D65+SULaw!D65+SUAg!D65</f>
        <v>105614256.53</v>
      </c>
      <c r="E65" s="61">
        <f t="shared" ref="E65:E78" si="6">D65-C65</f>
        <v>1785147.5300000012</v>
      </c>
      <c r="F65" s="62">
        <f t="shared" ref="F65:F78" si="7">IF(ISBLANK(E65),"  ",IF(C65&gt;0,E65/C65,IF(E65&gt;0,1,0)))</f>
        <v>1.7193131552347245E-2</v>
      </c>
      <c r="H65" s="178"/>
    </row>
    <row r="66" spans="1:8" ht="15" customHeight="1" x14ac:dyDescent="0.25">
      <c r="A66" s="66" t="s">
        <v>47</v>
      </c>
      <c r="B66" s="61">
        <f>LSUHSCS!B66+LSUHSCNO!B66+LSUAg!B66+PBRC!B66+SULaw!B66+SUAg!B66</f>
        <v>77454009.710000008</v>
      </c>
      <c r="C66" s="61">
        <f>LSUHSCS!C66+LSUHSCNO!C66+LSUAg!C66+PBRC!C66+SULaw!C66+SUAg!C66</f>
        <v>86350634</v>
      </c>
      <c r="D66" s="61">
        <f>LSUHSCS!D66+LSUHSCNO!D66+LSUAg!D66+PBRC!D66+SULaw!D66+SUAg!D66</f>
        <v>80219665</v>
      </c>
      <c r="E66" s="61">
        <f t="shared" si="6"/>
        <v>-6130969</v>
      </c>
      <c r="F66" s="62">
        <f t="shared" si="7"/>
        <v>-7.1000856808995746E-2</v>
      </c>
      <c r="H66" s="178"/>
    </row>
    <row r="67" spans="1:8" ht="15" customHeight="1" x14ac:dyDescent="0.25">
      <c r="A67" s="66" t="s">
        <v>48</v>
      </c>
      <c r="B67" s="61">
        <f>LSUHSCS!B67+LSUHSCNO!B67+LSUAg!B67+PBRC!B67+SULaw!B67+SUAg!B67</f>
        <v>37275893.239999995</v>
      </c>
      <c r="C67" s="61">
        <f>LSUHSCS!C67+LSUHSCNO!C67+LSUAg!C67+PBRC!C67+SULaw!C67+SUAg!C67</f>
        <v>52307023.619999997</v>
      </c>
      <c r="D67" s="61">
        <f>LSUHSCS!D67+LSUHSCNO!D67+LSUAg!D67+PBRC!D67+SULaw!D67+SUAg!D67</f>
        <v>49898552</v>
      </c>
      <c r="E67" s="61">
        <f t="shared" si="6"/>
        <v>-2408471.6199999973</v>
      </c>
      <c r="F67" s="62">
        <f t="shared" si="7"/>
        <v>-4.6044899008153457E-2</v>
      </c>
      <c r="H67" s="178"/>
    </row>
    <row r="68" spans="1:8" ht="15" customHeight="1" x14ac:dyDescent="0.25">
      <c r="A68" s="66" t="s">
        <v>49</v>
      </c>
      <c r="B68" s="61">
        <f>LSUHSCS!B68+LSUHSCNO!B68+LSUAg!B68+PBRC!B68+SULaw!B68+SUAg!B68</f>
        <v>53594975.580000006</v>
      </c>
      <c r="C68" s="61">
        <f>LSUHSCS!C68+LSUHSCNO!C68+LSUAg!C68+PBRC!C68+SULaw!C68+SUAg!C68</f>
        <v>52309284</v>
      </c>
      <c r="D68" s="61">
        <f>LSUHSCS!D68+LSUHSCNO!D68+LSUAg!D68+PBRC!D68+SULaw!D68+SUAg!D68</f>
        <v>50662098.350000001</v>
      </c>
      <c r="E68" s="61">
        <f t="shared" si="6"/>
        <v>-1647185.6499999985</v>
      </c>
      <c r="F68" s="62">
        <f t="shared" si="7"/>
        <v>-3.1489355694488165E-2</v>
      </c>
      <c r="H68" s="178"/>
    </row>
    <row r="69" spans="1:8" ht="15" customHeight="1" x14ac:dyDescent="0.25">
      <c r="A69" s="66" t="s">
        <v>50</v>
      </c>
      <c r="B69" s="61">
        <f>LSUHSCS!B69+LSUHSCNO!B69+LSUAg!B69+PBRC!B69+SULaw!B69+SUAg!B69</f>
        <v>11625659.279999999</v>
      </c>
      <c r="C69" s="61">
        <f>LSUHSCS!C69+LSUHSCNO!C69+LSUAg!C69+PBRC!C69+SULaw!C69+SUAg!C69</f>
        <v>10694322</v>
      </c>
      <c r="D69" s="61">
        <f>LSUHSCS!D69+LSUHSCNO!D69+LSUAg!D69+PBRC!D69+SULaw!D69+SUAg!D69</f>
        <v>11048081.140000001</v>
      </c>
      <c r="E69" s="61">
        <f t="shared" si="6"/>
        <v>353759.1400000006</v>
      </c>
      <c r="F69" s="62">
        <f t="shared" si="7"/>
        <v>3.3079155462122853E-2</v>
      </c>
      <c r="H69" s="178"/>
    </row>
    <row r="70" spans="1:8" ht="15" customHeight="1" x14ac:dyDescent="0.25">
      <c r="A70" s="66" t="s">
        <v>51</v>
      </c>
      <c r="B70" s="61">
        <f>LSUHSCS!B70+LSUHSCNO!B70+LSUAg!B70+PBRC!B70+SULaw!B70+SUAg!B70</f>
        <v>131046171.01000001</v>
      </c>
      <c r="C70" s="61">
        <f>LSUHSCS!C70+LSUHSCNO!C70+LSUAg!C70+PBRC!C70+SULaw!C70+SUAg!C70</f>
        <v>114547101.59999999</v>
      </c>
      <c r="D70" s="61">
        <f>LSUHSCS!D70+LSUHSCNO!D70+LSUAg!D70+PBRC!D70+SULaw!D70+SUAg!D70</f>
        <v>112399426.11</v>
      </c>
      <c r="E70" s="61">
        <f t="shared" si="6"/>
        <v>-2147675.4899999946</v>
      </c>
      <c r="F70" s="62">
        <f t="shared" si="7"/>
        <v>-1.8749278331805428E-2</v>
      </c>
      <c r="H70" s="178"/>
    </row>
    <row r="71" spans="1:8" ht="15" customHeight="1" x14ac:dyDescent="0.25">
      <c r="A71" s="66" t="s">
        <v>52</v>
      </c>
      <c r="B71" s="61">
        <f>LSUHSCS!B71+LSUHSCNO!B71+LSUAg!B71+PBRC!B71+SULaw!B71+SUAg!B71</f>
        <v>8990553.9699999988</v>
      </c>
      <c r="C71" s="61">
        <f>LSUHSCS!C71+LSUHSCNO!C71+LSUAg!C71+PBRC!C71+SULaw!C71+SUAg!C71</f>
        <v>10359040</v>
      </c>
      <c r="D71" s="61">
        <f>LSUHSCS!D71+LSUHSCNO!D71+LSUAg!D71+PBRC!D71+SULaw!D71+SUAg!D71</f>
        <v>11240334</v>
      </c>
      <c r="E71" s="61">
        <f t="shared" si="6"/>
        <v>881294</v>
      </c>
      <c r="F71" s="62">
        <f t="shared" si="7"/>
        <v>8.5074871802792537E-2</v>
      </c>
      <c r="H71" s="178"/>
    </row>
    <row r="72" spans="1:8" ht="15" customHeight="1" x14ac:dyDescent="0.25">
      <c r="A72" s="66" t="s">
        <v>53</v>
      </c>
      <c r="B72" s="61">
        <f>LSUHSCS!B72+LSUHSCNO!B72+LSUAg!B72+PBRC!B72+SULaw!B72+SUAg!B72</f>
        <v>65014292.689999998</v>
      </c>
      <c r="C72" s="61">
        <f>LSUHSCS!C72+LSUHSCNO!C72+LSUAg!C72+PBRC!C72+SULaw!C72+SUAg!C72</f>
        <v>75038687</v>
      </c>
      <c r="D72" s="61">
        <f>LSUHSCS!D72+LSUHSCNO!D72+LSUAg!D72+PBRC!D72+SULaw!D72+SUAg!D72</f>
        <v>60326360</v>
      </c>
      <c r="E72" s="61">
        <f t="shared" si="6"/>
        <v>-14712327</v>
      </c>
      <c r="F72" s="62">
        <f t="shared" si="7"/>
        <v>-0.19606322536000664</v>
      </c>
      <c r="H72" s="178"/>
    </row>
    <row r="73" spans="1:8" s="103" customFormat="1" ht="15" customHeight="1" x14ac:dyDescent="0.25">
      <c r="A73" s="84" t="s">
        <v>54</v>
      </c>
      <c r="B73" s="77">
        <f>SUM(B65:B72)</f>
        <v>488479812.88999993</v>
      </c>
      <c r="C73" s="77">
        <f>SUM(C65:C72)</f>
        <v>505435201.22000003</v>
      </c>
      <c r="D73" s="77">
        <f>SUM(D65:D72)</f>
        <v>481408773.13</v>
      </c>
      <c r="E73" s="77">
        <f t="shared" si="6"/>
        <v>-24026428.090000033</v>
      </c>
      <c r="F73" s="71">
        <f t="shared" si="7"/>
        <v>-4.7536119431345433E-2</v>
      </c>
      <c r="H73" s="179"/>
    </row>
    <row r="74" spans="1:8" ht="15" customHeight="1" x14ac:dyDescent="0.25">
      <c r="A74" s="66" t="s">
        <v>55</v>
      </c>
      <c r="B74" s="61">
        <f>LSUHSCS!B74+LSUHSCNO!B74+LSUAg!B74+PBRC!B74+SULaw!B74+SUAg!B74</f>
        <v>3139140.5300000003</v>
      </c>
      <c r="C74" s="61">
        <f>LSUHSCS!C74+LSUHSCNO!C74+LSUAg!C74+PBRC!C74+SULaw!C74+SUAg!C74</f>
        <v>3371186</v>
      </c>
      <c r="D74" s="61">
        <f>LSUHSCS!D74+LSUHSCNO!D74+LSUAg!D74+PBRC!D74+SULaw!D74+SUAg!D74</f>
        <v>3219986</v>
      </c>
      <c r="E74" s="61">
        <f t="shared" si="6"/>
        <v>-151200</v>
      </c>
      <c r="F74" s="62">
        <f t="shared" si="7"/>
        <v>-4.4850684595866261E-2</v>
      </c>
      <c r="H74" s="178"/>
    </row>
    <row r="75" spans="1:8" ht="15" customHeight="1" x14ac:dyDescent="0.25">
      <c r="A75" s="66" t="s">
        <v>56</v>
      </c>
      <c r="B75" s="61">
        <f>LSUHSCS!B75+LSUHSCNO!B75+LSUAg!B75+PBRC!B75+SULaw!B75+SUAg!B75</f>
        <v>4080479.99</v>
      </c>
      <c r="C75" s="61">
        <f>LSUHSCS!C75+LSUHSCNO!C75+LSUAg!C75+PBRC!C75+SULaw!C75+SUAg!C75</f>
        <v>585251</v>
      </c>
      <c r="D75" s="61">
        <f>LSUHSCS!D75+LSUHSCNO!D75+LSUAg!D75+PBRC!D75+SULaw!D75+SUAg!D75</f>
        <v>503188</v>
      </c>
      <c r="E75" s="61">
        <f t="shared" si="6"/>
        <v>-82063</v>
      </c>
      <c r="F75" s="62">
        <f t="shared" si="7"/>
        <v>-0.14021847036570634</v>
      </c>
      <c r="H75" s="178"/>
    </row>
    <row r="76" spans="1:8" ht="15" customHeight="1" x14ac:dyDescent="0.25">
      <c r="A76" s="66" t="s">
        <v>57</v>
      </c>
      <c r="B76" s="61">
        <f>LSUHSCS!B76+LSUHSCNO!B76+LSUAg!B76+PBRC!B76+SULaw!B76+SUAg!B76</f>
        <v>0</v>
      </c>
      <c r="C76" s="61">
        <f>LSUHSCS!C76+LSUHSCNO!C76+LSUAg!C76+PBRC!C76+SULaw!C76+SUAg!C76</f>
        <v>0</v>
      </c>
      <c r="D76" s="61">
        <f>LSUHSCS!D76+LSUHSCNO!D76+LSUAg!D76+PBRC!D76+SULaw!D76+SUAg!D76</f>
        <v>0</v>
      </c>
      <c r="E76" s="61">
        <f t="shared" si="6"/>
        <v>0</v>
      </c>
      <c r="F76" s="62">
        <f t="shared" si="7"/>
        <v>0</v>
      </c>
      <c r="H76" s="178"/>
    </row>
    <row r="77" spans="1:8" ht="15" customHeight="1" x14ac:dyDescent="0.25">
      <c r="A77" s="66" t="s">
        <v>58</v>
      </c>
      <c r="B77" s="61">
        <f>LSUHSCS!B77+LSUHSCNO!B77+LSUAg!B77+PBRC!B77+SULaw!B77+SUAg!B77</f>
        <v>0</v>
      </c>
      <c r="C77" s="61">
        <f>LSUHSCS!C77+LSUHSCNO!C77+LSUAg!C77+PBRC!C77+SULaw!C77+SUAg!C77</f>
        <v>0</v>
      </c>
      <c r="D77" s="61">
        <f>LSUHSCS!D77+LSUHSCNO!D77+LSUAg!D77+PBRC!D77+SULaw!D77+SUAg!D77</f>
        <v>54807</v>
      </c>
      <c r="E77" s="61">
        <f t="shared" si="6"/>
        <v>54807</v>
      </c>
      <c r="F77" s="62">
        <f t="shared" si="7"/>
        <v>1</v>
      </c>
      <c r="H77" s="178"/>
    </row>
    <row r="78" spans="1:8" s="103" customFormat="1" ht="15" customHeight="1" x14ac:dyDescent="0.25">
      <c r="A78" s="85" t="s">
        <v>59</v>
      </c>
      <c r="B78" s="77">
        <f>SUM(B73:B77)</f>
        <v>495699433.40999991</v>
      </c>
      <c r="C78" s="77">
        <f>SUM(C73:C77)</f>
        <v>509391638.22000003</v>
      </c>
      <c r="D78" s="77">
        <f>SUM(D73:D77)</f>
        <v>485186754.13</v>
      </c>
      <c r="E78" s="77">
        <f t="shared" si="6"/>
        <v>-24204884.090000033</v>
      </c>
      <c r="F78" s="71">
        <f t="shared" si="7"/>
        <v>-4.751723874891374E-2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f>LSUHSCS!B81+LSUHSCNO!B81+LSUAg!B81+PBRC!B81+SULaw!B81+SUAg!B81</f>
        <v>212086842.78999996</v>
      </c>
      <c r="C81" s="61">
        <f>LSUHSCS!C81+LSUHSCNO!C81+LSUAg!C81+PBRC!C81+SULaw!C81+SUAg!C81</f>
        <v>223500380.12946129</v>
      </c>
      <c r="D81" s="61">
        <f>LSUHSCS!D81+LSUHSCNO!D81+LSUAg!D81+PBRC!D81+SULaw!D81+SUAg!D81</f>
        <v>228617259.26841319</v>
      </c>
      <c r="E81" s="61">
        <f t="shared" ref="E81:E99" si="8">D81-C81</f>
        <v>5116879.1389518976</v>
      </c>
      <c r="F81" s="62">
        <f t="shared" ref="F81:F99" si="9">IF(ISBLANK(E81),"  ",IF(C81&gt;0,E81/C81,IF(E81&gt;0,1,0)))</f>
        <v>2.2894274882163401E-2</v>
      </c>
      <c r="H81" s="178"/>
    </row>
    <row r="82" spans="1:8" ht="15" customHeight="1" x14ac:dyDescent="0.25">
      <c r="A82" s="66" t="s">
        <v>62</v>
      </c>
      <c r="B82" s="61">
        <f>LSUHSCS!B82+LSUHSCNO!B82+LSUAg!B82+PBRC!B82+SULaw!B82+SUAg!B82</f>
        <v>25197215.930000003</v>
      </c>
      <c r="C82" s="61">
        <f>LSUHSCS!C82+LSUHSCNO!C82+LSUAg!C82+PBRC!C82+SULaw!C82+SUAg!C82</f>
        <v>7960398.0579152824</v>
      </c>
      <c r="D82" s="61">
        <f>LSUHSCS!D82+LSUHSCNO!D82+LSUAg!D82+PBRC!D82+SULaw!D82+SUAg!D82</f>
        <v>9962993.5247995723</v>
      </c>
      <c r="E82" s="61">
        <f t="shared" si="8"/>
        <v>2002595.4668842899</v>
      </c>
      <c r="F82" s="62">
        <f t="shared" si="9"/>
        <v>0.25156976476735909</v>
      </c>
      <c r="H82" s="178"/>
    </row>
    <row r="83" spans="1:8" ht="15" customHeight="1" x14ac:dyDescent="0.25">
      <c r="A83" s="66" t="s">
        <v>63</v>
      </c>
      <c r="B83" s="61">
        <f>LSUHSCS!B83+LSUHSCNO!B83+LSUAg!B83+PBRC!B83+SULaw!B83+SUAg!B83</f>
        <v>89946527.699999988</v>
      </c>
      <c r="C83" s="61">
        <f>LSUHSCS!C83+LSUHSCNO!C83+LSUAg!C83+PBRC!C83+SULaw!C83+SUAg!C83</f>
        <v>101647989.09886715</v>
      </c>
      <c r="D83" s="61">
        <f>LSUHSCS!D83+LSUHSCNO!D83+LSUAg!D83+PBRC!D83+SULaw!D83+SUAg!D83</f>
        <v>97731599.520304546</v>
      </c>
      <c r="E83" s="61">
        <f t="shared" si="8"/>
        <v>-3916389.5785626024</v>
      </c>
      <c r="F83" s="62">
        <f t="shared" si="9"/>
        <v>-3.8528943004994973E-2</v>
      </c>
      <c r="H83" s="178"/>
    </row>
    <row r="84" spans="1:8" s="103" customFormat="1" ht="15" customHeight="1" x14ac:dyDescent="0.25">
      <c r="A84" s="84" t="s">
        <v>64</v>
      </c>
      <c r="B84" s="77">
        <f>SUM(B81:B83)</f>
        <v>327230586.41999996</v>
      </c>
      <c r="C84" s="77">
        <f>SUM(C81:C83)</f>
        <v>333108767.28624368</v>
      </c>
      <c r="D84" s="77">
        <f>SUM(D81:D83)</f>
        <v>336311852.31351733</v>
      </c>
      <c r="E84" s="77">
        <f t="shared" si="8"/>
        <v>3203085.0272736549</v>
      </c>
      <c r="F84" s="71">
        <f t="shared" si="9"/>
        <v>9.6157331833935551E-3</v>
      </c>
      <c r="H84" s="179"/>
    </row>
    <row r="85" spans="1:8" ht="15" customHeight="1" x14ac:dyDescent="0.25">
      <c r="A85" s="66" t="s">
        <v>65</v>
      </c>
      <c r="B85" s="61">
        <f>LSUHSCS!B85+LSUHSCNO!B85+LSUAg!B85+PBRC!B85+SULaw!B85+SUAg!B85</f>
        <v>3182781.1500000004</v>
      </c>
      <c r="C85" s="61">
        <f>LSUHSCS!C85+LSUHSCNO!C85+LSUAg!C85+PBRC!C85+SULaw!C85+SUAg!C85</f>
        <v>3753051.7148077209</v>
      </c>
      <c r="D85" s="61">
        <f>LSUHSCS!D85+LSUHSCNO!D85+LSUAg!D85+PBRC!D85+SULaw!D85+SUAg!D85</f>
        <v>3495038.9587791036</v>
      </c>
      <c r="E85" s="61">
        <f t="shared" si="8"/>
        <v>-258012.75602861727</v>
      </c>
      <c r="F85" s="62">
        <f t="shared" si="9"/>
        <v>-6.8747455573453506E-2</v>
      </c>
      <c r="H85" s="178"/>
    </row>
    <row r="86" spans="1:8" ht="15" customHeight="1" x14ac:dyDescent="0.25">
      <c r="A86" s="66" t="s">
        <v>66</v>
      </c>
      <c r="B86" s="61">
        <f>LSUHSCS!B86+LSUHSCNO!B86+LSUAg!B86+PBRC!B86+SULaw!B86+SUAg!B86</f>
        <v>82177148.049999997</v>
      </c>
      <c r="C86" s="61">
        <f>LSUHSCS!C86+LSUHSCNO!C86+LSUAg!C86+PBRC!C86+SULaw!C86+SUAg!C86</f>
        <v>76253764.859006017</v>
      </c>
      <c r="D86" s="61">
        <f>LSUHSCS!D86+LSUHSCNO!D86+LSUAg!D86+PBRC!D86+SULaw!D86+SUAg!D86</f>
        <v>71875662.37578842</v>
      </c>
      <c r="E86" s="61">
        <f t="shared" si="8"/>
        <v>-4378102.483217597</v>
      </c>
      <c r="F86" s="62">
        <f t="shared" si="9"/>
        <v>-5.7414902612516937E-2</v>
      </c>
      <c r="H86" s="178"/>
    </row>
    <row r="87" spans="1:8" ht="15" customHeight="1" x14ac:dyDescent="0.25">
      <c r="A87" s="66" t="s">
        <v>67</v>
      </c>
      <c r="B87" s="61">
        <f>LSUHSCS!B87+LSUHSCNO!B87+LSUAg!B87+PBRC!B87+SULaw!B87+SUAg!B87</f>
        <v>15945895.129999999</v>
      </c>
      <c r="C87" s="61">
        <f>LSUHSCS!C87+LSUHSCNO!C87+LSUAg!C87+PBRC!C87+SULaw!C87+SUAg!C87</f>
        <v>17890457.791459069</v>
      </c>
      <c r="D87" s="61">
        <f>LSUHSCS!D87+LSUHSCNO!D87+LSUAg!D87+PBRC!D87+SULaw!D87+SUAg!D87</f>
        <v>15823451.12715378</v>
      </c>
      <c r="E87" s="61">
        <f t="shared" si="8"/>
        <v>-2067006.6643052883</v>
      </c>
      <c r="F87" s="62">
        <f t="shared" si="9"/>
        <v>-0.11553682350666736</v>
      </c>
      <c r="H87" s="178"/>
    </row>
    <row r="88" spans="1:8" s="103" customFormat="1" ht="15" customHeight="1" x14ac:dyDescent="0.25">
      <c r="A88" s="68" t="s">
        <v>68</v>
      </c>
      <c r="B88" s="77">
        <f>SUM(B85:B87)</f>
        <v>101305824.33</v>
      </c>
      <c r="C88" s="77">
        <f>SUM(C85:C87)</f>
        <v>97897274.365272805</v>
      </c>
      <c r="D88" s="77">
        <f>SUM(D85:D87)</f>
        <v>91194152.461721301</v>
      </c>
      <c r="E88" s="77">
        <f t="shared" si="8"/>
        <v>-6703121.903551504</v>
      </c>
      <c r="F88" s="71">
        <f t="shared" si="9"/>
        <v>-6.8470975795923789E-2</v>
      </c>
      <c r="H88" s="179"/>
    </row>
    <row r="89" spans="1:8" ht="15" customHeight="1" x14ac:dyDescent="0.25">
      <c r="A89" s="66" t="s">
        <v>69</v>
      </c>
      <c r="B89" s="61">
        <f>LSUHSCS!B89+LSUHSCNO!B89+LSUAg!B89+PBRC!B89+SULaw!B89+SUAg!B89</f>
        <v>6468391.4399999985</v>
      </c>
      <c r="C89" s="61">
        <f>LSUHSCS!C89+LSUHSCNO!C89+LSUAg!C89+PBRC!C89+SULaw!C89+SUAg!C89</f>
        <v>9417807.7960863188</v>
      </c>
      <c r="D89" s="61">
        <f>LSUHSCS!D89+LSUHSCNO!D89+LSUAg!D89+PBRC!D89+SULaw!D89+SUAg!D89</f>
        <v>7146382.3234578362</v>
      </c>
      <c r="E89" s="61">
        <f t="shared" si="8"/>
        <v>-2271425.4726284826</v>
      </c>
      <c r="F89" s="62">
        <f t="shared" si="9"/>
        <v>-0.24118409738329979</v>
      </c>
      <c r="H89" s="178"/>
    </row>
    <row r="90" spans="1:8" ht="15" customHeight="1" x14ac:dyDescent="0.25">
      <c r="A90" s="66" t="s">
        <v>70</v>
      </c>
      <c r="B90" s="61">
        <f>LSUHSCS!B90+LSUHSCNO!B90+LSUAg!B90+PBRC!B90+SULaw!B90+SUAg!B90</f>
        <v>14557354.23</v>
      </c>
      <c r="C90" s="61">
        <f>LSUHSCS!C90+LSUHSCNO!C90+LSUAg!C90+PBRC!C90+SULaw!C90+SUAg!C90</f>
        <v>21406748.772397153</v>
      </c>
      <c r="D90" s="61">
        <f>LSUHSCS!D90+LSUHSCNO!D90+LSUAg!D90+PBRC!D90+SULaw!D90+SUAg!D90</f>
        <v>20994424.694448765</v>
      </c>
      <c r="E90" s="61">
        <f t="shared" si="8"/>
        <v>-412324.07794838771</v>
      </c>
      <c r="F90" s="62">
        <f t="shared" si="9"/>
        <v>-1.9261405939423056E-2</v>
      </c>
      <c r="H90" s="178"/>
    </row>
    <row r="91" spans="1:8" ht="15" customHeight="1" x14ac:dyDescent="0.25">
      <c r="A91" s="66" t="s">
        <v>71</v>
      </c>
      <c r="B91" s="61">
        <f>LSUHSCS!B91+LSUHSCNO!B91+LSUAg!B91+PBRC!B91+SULaw!B91+SUAg!B91</f>
        <v>0</v>
      </c>
      <c r="C91" s="61">
        <f>LSUHSCS!C91+LSUHSCNO!C91+LSUAg!C91+PBRC!C91+SULaw!C91+SUAg!C91</f>
        <v>0</v>
      </c>
      <c r="D91" s="61">
        <f>LSUHSCS!D91+LSUHSCNO!D91+LSUAg!D91+PBRC!D91+SULaw!D91+SUAg!D91</f>
        <v>0</v>
      </c>
      <c r="E91" s="61">
        <f t="shared" si="8"/>
        <v>0</v>
      </c>
      <c r="F91" s="62">
        <f t="shared" si="9"/>
        <v>0</v>
      </c>
      <c r="H91" s="178"/>
    </row>
    <row r="92" spans="1:8" ht="15" customHeight="1" x14ac:dyDescent="0.25">
      <c r="A92" s="66" t="s">
        <v>72</v>
      </c>
      <c r="B92" s="61">
        <f>LSUHSCS!B92+LSUHSCNO!B92+LSUAg!B92+PBRC!B92+SULaw!B92+SUAg!B92</f>
        <v>32013866.34</v>
      </c>
      <c r="C92" s="61">
        <f>LSUHSCS!C92+LSUHSCNO!C92+LSUAg!C92+PBRC!C92+SULaw!C92+SUAg!C92</f>
        <v>27308358</v>
      </c>
      <c r="D92" s="61">
        <f>LSUHSCS!D92+LSUHSCNO!D92+LSUAg!D92+PBRC!D92+SULaw!D92+SUAg!D92</f>
        <v>26715452</v>
      </c>
      <c r="E92" s="61">
        <f t="shared" si="8"/>
        <v>-592906</v>
      </c>
      <c r="F92" s="62">
        <f t="shared" si="9"/>
        <v>-2.1711521432376125E-2</v>
      </c>
      <c r="H92" s="178"/>
    </row>
    <row r="93" spans="1:8" s="103" customFormat="1" ht="15" customHeight="1" x14ac:dyDescent="0.25">
      <c r="A93" s="68" t="s">
        <v>73</v>
      </c>
      <c r="B93" s="77">
        <f>SUM(B89:B92)</f>
        <v>53039612.009999998</v>
      </c>
      <c r="C93" s="77">
        <f>SUM(C89:C92)</f>
        <v>58132914.568483472</v>
      </c>
      <c r="D93" s="77">
        <f>SUM(D89:D92)</f>
        <v>54856259.017906606</v>
      </c>
      <c r="E93" s="77">
        <f t="shared" si="8"/>
        <v>-3276655.5505768657</v>
      </c>
      <c r="F93" s="71">
        <f t="shared" si="9"/>
        <v>-5.636489370779444E-2</v>
      </c>
      <c r="H93" s="179"/>
    </row>
    <row r="94" spans="1:8" ht="15" customHeight="1" x14ac:dyDescent="0.25">
      <c r="A94" s="66" t="s">
        <v>74</v>
      </c>
      <c r="B94" s="61">
        <f>LSUHSCS!B94+LSUHSCNO!B94+LSUAg!B94+PBRC!B94+SULaw!B94+SUAg!B94</f>
        <v>11833178.310000001</v>
      </c>
      <c r="C94" s="61">
        <f>LSUHSCS!C94+LSUHSCNO!C94+LSUAg!C94+PBRC!C94+SULaw!C94+SUAg!C94</f>
        <v>8551829</v>
      </c>
      <c r="D94" s="61">
        <f>LSUHSCS!D94+LSUHSCNO!D94+LSUAg!D94+PBRC!D94+SULaw!D94+SUAg!D94</f>
        <v>1457490.3368548064</v>
      </c>
      <c r="E94" s="61">
        <f t="shared" si="8"/>
        <v>-7094338.6631451938</v>
      </c>
      <c r="F94" s="62">
        <f t="shared" si="9"/>
        <v>-0.82956975205481698</v>
      </c>
      <c r="H94" s="178"/>
    </row>
    <row r="95" spans="1:8" ht="15" customHeight="1" x14ac:dyDescent="0.25">
      <c r="A95" s="66" t="s">
        <v>75</v>
      </c>
      <c r="B95" s="61">
        <f>LSUHSCS!B95+LSUHSCNO!B95+LSUAg!B95+PBRC!B95+SULaw!B95+SUAg!B95</f>
        <v>286613.07</v>
      </c>
      <c r="C95" s="61">
        <f>LSUHSCS!C95+LSUHSCNO!C95+LSUAg!C95+PBRC!C95+SULaw!C95+SUAg!C95</f>
        <v>310000</v>
      </c>
      <c r="D95" s="61">
        <f>LSUHSCS!D95+LSUHSCNO!D95+LSUAg!D95+PBRC!D95+SULaw!D95+SUAg!D95</f>
        <v>310000</v>
      </c>
      <c r="E95" s="61">
        <f t="shared" si="8"/>
        <v>0</v>
      </c>
      <c r="F95" s="62">
        <f t="shared" si="9"/>
        <v>0</v>
      </c>
      <c r="H95" s="178"/>
    </row>
    <row r="96" spans="1:8" ht="15" customHeight="1" x14ac:dyDescent="0.25">
      <c r="A96" s="73" t="s">
        <v>76</v>
      </c>
      <c r="B96" s="61">
        <f>LSUHSCS!B96+LSUHSCNO!B96+LSUAg!B96+PBRC!B96+SULaw!B96+SUAg!B96</f>
        <v>2003619.27</v>
      </c>
      <c r="C96" s="61">
        <f>LSUHSCS!C96+LSUHSCNO!C96+LSUAg!C96+PBRC!C96+SULaw!C96+SUAg!C96</f>
        <v>11390853</v>
      </c>
      <c r="D96" s="61">
        <f>LSUHSCS!D96+LSUHSCNO!D96+LSUAg!D96+PBRC!D96+SULaw!D96+SUAg!D96</f>
        <v>1057000</v>
      </c>
      <c r="E96" s="61">
        <f t="shared" si="8"/>
        <v>-10333853</v>
      </c>
      <c r="F96" s="62">
        <f t="shared" si="9"/>
        <v>-0.90720624697728958</v>
      </c>
      <c r="H96" s="178"/>
    </row>
    <row r="97" spans="1:8" s="103" customFormat="1" ht="15" customHeight="1" x14ac:dyDescent="0.25">
      <c r="A97" s="87" t="s">
        <v>77</v>
      </c>
      <c r="B97" s="77">
        <f>SUM(B94:B96)</f>
        <v>14123410.65</v>
      </c>
      <c r="C97" s="77">
        <f>SUM(C94:C96)</f>
        <v>20252682</v>
      </c>
      <c r="D97" s="77">
        <f>SUM(D94:D96)</f>
        <v>2824490.3368548062</v>
      </c>
      <c r="E97" s="77">
        <f t="shared" si="8"/>
        <v>-17428191.663145192</v>
      </c>
      <c r="F97" s="71">
        <f t="shared" si="9"/>
        <v>-0.86053746674861098</v>
      </c>
      <c r="H97" s="179"/>
    </row>
    <row r="98" spans="1:8" ht="15" customHeight="1" x14ac:dyDescent="0.25">
      <c r="A98" s="73" t="s">
        <v>78</v>
      </c>
      <c r="B98" s="61">
        <f>LSUHSCS!B98+LSUHSCNO!B98+LSUAg!B98+PBRC!B98+SULaw!B98+SUAg!B98</f>
        <v>0</v>
      </c>
      <c r="C98" s="61">
        <f>LSUHSCS!C98+LSUHSCNO!C98+LSUAg!C98+PBRC!C98+SULaw!C98+SUAg!C98</f>
        <v>0</v>
      </c>
      <c r="D98" s="61">
        <f>LSUHSCS!D98+LSUHSCNO!D98+LSUAg!D98+PBRC!D98+SULaw!D98+SUAg!D98</f>
        <v>0</v>
      </c>
      <c r="E98" s="61">
        <f t="shared" si="8"/>
        <v>0</v>
      </c>
      <c r="F98" s="62">
        <f t="shared" si="9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f>B98+B97+B93+B88+B84</f>
        <v>495699433.40999997</v>
      </c>
      <c r="C99" s="160">
        <f>C98+C97+C93+C88+C84</f>
        <v>509391638.21999997</v>
      </c>
      <c r="D99" s="160">
        <f>D98+D97+D93+D88+D84</f>
        <v>485186754.13000005</v>
      </c>
      <c r="E99" s="161">
        <f t="shared" si="8"/>
        <v>-24204884.089999914</v>
      </c>
      <c r="F99" s="162">
        <f t="shared" si="9"/>
        <v>-4.7517238748913511E-2</v>
      </c>
      <c r="H99" s="179"/>
    </row>
    <row r="100" spans="1:8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8" x14ac:dyDescent="0.25">
      <c r="A101" s="1" t="s">
        <v>210</v>
      </c>
    </row>
    <row r="102" spans="1:8" x14ac:dyDescent="0.25">
      <c r="A102" s="1" t="s">
        <v>181</v>
      </c>
    </row>
    <row r="103" spans="1:8" x14ac:dyDescent="0.25">
      <c r="A103" s="1" t="s">
        <v>211</v>
      </c>
    </row>
  </sheetData>
  <hyperlinks>
    <hyperlink ref="I2" location="Home!A1" tooltip="Home" display="Home" xr:uid="{00000000-0004-0000-06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8" tint="0.79998168889431442"/>
    <pageSetUpPr fitToPage="1"/>
  </sheetPr>
  <dimension ref="A1:M103"/>
  <sheetViews>
    <sheetView workbookViewId="0">
      <pane ySplit="5" topLeftCell="A53" activePane="bottomLeft" state="frozen"/>
      <selection activeCell="G16" sqref="G16"/>
      <selection pane="bottomLeft" activeCell="D8" sqref="D8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31"/>
      <c r="D1" s="29" t="s">
        <v>1</v>
      </c>
      <c r="E1" s="26" t="s">
        <v>125</v>
      </c>
      <c r="F1" s="36"/>
    </row>
    <row r="2" spans="1:9" ht="19.5" customHeight="1" thickBot="1" x14ac:dyDescent="0.35">
      <c r="A2" s="27" t="s">
        <v>2</v>
      </c>
      <c r="B2" s="28"/>
      <c r="C2" s="32"/>
      <c r="D2" s="28"/>
      <c r="E2" s="31"/>
      <c r="F2" s="31"/>
      <c r="I2" s="170" t="s">
        <v>178</v>
      </c>
    </row>
    <row r="3" spans="1:9" ht="19.5" customHeight="1" thickBot="1" x14ac:dyDescent="0.35">
      <c r="A3" s="33" t="s">
        <v>3</v>
      </c>
      <c r="B3" s="34"/>
      <c r="C3" s="35"/>
      <c r="D3" s="28"/>
      <c r="E3" s="31"/>
      <c r="F3" s="31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207</v>
      </c>
      <c r="C5" s="54" t="s">
        <v>208</v>
      </c>
      <c r="D5" s="202" t="s">
        <v>209</v>
      </c>
      <c r="E5" s="54" t="s">
        <v>207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f>BOR!B8+LUMCON!B8+LOSFA!B8</f>
        <v>280332319</v>
      </c>
      <c r="C8" s="61">
        <f>BOR!C8+LUMCON!C8+LOSFA!C8</f>
        <v>280436410</v>
      </c>
      <c r="D8" s="61">
        <f>BOR!D8+LUMCON!D8+LOSFA!D8</f>
        <v>296365903</v>
      </c>
      <c r="E8" s="61">
        <f t="shared" ref="E8:E36" si="0">D8-C8</f>
        <v>15929493</v>
      </c>
      <c r="F8" s="62">
        <f t="shared" ref="F8:F36" si="1">IF(ISBLANK(E8),"  ",IF(C8&gt;0,E8/C8,IF(E8&gt;0,1,0)))</f>
        <v>5.68025136251031E-2</v>
      </c>
      <c r="H8" s="178"/>
    </row>
    <row r="9" spans="1:9" ht="15" customHeight="1" x14ac:dyDescent="0.25">
      <c r="A9" s="60" t="s">
        <v>13</v>
      </c>
      <c r="B9" s="61">
        <f>BOR!B9+LUMCON!B9+LOSFA!B9</f>
        <v>0</v>
      </c>
      <c r="C9" s="61">
        <f>BOR!C9+LUMCON!C9+LOSFA!C9</f>
        <v>0</v>
      </c>
      <c r="D9" s="61">
        <f>SUM(BOR:LOSFA!D9)</f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1">
        <f>BOR!B10+LUMCON!B10+LOSFA!B10</f>
        <v>171425609</v>
      </c>
      <c r="C10" s="61">
        <f>BOR!C10+LUMCON!C10+LOSFA!C10</f>
        <v>179652350</v>
      </c>
      <c r="D10" s="61">
        <f>BOR!D10+LUMCON!D10+LOSFA!D10</f>
        <v>157191757</v>
      </c>
      <c r="E10" s="61">
        <f t="shared" si="0"/>
        <v>-22460593</v>
      </c>
      <c r="F10" s="62">
        <f t="shared" si="1"/>
        <v>-0.12502253936561364</v>
      </c>
      <c r="H10" s="178"/>
    </row>
    <row r="11" spans="1:9" ht="15" customHeight="1" x14ac:dyDescent="0.25">
      <c r="A11" s="189" t="s">
        <v>15</v>
      </c>
      <c r="B11" s="61">
        <f>BOR!B11+LUMCON!B11+LOSFA!B11</f>
        <v>5000000</v>
      </c>
      <c r="C11" s="61">
        <f>BOR!C11+LUMCON!C11+LOSFA!C11</f>
        <v>5000000</v>
      </c>
      <c r="D11" s="61">
        <f>BOR!D11+LUMCON!D11+LOSFA!D11</f>
        <v>5000000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1">
        <f>BOR!B12+LUMCON!B12+LOSFA!B12</f>
        <v>37521</v>
      </c>
      <c r="C12" s="61">
        <f>BOR!C12+LUMCON!C12+LOSFA!C12</f>
        <v>37521</v>
      </c>
      <c r="D12" s="61">
        <f>BOR!D12+LUMCON!D12+LOSFA!D12</f>
        <v>38215</v>
      </c>
      <c r="E12" s="61">
        <f t="shared" si="0"/>
        <v>694</v>
      </c>
      <c r="F12" s="62">
        <f t="shared" si="1"/>
        <v>1.8496308733775751E-2</v>
      </c>
      <c r="H12" s="178"/>
    </row>
    <row r="13" spans="1:9" ht="15" customHeight="1" x14ac:dyDescent="0.25">
      <c r="A13" s="190" t="s">
        <v>17</v>
      </c>
      <c r="B13" s="61">
        <f>BOR!B13+LUMCON!B13+LOSFA!B13</f>
        <v>0</v>
      </c>
      <c r="C13" s="61">
        <f>BOR!C13+LUMCON!C13+LOSFA!C13</f>
        <v>0</v>
      </c>
      <c r="D13" s="61">
        <f>BOR!D13+LUMCON!D13+LOSFA!D13</f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1">
        <f>BOR!B14+LUMCON!B14+LOSFA!B14</f>
        <v>0</v>
      </c>
      <c r="C14" s="61">
        <f>BOR!C14+LUMCON!C14+LOSFA!C14</f>
        <v>0</v>
      </c>
      <c r="D14" s="61">
        <f>BOR!D14+LUMCON!D14+LOSFA!D14</f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1">
        <f>BOR!B15+LUMCON!B15+LOSFA!B15</f>
        <v>0</v>
      </c>
      <c r="C15" s="61">
        <f>BOR!C15+LUMCON!C15+LOSFA!C15</f>
        <v>0</v>
      </c>
      <c r="D15" s="61">
        <f>BOR!D15+LUMCON!D15+LOSFA!D15</f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200</v>
      </c>
      <c r="B16" s="61">
        <f>BOR!B16+LUMCON!B16+LOSFA!B16</f>
        <v>0</v>
      </c>
      <c r="C16" s="61">
        <f>BOR!C16+LUMCON!C16+LOSFA!C16</f>
        <v>0</v>
      </c>
      <c r="D16" s="61">
        <f>BOR!D16+LUMCON!D16+LOSFA!D16</f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1">
        <f>BOR!B17+LUMCON!B17+LOSFA!B17</f>
        <v>0</v>
      </c>
      <c r="C17" s="61">
        <f>BOR!C17+LUMCON!C17+LOSFA!C17</f>
        <v>0</v>
      </c>
      <c r="D17" s="61">
        <f>BOR!D17+LUMCON!D17+LOSFA!D17</f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1">
        <f>BOR!B18+LUMCON!B18+LOSFA!B18</f>
        <v>0</v>
      </c>
      <c r="C18" s="61">
        <f>BOR!C18+LUMCON!C18+LOSFA!C18</f>
        <v>0</v>
      </c>
      <c r="D18" s="61">
        <f>BOR!D18+LUMCON!D18+LOSFA!D18</f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1">
        <f>BOR!B19+LUMCON!B19+LOSFA!B19</f>
        <v>0</v>
      </c>
      <c r="C19" s="61">
        <f>BOR!C19+LUMCON!C19+LOSFA!C19</f>
        <v>0</v>
      </c>
      <c r="D19" s="61">
        <f>BOR!D19+LUMCON!D19+LOSFA!D19</f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1">
        <f>BOR!B20+LUMCON!B20+LOSFA!B20</f>
        <v>18100747</v>
      </c>
      <c r="C20" s="61">
        <f>BOR!C20+LUMCON!C20+LOSFA!C20</f>
        <v>20080000</v>
      </c>
      <c r="D20" s="61">
        <f>BOR!D20+LUMCON!D20+LOSFA!D20</f>
        <v>18930000</v>
      </c>
      <c r="E20" s="61">
        <f t="shared" si="0"/>
        <v>-1150000</v>
      </c>
      <c r="F20" s="62">
        <f t="shared" si="1"/>
        <v>-5.7270916334661352E-2</v>
      </c>
      <c r="H20" s="178"/>
    </row>
    <row r="21" spans="1:8" ht="15" customHeight="1" x14ac:dyDescent="0.25">
      <c r="A21" s="190" t="s">
        <v>193</v>
      </c>
      <c r="B21" s="61">
        <f>BOR!B21+LUMCON!B21+LOSFA!B21</f>
        <v>0</v>
      </c>
      <c r="C21" s="61">
        <f>BOR!C21+LUMCON!C21+LOSFA!C21</f>
        <v>0</v>
      </c>
      <c r="D21" s="61">
        <f>BOR!D21+LUMCON!D21+LOSFA!D21</f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1">
        <f>BOR!B22+LUMCON!B22+LOSFA!B22</f>
        <v>35334</v>
      </c>
      <c r="C22" s="61">
        <f>BOR!C22+LUMCON!C22+LOSFA!C22</f>
        <v>60000</v>
      </c>
      <c r="D22" s="61">
        <f>BOR!D22+LUMCON!D22+LOSFA!D22</f>
        <v>60000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1">
        <f>BOR!B23+LUMCON!B23+LOSFA!B23</f>
        <v>0</v>
      </c>
      <c r="C23" s="61">
        <f>BOR!C23+LUMCON!C23+LOSFA!C23</f>
        <v>0</v>
      </c>
      <c r="D23" s="61">
        <f>BOR!D23+LUMCON!D23+LOSFA!D23</f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1">
        <f>BOR!B24+LUMCON!B24+LOSFA!B24</f>
        <v>126669158</v>
      </c>
      <c r="C24" s="61">
        <f>BOR!C24+LUMCON!C24+LOSFA!C24</f>
        <v>129970281</v>
      </c>
      <c r="D24" s="61">
        <f>BOR!D24+LUMCON!D24+LOSFA!D24</f>
        <v>117656613</v>
      </c>
      <c r="E24" s="61">
        <f t="shared" si="0"/>
        <v>-12313668</v>
      </c>
      <c r="F24" s="62">
        <f t="shared" si="1"/>
        <v>-9.4742181868484224E-2</v>
      </c>
      <c r="H24" s="178"/>
    </row>
    <row r="25" spans="1:8" ht="15" customHeight="1" x14ac:dyDescent="0.25">
      <c r="A25" s="191" t="s">
        <v>79</v>
      </c>
      <c r="B25" s="61">
        <f>BOR!B25+LUMCON!B25+LOSFA!B25</f>
        <v>200000</v>
      </c>
      <c r="C25" s="61">
        <f>BOR!C25+LUMCON!C25+LOSFA!C25</f>
        <v>200000</v>
      </c>
      <c r="D25" s="61">
        <f>BOR!D25+LUMCON!D25+LOSFA!D25</f>
        <v>200000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1">
        <f>BOR!B26+LUMCON!B26+LOSFA!B26</f>
        <v>1000000</v>
      </c>
      <c r="C26" s="61">
        <f>BOR!C26+LUMCON!C26+LOSFA!C26</f>
        <v>1000000</v>
      </c>
      <c r="D26" s="61">
        <f>BOR!D26+LUMCON!D26+LOSFA!D26</f>
        <v>1000000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1">
        <f>BOR!B27+LUMCON!B27+LOSFA!B27</f>
        <v>1314374</v>
      </c>
      <c r="C27" s="61">
        <f>BOR!C27+LUMCON!C27+LOSFA!C27</f>
        <v>1844847</v>
      </c>
      <c r="D27" s="61">
        <f>BOR!D27+LUMCON!D27+LOSFA!D27</f>
        <v>1306929</v>
      </c>
      <c r="E27" s="61">
        <f t="shared" si="0"/>
        <v>-537918</v>
      </c>
      <c r="F27" s="62">
        <f t="shared" si="1"/>
        <v>-0.2915786512377449</v>
      </c>
      <c r="H27" s="178"/>
    </row>
    <row r="28" spans="1:8" ht="15" customHeight="1" x14ac:dyDescent="0.25">
      <c r="A28" s="191" t="s">
        <v>185</v>
      </c>
      <c r="B28" s="61">
        <f>BOR!B28+LUMCON!B28+LOSFA!B28</f>
        <v>0</v>
      </c>
      <c r="C28" s="61">
        <f>BOR!C28+LUMCON!C28+LOSFA!C28</f>
        <v>0</v>
      </c>
      <c r="D28" s="61">
        <f>BOR!D28+LUMCON!D28+LOSFA!D28</f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1">
        <f>BOR!B29+LUMCON!B29+LOSFA!B29</f>
        <v>0</v>
      </c>
      <c r="C29" s="61">
        <f>BOR!C29+LUMCON!C29+LOSFA!C29</f>
        <v>0</v>
      </c>
      <c r="D29" s="61">
        <f>BOR!D29+LUMCON!D29+LOSFA!D29</f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61">
        <f>BOR!B30+LUMCON!B30+LOSFA!B30</f>
        <v>17285731</v>
      </c>
      <c r="C30" s="61">
        <f>BOR!C30+LUMCON!C30+LOSFA!C30</f>
        <v>17959701</v>
      </c>
      <c r="D30" s="61">
        <f>BOR!D30+LUMCON!D30+LOSFA!D30</f>
        <v>10500000</v>
      </c>
      <c r="E30" s="61">
        <f t="shared" si="0"/>
        <v>-7459701</v>
      </c>
      <c r="F30" s="62">
        <f t="shared" si="1"/>
        <v>-0.41535775010953691</v>
      </c>
      <c r="H30" s="178"/>
    </row>
    <row r="31" spans="1:8" s="209" customFormat="1" ht="15" customHeight="1" x14ac:dyDescent="0.25">
      <c r="A31" s="213" t="s">
        <v>205</v>
      </c>
      <c r="B31" s="207">
        <f>BOR!B31+LUMCON!B31+LOSFA!B31</f>
        <v>0</v>
      </c>
      <c r="C31" s="207">
        <f>BOR!C31+LUMCON!C31+LOSFA!C31</f>
        <v>0</v>
      </c>
      <c r="D31" s="207">
        <f>BOR!D31+LUMCON!D31+LOSFA!D31</f>
        <v>0</v>
      </c>
      <c r="E31" s="61">
        <f t="shared" ref="E31:E32" si="2">D31-C31</f>
        <v>0</v>
      </c>
      <c r="F31" s="62">
        <f t="shared" ref="F31:F32" si="3">IF(ISBLANK(E31),"  ",IF(C31&gt;0,E31/C31,IF(E31&gt;0,1,0)))</f>
        <v>0</v>
      </c>
      <c r="H31" s="210"/>
    </row>
    <row r="32" spans="1:8" s="209" customFormat="1" ht="15" customHeight="1" x14ac:dyDescent="0.25">
      <c r="A32" s="214" t="s">
        <v>206</v>
      </c>
      <c r="B32" s="207">
        <f>BOR!B32+LUMCON!B32+LOSFA!B32</f>
        <v>0</v>
      </c>
      <c r="C32" s="207">
        <f>BOR!C32+LUMCON!C32+LOSFA!C32</f>
        <v>0</v>
      </c>
      <c r="D32" s="207">
        <f>BOR!D32+LUMCON!D32+LOSFA!D32</f>
        <v>0</v>
      </c>
      <c r="E32" s="61">
        <f t="shared" si="2"/>
        <v>0</v>
      </c>
      <c r="F32" s="62">
        <f t="shared" si="3"/>
        <v>0</v>
      </c>
      <c r="H32" s="210"/>
    </row>
    <row r="33" spans="1:9" ht="15" customHeight="1" x14ac:dyDescent="0.25">
      <c r="A33" s="191" t="s">
        <v>201</v>
      </c>
      <c r="B33" s="61">
        <f>BOR!B33+LUMCON!B33+LOSFA!B33</f>
        <v>1272744</v>
      </c>
      <c r="C33" s="61">
        <f>BOR!C33+LUMCON!C33+LOSFA!C33</f>
        <v>2500000</v>
      </c>
      <c r="D33" s="61">
        <f>BOR!D33+LUMCON!D33+LOSFA!D33</f>
        <v>2500000</v>
      </c>
      <c r="E33" s="61">
        <f t="shared" si="0"/>
        <v>0</v>
      </c>
      <c r="F33" s="62">
        <f t="shared" si="1"/>
        <v>0</v>
      </c>
      <c r="H33" s="178"/>
    </row>
    <row r="34" spans="1:9" ht="15" customHeight="1" x14ac:dyDescent="0.25">
      <c r="A34" s="204" t="s">
        <v>204</v>
      </c>
      <c r="B34" s="61">
        <f>BOR!B34+LUMCON!B34+LOSFA!B34</f>
        <v>0</v>
      </c>
      <c r="C34" s="61">
        <f>BOR!C34+LUMCON!C34+LOSFA!C34</f>
        <v>0</v>
      </c>
      <c r="D34" s="61">
        <f>BOR!D34+LUMCON!D34+LOSFA!D34</f>
        <v>0</v>
      </c>
      <c r="E34" s="61">
        <f t="shared" ref="E34" si="4">D34-C34</f>
        <v>0</v>
      </c>
      <c r="F34" s="62">
        <f t="shared" ref="F34" si="5">IF(ISBLANK(E34),"  ",IF(C34&gt;0,E34/C34,IF(E34&gt;0,1,0)))</f>
        <v>0</v>
      </c>
      <c r="H34" s="178"/>
    </row>
    <row r="35" spans="1:9" ht="15" customHeight="1" x14ac:dyDescent="0.25">
      <c r="A35" s="193" t="s">
        <v>202</v>
      </c>
      <c r="B35" s="61">
        <f>BOR!B35+LUMCON!B35+LOSFA!B35</f>
        <v>0</v>
      </c>
      <c r="C35" s="61">
        <f>BOR!C35+LUMCON!C35+LOSFA!C35</f>
        <v>0</v>
      </c>
      <c r="D35" s="61">
        <f>BOR!D35+LUMCON!D35+LOSFA!D35</f>
        <v>0</v>
      </c>
      <c r="E35" s="61">
        <f t="shared" si="0"/>
        <v>0</v>
      </c>
      <c r="F35" s="62">
        <f t="shared" si="1"/>
        <v>0</v>
      </c>
      <c r="H35" s="178"/>
    </row>
    <row r="36" spans="1:9" ht="15" customHeight="1" x14ac:dyDescent="0.25">
      <c r="A36" s="193" t="s">
        <v>203</v>
      </c>
      <c r="B36" s="61">
        <f>BOR!B36+LUMCON!B36+LOSFA!B36</f>
        <v>510000</v>
      </c>
      <c r="C36" s="61">
        <f>BOR!C36+LUMCON!C36+LOSFA!C36</f>
        <v>1000000</v>
      </c>
      <c r="D36" s="61">
        <f>BOR!D36+LUMCON!D36+LOSFA!D36</f>
        <v>0</v>
      </c>
      <c r="E36" s="61">
        <f t="shared" si="0"/>
        <v>-1000000</v>
      </c>
      <c r="F36" s="62">
        <f t="shared" si="1"/>
        <v>-1</v>
      </c>
      <c r="H36" s="178"/>
    </row>
    <row r="37" spans="1:9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9" ht="15" customHeight="1" x14ac:dyDescent="0.25">
      <c r="A38" s="64" t="s">
        <v>26</v>
      </c>
      <c r="B38" s="61">
        <f>BOR!B38+LUMCON!B38+LOSFA!B38</f>
        <v>0</v>
      </c>
      <c r="C38" s="61">
        <f>BOR!C38+LUMCON!C38+LOSFA!C38</f>
        <v>0</v>
      </c>
      <c r="D38" s="61">
        <f>BOR!D38+LUMCON!D38+LOSFA!D38</f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9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9" ht="15" customHeight="1" x14ac:dyDescent="0.25">
      <c r="A40" s="64" t="s">
        <v>26</v>
      </c>
      <c r="B40" s="61">
        <f>BOR!B40+LUMCON!B40+LOSFA!B40</f>
        <v>0</v>
      </c>
      <c r="C40" s="61">
        <f>BOR!C40+LUMCON!C40+LOSFA!C40</f>
        <v>0</v>
      </c>
      <c r="D40" s="61">
        <f>BOR!D40+LUMCON!D40+LOSFA!D40</f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9" ht="15" customHeight="1" x14ac:dyDescent="0.25">
      <c r="A41" s="66" t="s">
        <v>28</v>
      </c>
      <c r="B41" s="101"/>
      <c r="C41" s="101"/>
      <c r="D41" s="101"/>
      <c r="E41" s="63"/>
      <c r="F41" s="62" t="s">
        <v>29</v>
      </c>
      <c r="H41" s="178"/>
    </row>
    <row r="42" spans="1:9" s="103" customFormat="1" ht="15" customHeight="1" x14ac:dyDescent="0.25">
      <c r="A42" s="69" t="s">
        <v>30</v>
      </c>
      <c r="B42" s="102">
        <f>B40+B38+B10+B9+B8</f>
        <v>451757928</v>
      </c>
      <c r="C42" s="102">
        <f>C40+C38+C10+C9+C8</f>
        <v>460088760</v>
      </c>
      <c r="D42" s="102">
        <f>D40+D38+D10+D9+D8</f>
        <v>453557660</v>
      </c>
      <c r="E42" s="77">
        <f>D42-C42</f>
        <v>-6531100</v>
      </c>
      <c r="F42" s="71">
        <f>IF(ISBLANK(E42),"  ",IF(C42&gt;0,E42/C42,IF(E42&gt;0,1,0)))</f>
        <v>-1.4195304401698489E-2</v>
      </c>
      <c r="H42" s="179"/>
      <c r="I42" s="153"/>
    </row>
    <row r="43" spans="1:9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9" ht="15" customHeight="1" x14ac:dyDescent="0.25">
      <c r="A44" s="72" t="s">
        <v>32</v>
      </c>
      <c r="B44" s="61">
        <f>BOR!B44+LUMCON!B44+LOSFA!B44</f>
        <v>0</v>
      </c>
      <c r="C44" s="61">
        <f>BOR!C44+LUMCON!C44+LOSFA!C44</f>
        <v>0</v>
      </c>
      <c r="D44" s="61">
        <f>BOR!D44+LUMCON!D44+LOSFA!D44</f>
        <v>0</v>
      </c>
      <c r="E44" s="61">
        <f t="shared" ref="E44:E49" si="6">D44-C44</f>
        <v>0</v>
      </c>
      <c r="F44" s="62">
        <f t="shared" ref="F44:F49" si="7">IF(ISBLANK(E44),"  ",IF(C44&gt;0,E44/C44,IF(E44&gt;0,1,0)))</f>
        <v>0</v>
      </c>
      <c r="H44" s="178"/>
    </row>
    <row r="45" spans="1:9" ht="15" customHeight="1" x14ac:dyDescent="0.25">
      <c r="A45" s="73" t="s">
        <v>33</v>
      </c>
      <c r="B45" s="61">
        <f>BOR!B45+LUMCON!B45+LOSFA!B45</f>
        <v>0</v>
      </c>
      <c r="C45" s="61">
        <f>BOR!C45+LUMCON!C45+LOSFA!C45</f>
        <v>0</v>
      </c>
      <c r="D45" s="61">
        <f>BOR!D45+LUMCON!D45+LOSFA!D45</f>
        <v>0</v>
      </c>
      <c r="E45" s="61">
        <f t="shared" si="6"/>
        <v>0</v>
      </c>
      <c r="F45" s="62">
        <f t="shared" si="7"/>
        <v>0</v>
      </c>
      <c r="H45" s="178"/>
    </row>
    <row r="46" spans="1:9" ht="15" customHeight="1" x14ac:dyDescent="0.25">
      <c r="A46" s="73" t="s">
        <v>34</v>
      </c>
      <c r="B46" s="61">
        <f>BOR!B46+LUMCON!B46+LOSFA!B46</f>
        <v>0</v>
      </c>
      <c r="C46" s="61">
        <f>BOR!C46+LUMCON!C46+LOSFA!C46</f>
        <v>0</v>
      </c>
      <c r="D46" s="61">
        <f>BOR!D46+LUMCON!D46+LOSFA!D46</f>
        <v>0</v>
      </c>
      <c r="E46" s="61">
        <f t="shared" si="6"/>
        <v>0</v>
      </c>
      <c r="F46" s="62">
        <f t="shared" si="7"/>
        <v>0</v>
      </c>
      <c r="H46" s="178"/>
    </row>
    <row r="47" spans="1:9" ht="15" customHeight="1" x14ac:dyDescent="0.25">
      <c r="A47" s="73" t="s">
        <v>35</v>
      </c>
      <c r="B47" s="61">
        <f>BOR!B47+LUMCON!B47+LOSFA!B47</f>
        <v>0</v>
      </c>
      <c r="C47" s="61">
        <f>BOR!C47+LUMCON!C47+LOSFA!C47</f>
        <v>0</v>
      </c>
      <c r="D47" s="61">
        <f>BOR!D47+LUMCON!D47+LOSFA!D47</f>
        <v>0</v>
      </c>
      <c r="E47" s="61">
        <f t="shared" si="6"/>
        <v>0</v>
      </c>
      <c r="F47" s="62">
        <f t="shared" si="7"/>
        <v>0</v>
      </c>
      <c r="H47" s="178"/>
    </row>
    <row r="48" spans="1:9" ht="15" customHeight="1" x14ac:dyDescent="0.25">
      <c r="A48" s="74" t="s">
        <v>36</v>
      </c>
      <c r="B48" s="61">
        <f>BOR!B48+LUMCON!B48+LOSFA!B48</f>
        <v>0</v>
      </c>
      <c r="C48" s="61">
        <f>BOR!C48+LUMCON!C48+LOSFA!C48</f>
        <v>0</v>
      </c>
      <c r="D48" s="61">
        <f>BOR!D48+LUMCON!D48+LOSFA!D48</f>
        <v>0</v>
      </c>
      <c r="E48" s="61">
        <f t="shared" si="6"/>
        <v>0</v>
      </c>
      <c r="F48" s="62">
        <f t="shared" si="7"/>
        <v>0</v>
      </c>
      <c r="H48" s="178"/>
    </row>
    <row r="49" spans="1:13" s="103" customFormat="1" ht="15" customHeight="1" x14ac:dyDescent="0.25">
      <c r="A49" s="67" t="s">
        <v>37</v>
      </c>
      <c r="B49" s="77">
        <f>BOR!B49+LUMCON!B49+LOSFA!B49</f>
        <v>0</v>
      </c>
      <c r="C49" s="77">
        <f>BOR!C49+LUMCON!C49+LOSFA!C49</f>
        <v>0</v>
      </c>
      <c r="D49" s="77">
        <f>BOR!D49+LUMCON!D49+LOSFA!D49</f>
        <v>0</v>
      </c>
      <c r="E49" s="77">
        <f t="shared" si="6"/>
        <v>0</v>
      </c>
      <c r="F49" s="71">
        <f t="shared" si="7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f>BOR!B51+LUMCON!B51+LOSFA!B51</f>
        <v>4185219</v>
      </c>
      <c r="C51" s="77">
        <f>BOR!C51+LUMCON!C51+LOSFA!C51</f>
        <v>14752107</v>
      </c>
      <c r="D51" s="77">
        <f>BOR!D51+LUMCON!D51+LOSFA!D51</f>
        <v>14256109</v>
      </c>
      <c r="E51" s="77">
        <f>D51-C51</f>
        <v>-495998</v>
      </c>
      <c r="F51" s="71">
        <f>IF(ISBLANK(E51),"  ",IF(C51&gt;0,E51/C51,IF(E51&gt;0,1,0)))</f>
        <v>-3.3622180207884877E-2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f>BOR!B53+LUMCON!B53+LOSFA!B53</f>
        <v>0</v>
      </c>
      <c r="C53" s="77">
        <f>BOR!C53+LUMCON!C53+LOSFA!C53</f>
        <v>0</v>
      </c>
      <c r="D53" s="77">
        <f>BOR!D53+LUMCON!D53+LOSFA!D53</f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7">
        <f>BOR!B55+LUMCON!B55+LOSFA!B55</f>
        <v>8924757</v>
      </c>
      <c r="C55" s="77">
        <f>BOR!C55+LUMCON!C55+LOSFA!C55</f>
        <v>16030299</v>
      </c>
      <c r="D55" s="77">
        <f>BOR!D55+LUMCON!D55+LOSFA!D55</f>
        <v>16050299</v>
      </c>
      <c r="E55" s="77">
        <f>D55-C55</f>
        <v>20000</v>
      </c>
      <c r="F55" s="71">
        <f>IF(ISBLANK(E55),"  ",IF(C55&gt;0,E55/C55,IF(E55&gt;0,1,0)))</f>
        <v>1.2476373647179009E-3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7">
        <f>BOR!B57+LUMCON!B57+LOSFA!B57</f>
        <v>10137506</v>
      </c>
      <c r="C57" s="77">
        <f>BOR!C57+LUMCON!C57+LOSFA!C57</f>
        <v>34232149</v>
      </c>
      <c r="D57" s="77">
        <f>BOR!D57+LUMCON!D57+LOSFA!D57</f>
        <v>34232149</v>
      </c>
      <c r="E57" s="77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7">
        <f>BOR!B59+LUMCON!B59+LOSFA!B59</f>
        <v>0</v>
      </c>
      <c r="C59" s="77">
        <f>BOR!C59+LUMCON!C59+LOSFA!C59</f>
        <v>0</v>
      </c>
      <c r="D59" s="77">
        <f>BOR!D59+LUMCON!D59+LOSFA!D59</f>
        <v>0</v>
      </c>
      <c r="E59" s="77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7">
        <f>B59+B57+B55+B53+B51+-B49+B42</f>
        <v>475005410</v>
      </c>
      <c r="C61" s="77">
        <f>C59+C57+C55+C53+C51+-C49+C42</f>
        <v>525103315</v>
      </c>
      <c r="D61" s="77">
        <f>D59+D57+D55+D53+D51+-D49+D42</f>
        <v>518096217</v>
      </c>
      <c r="E61" s="77">
        <f>D61-C61</f>
        <v>-7007098</v>
      </c>
      <c r="F61" s="71">
        <f>IF(ISBLANK(E61),"  ",IF(C61&gt;0,E61/C61,IF(E61&gt;0,1,0)))</f>
        <v>-1.3344227316485328E-2</v>
      </c>
      <c r="H61" s="179"/>
      <c r="I61" s="153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9" ht="15" customHeight="1" x14ac:dyDescent="0.25">
      <c r="A65" s="64" t="s">
        <v>46</v>
      </c>
      <c r="B65" s="61">
        <f>BOR!B65+LUMCON!B65+LOSFA!B65</f>
        <v>0</v>
      </c>
      <c r="C65" s="61">
        <f>BOR!C65+LUMCON!C65+LOSFA!C65</f>
        <v>0</v>
      </c>
      <c r="D65" s="61">
        <f>BOR!D65+LUMCON!D65+LOSFA!D65</f>
        <v>0</v>
      </c>
      <c r="E65" s="61">
        <f t="shared" ref="E65:E78" si="8">D65-C65</f>
        <v>0</v>
      </c>
      <c r="F65" s="62">
        <f t="shared" ref="F65:F78" si="9">IF(ISBLANK(E65),"  ",IF(C65&gt;0,E65/C65,IF(E65&gt;0,1,0)))</f>
        <v>0</v>
      </c>
      <c r="H65" s="178"/>
    </row>
    <row r="66" spans="1:9" ht="15" customHeight="1" x14ac:dyDescent="0.25">
      <c r="A66" s="66" t="s">
        <v>47</v>
      </c>
      <c r="B66" s="61">
        <f>BOR!B66+LUMCON!B66+LOSFA!B66</f>
        <v>0</v>
      </c>
      <c r="C66" s="61">
        <f>BOR!C66+LUMCON!C66+LOSFA!C66</f>
        <v>0</v>
      </c>
      <c r="D66" s="61">
        <f>BOR!D66+LUMCON!D66+LOSFA!D66</f>
        <v>0</v>
      </c>
      <c r="E66" s="61">
        <f t="shared" si="8"/>
        <v>0</v>
      </c>
      <c r="F66" s="62">
        <f t="shared" si="9"/>
        <v>0</v>
      </c>
      <c r="H66" s="178"/>
    </row>
    <row r="67" spans="1:9" ht="15" customHeight="1" x14ac:dyDescent="0.25">
      <c r="A67" s="66" t="s">
        <v>48</v>
      </c>
      <c r="B67" s="61">
        <f>BOR!B67+LUMCON!B67+LOSFA!B67</f>
        <v>0</v>
      </c>
      <c r="C67" s="61">
        <f>BOR!C67+LUMCON!C67+LOSFA!C67</f>
        <v>0</v>
      </c>
      <c r="D67" s="61">
        <f>BOR!D67+LUMCON!D67+LOSFA!D67</f>
        <v>0</v>
      </c>
      <c r="E67" s="61">
        <f t="shared" si="8"/>
        <v>0</v>
      </c>
      <c r="F67" s="62">
        <f t="shared" si="9"/>
        <v>0</v>
      </c>
      <c r="H67" s="178"/>
    </row>
    <row r="68" spans="1:9" ht="15" customHeight="1" x14ac:dyDescent="0.25">
      <c r="A68" s="66" t="s">
        <v>49</v>
      </c>
      <c r="B68" s="61">
        <f>BOR!B68+LUMCON!B68+LOSFA!B68</f>
        <v>0</v>
      </c>
      <c r="C68" s="61">
        <f>BOR!C68+LUMCON!C68+LOSFA!C68</f>
        <v>0</v>
      </c>
      <c r="D68" s="61">
        <f>BOR!D68+LUMCON!D68+LOSFA!D68</f>
        <v>0</v>
      </c>
      <c r="E68" s="61">
        <f t="shared" si="8"/>
        <v>0</v>
      </c>
      <c r="F68" s="62">
        <f t="shared" si="9"/>
        <v>0</v>
      </c>
      <c r="H68" s="178"/>
    </row>
    <row r="69" spans="1:9" ht="15" customHeight="1" x14ac:dyDescent="0.25">
      <c r="A69" s="66" t="s">
        <v>50</v>
      </c>
      <c r="B69" s="61">
        <f>BOR!B69+LUMCON!B69+LOSFA!B69</f>
        <v>0</v>
      </c>
      <c r="C69" s="61">
        <f>BOR!C69+LUMCON!C69+LOSFA!C69</f>
        <v>0</v>
      </c>
      <c r="D69" s="61">
        <f>BOR!D69+LUMCON!D69+LOSFA!D69</f>
        <v>0</v>
      </c>
      <c r="E69" s="61">
        <f t="shared" si="8"/>
        <v>0</v>
      </c>
      <c r="F69" s="62">
        <f t="shared" si="9"/>
        <v>0</v>
      </c>
      <c r="H69" s="178"/>
    </row>
    <row r="70" spans="1:9" ht="15" customHeight="1" x14ac:dyDescent="0.25">
      <c r="A70" s="66" t="s">
        <v>51</v>
      </c>
      <c r="B70" s="61">
        <f>BOR!B70+LUMCON!B70+LOSFA!B70</f>
        <v>474966273</v>
      </c>
      <c r="C70" s="61">
        <f>BOR!C70+LUMCON!C70+LOSFA!C70</f>
        <v>525103315</v>
      </c>
      <c r="D70" s="61">
        <f>BOR!D70+LUMCON!D70+LOSFA!D70</f>
        <v>518096217</v>
      </c>
      <c r="E70" s="61">
        <f t="shared" si="8"/>
        <v>-7007098</v>
      </c>
      <c r="F70" s="62">
        <f t="shared" si="9"/>
        <v>-1.3344227316485328E-2</v>
      </c>
      <c r="H70" s="178"/>
    </row>
    <row r="71" spans="1:9" ht="15" customHeight="1" x14ac:dyDescent="0.25">
      <c r="A71" s="66" t="s">
        <v>52</v>
      </c>
      <c r="B71" s="61">
        <f>BOR!B71+LUMCON!B71+LOSFA!B71</f>
        <v>0</v>
      </c>
      <c r="C71" s="61">
        <f>BOR!C71+LUMCON!C71+LOSFA!C71</f>
        <v>0</v>
      </c>
      <c r="D71" s="61">
        <f>BOR!D71+LUMCON!D71+LOSFA!D71</f>
        <v>0</v>
      </c>
      <c r="E71" s="61">
        <f t="shared" si="8"/>
        <v>0</v>
      </c>
      <c r="F71" s="62">
        <f t="shared" si="9"/>
        <v>0</v>
      </c>
      <c r="H71" s="178"/>
    </row>
    <row r="72" spans="1:9" ht="15" customHeight="1" x14ac:dyDescent="0.25">
      <c r="A72" s="66" t="s">
        <v>53</v>
      </c>
      <c r="B72" s="61">
        <f>BOR!B72+LUMCON!B72+LOSFA!B72</f>
        <v>0</v>
      </c>
      <c r="C72" s="61">
        <f>BOR!C72+LUMCON!C72+LOSFA!C72</f>
        <v>0</v>
      </c>
      <c r="D72" s="61">
        <f>BOR!D72+LUMCON!D72+LOSFA!D72</f>
        <v>0</v>
      </c>
      <c r="E72" s="61">
        <f t="shared" si="8"/>
        <v>0</v>
      </c>
      <c r="F72" s="62">
        <f t="shared" si="9"/>
        <v>0</v>
      </c>
      <c r="H72" s="178"/>
    </row>
    <row r="73" spans="1:9" s="103" customFormat="1" ht="15" customHeight="1" x14ac:dyDescent="0.25">
      <c r="A73" s="84" t="s">
        <v>54</v>
      </c>
      <c r="B73" s="77">
        <f>SUM(B65:B72)</f>
        <v>474966273</v>
      </c>
      <c r="C73" s="77">
        <f>SUM(C65:C72)</f>
        <v>525103315</v>
      </c>
      <c r="D73" s="77">
        <f>SUM(D65:D72)</f>
        <v>518096217</v>
      </c>
      <c r="E73" s="77">
        <f t="shared" si="8"/>
        <v>-7007098</v>
      </c>
      <c r="F73" s="71">
        <f t="shared" si="9"/>
        <v>-1.3344227316485328E-2</v>
      </c>
      <c r="H73" s="179"/>
    </row>
    <row r="74" spans="1:9" ht="15" customHeight="1" x14ac:dyDescent="0.25">
      <c r="A74" s="66" t="s">
        <v>55</v>
      </c>
      <c r="B74" s="61">
        <f>BOR!B74+LUMCON!B74+LOSFA!B74</f>
        <v>0</v>
      </c>
      <c r="C74" s="61">
        <f>BOR!C74+LUMCON!C74+LOSFA!C74</f>
        <v>0</v>
      </c>
      <c r="D74" s="61">
        <f>BOR!D74+LUMCON!D74+LOSFA!D74</f>
        <v>0</v>
      </c>
      <c r="E74" s="61">
        <f t="shared" si="8"/>
        <v>0</v>
      </c>
      <c r="F74" s="62">
        <f t="shared" si="9"/>
        <v>0</v>
      </c>
      <c r="H74" s="178"/>
    </row>
    <row r="75" spans="1:9" ht="15" customHeight="1" x14ac:dyDescent="0.25">
      <c r="A75" s="66" t="s">
        <v>56</v>
      </c>
      <c r="B75" s="61">
        <f>BOR!B75+LUMCON!B75+LOSFA!B75</f>
        <v>0</v>
      </c>
      <c r="C75" s="61">
        <f>BOR!C75+LUMCON!C75+LOSFA!C75</f>
        <v>0</v>
      </c>
      <c r="D75" s="61">
        <f>BOR!D75+LUMCON!D75+LOSFA!D75</f>
        <v>0</v>
      </c>
      <c r="E75" s="61">
        <f t="shared" si="8"/>
        <v>0</v>
      </c>
      <c r="F75" s="62">
        <f t="shared" si="9"/>
        <v>0</v>
      </c>
      <c r="H75" s="178"/>
    </row>
    <row r="76" spans="1:9" ht="15" customHeight="1" x14ac:dyDescent="0.25">
      <c r="A76" s="66" t="s">
        <v>57</v>
      </c>
      <c r="B76" s="61">
        <f>BOR!B76+LUMCON!B76+LOSFA!B76</f>
        <v>0</v>
      </c>
      <c r="C76" s="61">
        <f>BOR!C76+LUMCON!C76+LOSFA!C76</f>
        <v>0</v>
      </c>
      <c r="D76" s="61">
        <f>BOR!D76+LUMCON!D76+LOSFA!D76</f>
        <v>0</v>
      </c>
      <c r="E76" s="61">
        <f t="shared" si="8"/>
        <v>0</v>
      </c>
      <c r="F76" s="62">
        <f t="shared" si="9"/>
        <v>0</v>
      </c>
      <c r="H76" s="178"/>
    </row>
    <row r="77" spans="1:9" ht="15" customHeight="1" x14ac:dyDescent="0.25">
      <c r="A77" s="66" t="s">
        <v>58</v>
      </c>
      <c r="B77" s="61">
        <f>BOR!B77+LUMCON!B77+LOSFA!B77</f>
        <v>0</v>
      </c>
      <c r="C77" s="61">
        <f>BOR!C77+LUMCON!C77+LOSFA!C77</f>
        <v>0</v>
      </c>
      <c r="D77" s="61">
        <f>BOR!D77+LUMCON!D77+LOSFA!D77</f>
        <v>0</v>
      </c>
      <c r="E77" s="61">
        <f t="shared" si="8"/>
        <v>0</v>
      </c>
      <c r="F77" s="62">
        <f t="shared" si="9"/>
        <v>0</v>
      </c>
      <c r="H77" s="178"/>
    </row>
    <row r="78" spans="1:9" s="103" customFormat="1" ht="15" customHeight="1" x14ac:dyDescent="0.25">
      <c r="A78" s="85" t="s">
        <v>59</v>
      </c>
      <c r="B78" s="77">
        <f>SUM(B73:B77)</f>
        <v>474966273</v>
      </c>
      <c r="C78" s="77">
        <f>SUM(C73:C77)</f>
        <v>525103315</v>
      </c>
      <c r="D78" s="77">
        <f>SUM(D73:D77)</f>
        <v>518096217</v>
      </c>
      <c r="E78" s="77">
        <f t="shared" si="8"/>
        <v>-7007098</v>
      </c>
      <c r="F78" s="71">
        <f t="shared" si="9"/>
        <v>-1.3344227316485328E-2</v>
      </c>
      <c r="H78" s="179"/>
      <c r="I78" s="153"/>
    </row>
    <row r="79" spans="1:9" ht="15" customHeight="1" x14ac:dyDescent="0.25">
      <c r="A79" s="83"/>
      <c r="B79" s="57"/>
      <c r="C79" s="57"/>
      <c r="D79" s="57"/>
      <c r="E79" s="57"/>
      <c r="F79" s="59"/>
      <c r="H79" s="178"/>
    </row>
    <row r="80" spans="1:9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f>BOR!B81+LUMCON!B81+LOSFA!B81</f>
        <v>20193534</v>
      </c>
      <c r="C81" s="61">
        <f>BOR!C81+LUMCON!C81+LOSFA!C81</f>
        <v>24829651</v>
      </c>
      <c r="D81" s="61">
        <f>BOR!D81+LUMCON!D81+LOSFA!D81</f>
        <v>23330750</v>
      </c>
      <c r="E81" s="61">
        <f t="shared" ref="E81:E99" si="10">D81-C81</f>
        <v>-1498901</v>
      </c>
      <c r="F81" s="62">
        <f t="shared" ref="F81:F99" si="11">IF(ISBLANK(E81),"  ",IF(C81&gt;0,E81/C81,IF(E81&gt;0,1,0)))</f>
        <v>-6.0367380918886056E-2</v>
      </c>
      <c r="H81" s="178"/>
    </row>
    <row r="82" spans="1:8" ht="15" customHeight="1" x14ac:dyDescent="0.25">
      <c r="A82" s="66" t="s">
        <v>62</v>
      </c>
      <c r="B82" s="61">
        <f>BOR!B82+LUMCON!B82+LOSFA!B82</f>
        <v>621444</v>
      </c>
      <c r="C82" s="61">
        <f>BOR!C82+LUMCON!C82+LOSFA!C82</f>
        <v>929728</v>
      </c>
      <c r="D82" s="61">
        <f>BOR!D82+LUMCON!D82+LOSFA!D82</f>
        <v>825595</v>
      </c>
      <c r="E82" s="61">
        <f t="shared" si="10"/>
        <v>-104133</v>
      </c>
      <c r="F82" s="62">
        <f t="shared" si="11"/>
        <v>-0.11200372582088525</v>
      </c>
      <c r="H82" s="178"/>
    </row>
    <row r="83" spans="1:8" ht="15" customHeight="1" x14ac:dyDescent="0.25">
      <c r="A83" s="66" t="s">
        <v>63</v>
      </c>
      <c r="B83" s="61">
        <f>BOR!B83+LUMCON!B83+LOSFA!B83</f>
        <v>7993100</v>
      </c>
      <c r="C83" s="61">
        <f>BOR!C83+LUMCON!C83+LOSFA!C83</f>
        <v>9466013</v>
      </c>
      <c r="D83" s="61">
        <f>BOR!D83+LUMCON!D83+LOSFA!D83</f>
        <v>9240228</v>
      </c>
      <c r="E83" s="61">
        <f t="shared" si="10"/>
        <v>-225785</v>
      </c>
      <c r="F83" s="62">
        <f t="shared" si="11"/>
        <v>-2.3852175144910535E-2</v>
      </c>
      <c r="H83" s="178"/>
    </row>
    <row r="84" spans="1:8" s="103" customFormat="1" ht="15" customHeight="1" x14ac:dyDescent="0.25">
      <c r="A84" s="84" t="s">
        <v>64</v>
      </c>
      <c r="B84" s="77">
        <f>SUM(B81:B83)</f>
        <v>28808078</v>
      </c>
      <c r="C84" s="77">
        <f>SUM(C81:C83)</f>
        <v>35225392</v>
      </c>
      <c r="D84" s="77">
        <f>SUM(D81:D83)</f>
        <v>33396573</v>
      </c>
      <c r="E84" s="77">
        <f t="shared" si="10"/>
        <v>-1828819</v>
      </c>
      <c r="F84" s="71">
        <f t="shared" si="11"/>
        <v>-5.1917633734210822E-2</v>
      </c>
      <c r="H84" s="179"/>
    </row>
    <row r="85" spans="1:8" ht="15" customHeight="1" x14ac:dyDescent="0.25">
      <c r="A85" s="66" t="s">
        <v>65</v>
      </c>
      <c r="B85" s="61">
        <f>BOR!B85+LUMCON!B85+LOSFA!B85</f>
        <v>545029</v>
      </c>
      <c r="C85" s="61">
        <f>BOR!C85+LUMCON!C85+LOSFA!C85</f>
        <v>714973</v>
      </c>
      <c r="D85" s="61">
        <f>BOR!D85+LUMCON!D85+LOSFA!D85</f>
        <v>611383</v>
      </c>
      <c r="E85" s="61">
        <f t="shared" si="10"/>
        <v>-103590</v>
      </c>
      <c r="F85" s="62">
        <f t="shared" si="11"/>
        <v>-0.14488659012298366</v>
      </c>
      <c r="H85" s="178"/>
    </row>
    <row r="86" spans="1:8" ht="15" customHeight="1" x14ac:dyDescent="0.25">
      <c r="A86" s="66" t="s">
        <v>66</v>
      </c>
      <c r="B86" s="61">
        <f>BOR!B86+LUMCON!B86+LOSFA!B86</f>
        <v>10983381</v>
      </c>
      <c r="C86" s="61">
        <f>BOR!C86+LUMCON!C86+LOSFA!C86</f>
        <v>14974562</v>
      </c>
      <c r="D86" s="61">
        <f>BOR!D86+LUMCON!D86+LOSFA!D86</f>
        <v>13737241</v>
      </c>
      <c r="E86" s="61">
        <f t="shared" si="10"/>
        <v>-1237321</v>
      </c>
      <c r="F86" s="62">
        <f t="shared" si="11"/>
        <v>-8.2628193065012526E-2</v>
      </c>
      <c r="H86" s="178"/>
    </row>
    <row r="87" spans="1:8" ht="15" customHeight="1" x14ac:dyDescent="0.25">
      <c r="A87" s="66" t="s">
        <v>67</v>
      </c>
      <c r="B87" s="61">
        <f>BOR!B87+LUMCON!B87+LOSFA!B87</f>
        <v>1806688</v>
      </c>
      <c r="C87" s="61">
        <f>BOR!C87+LUMCON!C87+LOSFA!C87</f>
        <v>4527787</v>
      </c>
      <c r="D87" s="61">
        <f>BOR!D87+LUMCON!D87+LOSFA!D87</f>
        <v>4265699</v>
      </c>
      <c r="E87" s="61">
        <f t="shared" si="10"/>
        <v>-262088</v>
      </c>
      <c r="F87" s="62">
        <f t="shared" si="11"/>
        <v>-5.7884348358259785E-2</v>
      </c>
      <c r="H87" s="178"/>
    </row>
    <row r="88" spans="1:8" s="103" customFormat="1" ht="15" customHeight="1" x14ac:dyDescent="0.25">
      <c r="A88" s="68" t="s">
        <v>68</v>
      </c>
      <c r="B88" s="77">
        <f>SUM(B85:B87)</f>
        <v>13335098</v>
      </c>
      <c r="C88" s="77">
        <f>SUM(C85:C87)</f>
        <v>20217322</v>
      </c>
      <c r="D88" s="77">
        <f>SUM(D85:D87)</f>
        <v>18614323</v>
      </c>
      <c r="E88" s="77">
        <f t="shared" si="10"/>
        <v>-1602999</v>
      </c>
      <c r="F88" s="71">
        <f t="shared" si="11"/>
        <v>-7.9288394377850832E-2</v>
      </c>
      <c r="H88" s="179"/>
    </row>
    <row r="89" spans="1:8" ht="15" customHeight="1" x14ac:dyDescent="0.25">
      <c r="A89" s="66" t="s">
        <v>69</v>
      </c>
      <c r="B89" s="61">
        <f>BOR!B89+LUMCON!B89+LOSFA!B89</f>
        <v>1638057</v>
      </c>
      <c r="C89" s="61">
        <f>BOR!C89+LUMCON!C89+LOSFA!C89</f>
        <v>4012353</v>
      </c>
      <c r="D89" s="61">
        <f>BOR!D89+LUMCON!D89+LOSFA!D89</f>
        <v>4002116</v>
      </c>
      <c r="E89" s="61">
        <f t="shared" si="10"/>
        <v>-10237</v>
      </c>
      <c r="F89" s="62">
        <f t="shared" si="11"/>
        <v>-2.5513707293450998E-3</v>
      </c>
      <c r="H89" s="178"/>
    </row>
    <row r="90" spans="1:8" ht="15" customHeight="1" x14ac:dyDescent="0.25">
      <c r="A90" s="66" t="s">
        <v>70</v>
      </c>
      <c r="B90" s="61">
        <f>BOR!B90+LUMCON!B90+LOSFA!B90</f>
        <v>426650240</v>
      </c>
      <c r="C90" s="61">
        <f>BOR!C90+LUMCON!C90+LOSFA!C90</f>
        <v>460380948</v>
      </c>
      <c r="D90" s="61">
        <f>BOR!D90+LUMCON!D90+LOSFA!D90</f>
        <v>457245996</v>
      </c>
      <c r="E90" s="61">
        <f t="shared" si="10"/>
        <v>-3134952</v>
      </c>
      <c r="F90" s="62">
        <f t="shared" si="11"/>
        <v>-6.8094737925601563E-3</v>
      </c>
      <c r="H90" s="178"/>
    </row>
    <row r="91" spans="1:8" ht="15" customHeight="1" x14ac:dyDescent="0.25">
      <c r="A91" s="66" t="s">
        <v>71</v>
      </c>
      <c r="B91" s="61">
        <f>BOR!B91+LUMCON!B91+LOSFA!B91</f>
        <v>0</v>
      </c>
      <c r="C91" s="61">
        <f>BOR!C91+LUMCON!C91+LOSFA!C91</f>
        <v>0</v>
      </c>
      <c r="D91" s="61">
        <f>BOR!D91+LUMCON!D91+LOSFA!D91</f>
        <v>0</v>
      </c>
      <c r="E91" s="61">
        <f t="shared" si="10"/>
        <v>0</v>
      </c>
      <c r="F91" s="62">
        <f t="shared" si="11"/>
        <v>0</v>
      </c>
      <c r="H91" s="178"/>
    </row>
    <row r="92" spans="1:8" ht="15" customHeight="1" x14ac:dyDescent="0.25">
      <c r="A92" s="66" t="s">
        <v>72</v>
      </c>
      <c r="B92" s="61">
        <f>BOR!B92+LUMCON!B92+LOSFA!B92</f>
        <v>3235242</v>
      </c>
      <c r="C92" s="61">
        <f>BOR!C92+LUMCON!C92+LOSFA!C92</f>
        <v>3717609</v>
      </c>
      <c r="D92" s="61">
        <f>BOR!D92+LUMCON!D92+LOSFA!D92</f>
        <v>3966772</v>
      </c>
      <c r="E92" s="61">
        <f t="shared" si="10"/>
        <v>249163</v>
      </c>
      <c r="F92" s="62">
        <f t="shared" si="11"/>
        <v>6.7022379168976617E-2</v>
      </c>
      <c r="H92" s="178"/>
    </row>
    <row r="93" spans="1:8" s="103" customFormat="1" ht="15" customHeight="1" x14ac:dyDescent="0.25">
      <c r="A93" s="68" t="s">
        <v>73</v>
      </c>
      <c r="B93" s="77">
        <f>SUM(B89:B92)</f>
        <v>431523539</v>
      </c>
      <c r="C93" s="77">
        <f>SUM(C89:C92)</f>
        <v>468110910</v>
      </c>
      <c r="D93" s="77">
        <f>SUM(D89:D92)</f>
        <v>465214884</v>
      </c>
      <c r="E93" s="77">
        <f t="shared" si="10"/>
        <v>-2896026</v>
      </c>
      <c r="F93" s="71">
        <f t="shared" si="11"/>
        <v>-6.1866235931138623E-3</v>
      </c>
      <c r="H93" s="179"/>
    </row>
    <row r="94" spans="1:8" ht="15" customHeight="1" x14ac:dyDescent="0.25">
      <c r="A94" s="66" t="s">
        <v>74</v>
      </c>
      <c r="B94" s="61">
        <f>BOR!B94+LUMCON!B94+LOSFA!B94</f>
        <v>952721</v>
      </c>
      <c r="C94" s="61">
        <f>BOR!C94+LUMCON!C94+LOSFA!C94</f>
        <v>1199691</v>
      </c>
      <c r="D94" s="61">
        <f>BOR!D94+LUMCON!D94+LOSFA!D94</f>
        <v>520437</v>
      </c>
      <c r="E94" s="61">
        <f t="shared" si="10"/>
        <v>-679254</v>
      </c>
      <c r="F94" s="62">
        <f t="shared" si="11"/>
        <v>-0.56619079412948836</v>
      </c>
      <c r="H94" s="178"/>
    </row>
    <row r="95" spans="1:8" ht="15" customHeight="1" x14ac:dyDescent="0.25">
      <c r="A95" s="66" t="s">
        <v>75</v>
      </c>
      <c r="B95" s="61">
        <f>BOR!B95+LUMCON!B95+LOSFA!B95</f>
        <v>0</v>
      </c>
      <c r="C95" s="61">
        <f>BOR!C95+LUMCON!C95+LOSFA!C95</f>
        <v>0</v>
      </c>
      <c r="D95" s="61">
        <f>BOR!D95+LUMCON!D95+LOSFA!D95</f>
        <v>0</v>
      </c>
      <c r="E95" s="61">
        <f t="shared" si="10"/>
        <v>0</v>
      </c>
      <c r="F95" s="62">
        <f t="shared" si="11"/>
        <v>0</v>
      </c>
      <c r="H95" s="178"/>
    </row>
    <row r="96" spans="1:8" ht="15" customHeight="1" x14ac:dyDescent="0.25">
      <c r="A96" s="73" t="s">
        <v>76</v>
      </c>
      <c r="B96" s="61">
        <f>BOR!B96+LUMCON!B96+LOSFA!B96</f>
        <v>346837</v>
      </c>
      <c r="C96" s="61">
        <f>BOR!C96+LUMCON!C96+LOSFA!C96</f>
        <v>350000</v>
      </c>
      <c r="D96" s="61">
        <f>BOR!D96+LUMCON!D96+LOSFA!D96</f>
        <v>350000</v>
      </c>
      <c r="E96" s="61">
        <f t="shared" si="10"/>
        <v>0</v>
      </c>
      <c r="F96" s="62">
        <f t="shared" si="11"/>
        <v>0</v>
      </c>
      <c r="H96" s="178"/>
    </row>
    <row r="97" spans="1:8" s="103" customFormat="1" ht="15" customHeight="1" x14ac:dyDescent="0.25">
      <c r="A97" s="87" t="s">
        <v>77</v>
      </c>
      <c r="B97" s="77">
        <f>SUM(B94:B96)</f>
        <v>1299558</v>
      </c>
      <c r="C97" s="77">
        <f>SUM(C94:C96)</f>
        <v>1549691</v>
      </c>
      <c r="D97" s="77">
        <f>SUM(D94:D96)</f>
        <v>870437</v>
      </c>
      <c r="E97" s="77">
        <f t="shared" si="10"/>
        <v>-679254</v>
      </c>
      <c r="F97" s="71">
        <f t="shared" si="11"/>
        <v>-0.43831576746590128</v>
      </c>
      <c r="H97" s="179"/>
    </row>
    <row r="98" spans="1:8" ht="15" customHeight="1" x14ac:dyDescent="0.25">
      <c r="A98" s="73" t="s">
        <v>78</v>
      </c>
      <c r="B98" s="61">
        <f>BOR!B98+LUMCON!B98+LOSFA!B98</f>
        <v>0</v>
      </c>
      <c r="C98" s="61">
        <f>BOR!C98+LUMCON!C98+LOSFA!C98</f>
        <v>0</v>
      </c>
      <c r="D98" s="61">
        <f>BOR!D98+LUMCON!D98+LOSFA!D98</f>
        <v>0</v>
      </c>
      <c r="E98" s="61">
        <f t="shared" si="10"/>
        <v>0</v>
      </c>
      <c r="F98" s="62">
        <f t="shared" si="11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f>B98+B97+B93+B88+B84</f>
        <v>474966273</v>
      </c>
      <c r="C99" s="160">
        <f>C98+C97+C93+C88+C84</f>
        <v>525103315</v>
      </c>
      <c r="D99" s="160">
        <f>D98+D97+D93+D88+D84</f>
        <v>518096217</v>
      </c>
      <c r="E99" s="161">
        <f t="shared" si="10"/>
        <v>-7007098</v>
      </c>
      <c r="F99" s="162">
        <f t="shared" si="11"/>
        <v>-1.3344227316485328E-2</v>
      </c>
      <c r="H99" s="179"/>
    </row>
    <row r="100" spans="1:8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8" x14ac:dyDescent="0.25">
      <c r="A101" s="1" t="s">
        <v>210</v>
      </c>
    </row>
    <row r="102" spans="1:8" x14ac:dyDescent="0.25">
      <c r="A102" s="1" t="s">
        <v>181</v>
      </c>
    </row>
    <row r="103" spans="1:8" x14ac:dyDescent="0.25">
      <c r="A103" s="1" t="s">
        <v>211</v>
      </c>
    </row>
  </sheetData>
  <hyperlinks>
    <hyperlink ref="I2" location="Home!A1" tooltip="Home" display="Home" xr:uid="{00000000-0004-0000-0700-000000000000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M103"/>
  <sheetViews>
    <sheetView workbookViewId="0">
      <pane ySplit="5" topLeftCell="A6" activePane="bottomLeft" state="frozen"/>
      <selection activeCell="G16" sqref="G16"/>
      <selection pane="bottomLeft" activeCell="K19" sqref="K19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  <col min="11" max="11" width="12.7109375" bestFit="1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0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207</v>
      </c>
      <c r="C5" s="54" t="s">
        <v>208</v>
      </c>
      <c r="D5" s="202" t="s">
        <v>209</v>
      </c>
      <c r="E5" s="54" t="s">
        <v>207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30433730</v>
      </c>
      <c r="C8" s="61">
        <v>30433730</v>
      </c>
      <c r="D8" s="61">
        <f>30470935</f>
        <v>30470935</v>
      </c>
      <c r="E8" s="61">
        <f t="shared" ref="E8:E36" si="0">D8-C8</f>
        <v>37205</v>
      </c>
      <c r="F8" s="62">
        <f t="shared" ref="F8:F36" si="1">IF(ISBLANK(E8),"  ",IF(C8&gt;0,E8/C8,IF(E8&gt;0,1,0)))</f>
        <v>1.2224922807687391E-3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26125121</v>
      </c>
      <c r="C10" s="63">
        <v>29124847</v>
      </c>
      <c r="D10" s="63">
        <v>26436929</v>
      </c>
      <c r="E10" s="61">
        <f t="shared" si="0"/>
        <v>-2687918</v>
      </c>
      <c r="F10" s="62">
        <f t="shared" si="1"/>
        <v>-9.2289514859940719E-2</v>
      </c>
      <c r="H10" s="178"/>
    </row>
    <row r="11" spans="1:9" ht="15" customHeight="1" x14ac:dyDescent="0.25">
      <c r="A11" s="189" t="s">
        <v>15</v>
      </c>
      <c r="B11" s="65">
        <v>5000000</v>
      </c>
      <c r="C11" s="65">
        <v>5000000</v>
      </c>
      <c r="D11" s="65">
        <v>5000000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0</v>
      </c>
      <c r="C12" s="65">
        <v>0</v>
      </c>
      <c r="D12" s="65">
        <v>0</v>
      </c>
      <c r="E12" s="61">
        <f t="shared" si="0"/>
        <v>0</v>
      </c>
      <c r="F12" s="62">
        <f t="shared" si="1"/>
        <v>0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200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18100747</v>
      </c>
      <c r="C20" s="65">
        <v>20080000</v>
      </c>
      <c r="D20" s="65">
        <v>18930000</v>
      </c>
      <c r="E20" s="61">
        <f t="shared" si="0"/>
        <v>-1150000</v>
      </c>
      <c r="F20" s="62">
        <f t="shared" si="1"/>
        <v>-5.7270916334661352E-2</v>
      </c>
      <c r="H20" s="178"/>
    </row>
    <row r="21" spans="1:8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200000</v>
      </c>
      <c r="C25" s="65">
        <v>200000</v>
      </c>
      <c r="D25" s="65">
        <v>200000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5">
        <v>1000000</v>
      </c>
      <c r="C26" s="65">
        <v>1000000</v>
      </c>
      <c r="D26" s="65">
        <v>1000000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5">
        <v>1314374</v>
      </c>
      <c r="C27" s="65">
        <v>1844847</v>
      </c>
      <c r="D27" s="65">
        <v>1306929</v>
      </c>
      <c r="E27" s="61">
        <f t="shared" si="0"/>
        <v>-537918</v>
      </c>
      <c r="F27" s="62">
        <f t="shared" si="1"/>
        <v>-0.2915786512377449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s="209" customFormat="1" ht="15" customHeight="1" x14ac:dyDescent="0.25">
      <c r="A31" s="213" t="s">
        <v>205</v>
      </c>
      <c r="B31" s="215">
        <v>0</v>
      </c>
      <c r="C31" s="215">
        <v>0</v>
      </c>
      <c r="D31" s="215">
        <v>0</v>
      </c>
      <c r="E31" s="207">
        <v>0</v>
      </c>
      <c r="F31" s="208"/>
      <c r="H31" s="210"/>
    </row>
    <row r="32" spans="1:8" s="209" customFormat="1" ht="15" customHeight="1" x14ac:dyDescent="0.25">
      <c r="A32" s="214" t="s">
        <v>206</v>
      </c>
      <c r="B32" s="215">
        <v>0</v>
      </c>
      <c r="C32" s="215">
        <v>0</v>
      </c>
      <c r="D32" s="215">
        <v>0</v>
      </c>
      <c r="E32" s="207">
        <v>0</v>
      </c>
      <c r="F32" s="208"/>
      <c r="H32" s="210"/>
    </row>
    <row r="33" spans="1:9" ht="15" customHeight="1" x14ac:dyDescent="0.25">
      <c r="A33" s="191" t="s">
        <v>201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9" ht="15" customHeight="1" x14ac:dyDescent="0.25">
      <c r="A34" s="204" t="s">
        <v>204</v>
      </c>
      <c r="B34" s="65">
        <v>0</v>
      </c>
      <c r="C34" s="65">
        <v>0</v>
      </c>
      <c r="D34" s="65">
        <v>0</v>
      </c>
      <c r="E34" s="61">
        <f t="shared" ref="E34" si="2">D34-C34</f>
        <v>0</v>
      </c>
      <c r="F34" s="62">
        <f t="shared" ref="F34" si="3">IF(ISBLANK(E34),"  ",IF(C34&gt;0,E34/C34,IF(E34&gt;0,1,0)))</f>
        <v>0</v>
      </c>
      <c r="H34" s="178"/>
    </row>
    <row r="35" spans="1:9" ht="15" customHeight="1" x14ac:dyDescent="0.25">
      <c r="A35" s="193" t="s">
        <v>202</v>
      </c>
      <c r="B35" s="65">
        <v>0</v>
      </c>
      <c r="C35" s="65">
        <v>0</v>
      </c>
      <c r="D35" s="65">
        <v>0</v>
      </c>
      <c r="E35" s="61">
        <f t="shared" si="0"/>
        <v>0</v>
      </c>
      <c r="F35" s="62">
        <f t="shared" si="1"/>
        <v>0</v>
      </c>
      <c r="H35" s="178"/>
    </row>
    <row r="36" spans="1:9" ht="15" customHeight="1" x14ac:dyDescent="0.25">
      <c r="A36" s="193" t="s">
        <v>203</v>
      </c>
      <c r="B36" s="65">
        <v>510000</v>
      </c>
      <c r="C36" s="65">
        <v>1000000</v>
      </c>
      <c r="D36" s="65">
        <v>0</v>
      </c>
      <c r="E36" s="61">
        <f t="shared" si="0"/>
        <v>-1000000</v>
      </c>
      <c r="F36" s="62">
        <f t="shared" si="1"/>
        <v>-1</v>
      </c>
      <c r="H36" s="178"/>
    </row>
    <row r="37" spans="1:9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9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9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9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9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9" s="103" customFormat="1" ht="15" customHeight="1" x14ac:dyDescent="0.25">
      <c r="A42" s="69" t="s">
        <v>30</v>
      </c>
      <c r="B42" s="70">
        <v>56558851</v>
      </c>
      <c r="C42" s="70">
        <v>59558577</v>
      </c>
      <c r="D42" s="70">
        <f>56907864</f>
        <v>56907864</v>
      </c>
      <c r="E42" s="70">
        <f>D42-C42</f>
        <v>-2650713</v>
      </c>
      <c r="F42" s="71">
        <f>IF(ISBLANK(E42),"  ",IF(C42&gt;0,E42/C42,IF(E42&gt;0,1,0)))</f>
        <v>-4.4505982740319666E-2</v>
      </c>
      <c r="H42" s="179"/>
      <c r="I42" s="153"/>
    </row>
    <row r="43" spans="1:9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9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4">D44-C44</f>
        <v>0</v>
      </c>
      <c r="F44" s="62">
        <f t="shared" ref="F44:F49" si="5">IF(ISBLANK(E44),"  ",IF(C44&gt;0,E44/C44,IF(E44&gt;0,1,0)))</f>
        <v>0</v>
      </c>
      <c r="H44" s="178"/>
    </row>
    <row r="45" spans="1:9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3">
        <f t="shared" si="4"/>
        <v>0</v>
      </c>
      <c r="F45" s="62">
        <f t="shared" si="5"/>
        <v>0</v>
      </c>
      <c r="H45" s="178"/>
    </row>
    <row r="46" spans="1:9" ht="15" customHeight="1" x14ac:dyDescent="0.25">
      <c r="A46" s="73" t="s">
        <v>34</v>
      </c>
      <c r="B46" s="61">
        <v>0</v>
      </c>
      <c r="C46" s="61">
        <v>0</v>
      </c>
      <c r="D46" s="61">
        <v>0</v>
      </c>
      <c r="E46" s="63">
        <f t="shared" si="4"/>
        <v>0</v>
      </c>
      <c r="F46" s="62">
        <f t="shared" si="5"/>
        <v>0</v>
      </c>
      <c r="H46" s="178"/>
    </row>
    <row r="47" spans="1:9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3">
        <f t="shared" si="4"/>
        <v>0</v>
      </c>
      <c r="F47" s="62">
        <f t="shared" si="5"/>
        <v>0</v>
      </c>
      <c r="H47" s="178"/>
    </row>
    <row r="48" spans="1:9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3">
        <f t="shared" si="4"/>
        <v>0</v>
      </c>
      <c r="F48" s="62">
        <f t="shared" si="5"/>
        <v>0</v>
      </c>
      <c r="H48" s="178"/>
    </row>
    <row r="49" spans="1:13" s="103" customFormat="1" ht="15" customHeight="1" x14ac:dyDescent="0.25">
      <c r="A49" s="67" t="s">
        <v>37</v>
      </c>
      <c r="B49" s="75">
        <v>0</v>
      </c>
      <c r="C49" s="75">
        <v>0</v>
      </c>
      <c r="D49" s="75">
        <v>0</v>
      </c>
      <c r="E49" s="86">
        <f t="shared" si="4"/>
        <v>0</v>
      </c>
      <c r="F49" s="71">
        <f t="shared" si="5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v>3684278</v>
      </c>
      <c r="C51" s="77">
        <v>13178365</v>
      </c>
      <c r="D51" s="77">
        <v>13003365</v>
      </c>
      <c r="E51" s="77">
        <f>D51-C51</f>
        <v>-175000</v>
      </c>
      <c r="F51" s="71">
        <f>IF(ISBLANK(E51),"  ",IF(C51&gt;0,E51/C51,IF(E51&gt;0,1,0)))</f>
        <v>-1.3279340798346381E-2</v>
      </c>
      <c r="H51" s="179"/>
      <c r="I51" s="153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71">
        <f>IF(ISBLANK(E53),"  ",IF(C53&gt;0,E53/C53,IF(E53&gt;0,1,0)))</f>
        <v>0</v>
      </c>
      <c r="H53" s="179"/>
      <c r="I53" s="153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5">
        <v>4907925</v>
      </c>
      <c r="C55" s="75">
        <v>6930299</v>
      </c>
      <c r="D55" s="75">
        <v>6930299</v>
      </c>
      <c r="E55" s="75">
        <f>D55-C55</f>
        <v>0</v>
      </c>
      <c r="F55" s="71">
        <f>IF(ISBLANK(E55),"  ",IF(C55&gt;0,E55/C55,IF(E55&gt;0,1,0)))</f>
        <v>0</v>
      </c>
      <c r="H55" s="179"/>
      <c r="I55" s="153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9">
        <v>7604535</v>
      </c>
      <c r="C57" s="79">
        <v>15422314</v>
      </c>
      <c r="D57" s="79">
        <v>15422314</v>
      </c>
      <c r="E57" s="79">
        <f>D57-C57</f>
        <v>0</v>
      </c>
      <c r="F57" s="71">
        <f>IF(ISBLANK(E57),"  ",IF(C57&gt;0,E57/C57,IF(E57&gt;0,1,0)))</f>
        <v>0</v>
      </c>
      <c r="H57" s="179"/>
      <c r="I57" s="153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  <c r="I59" s="153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5">
        <v>72755589</v>
      </c>
      <c r="C61" s="75">
        <v>95089555</v>
      </c>
      <c r="D61" s="75">
        <f>92263842</f>
        <v>92263842</v>
      </c>
      <c r="E61" s="75">
        <f>D61-C61</f>
        <v>-2825713</v>
      </c>
      <c r="F61" s="71">
        <f>IF(ISBLANK(E61),"  ",IF(C61&gt;0,E61/C61,IF(E61&gt;0,1,0)))</f>
        <v>-2.9716334249329488E-2</v>
      </c>
      <c r="H61" s="179"/>
      <c r="I61" s="153"/>
      <c r="K61" s="153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57">
        <v>0</v>
      </c>
      <c r="C65" s="57">
        <v>0</v>
      </c>
      <c r="D65" s="57">
        <v>0</v>
      </c>
      <c r="E65" s="57">
        <f t="shared" ref="E65:E78" si="6">D65-C65</f>
        <v>0</v>
      </c>
      <c r="F65" s="62">
        <f t="shared" ref="F65:F78" si="7">IF(ISBLANK(E65),"  ",IF(C65&gt;0,E65/C65,IF(E65&gt;0,1,0)))</f>
        <v>0</v>
      </c>
      <c r="H65" s="178"/>
    </row>
    <row r="66" spans="1:8" ht="15" customHeight="1" x14ac:dyDescent="0.25">
      <c r="A66" s="66" t="s">
        <v>47</v>
      </c>
      <c r="B66" s="65">
        <v>0</v>
      </c>
      <c r="C66" s="65">
        <v>0</v>
      </c>
      <c r="D66" s="65">
        <v>0</v>
      </c>
      <c r="E66" s="65">
        <f t="shared" si="6"/>
        <v>0</v>
      </c>
      <c r="F66" s="62">
        <f t="shared" si="7"/>
        <v>0</v>
      </c>
      <c r="H66" s="178"/>
    </row>
    <row r="67" spans="1:8" ht="15" customHeight="1" x14ac:dyDescent="0.25">
      <c r="A67" s="66" t="s">
        <v>48</v>
      </c>
      <c r="B67" s="65">
        <v>0</v>
      </c>
      <c r="C67" s="65">
        <v>0</v>
      </c>
      <c r="D67" s="65">
        <v>0</v>
      </c>
      <c r="E67" s="65">
        <f t="shared" si="6"/>
        <v>0</v>
      </c>
      <c r="F67" s="62">
        <f t="shared" si="7"/>
        <v>0</v>
      </c>
      <c r="H67" s="178"/>
    </row>
    <row r="68" spans="1:8" ht="15" customHeight="1" x14ac:dyDescent="0.25">
      <c r="A68" s="66" t="s">
        <v>49</v>
      </c>
      <c r="B68" s="65">
        <v>0</v>
      </c>
      <c r="C68" s="65">
        <v>0</v>
      </c>
      <c r="D68" s="65">
        <v>0</v>
      </c>
      <c r="E68" s="65">
        <f t="shared" si="6"/>
        <v>0</v>
      </c>
      <c r="F68" s="62">
        <f t="shared" si="7"/>
        <v>0</v>
      </c>
      <c r="H68" s="178"/>
    </row>
    <row r="69" spans="1:8" ht="15" customHeight="1" x14ac:dyDescent="0.25">
      <c r="A69" s="66" t="s">
        <v>50</v>
      </c>
      <c r="B69" s="65">
        <v>0</v>
      </c>
      <c r="C69" s="65">
        <v>0</v>
      </c>
      <c r="D69" s="65">
        <v>0</v>
      </c>
      <c r="E69" s="65">
        <f t="shared" si="6"/>
        <v>0</v>
      </c>
      <c r="F69" s="62">
        <f t="shared" si="7"/>
        <v>0</v>
      </c>
      <c r="H69" s="178"/>
    </row>
    <row r="70" spans="1:8" ht="15" customHeight="1" x14ac:dyDescent="0.25">
      <c r="A70" s="66" t="s">
        <v>51</v>
      </c>
      <c r="B70" s="65">
        <v>72716452</v>
      </c>
      <c r="C70" s="65">
        <v>95089555</v>
      </c>
      <c r="D70" s="65">
        <f>92263842</f>
        <v>92263842</v>
      </c>
      <c r="E70" s="65">
        <f t="shared" si="6"/>
        <v>-2825713</v>
      </c>
      <c r="F70" s="62">
        <f t="shared" si="7"/>
        <v>-2.9716334249329488E-2</v>
      </c>
      <c r="H70" s="178"/>
    </row>
    <row r="71" spans="1:8" ht="15" customHeight="1" x14ac:dyDescent="0.25">
      <c r="A71" s="66" t="s">
        <v>52</v>
      </c>
      <c r="B71" s="65">
        <v>0</v>
      </c>
      <c r="C71" s="65">
        <v>0</v>
      </c>
      <c r="D71" s="65">
        <v>0</v>
      </c>
      <c r="E71" s="65">
        <f t="shared" si="6"/>
        <v>0</v>
      </c>
      <c r="F71" s="62">
        <f t="shared" si="7"/>
        <v>0</v>
      </c>
      <c r="H71" s="178"/>
    </row>
    <row r="72" spans="1:8" ht="15" customHeight="1" x14ac:dyDescent="0.25">
      <c r="A72" s="66" t="s">
        <v>53</v>
      </c>
      <c r="B72" s="65">
        <v>0</v>
      </c>
      <c r="C72" s="65">
        <v>0</v>
      </c>
      <c r="D72" s="65">
        <v>0</v>
      </c>
      <c r="E72" s="65">
        <f t="shared" si="6"/>
        <v>0</v>
      </c>
      <c r="F72" s="62">
        <f t="shared" si="7"/>
        <v>0</v>
      </c>
      <c r="H72" s="178"/>
    </row>
    <row r="73" spans="1:8" s="103" customFormat="1" ht="15" customHeight="1" x14ac:dyDescent="0.25">
      <c r="A73" s="84" t="s">
        <v>54</v>
      </c>
      <c r="B73" s="70">
        <v>72716452</v>
      </c>
      <c r="C73" s="70">
        <v>95089555</v>
      </c>
      <c r="D73" s="70">
        <f>D70</f>
        <v>92263842</v>
      </c>
      <c r="E73" s="70">
        <f t="shared" si="6"/>
        <v>-2825713</v>
      </c>
      <c r="F73" s="71">
        <f t="shared" si="7"/>
        <v>-2.9716334249329488E-2</v>
      </c>
      <c r="H73" s="179"/>
    </row>
    <row r="74" spans="1:8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65">
        <f t="shared" si="6"/>
        <v>0</v>
      </c>
      <c r="F74" s="62">
        <f t="shared" si="7"/>
        <v>0</v>
      </c>
      <c r="H74" s="178"/>
    </row>
    <row r="75" spans="1:8" ht="15" customHeight="1" x14ac:dyDescent="0.25">
      <c r="A75" s="66" t="s">
        <v>56</v>
      </c>
      <c r="B75" s="65">
        <v>0</v>
      </c>
      <c r="C75" s="65">
        <v>0</v>
      </c>
      <c r="D75" s="65">
        <v>0</v>
      </c>
      <c r="E75" s="65">
        <f t="shared" si="6"/>
        <v>0</v>
      </c>
      <c r="F75" s="62">
        <f t="shared" si="7"/>
        <v>0</v>
      </c>
      <c r="H75" s="178"/>
    </row>
    <row r="76" spans="1:8" ht="15" customHeight="1" x14ac:dyDescent="0.25">
      <c r="A76" s="66" t="s">
        <v>57</v>
      </c>
      <c r="B76" s="65">
        <v>0</v>
      </c>
      <c r="C76" s="65">
        <v>0</v>
      </c>
      <c r="D76" s="65">
        <v>0</v>
      </c>
      <c r="E76" s="65">
        <f t="shared" si="6"/>
        <v>0</v>
      </c>
      <c r="F76" s="62">
        <f t="shared" si="7"/>
        <v>0</v>
      </c>
      <c r="H76" s="178"/>
    </row>
    <row r="77" spans="1:8" ht="15" customHeight="1" x14ac:dyDescent="0.25">
      <c r="A77" s="66" t="s">
        <v>58</v>
      </c>
      <c r="B77" s="65">
        <v>0</v>
      </c>
      <c r="C77" s="65">
        <v>0</v>
      </c>
      <c r="D77" s="65">
        <v>0</v>
      </c>
      <c r="E77" s="65">
        <f t="shared" si="6"/>
        <v>0</v>
      </c>
      <c r="F77" s="62">
        <f t="shared" si="7"/>
        <v>0</v>
      </c>
      <c r="H77" s="178"/>
    </row>
    <row r="78" spans="1:8" s="103" customFormat="1" ht="15" customHeight="1" x14ac:dyDescent="0.25">
      <c r="A78" s="85" t="s">
        <v>59</v>
      </c>
      <c r="B78" s="86">
        <v>72716452</v>
      </c>
      <c r="C78" s="86">
        <v>95089555</v>
      </c>
      <c r="D78" s="86">
        <f>92263842</f>
        <v>92263842</v>
      </c>
      <c r="E78" s="182">
        <f t="shared" si="6"/>
        <v>-2825713</v>
      </c>
      <c r="F78" s="71">
        <f t="shared" si="7"/>
        <v>-2.9716334249329488E-2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v>7958285</v>
      </c>
      <c r="C81" s="61">
        <v>8998757</v>
      </c>
      <c r="D81" s="61">
        <v>9622254</v>
      </c>
      <c r="E81" s="57">
        <f t="shared" ref="E81:E99" si="8">D81-C81</f>
        <v>623497</v>
      </c>
      <c r="F81" s="62">
        <f t="shared" ref="F81:F99" si="9">IF(ISBLANK(E81),"  ",IF(C81&gt;0,E81/C81,IF(E81&gt;0,1,0)))</f>
        <v>6.9287013750899157E-2</v>
      </c>
      <c r="H81" s="178"/>
    </row>
    <row r="82" spans="1:8" ht="15" customHeight="1" x14ac:dyDescent="0.25">
      <c r="A82" s="66" t="s">
        <v>62</v>
      </c>
      <c r="B82" s="63">
        <v>575394</v>
      </c>
      <c r="C82" s="63">
        <v>750579</v>
      </c>
      <c r="D82" s="63">
        <v>618254</v>
      </c>
      <c r="E82" s="65">
        <f t="shared" si="8"/>
        <v>-132325</v>
      </c>
      <c r="F82" s="62">
        <f t="shared" si="9"/>
        <v>-0.17629723187032945</v>
      </c>
      <c r="H82" s="178"/>
    </row>
    <row r="83" spans="1:8" ht="15" customHeight="1" x14ac:dyDescent="0.25">
      <c r="A83" s="66" t="s">
        <v>63</v>
      </c>
      <c r="B83" s="57">
        <v>3270044</v>
      </c>
      <c r="C83" s="57">
        <v>3878960</v>
      </c>
      <c r="D83" s="57">
        <v>3864765</v>
      </c>
      <c r="E83" s="65">
        <f t="shared" si="8"/>
        <v>-14195</v>
      </c>
      <c r="F83" s="62">
        <f t="shared" si="9"/>
        <v>-3.6594860478066284E-3</v>
      </c>
      <c r="H83" s="178"/>
    </row>
    <row r="84" spans="1:8" s="103" customFormat="1" ht="15" customHeight="1" x14ac:dyDescent="0.25">
      <c r="A84" s="84" t="s">
        <v>64</v>
      </c>
      <c r="B84" s="86">
        <v>11803723</v>
      </c>
      <c r="C84" s="86">
        <v>13628296</v>
      </c>
      <c r="D84" s="86">
        <v>14105273</v>
      </c>
      <c r="E84" s="70">
        <f t="shared" si="8"/>
        <v>476977</v>
      </c>
      <c r="F84" s="71">
        <f t="shared" si="9"/>
        <v>3.4999019686687172E-2</v>
      </c>
      <c r="H84" s="179"/>
    </row>
    <row r="85" spans="1:8" ht="15" customHeight="1" x14ac:dyDescent="0.25">
      <c r="A85" s="66" t="s">
        <v>65</v>
      </c>
      <c r="B85" s="63">
        <v>322743</v>
      </c>
      <c r="C85" s="63">
        <v>387684</v>
      </c>
      <c r="D85" s="63">
        <v>332105</v>
      </c>
      <c r="E85" s="65">
        <f t="shared" si="8"/>
        <v>-55579</v>
      </c>
      <c r="F85" s="62">
        <f t="shared" si="9"/>
        <v>-0.14336160378039847</v>
      </c>
      <c r="H85" s="178"/>
    </row>
    <row r="86" spans="1:8" ht="15" customHeight="1" x14ac:dyDescent="0.25">
      <c r="A86" s="66" t="s">
        <v>66</v>
      </c>
      <c r="B86" s="61">
        <v>9126417</v>
      </c>
      <c r="C86" s="61">
        <v>10977953</v>
      </c>
      <c r="D86" s="61">
        <v>10050512</v>
      </c>
      <c r="E86" s="65">
        <f t="shared" si="8"/>
        <v>-927441</v>
      </c>
      <c r="F86" s="62">
        <f t="shared" si="9"/>
        <v>-8.4482143437852208E-2</v>
      </c>
      <c r="H86" s="178"/>
    </row>
    <row r="87" spans="1:8" ht="15" customHeight="1" x14ac:dyDescent="0.25">
      <c r="A87" s="66" t="s">
        <v>67</v>
      </c>
      <c r="B87" s="57">
        <v>92811</v>
      </c>
      <c r="C87" s="57">
        <v>233500</v>
      </c>
      <c r="D87" s="57">
        <v>139555</v>
      </c>
      <c r="E87" s="65">
        <f t="shared" si="8"/>
        <v>-93945</v>
      </c>
      <c r="F87" s="62">
        <f t="shared" si="9"/>
        <v>-0.40233404710920773</v>
      </c>
      <c r="H87" s="178"/>
    </row>
    <row r="88" spans="1:8" s="103" customFormat="1" ht="15" customHeight="1" x14ac:dyDescent="0.25">
      <c r="A88" s="68" t="s">
        <v>68</v>
      </c>
      <c r="B88" s="86">
        <v>9541971</v>
      </c>
      <c r="C88" s="86">
        <v>11599137</v>
      </c>
      <c r="D88" s="86">
        <v>10522172</v>
      </c>
      <c r="E88" s="70">
        <f t="shared" si="8"/>
        <v>-1076965</v>
      </c>
      <c r="F88" s="71">
        <f t="shared" si="9"/>
        <v>-9.2848717969276504E-2</v>
      </c>
      <c r="H88" s="179"/>
    </row>
    <row r="89" spans="1:8" ht="15" customHeight="1" x14ac:dyDescent="0.25">
      <c r="A89" s="66" t="s">
        <v>69</v>
      </c>
      <c r="B89" s="57">
        <v>1106693</v>
      </c>
      <c r="C89" s="57">
        <v>3045500</v>
      </c>
      <c r="D89" s="57">
        <v>2963457</v>
      </c>
      <c r="E89" s="65">
        <f t="shared" si="8"/>
        <v>-82043</v>
      </c>
      <c r="F89" s="62">
        <f t="shared" si="9"/>
        <v>-2.6939090461336399E-2</v>
      </c>
      <c r="H89" s="178"/>
    </row>
    <row r="90" spans="1:8" ht="15" customHeight="1" x14ac:dyDescent="0.25">
      <c r="A90" s="66" t="s">
        <v>70</v>
      </c>
      <c r="B90" s="65">
        <v>48623707</v>
      </c>
      <c r="C90" s="65">
        <v>64606742</v>
      </c>
      <c r="D90" s="65">
        <v>62223260</v>
      </c>
      <c r="E90" s="65">
        <f t="shared" si="8"/>
        <v>-2383482</v>
      </c>
      <c r="F90" s="62">
        <f t="shared" si="9"/>
        <v>-3.6892155930104011E-2</v>
      </c>
      <c r="H90" s="178"/>
    </row>
    <row r="91" spans="1:8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8"/>
        <v>0</v>
      </c>
      <c r="F91" s="62">
        <f t="shared" si="9"/>
        <v>0</v>
      </c>
      <c r="H91" s="178"/>
    </row>
    <row r="92" spans="1:8" ht="15" customHeight="1" x14ac:dyDescent="0.25">
      <c r="A92" s="66" t="s">
        <v>72</v>
      </c>
      <c r="B92" s="65">
        <v>1499694</v>
      </c>
      <c r="C92" s="65">
        <v>1869480</v>
      </c>
      <c r="D92" s="65">
        <v>2294543</v>
      </c>
      <c r="E92" s="65">
        <f t="shared" si="8"/>
        <v>425063</v>
      </c>
      <c r="F92" s="62">
        <f t="shared" si="9"/>
        <v>0.22736964289535058</v>
      </c>
      <c r="H92" s="178"/>
    </row>
    <row r="93" spans="1:8" s="103" customFormat="1" ht="15" customHeight="1" x14ac:dyDescent="0.25">
      <c r="A93" s="68" t="s">
        <v>73</v>
      </c>
      <c r="B93" s="70">
        <v>51230094</v>
      </c>
      <c r="C93" s="70">
        <v>69521722</v>
      </c>
      <c r="D93" s="70">
        <v>67481260</v>
      </c>
      <c r="E93" s="70">
        <f t="shared" si="8"/>
        <v>-2040462</v>
      </c>
      <c r="F93" s="71">
        <f t="shared" si="9"/>
        <v>-2.9349992222574693E-2</v>
      </c>
      <c r="H93" s="179"/>
    </row>
    <row r="94" spans="1:8" ht="15" customHeight="1" x14ac:dyDescent="0.25">
      <c r="A94" s="66" t="s">
        <v>74</v>
      </c>
      <c r="B94" s="65">
        <v>140664</v>
      </c>
      <c r="C94" s="65">
        <v>340400</v>
      </c>
      <c r="D94" s="65">
        <v>155137</v>
      </c>
      <c r="E94" s="65">
        <f t="shared" si="8"/>
        <v>-185263</v>
      </c>
      <c r="F94" s="62">
        <f t="shared" si="9"/>
        <v>-0.54425088131609867</v>
      </c>
      <c r="H94" s="178"/>
    </row>
    <row r="95" spans="1:8" ht="15" customHeight="1" x14ac:dyDescent="0.25">
      <c r="A95" s="66" t="s">
        <v>75</v>
      </c>
      <c r="B95" s="65">
        <v>0</v>
      </c>
      <c r="C95" s="65">
        <v>0</v>
      </c>
      <c r="D95" s="65">
        <v>0</v>
      </c>
      <c r="E95" s="65">
        <f t="shared" si="8"/>
        <v>0</v>
      </c>
      <c r="F95" s="62">
        <f t="shared" si="9"/>
        <v>0</v>
      </c>
      <c r="H95" s="178"/>
    </row>
    <row r="96" spans="1:8" ht="15" customHeight="1" x14ac:dyDescent="0.25">
      <c r="A96" s="73" t="s">
        <v>76</v>
      </c>
      <c r="B96" s="65">
        <v>0</v>
      </c>
      <c r="C96" s="65">
        <v>0</v>
      </c>
      <c r="D96" s="65">
        <v>0</v>
      </c>
      <c r="E96" s="65">
        <f t="shared" si="8"/>
        <v>0</v>
      </c>
      <c r="F96" s="62">
        <f t="shared" si="9"/>
        <v>0</v>
      </c>
      <c r="H96" s="178"/>
    </row>
    <row r="97" spans="1:8" s="103" customFormat="1" ht="15" customHeight="1" x14ac:dyDescent="0.25">
      <c r="A97" s="87" t="s">
        <v>77</v>
      </c>
      <c r="B97" s="86">
        <v>140664</v>
      </c>
      <c r="C97" s="86">
        <v>340400</v>
      </c>
      <c r="D97" s="86">
        <v>155137</v>
      </c>
      <c r="E97" s="70">
        <f t="shared" si="8"/>
        <v>-185263</v>
      </c>
      <c r="F97" s="71">
        <f t="shared" si="9"/>
        <v>-0.54425088131609867</v>
      </c>
      <c r="H97" s="179"/>
    </row>
    <row r="98" spans="1:8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8"/>
        <v>0</v>
      </c>
      <c r="F98" s="62">
        <f t="shared" si="9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v>72716452</v>
      </c>
      <c r="C99" s="160">
        <v>95089555</v>
      </c>
      <c r="D99" s="160">
        <v>92263842</v>
      </c>
      <c r="E99" s="160">
        <f t="shared" si="8"/>
        <v>-2825713</v>
      </c>
      <c r="F99" s="162">
        <f t="shared" si="9"/>
        <v>-2.9716334249329488E-2</v>
      </c>
      <c r="H99" s="179"/>
    </row>
    <row r="100" spans="1:8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8" x14ac:dyDescent="0.25">
      <c r="A101" s="1" t="s">
        <v>210</v>
      </c>
    </row>
    <row r="102" spans="1:8" x14ac:dyDescent="0.25">
      <c r="A102" s="1" t="s">
        <v>181</v>
      </c>
    </row>
    <row r="103" spans="1:8" x14ac:dyDescent="0.25">
      <c r="A103" s="1" t="s">
        <v>211</v>
      </c>
    </row>
  </sheetData>
  <hyperlinks>
    <hyperlink ref="I2" location="Home!A1" tooltip="Home" display="Home" xr:uid="{00000000-0004-0000-0800-000000000000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55</vt:i4>
      </vt:variant>
      <vt:variant>
        <vt:lpstr>Named Ranges</vt:lpstr>
      </vt:variant>
      <vt:variant>
        <vt:i4>54</vt:i4>
      </vt:variant>
    </vt:vector>
  </HeadingPairs>
  <TitlesOfParts>
    <vt:vector size="109" baseType="lpstr">
      <vt:lpstr>Home</vt:lpstr>
      <vt:lpstr>HESummary</vt:lpstr>
      <vt:lpstr>2Year</vt:lpstr>
      <vt:lpstr>4Year</vt:lpstr>
      <vt:lpstr>2&amp;4Year</vt:lpstr>
      <vt:lpstr>Boards</vt:lpstr>
      <vt:lpstr>Specialized</vt:lpstr>
      <vt:lpstr>BORSummary</vt:lpstr>
      <vt:lpstr>BOR</vt:lpstr>
      <vt:lpstr>LUMCON</vt:lpstr>
      <vt:lpstr>LOSFA</vt:lpstr>
      <vt:lpstr>ULSummary</vt:lpstr>
      <vt:lpstr>ULBoard</vt:lpstr>
      <vt:lpstr>Grambling</vt:lpstr>
      <vt:lpstr>LATech</vt:lpstr>
      <vt:lpstr>McNeese</vt:lpstr>
      <vt:lpstr>Nicholls</vt:lpstr>
      <vt:lpstr>NwSU</vt:lpstr>
      <vt:lpstr>SLU</vt:lpstr>
      <vt:lpstr>ULL</vt:lpstr>
      <vt:lpstr>ULM</vt:lpstr>
      <vt:lpstr>UNO</vt:lpstr>
      <vt:lpstr>LSU Summary</vt:lpstr>
      <vt:lpstr>LSU</vt:lpstr>
      <vt:lpstr>LSUA</vt:lpstr>
      <vt:lpstr>LSUS</vt:lpstr>
      <vt:lpstr>LSUE</vt:lpstr>
      <vt:lpstr>LSUHSCS</vt:lpstr>
      <vt:lpstr>LSUHSCNO</vt:lpstr>
      <vt:lpstr>LSUAg</vt:lpstr>
      <vt:lpstr>PBRC</vt:lpstr>
      <vt:lpstr>SU Summary</vt:lpstr>
      <vt:lpstr>SUBoard</vt:lpstr>
      <vt:lpstr>SUBR</vt:lpstr>
      <vt:lpstr>SUNO</vt:lpstr>
      <vt:lpstr>SUSLA</vt:lpstr>
      <vt:lpstr>SULaw</vt:lpstr>
      <vt:lpstr>SUAg</vt:lpstr>
      <vt:lpstr>LCTCS Summary</vt:lpstr>
      <vt:lpstr>LCTCBoard</vt:lpstr>
      <vt:lpstr>Online</vt:lpstr>
      <vt:lpstr>AE</vt:lpstr>
      <vt:lpstr>RR</vt:lpstr>
      <vt:lpstr>BRCC</vt:lpstr>
      <vt:lpstr>BPCC</vt:lpstr>
      <vt:lpstr>Delgado</vt:lpstr>
      <vt:lpstr>CentLATCC</vt:lpstr>
      <vt:lpstr>Fletcher</vt:lpstr>
      <vt:lpstr>LDCC</vt:lpstr>
      <vt:lpstr>Northshore</vt:lpstr>
      <vt:lpstr>Nunez</vt:lpstr>
      <vt:lpstr>RPCC</vt:lpstr>
      <vt:lpstr>SLCC</vt:lpstr>
      <vt:lpstr>SOWELA</vt:lpstr>
      <vt:lpstr>NwLTCC</vt:lpstr>
      <vt:lpstr>'2&amp;4Year'!Print_Area</vt:lpstr>
      <vt:lpstr>'2Year'!Print_Area</vt:lpstr>
      <vt:lpstr>'4Year'!Print_Area</vt:lpstr>
      <vt:lpstr>AE!Print_Area</vt:lpstr>
      <vt:lpstr>Boards!Print_Area</vt:lpstr>
      <vt:lpstr>BOR!Print_Area</vt:lpstr>
      <vt:lpstr>BORSummary!Print_Area</vt:lpstr>
      <vt:lpstr>BPCC!Print_Area</vt:lpstr>
      <vt:lpstr>BRCC!Print_Area</vt:lpstr>
      <vt:lpstr>CentLATCC!Print_Area</vt:lpstr>
      <vt:lpstr>Delgado!Print_Area</vt:lpstr>
      <vt:lpstr>Fletcher!Print_Area</vt:lpstr>
      <vt:lpstr>Grambling!Print_Area</vt:lpstr>
      <vt:lpstr>HESummary!Print_Area</vt:lpstr>
      <vt:lpstr>LATech!Print_Area</vt:lpstr>
      <vt:lpstr>LCTCBoard!Print_Area</vt:lpstr>
      <vt:lpstr>'LCTCS Summary'!Print_Area</vt:lpstr>
      <vt:lpstr>LDCC!Print_Area</vt:lpstr>
      <vt:lpstr>LOSFA!Print_Area</vt:lpstr>
      <vt:lpstr>LSU!Print_Area</vt:lpstr>
      <vt:lpstr>'LSU Summary'!Print_Area</vt:lpstr>
      <vt:lpstr>LSUA!Print_Area</vt:lpstr>
      <vt:lpstr>LSUAg!Print_Area</vt:lpstr>
      <vt:lpstr>LSUE!Print_Area</vt:lpstr>
      <vt:lpstr>LSUHSCNO!Print_Area</vt:lpstr>
      <vt:lpstr>LSUHSCS!Print_Area</vt:lpstr>
      <vt:lpstr>LSUS!Print_Area</vt:lpstr>
      <vt:lpstr>LUMCON!Print_Area</vt:lpstr>
      <vt:lpstr>McNeese!Print_Area</vt:lpstr>
      <vt:lpstr>Nicholls!Print_Area</vt:lpstr>
      <vt:lpstr>Northshore!Print_Area</vt:lpstr>
      <vt:lpstr>Nunez!Print_Area</vt:lpstr>
      <vt:lpstr>NwLTCC!Print_Area</vt:lpstr>
      <vt:lpstr>NwSU!Print_Area</vt:lpstr>
      <vt:lpstr>Online!Print_Area</vt:lpstr>
      <vt:lpstr>PBRC!Print_Area</vt:lpstr>
      <vt:lpstr>RPCC!Print_Area</vt:lpstr>
      <vt:lpstr>RR!Print_Area</vt:lpstr>
      <vt:lpstr>SLCC!Print_Area</vt:lpstr>
      <vt:lpstr>SLU!Print_Area</vt:lpstr>
      <vt:lpstr>SOWELA!Print_Area</vt:lpstr>
      <vt:lpstr>Specialized!Print_Area</vt:lpstr>
      <vt:lpstr>'SU Summary'!Print_Area</vt:lpstr>
      <vt:lpstr>SUAg!Print_Area</vt:lpstr>
      <vt:lpstr>SUBoard!Print_Area</vt:lpstr>
      <vt:lpstr>SUBR!Print_Area</vt:lpstr>
      <vt:lpstr>SULaw!Print_Area</vt:lpstr>
      <vt:lpstr>SUNO!Print_Area</vt:lpstr>
      <vt:lpstr>SUSLA!Print_Area</vt:lpstr>
      <vt:lpstr>ULBoard!Print_Area</vt:lpstr>
      <vt:lpstr>ULL!Print_Area</vt:lpstr>
      <vt:lpstr>ULM!Print_Area</vt:lpstr>
      <vt:lpstr>ULSummary!Print_Area</vt:lpstr>
      <vt:lpstr>UNO!Print_Area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Lori.Parker</dc:creator>
  <cp:lastModifiedBy>Dawn Melancon</cp:lastModifiedBy>
  <cp:lastPrinted>2024-09-23T17:19:50Z</cp:lastPrinted>
  <dcterms:created xsi:type="dcterms:W3CDTF">2013-09-10T14:36:10Z</dcterms:created>
  <dcterms:modified xsi:type="dcterms:W3CDTF">2025-12-02T20:06:13Z</dcterms:modified>
</cp:coreProperties>
</file>