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S:\FINANCE\Budget_Analyst\Budget 2027\Tuition&amp;Fees\"/>
    </mc:Choice>
  </mc:AlternateContent>
  <xr:revisionPtr revIDLastSave="0" documentId="13_ncr:1_{863E124F-A72F-46E6-9527-13C6E57D3D28}" xr6:coauthVersionLast="47" xr6:coauthVersionMax="47" xr10:uidLastSave="{00000000-0000-0000-0000-000000000000}"/>
  <bookViews>
    <workbookView xWindow="-120" yWindow="-120" windowWidth="29040" windowHeight="15720" tabRatio="718" xr2:uid="{5529F59E-7390-48D7-8656-FCE8B4D609DB}"/>
  </bookViews>
  <sheets>
    <sheet name="SummaryUGrad" sheetId="7" r:id="rId1"/>
    <sheet name="SummaryGrad" sheetId="6" r:id="rId2"/>
    <sheet name="Undergrad-24Hours" sheetId="4" r:id="rId3"/>
    <sheet name="Undergrad-30Hours" sheetId="1" r:id="rId4"/>
    <sheet name="Grad-18Hours" sheetId="2" r:id="rId5"/>
    <sheet name="Grad-20Hours" sheetId="3" r:id="rId6"/>
    <sheet name="Grad-24Hours" sheetId="5" r:id="rId7"/>
    <sheet name="UGrad_ChangeSummary" sheetId="8" r:id="rId8"/>
    <sheet name="Grad_ChangeSummary" sheetId="9" r:id="rId9"/>
    <sheet name="High Cost Program List" sheetId="10" r:id="rId10"/>
  </sheets>
  <definedNames>
    <definedName name="_xlnm.Print_Area" localSheetId="8">Grad_ChangeSummary!$A$1:$AD$57</definedName>
    <definedName name="_xlnm.Print_Area" localSheetId="4">'Grad-18Hours'!$A$1:$Q$54</definedName>
    <definedName name="_xlnm.Print_Area" localSheetId="5">'Grad-20Hours'!$A$1:$Q$56</definedName>
    <definedName name="_xlnm.Print_Area" localSheetId="6">'Grad-24Hours'!$A$1:$Q$56</definedName>
    <definedName name="_xlnm.Print_Area" localSheetId="1">SummaryGrad!$A$1:$G$64</definedName>
    <definedName name="_xlnm.Print_Area" localSheetId="0">SummaryUGrad!$A$1:$G$58</definedName>
    <definedName name="_xlnm.Print_Area" localSheetId="7">UGrad_ChangeSummary!$A$1:$T$58</definedName>
    <definedName name="_xlnm.Print_Area" localSheetId="2">'Undergrad-24Hours'!$A$1:$U$58</definedName>
    <definedName name="_xlnm.Print_Area" localSheetId="3">'Undergrad-30Hours'!$A$1:$Q$59</definedName>
    <definedName name="_xlnm.Print_Titles" localSheetId="1">SummaryGrad!$1:$7</definedName>
    <definedName name="_xlnm.Print_Titles" localSheetId="0">SummaryUGrad!$1:$7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4" i="8" l="1"/>
  <c r="S14" i="8" s="1"/>
  <c r="T14" i="8" s="1"/>
  <c r="M14" i="8"/>
  <c r="N14" i="8" s="1"/>
  <c r="O14" i="8" s="1"/>
  <c r="H14" i="8"/>
  <c r="I14" i="8" s="1"/>
  <c r="J14" i="8" s="1"/>
  <c r="D14" i="8"/>
  <c r="E14" i="8" s="1"/>
  <c r="C14" i="8"/>
  <c r="F20" i="7"/>
  <c r="E20" i="7"/>
  <c r="D20" i="7"/>
  <c r="C20" i="7"/>
  <c r="B20" i="7"/>
  <c r="G20" i="7" s="1"/>
  <c r="V13" i="1"/>
  <c r="T13" i="1"/>
  <c r="P13" i="1"/>
  <c r="Q13" i="1" s="1"/>
  <c r="T13" i="4"/>
  <c r="Q13" i="4"/>
  <c r="P13" i="4"/>
  <c r="U13" i="4" s="1"/>
  <c r="B13" i="4"/>
  <c r="M12" i="1"/>
  <c r="M12" i="4"/>
  <c r="B14" i="4"/>
  <c r="P14" i="4" s="1"/>
  <c r="U14" i="4" s="1"/>
  <c r="C15" i="8"/>
  <c r="D15" i="8" s="1"/>
  <c r="E15" i="8" s="1"/>
  <c r="M18" i="8"/>
  <c r="N18" i="8" s="1"/>
  <c r="O18" i="8" s="1"/>
  <c r="C18" i="8"/>
  <c r="D18" i="8" s="1"/>
  <c r="E18" i="8" s="1"/>
  <c r="R15" i="8"/>
  <c r="S15" i="8" s="1"/>
  <c r="T15" i="8" s="1"/>
  <c r="M15" i="8"/>
  <c r="N15" i="8" s="1"/>
  <c r="O15" i="8" s="1"/>
  <c r="F21" i="7"/>
  <c r="E21" i="7"/>
  <c r="D21" i="7"/>
  <c r="V14" i="1"/>
  <c r="T14" i="1"/>
  <c r="P14" i="1"/>
  <c r="Q14" i="1" s="1"/>
  <c r="T14" i="4"/>
  <c r="H15" i="8" l="1"/>
  <c r="I15" i="8" s="1"/>
  <c r="J15" i="8" s="1"/>
  <c r="B21" i="7"/>
  <c r="G21" i="7" s="1"/>
  <c r="Q14" i="4"/>
  <c r="C21" i="7" s="1"/>
  <c r="M18" i="1" l="1"/>
  <c r="M18" i="4"/>
  <c r="F24" i="7"/>
  <c r="V17" i="1"/>
  <c r="T17" i="1"/>
  <c r="M17" i="1"/>
  <c r="P17" i="1" s="1"/>
  <c r="T17" i="4"/>
  <c r="M17" i="4"/>
  <c r="P17" i="4" s="1"/>
  <c r="L14" i="5"/>
  <c r="P12" i="5"/>
  <c r="Q17" i="1" l="1"/>
  <c r="E24" i="7" s="1"/>
  <c r="R18" i="8"/>
  <c r="S18" i="8" s="1"/>
  <c r="T18" i="8" s="1"/>
  <c r="B24" i="7"/>
  <c r="G24" i="7" s="1"/>
  <c r="H18" i="8"/>
  <c r="I18" i="8" s="1"/>
  <c r="J18" i="8" s="1"/>
  <c r="U17" i="4"/>
  <c r="D24" i="7"/>
  <c r="Q17" i="4"/>
  <c r="C24" i="7" s="1"/>
  <c r="M27" i="4"/>
  <c r="M27" i="1"/>
  <c r="B27" i="4"/>
  <c r="B27" i="1"/>
  <c r="D92" i="10" l="1"/>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L16" i="5" l="1"/>
  <c r="L15" i="5"/>
  <c r="L13" i="5"/>
  <c r="L16" i="3"/>
  <c r="L15" i="3"/>
  <c r="L14" i="3"/>
  <c r="L13" i="3"/>
  <c r="L15" i="2"/>
  <c r="L14" i="2"/>
  <c r="L13" i="2"/>
  <c r="F18" i="7"/>
  <c r="L10" i="5"/>
  <c r="L10" i="3"/>
  <c r="L10" i="2"/>
  <c r="M11" i="1"/>
  <c r="M11" i="4"/>
  <c r="P9" i="4" l="1"/>
  <c r="U9" i="4" s="1"/>
  <c r="P7" i="4"/>
  <c r="U7" i="4" s="1"/>
  <c r="P6" i="4"/>
  <c r="U6" i="4" s="1"/>
  <c r="F46" i="7" l="1"/>
  <c r="F47" i="7"/>
  <c r="F48" i="7"/>
  <c r="F49" i="7"/>
  <c r="F50" i="7"/>
  <c r="F51" i="7"/>
  <c r="F52" i="7"/>
  <c r="F53" i="7"/>
  <c r="F54" i="7"/>
  <c r="F55" i="7"/>
  <c r="F56" i="7"/>
  <c r="F43" i="7"/>
  <c r="F39" i="7"/>
  <c r="F38" i="7"/>
  <c r="F37" i="7"/>
  <c r="F40" i="7"/>
  <c r="F36" i="7"/>
  <c r="F34" i="7"/>
  <c r="F32" i="7"/>
  <c r="F29" i="7"/>
  <c r="F27" i="7"/>
  <c r="F15" i="7"/>
  <c r="F16" i="7"/>
  <c r="F17" i="7"/>
  <c r="F19" i="7"/>
  <c r="F22" i="7"/>
  <c r="F23" i="7"/>
  <c r="F25" i="7"/>
  <c r="F35" i="7"/>
  <c r="F14" i="7"/>
  <c r="F13" i="7"/>
  <c r="F11" i="7"/>
  <c r="F10" i="7"/>
  <c r="F9" i="7"/>
  <c r="P23" i="4"/>
  <c r="U23" i="4" s="1"/>
  <c r="T6" i="4"/>
  <c r="L7" i="5"/>
  <c r="L7" i="3"/>
  <c r="L7" i="2"/>
  <c r="M8" i="1"/>
  <c r="M8" i="4"/>
  <c r="P8" i="4" s="1"/>
  <c r="U8" i="4" s="1"/>
  <c r="M37" i="9"/>
  <c r="W37" i="9"/>
  <c r="C37" i="9"/>
  <c r="W36" i="9"/>
  <c r="M36" i="9"/>
  <c r="C36" i="9"/>
  <c r="M35" i="8"/>
  <c r="M36" i="8"/>
  <c r="C35" i="8"/>
  <c r="C36" i="8"/>
  <c r="W25" i="9"/>
  <c r="M25" i="9"/>
  <c r="C25" i="9"/>
  <c r="M28" i="8"/>
  <c r="N28" i="8" s="1"/>
  <c r="O28" i="8" s="1"/>
  <c r="M26" i="8"/>
  <c r="N26" i="8" s="1"/>
  <c r="O26" i="8" s="1"/>
  <c r="M17" i="8"/>
  <c r="N17" i="8" s="1"/>
  <c r="O17" i="8" s="1"/>
  <c r="M8" i="8"/>
  <c r="N8" i="8" s="1"/>
  <c r="O8" i="8" s="1"/>
  <c r="C28" i="8"/>
  <c r="D28" i="8" s="1"/>
  <c r="E28" i="8" s="1"/>
  <c r="C26" i="8"/>
  <c r="D26" i="8" s="1"/>
  <c r="E26" i="8" s="1"/>
  <c r="C17" i="8"/>
  <c r="D17" i="8" s="1"/>
  <c r="E17" i="8" s="1"/>
  <c r="C8" i="8"/>
  <c r="D8" i="8" s="1"/>
  <c r="E8" i="8" s="1"/>
  <c r="P36" i="3" l="1"/>
  <c r="R36" i="9" s="1"/>
  <c r="F42" i="7"/>
  <c r="F41" i="7"/>
  <c r="F33" i="7"/>
  <c r="F28" i="7"/>
  <c r="D44" i="6" l="1"/>
  <c r="T34" i="4"/>
  <c r="T35" i="4"/>
  <c r="P43" i="1" l="1"/>
  <c r="Q43" i="1" s="1"/>
  <c r="P35" i="2" l="1"/>
  <c r="H37" i="9" s="1"/>
  <c r="P37" i="3"/>
  <c r="R37" i="9" s="1"/>
  <c r="P37" i="5"/>
  <c r="AB37" i="9" s="1"/>
  <c r="P35" i="4"/>
  <c r="U35" i="4" s="1"/>
  <c r="P35" i="1"/>
  <c r="P34" i="4"/>
  <c r="U34" i="4" s="1"/>
  <c r="P33" i="4"/>
  <c r="U33" i="4" s="1"/>
  <c r="P34" i="1"/>
  <c r="Q34" i="1" l="1"/>
  <c r="E41" i="7" s="1"/>
  <c r="R35" i="8"/>
  <c r="D41" i="7"/>
  <c r="Q35" i="1"/>
  <c r="E42" i="7" s="1"/>
  <c r="R36" i="8"/>
  <c r="D42" i="7"/>
  <c r="Q34" i="4"/>
  <c r="C41" i="7" s="1"/>
  <c r="H35" i="8"/>
  <c r="B41" i="7"/>
  <c r="G41" i="7" s="1"/>
  <c r="Q35" i="4"/>
  <c r="C42" i="7" s="1"/>
  <c r="H36" i="8"/>
  <c r="B42" i="7"/>
  <c r="G42" i="7" s="1"/>
  <c r="Q37" i="5"/>
  <c r="G45" i="6" s="1"/>
  <c r="F45" i="6"/>
  <c r="Q37" i="3"/>
  <c r="E45" i="6" s="1"/>
  <c r="D45" i="6"/>
  <c r="Q35" i="2"/>
  <c r="C45" i="6" s="1"/>
  <c r="B45" i="6"/>
  <c r="P34" i="2"/>
  <c r="Q36" i="3"/>
  <c r="E44" i="6" s="1"/>
  <c r="P36" i="5"/>
  <c r="Q36" i="5" l="1"/>
  <c r="G44" i="6" s="1"/>
  <c r="AB36" i="9"/>
  <c r="F44" i="6"/>
  <c r="Q34" i="2"/>
  <c r="C44" i="6" s="1"/>
  <c r="H36" i="9"/>
  <c r="B44" i="6"/>
  <c r="P24" i="5"/>
  <c r="P24" i="3"/>
  <c r="P22" i="2"/>
  <c r="Q24" i="5" l="1"/>
  <c r="G33" i="6" s="1"/>
  <c r="AB25" i="9"/>
  <c r="F33" i="6"/>
  <c r="Q24" i="3"/>
  <c r="E33" i="6" s="1"/>
  <c r="R25" i="9"/>
  <c r="D33" i="6"/>
  <c r="Q22" i="2"/>
  <c r="C33" i="6" s="1"/>
  <c r="H25" i="9"/>
  <c r="B33" i="6"/>
  <c r="T16" i="1"/>
  <c r="V16" i="1"/>
  <c r="T16" i="4"/>
  <c r="P16" i="4"/>
  <c r="U16" i="4" s="1"/>
  <c r="P16" i="1"/>
  <c r="Q16" i="1" l="1"/>
  <c r="E23" i="7" s="1"/>
  <c r="R17" i="8"/>
  <c r="S17" i="8" s="1"/>
  <c r="T17" i="8" s="1"/>
  <c r="D23" i="7"/>
  <c r="Q16" i="4"/>
  <c r="C23" i="7" s="1"/>
  <c r="H17" i="8"/>
  <c r="I17" i="8" s="1"/>
  <c r="J17" i="8" s="1"/>
  <c r="B23" i="7"/>
  <c r="G23" i="7" s="1"/>
  <c r="T7" i="4" l="1"/>
  <c r="P7" i="1"/>
  <c r="Q7" i="1" l="1"/>
  <c r="E14" i="7" s="1"/>
  <c r="R8" i="8"/>
  <c r="S8" i="8" s="1"/>
  <c r="T8" i="8" s="1"/>
  <c r="D14" i="7"/>
  <c r="Q7" i="4"/>
  <c r="C14" i="7" s="1"/>
  <c r="H8" i="8"/>
  <c r="I8" i="8" s="1"/>
  <c r="J8" i="8" s="1"/>
  <c r="B14" i="7"/>
  <c r="G14" i="7" s="1"/>
  <c r="T27" i="4"/>
  <c r="T27" i="1"/>
  <c r="V27" i="1"/>
  <c r="P27" i="1"/>
  <c r="P27" i="4"/>
  <c r="U27" i="4" s="1"/>
  <c r="T25" i="4"/>
  <c r="V25" i="1"/>
  <c r="P25" i="4"/>
  <c r="U25" i="4" s="1"/>
  <c r="P25" i="1"/>
  <c r="Q27" i="1" l="1"/>
  <c r="E33" i="7" s="1"/>
  <c r="R28" i="8"/>
  <c r="S28" i="8" s="1"/>
  <c r="T28" i="8" s="1"/>
  <c r="D33" i="7"/>
  <c r="Q25" i="1"/>
  <c r="E28" i="7" s="1"/>
  <c r="R26" i="8"/>
  <c r="S26" i="8" s="1"/>
  <c r="T26" i="8" s="1"/>
  <c r="D28" i="7"/>
  <c r="Q25" i="4"/>
  <c r="C28" i="7" s="1"/>
  <c r="H26" i="8"/>
  <c r="I26" i="8" s="1"/>
  <c r="J26" i="8" s="1"/>
  <c r="B28" i="7"/>
  <c r="G28" i="7" s="1"/>
  <c r="Q27" i="4"/>
  <c r="C33" i="7" s="1"/>
  <c r="H28" i="8"/>
  <c r="I28" i="8" s="1"/>
  <c r="J28" i="8" s="1"/>
  <c r="B33" i="7"/>
  <c r="G33" i="7" s="1"/>
  <c r="P22" i="1"/>
  <c r="Q22" i="1" s="1"/>
  <c r="W20" i="9" l="1"/>
  <c r="X20" i="9" s="1"/>
  <c r="Y20" i="9" s="1"/>
  <c r="M20" i="9"/>
  <c r="N20" i="9" s="1"/>
  <c r="O20" i="9" s="1"/>
  <c r="C20" i="9"/>
  <c r="D20" i="9" s="1"/>
  <c r="E20" i="9" s="1"/>
  <c r="T21" i="1" l="1"/>
  <c r="V21" i="1"/>
  <c r="T22" i="1"/>
  <c r="V22" i="1"/>
  <c r="T21" i="4" l="1"/>
  <c r="T22" i="4"/>
  <c r="M22" i="8"/>
  <c r="N22" i="8" s="1"/>
  <c r="O22" i="8" s="1"/>
  <c r="M23" i="8"/>
  <c r="N23" i="8" s="1"/>
  <c r="O23" i="8" s="1"/>
  <c r="C22" i="8"/>
  <c r="D22" i="8" s="1"/>
  <c r="E22" i="8" s="1"/>
  <c r="C23" i="8"/>
  <c r="D23" i="8" s="1"/>
  <c r="E23" i="8" s="1"/>
  <c r="F31" i="7" l="1"/>
  <c r="F30" i="7"/>
  <c r="P21" i="1"/>
  <c r="R23" i="8"/>
  <c r="S23" i="8" s="1"/>
  <c r="T23" i="8" s="1"/>
  <c r="E31" i="7"/>
  <c r="P21" i="4"/>
  <c r="U21" i="4" s="1"/>
  <c r="P22" i="4"/>
  <c r="U22" i="4" s="1"/>
  <c r="P18" i="2"/>
  <c r="P19" i="5"/>
  <c r="P18" i="3"/>
  <c r="P19" i="3"/>
  <c r="H23" i="8" l="1"/>
  <c r="I23" i="8" s="1"/>
  <c r="J23" i="8" s="1"/>
  <c r="B30" i="7"/>
  <c r="G30" i="7" s="1"/>
  <c r="B31" i="7"/>
  <c r="G31" i="7" s="1"/>
  <c r="Q22" i="4"/>
  <c r="C31" i="7" s="1"/>
  <c r="Q19" i="5"/>
  <c r="G28" i="6" s="1"/>
  <c r="AB20" i="9"/>
  <c r="AC20" i="9" s="1"/>
  <c r="AD20" i="9" s="1"/>
  <c r="Q19" i="3"/>
  <c r="E28" i="6" s="1"/>
  <c r="R20" i="9"/>
  <c r="S20" i="9" s="1"/>
  <c r="T20" i="9" s="1"/>
  <c r="Q18" i="2"/>
  <c r="C28" i="6" s="1"/>
  <c r="H20" i="9"/>
  <c r="I20" i="9" s="1"/>
  <c r="J20" i="9" s="1"/>
  <c r="Q21" i="1"/>
  <c r="E30" i="7" s="1"/>
  <c r="R22" i="8"/>
  <c r="S22" i="8" s="1"/>
  <c r="T22" i="8" s="1"/>
  <c r="D30" i="7"/>
  <c r="D31" i="7"/>
  <c r="Q21" i="4"/>
  <c r="C30" i="7" s="1"/>
  <c r="H22" i="8"/>
  <c r="I22" i="8" s="1"/>
  <c r="J22" i="8" s="1"/>
  <c r="F28" i="6"/>
  <c r="B28" i="6"/>
  <c r="D28" i="6"/>
  <c r="P51" i="4"/>
  <c r="U51" i="4" s="1"/>
  <c r="P47" i="4"/>
  <c r="U47" i="4" s="1"/>
  <c r="P45" i="4"/>
  <c r="U45" i="4" s="1"/>
  <c r="P33" i="1"/>
  <c r="P44" i="1"/>
  <c r="P45" i="1"/>
  <c r="P46" i="1"/>
  <c r="P47" i="1"/>
  <c r="P48" i="1"/>
  <c r="P49" i="1"/>
  <c r="P50" i="1"/>
  <c r="P51" i="1"/>
  <c r="P52" i="1"/>
  <c r="P53" i="1"/>
  <c r="P42" i="1"/>
  <c r="Q48" i="1" l="1"/>
  <c r="Q49" i="1"/>
  <c r="Q50" i="1"/>
  <c r="Q51" i="1"/>
  <c r="Q52" i="1"/>
  <c r="Q53" i="1"/>
  <c r="Q47" i="1" l="1"/>
  <c r="P38" i="1" l="1"/>
  <c r="P6" i="3"/>
  <c r="P42" i="4"/>
  <c r="U42" i="4" s="1"/>
  <c r="Q6" i="4" l="1"/>
  <c r="Q44" i="1"/>
  <c r="P28" i="1" l="1"/>
  <c r="P52" i="3" l="1"/>
  <c r="Q52" i="3" s="1"/>
  <c r="E12" i="6" s="1"/>
  <c r="P53" i="3"/>
  <c r="Q53" i="3" s="1"/>
  <c r="E13" i="6" s="1"/>
  <c r="W52" i="9"/>
  <c r="X52" i="9" s="1"/>
  <c r="Y52" i="9" s="1"/>
  <c r="W53" i="9"/>
  <c r="X53" i="9" s="1"/>
  <c r="Y53" i="9" s="1"/>
  <c r="M52" i="9"/>
  <c r="N52" i="9" s="1"/>
  <c r="O52" i="9" s="1"/>
  <c r="M53" i="9"/>
  <c r="N53" i="9" s="1"/>
  <c r="O53" i="9" s="1"/>
  <c r="C52" i="9"/>
  <c r="D52" i="9" s="1"/>
  <c r="E52" i="9" s="1"/>
  <c r="C53" i="9"/>
  <c r="D53" i="9" s="1"/>
  <c r="E53" i="9" s="1"/>
  <c r="P52" i="5"/>
  <c r="Q52" i="5" s="1"/>
  <c r="G12" i="6" s="1"/>
  <c r="P53" i="5"/>
  <c r="AB53" i="9" s="1"/>
  <c r="AC53" i="9" s="1"/>
  <c r="AD53" i="9" s="1"/>
  <c r="P50" i="2"/>
  <c r="Q50" i="2" s="1"/>
  <c r="C12" i="6" s="1"/>
  <c r="P51" i="2"/>
  <c r="Q51" i="2" s="1"/>
  <c r="C13" i="6" s="1"/>
  <c r="Q53" i="5" l="1"/>
  <c r="G13" i="6" s="1"/>
  <c r="F13" i="6"/>
  <c r="B13" i="6"/>
  <c r="H52" i="9"/>
  <c r="I52" i="9" s="1"/>
  <c r="J52" i="9" s="1"/>
  <c r="AB52" i="9"/>
  <c r="AC52" i="9" s="1"/>
  <c r="AD52" i="9" s="1"/>
  <c r="F12" i="6"/>
  <c r="D13" i="6"/>
  <c r="D12" i="6"/>
  <c r="H53" i="9"/>
  <c r="I53" i="9" s="1"/>
  <c r="J53" i="9" s="1"/>
  <c r="B12" i="6"/>
  <c r="R52" i="9"/>
  <c r="S52" i="9" s="1"/>
  <c r="T52" i="9" s="1"/>
  <c r="R53" i="9"/>
  <c r="S53" i="9" s="1"/>
  <c r="T53" i="9" s="1"/>
  <c r="W17" i="9" l="1"/>
  <c r="X17" i="9" s="1"/>
  <c r="Y17" i="9" s="1"/>
  <c r="M17" i="9"/>
  <c r="N17" i="9" s="1"/>
  <c r="O17" i="9" s="1"/>
  <c r="C17" i="9"/>
  <c r="D17" i="9" s="1"/>
  <c r="E17" i="9" s="1"/>
  <c r="P15" i="2"/>
  <c r="Q15" i="2" s="1"/>
  <c r="C25" i="6" s="1"/>
  <c r="P16" i="3"/>
  <c r="Q16" i="3" s="1"/>
  <c r="E25" i="6" s="1"/>
  <c r="P16" i="5"/>
  <c r="Q16" i="5" s="1"/>
  <c r="G25" i="6" s="1"/>
  <c r="T16" i="5"/>
  <c r="P14" i="3"/>
  <c r="F25" i="6" l="1"/>
  <c r="AB17" i="9"/>
  <c r="AC17" i="9" s="1"/>
  <c r="AD17" i="9" s="1"/>
  <c r="D25" i="6"/>
  <c r="R17" i="9"/>
  <c r="S17" i="9" s="1"/>
  <c r="T17" i="9" s="1"/>
  <c r="B25" i="6"/>
  <c r="H17" i="9"/>
  <c r="I17" i="9" s="1"/>
  <c r="J17" i="9" s="1"/>
  <c r="P43" i="4"/>
  <c r="U43" i="4" s="1"/>
  <c r="P44" i="4"/>
  <c r="U44" i="4" s="1"/>
  <c r="P46" i="4"/>
  <c r="U46" i="4" s="1"/>
  <c r="P48" i="4"/>
  <c r="U48" i="4" s="1"/>
  <c r="P49" i="4"/>
  <c r="U49" i="4" s="1"/>
  <c r="P50" i="4"/>
  <c r="U50" i="4" s="1"/>
  <c r="P52" i="4"/>
  <c r="U52" i="4" s="1"/>
  <c r="P53" i="4"/>
  <c r="U53" i="4" s="1"/>
  <c r="P17" i="2"/>
  <c r="P40" i="5" l="1"/>
  <c r="P23" i="2"/>
  <c r="P36" i="1"/>
  <c r="P20" i="1"/>
  <c r="Q20" i="1" s="1"/>
  <c r="P6" i="1"/>
  <c r="P18" i="4"/>
  <c r="U18" i="4" s="1"/>
  <c r="P20" i="4"/>
  <c r="U20" i="4" s="1"/>
  <c r="W46" i="9" l="1"/>
  <c r="X46" i="9" s="1"/>
  <c r="Y46" i="9" s="1"/>
  <c r="W44" i="9"/>
  <c r="X44" i="9" s="1"/>
  <c r="Y44" i="9" s="1"/>
  <c r="M46" i="9"/>
  <c r="N46" i="9" s="1"/>
  <c r="O46" i="9" s="1"/>
  <c r="M44" i="9"/>
  <c r="N44" i="9" s="1"/>
  <c r="O44" i="9" s="1"/>
  <c r="C46" i="9"/>
  <c r="D46" i="9" s="1"/>
  <c r="E46" i="9" s="1"/>
  <c r="C44" i="9"/>
  <c r="D44" i="9" s="1"/>
  <c r="E44" i="9" s="1"/>
  <c r="P44" i="2" l="1"/>
  <c r="P46" i="3"/>
  <c r="P46" i="5"/>
  <c r="P44" i="5"/>
  <c r="Q44" i="5" s="1"/>
  <c r="G54" i="6" s="1"/>
  <c r="P44" i="3"/>
  <c r="P42" i="2"/>
  <c r="Q42" i="2" s="1"/>
  <c r="C54" i="6" s="1"/>
  <c r="F54" i="6" l="1"/>
  <c r="AB44" i="9"/>
  <c r="AC44" i="9" s="1"/>
  <c r="AD44" i="9" s="1"/>
  <c r="Q46" i="5"/>
  <c r="G55" i="6" s="1"/>
  <c r="F55" i="6"/>
  <c r="AB46" i="9"/>
  <c r="AC46" i="9" s="1"/>
  <c r="AD46" i="9" s="1"/>
  <c r="Q44" i="3"/>
  <c r="E54" i="6" s="1"/>
  <c r="D54" i="6"/>
  <c r="R44" i="9"/>
  <c r="S44" i="9" s="1"/>
  <c r="T44" i="9" s="1"/>
  <c r="Q46" i="3"/>
  <c r="E55" i="6" s="1"/>
  <c r="D55" i="6"/>
  <c r="R46" i="9"/>
  <c r="S46" i="9" s="1"/>
  <c r="T46" i="9" s="1"/>
  <c r="Q44" i="2"/>
  <c r="C55" i="6" s="1"/>
  <c r="B55" i="6"/>
  <c r="H46" i="9"/>
  <c r="I46" i="9" s="1"/>
  <c r="J46" i="9" s="1"/>
  <c r="B54" i="6"/>
  <c r="H44" i="9"/>
  <c r="I44" i="9" s="1"/>
  <c r="J44" i="9" s="1"/>
  <c r="M7" i="8"/>
  <c r="M9" i="8"/>
  <c r="M10" i="8"/>
  <c r="M11" i="8"/>
  <c r="M12" i="8"/>
  <c r="M13" i="8"/>
  <c r="M16" i="8"/>
  <c r="M19" i="8"/>
  <c r="M29" i="8"/>
  <c r="T36" i="1" l="1"/>
  <c r="P26" i="1" l="1"/>
  <c r="W51" i="9" l="1"/>
  <c r="P6" i="5" l="1"/>
  <c r="P7" i="5"/>
  <c r="P8" i="5"/>
  <c r="P9" i="5"/>
  <c r="P10" i="5"/>
  <c r="P11" i="5"/>
  <c r="P13" i="5"/>
  <c r="P14" i="5"/>
  <c r="P15" i="5"/>
  <c r="P23" i="5"/>
  <c r="M51" i="9" l="1"/>
  <c r="C51" i="9"/>
  <c r="D51" i="9" s="1"/>
  <c r="P49" i="5"/>
  <c r="P50" i="5"/>
  <c r="P51" i="5"/>
  <c r="Q51" i="5" s="1"/>
  <c r="P38" i="4"/>
  <c r="U38" i="4" s="1"/>
  <c r="AB51" i="9" l="1"/>
  <c r="AC51" i="9" s="1"/>
  <c r="F11" i="6"/>
  <c r="W41" i="9"/>
  <c r="X41" i="9" s="1"/>
  <c r="Y41" i="9" s="1"/>
  <c r="P41" i="3"/>
  <c r="R41" i="9" s="1"/>
  <c r="S41" i="9" s="1"/>
  <c r="T41" i="9" s="1"/>
  <c r="M41" i="9"/>
  <c r="N41" i="9" s="1"/>
  <c r="O41" i="9" s="1"/>
  <c r="C41" i="9"/>
  <c r="D41" i="9" s="1"/>
  <c r="E41" i="9" s="1"/>
  <c r="Q41" i="3" l="1"/>
  <c r="E50" i="6" s="1"/>
  <c r="D50" i="6"/>
  <c r="P39" i="2"/>
  <c r="P41" i="5"/>
  <c r="Q41" i="5" l="1"/>
  <c r="G50" i="6" s="1"/>
  <c r="F50" i="6"/>
  <c r="AB41" i="9"/>
  <c r="AC41" i="9" s="1"/>
  <c r="AD41" i="9" s="1"/>
  <c r="Q39" i="2"/>
  <c r="C50" i="6" s="1"/>
  <c r="H41" i="9"/>
  <c r="I41" i="9" s="1"/>
  <c r="J41" i="9" s="1"/>
  <c r="B50" i="6"/>
  <c r="P42" i="5"/>
  <c r="P43" i="5"/>
  <c r="P45" i="5"/>
  <c r="P47" i="5"/>
  <c r="P39" i="5"/>
  <c r="P38" i="5"/>
  <c r="P35" i="5"/>
  <c r="P33" i="5"/>
  <c r="P34" i="5"/>
  <c r="P32" i="5"/>
  <c r="P26" i="5"/>
  <c r="P27" i="5"/>
  <c r="P28" i="5"/>
  <c r="P29" i="5"/>
  <c r="P30" i="5"/>
  <c r="P31" i="5"/>
  <c r="P25" i="5"/>
  <c r="P22" i="5"/>
  <c r="P21" i="5"/>
  <c r="P20" i="5"/>
  <c r="P18" i="5" l="1"/>
  <c r="T6" i="5" l="1"/>
  <c r="P26" i="3" l="1"/>
  <c r="P24" i="2"/>
  <c r="Q24" i="2" s="1"/>
  <c r="V33" i="1"/>
  <c r="T36" i="4"/>
  <c r="P28" i="3"/>
  <c r="Q28" i="3" s="1"/>
  <c r="E42" i="6" s="1"/>
  <c r="P26" i="2"/>
  <c r="B42" i="6" s="1"/>
  <c r="M33" i="8"/>
  <c r="N33" i="8" s="1"/>
  <c r="O33" i="8" s="1"/>
  <c r="W28" i="9"/>
  <c r="X28" i="9" s="1"/>
  <c r="Y28" i="9" s="1"/>
  <c r="M28" i="9"/>
  <c r="N28" i="9" s="1"/>
  <c r="O28" i="9" s="1"/>
  <c r="C28" i="9"/>
  <c r="D28" i="9" s="1"/>
  <c r="E28" i="9" s="1"/>
  <c r="Q33" i="1"/>
  <c r="E39" i="7" s="1"/>
  <c r="B39" i="7"/>
  <c r="G39" i="7" s="1"/>
  <c r="T26" i="5"/>
  <c r="M34" i="8"/>
  <c r="N34" i="8" s="1"/>
  <c r="O34" i="8" s="1"/>
  <c r="C34" i="8"/>
  <c r="D34" i="8" s="1"/>
  <c r="E34" i="8" s="1"/>
  <c r="T33" i="1"/>
  <c r="T33" i="4"/>
  <c r="P49" i="2"/>
  <c r="B11" i="6" s="1"/>
  <c r="M50" i="9"/>
  <c r="N50" i="9" s="1"/>
  <c r="O50" i="9" s="1"/>
  <c r="W8" i="9"/>
  <c r="X8" i="9" s="1"/>
  <c r="Y8" i="9" s="1"/>
  <c r="W9" i="9"/>
  <c r="X9" i="9" s="1"/>
  <c r="Y9" i="9" s="1"/>
  <c r="W10" i="9"/>
  <c r="X10" i="9" s="1"/>
  <c r="Y10" i="9" s="1"/>
  <c r="W11" i="9"/>
  <c r="X11" i="9" s="1"/>
  <c r="Y11" i="9" s="1"/>
  <c r="W12" i="9"/>
  <c r="X12" i="9" s="1"/>
  <c r="Y12" i="9" s="1"/>
  <c r="W13" i="9"/>
  <c r="X13" i="9" s="1"/>
  <c r="Y13" i="9" s="1"/>
  <c r="W14" i="9"/>
  <c r="X14" i="9" s="1"/>
  <c r="Y14" i="9" s="1"/>
  <c r="W15" i="9"/>
  <c r="X15" i="9" s="1"/>
  <c r="Y15" i="9" s="1"/>
  <c r="W16" i="9"/>
  <c r="X16" i="9" s="1"/>
  <c r="Y16" i="9" s="1"/>
  <c r="W24" i="9"/>
  <c r="X24" i="9" s="1"/>
  <c r="Y24" i="9" s="1"/>
  <c r="W19" i="9"/>
  <c r="X19" i="9" s="1"/>
  <c r="Y19" i="9" s="1"/>
  <c r="W21" i="9"/>
  <c r="X21" i="9" s="1"/>
  <c r="Y21" i="9" s="1"/>
  <c r="W22" i="9"/>
  <c r="X22" i="9" s="1"/>
  <c r="Y22" i="9" s="1"/>
  <c r="W23" i="9"/>
  <c r="X23" i="9" s="1"/>
  <c r="Y23" i="9" s="1"/>
  <c r="W26" i="9"/>
  <c r="X26" i="9" s="1"/>
  <c r="Y26" i="9" s="1"/>
  <c r="W27" i="9"/>
  <c r="X27" i="9" s="1"/>
  <c r="Y27" i="9" s="1"/>
  <c r="W29" i="9"/>
  <c r="X29" i="9" s="1"/>
  <c r="Y29" i="9" s="1"/>
  <c r="W30" i="9"/>
  <c r="W31" i="9"/>
  <c r="X31" i="9" s="1"/>
  <c r="Y31" i="9" s="1"/>
  <c r="W32" i="9"/>
  <c r="X32" i="9" s="1"/>
  <c r="Y32" i="9" s="1"/>
  <c r="W33" i="9"/>
  <c r="X33" i="9" s="1"/>
  <c r="Y33" i="9" s="1"/>
  <c r="W34" i="9"/>
  <c r="X34" i="9" s="1"/>
  <c r="Y34" i="9" s="1"/>
  <c r="W35" i="9"/>
  <c r="X35" i="9" s="1"/>
  <c r="Y35" i="9" s="1"/>
  <c r="W38" i="9"/>
  <c r="X38" i="9" s="1"/>
  <c r="Y38" i="9" s="1"/>
  <c r="W39" i="9"/>
  <c r="X39" i="9" s="1"/>
  <c r="Y39" i="9" s="1"/>
  <c r="W40" i="9"/>
  <c r="X40" i="9" s="1"/>
  <c r="Y40" i="9" s="1"/>
  <c r="W42" i="9"/>
  <c r="X42" i="9" s="1"/>
  <c r="Y42" i="9" s="1"/>
  <c r="W43" i="9"/>
  <c r="X43" i="9" s="1"/>
  <c r="Y43" i="9" s="1"/>
  <c r="W45" i="9"/>
  <c r="X45" i="9" s="1"/>
  <c r="Y45" i="9" s="1"/>
  <c r="W47" i="9"/>
  <c r="X47" i="9" s="1"/>
  <c r="Y47" i="9" s="1"/>
  <c r="W49" i="9"/>
  <c r="X49" i="9" s="1"/>
  <c r="Y49" i="9" s="1"/>
  <c r="W50" i="9"/>
  <c r="X50" i="9" s="1"/>
  <c r="Y50" i="9" s="1"/>
  <c r="X51" i="9"/>
  <c r="Y51" i="9" s="1"/>
  <c r="W7" i="9"/>
  <c r="X7" i="9" s="1"/>
  <c r="Y7" i="9" s="1"/>
  <c r="M8" i="9"/>
  <c r="N8" i="9" s="1"/>
  <c r="O8" i="9" s="1"/>
  <c r="M9" i="9"/>
  <c r="N9" i="9" s="1"/>
  <c r="O9" i="9" s="1"/>
  <c r="M10" i="9"/>
  <c r="N10" i="9" s="1"/>
  <c r="O10" i="9" s="1"/>
  <c r="M11" i="9"/>
  <c r="N11" i="9" s="1"/>
  <c r="O11" i="9" s="1"/>
  <c r="M12" i="9"/>
  <c r="N12" i="9" s="1"/>
  <c r="O12" i="9" s="1"/>
  <c r="M13" i="9"/>
  <c r="N13" i="9" s="1"/>
  <c r="O13" i="9" s="1"/>
  <c r="M14" i="9"/>
  <c r="N14" i="9" s="1"/>
  <c r="O14" i="9" s="1"/>
  <c r="M15" i="9"/>
  <c r="N15" i="9" s="1"/>
  <c r="O15" i="9" s="1"/>
  <c r="M16" i="9"/>
  <c r="N16" i="9" s="1"/>
  <c r="O16" i="9" s="1"/>
  <c r="M24" i="9"/>
  <c r="N24" i="9" s="1"/>
  <c r="O24" i="9" s="1"/>
  <c r="M19" i="9"/>
  <c r="N19" i="9" s="1"/>
  <c r="O19" i="9" s="1"/>
  <c r="M21" i="9"/>
  <c r="N21" i="9" s="1"/>
  <c r="O21" i="9" s="1"/>
  <c r="M22" i="9"/>
  <c r="N22" i="9" s="1"/>
  <c r="O22" i="9" s="1"/>
  <c r="M23" i="9"/>
  <c r="N23" i="9" s="1"/>
  <c r="O23" i="9" s="1"/>
  <c r="M26" i="9"/>
  <c r="N26" i="9" s="1"/>
  <c r="O26" i="9" s="1"/>
  <c r="M27" i="9"/>
  <c r="N27" i="9" s="1"/>
  <c r="O27" i="9" s="1"/>
  <c r="M29" i="9"/>
  <c r="N29" i="9" s="1"/>
  <c r="O29" i="9" s="1"/>
  <c r="M30" i="9"/>
  <c r="M31" i="9"/>
  <c r="N31" i="9" s="1"/>
  <c r="O31" i="9" s="1"/>
  <c r="M32" i="9"/>
  <c r="N32" i="9" s="1"/>
  <c r="O32" i="9" s="1"/>
  <c r="M33" i="9"/>
  <c r="N33" i="9" s="1"/>
  <c r="O33" i="9" s="1"/>
  <c r="M34" i="9"/>
  <c r="N34" i="9" s="1"/>
  <c r="O34" i="9" s="1"/>
  <c r="M35" i="9"/>
  <c r="N35" i="9" s="1"/>
  <c r="O35" i="9" s="1"/>
  <c r="M38" i="9"/>
  <c r="N38" i="9" s="1"/>
  <c r="O38" i="9" s="1"/>
  <c r="M39" i="9"/>
  <c r="N39" i="9" s="1"/>
  <c r="O39" i="9" s="1"/>
  <c r="M40" i="9"/>
  <c r="N40" i="9" s="1"/>
  <c r="O40" i="9" s="1"/>
  <c r="M42" i="9"/>
  <c r="N42" i="9" s="1"/>
  <c r="O42" i="9" s="1"/>
  <c r="M43" i="9"/>
  <c r="N43" i="9" s="1"/>
  <c r="O43" i="9" s="1"/>
  <c r="M45" i="9"/>
  <c r="N45" i="9" s="1"/>
  <c r="O45" i="9" s="1"/>
  <c r="M47" i="9"/>
  <c r="N47" i="9" s="1"/>
  <c r="O47" i="9" s="1"/>
  <c r="M49" i="9"/>
  <c r="N49" i="9" s="1"/>
  <c r="O49" i="9" s="1"/>
  <c r="N51" i="9"/>
  <c r="O51" i="9" s="1"/>
  <c r="M7" i="9"/>
  <c r="N7" i="9" s="1"/>
  <c r="O7" i="9" s="1"/>
  <c r="C8" i="9"/>
  <c r="D8" i="9" s="1"/>
  <c r="E8" i="9" s="1"/>
  <c r="C9" i="9"/>
  <c r="D9" i="9" s="1"/>
  <c r="E9" i="9" s="1"/>
  <c r="C10" i="9"/>
  <c r="D10" i="9" s="1"/>
  <c r="E10" i="9" s="1"/>
  <c r="C11" i="9"/>
  <c r="D11" i="9" s="1"/>
  <c r="E11" i="9" s="1"/>
  <c r="C12" i="9"/>
  <c r="D12" i="9" s="1"/>
  <c r="E12" i="9" s="1"/>
  <c r="C13" i="9"/>
  <c r="D13" i="9" s="1"/>
  <c r="E13" i="9" s="1"/>
  <c r="C14" i="9"/>
  <c r="D14" i="9" s="1"/>
  <c r="E14" i="9" s="1"/>
  <c r="C16" i="9"/>
  <c r="D16" i="9" s="1"/>
  <c r="E16" i="9" s="1"/>
  <c r="C24" i="9"/>
  <c r="D24" i="9" s="1"/>
  <c r="E24" i="9" s="1"/>
  <c r="C19" i="9"/>
  <c r="D19" i="9" s="1"/>
  <c r="E19" i="9" s="1"/>
  <c r="C22" i="9"/>
  <c r="D22" i="9" s="1"/>
  <c r="E22" i="9" s="1"/>
  <c r="C23" i="9"/>
  <c r="D23" i="9" s="1"/>
  <c r="E23" i="9" s="1"/>
  <c r="C26" i="9"/>
  <c r="D26" i="9" s="1"/>
  <c r="E26" i="9" s="1"/>
  <c r="C27" i="9"/>
  <c r="D27" i="9" s="1"/>
  <c r="E27" i="9" s="1"/>
  <c r="C29" i="9"/>
  <c r="D29" i="9" s="1"/>
  <c r="E29" i="9" s="1"/>
  <c r="C30" i="9"/>
  <c r="C31" i="9"/>
  <c r="D31" i="9" s="1"/>
  <c r="E31" i="9" s="1"/>
  <c r="C32" i="9"/>
  <c r="D32" i="9" s="1"/>
  <c r="E32" i="9" s="1"/>
  <c r="C33" i="9"/>
  <c r="D33" i="9" s="1"/>
  <c r="E33" i="9" s="1"/>
  <c r="C34" i="9"/>
  <c r="D34" i="9" s="1"/>
  <c r="E34" i="9" s="1"/>
  <c r="C35" i="9"/>
  <c r="D35" i="9" s="1"/>
  <c r="E35" i="9" s="1"/>
  <c r="C38" i="9"/>
  <c r="D38" i="9" s="1"/>
  <c r="E38" i="9" s="1"/>
  <c r="C39" i="9"/>
  <c r="D39" i="9" s="1"/>
  <c r="E39" i="9" s="1"/>
  <c r="C40" i="9"/>
  <c r="D40" i="9" s="1"/>
  <c r="E40" i="9" s="1"/>
  <c r="C42" i="9"/>
  <c r="D42" i="9" s="1"/>
  <c r="E42" i="9" s="1"/>
  <c r="C43" i="9"/>
  <c r="D43" i="9" s="1"/>
  <c r="E43" i="9" s="1"/>
  <c r="C45" i="9"/>
  <c r="D45" i="9" s="1"/>
  <c r="E45" i="9" s="1"/>
  <c r="C47" i="9"/>
  <c r="D47" i="9" s="1"/>
  <c r="E47" i="9" s="1"/>
  <c r="C49" i="9"/>
  <c r="D49" i="9" s="1"/>
  <c r="E49" i="9" s="1"/>
  <c r="C50" i="9"/>
  <c r="D50" i="9" s="1"/>
  <c r="E50" i="9" s="1"/>
  <c r="E51" i="9"/>
  <c r="C7" i="9"/>
  <c r="D7" i="9" s="1"/>
  <c r="E7" i="9" s="1"/>
  <c r="P43" i="2"/>
  <c r="H45" i="9" s="1"/>
  <c r="I45" i="9" s="1"/>
  <c r="J45" i="9" s="1"/>
  <c r="P6" i="2"/>
  <c r="H7" i="9" s="1"/>
  <c r="I7" i="9" s="1"/>
  <c r="J7" i="9" s="1"/>
  <c r="P28" i="4"/>
  <c r="U28" i="4" s="1"/>
  <c r="Q14" i="3"/>
  <c r="E23" i="6" s="1"/>
  <c r="AB8" i="9"/>
  <c r="AC8" i="9" s="1"/>
  <c r="AD8" i="9" s="1"/>
  <c r="F17" i="6"/>
  <c r="AB10" i="9"/>
  <c r="AC10" i="9" s="1"/>
  <c r="AD10" i="9" s="1"/>
  <c r="Q10" i="5"/>
  <c r="G19" i="6" s="1"/>
  <c r="AB11" i="9"/>
  <c r="AC11" i="9" s="1"/>
  <c r="AD11" i="9" s="1"/>
  <c r="AB12" i="9"/>
  <c r="AC12" i="9" s="1"/>
  <c r="AD12" i="9" s="1"/>
  <c r="AB14" i="9"/>
  <c r="AC14" i="9" s="1"/>
  <c r="AD14" i="9" s="1"/>
  <c r="Q14" i="5"/>
  <c r="G23" i="6" s="1"/>
  <c r="AB15" i="9"/>
  <c r="AC15" i="9" s="1"/>
  <c r="AD15" i="9" s="1"/>
  <c r="AB16" i="9"/>
  <c r="AC16" i="9" s="1"/>
  <c r="AD16" i="9" s="1"/>
  <c r="AB24" i="9"/>
  <c r="AC24" i="9" s="1"/>
  <c r="AD24" i="9" s="1"/>
  <c r="AB19" i="9"/>
  <c r="AC19" i="9" s="1"/>
  <c r="AD19" i="9" s="1"/>
  <c r="Q20" i="5"/>
  <c r="G31" i="6" s="1"/>
  <c r="AB21" i="9"/>
  <c r="AC21" i="9" s="1"/>
  <c r="AD21" i="9" s="1"/>
  <c r="AB22" i="9"/>
  <c r="AC22" i="9" s="1"/>
  <c r="AD22" i="9" s="1"/>
  <c r="F29" i="6"/>
  <c r="AB23" i="9"/>
  <c r="AC23" i="9" s="1"/>
  <c r="AD23" i="9" s="1"/>
  <c r="AB26" i="9"/>
  <c r="AC26" i="9" s="1"/>
  <c r="AD26" i="9" s="1"/>
  <c r="Q27" i="5"/>
  <c r="G40" i="6" s="1"/>
  <c r="AB29" i="9"/>
  <c r="AC29" i="9" s="1"/>
  <c r="AD29" i="9" s="1"/>
  <c r="AB30" i="9"/>
  <c r="AB31" i="9"/>
  <c r="AC31" i="9" s="1"/>
  <c r="AD31" i="9" s="1"/>
  <c r="Q32" i="5"/>
  <c r="G39" i="6" s="1"/>
  <c r="AB32" i="9"/>
  <c r="AC32" i="9" s="1"/>
  <c r="AD32" i="9" s="1"/>
  <c r="AB33" i="9"/>
  <c r="AC33" i="9" s="1"/>
  <c r="AD33" i="9" s="1"/>
  <c r="AB34" i="9"/>
  <c r="AC34" i="9" s="1"/>
  <c r="AD34" i="9" s="1"/>
  <c r="AB35" i="9"/>
  <c r="AC35" i="9" s="1"/>
  <c r="AD35" i="9" s="1"/>
  <c r="AB38" i="9"/>
  <c r="AC38" i="9" s="1"/>
  <c r="AD38" i="9" s="1"/>
  <c r="AB39" i="9"/>
  <c r="AC39" i="9" s="1"/>
  <c r="AD39" i="9" s="1"/>
  <c r="Q40" i="5"/>
  <c r="G53" i="6" s="1"/>
  <c r="AB40" i="9"/>
  <c r="AC40" i="9" s="1"/>
  <c r="AD40" i="9" s="1"/>
  <c r="AB42" i="9"/>
  <c r="AC42" i="9" s="1"/>
  <c r="AD42" i="9" s="1"/>
  <c r="Q43" i="5"/>
  <c r="G49" i="6" s="1"/>
  <c r="AB43" i="9"/>
  <c r="AC43" i="9" s="1"/>
  <c r="AD43" i="9" s="1"/>
  <c r="AB45" i="9"/>
  <c r="AC45" i="9" s="1"/>
  <c r="AD45" i="9" s="1"/>
  <c r="Q47" i="5"/>
  <c r="G51" i="6" s="1"/>
  <c r="AB47" i="9"/>
  <c r="AC47" i="9" s="1"/>
  <c r="AD47" i="9" s="1"/>
  <c r="AB49" i="9"/>
  <c r="AC49" i="9" s="1"/>
  <c r="AD49" i="9" s="1"/>
  <c r="AB50" i="9"/>
  <c r="AC50" i="9" s="1"/>
  <c r="AD50" i="9" s="1"/>
  <c r="AB7" i="9"/>
  <c r="AC7" i="9" s="1"/>
  <c r="AD7" i="9" s="1"/>
  <c r="P7" i="3"/>
  <c r="R8" i="9" s="1"/>
  <c r="S8" i="9" s="1"/>
  <c r="T8" i="9" s="1"/>
  <c r="P8" i="3"/>
  <c r="Q8" i="3" s="1"/>
  <c r="E17" i="6" s="1"/>
  <c r="P9" i="3"/>
  <c r="R10" i="9" s="1"/>
  <c r="S10" i="9" s="1"/>
  <c r="T10" i="9" s="1"/>
  <c r="P10" i="3"/>
  <c r="R11" i="9" s="1"/>
  <c r="S11" i="9" s="1"/>
  <c r="T11" i="9" s="1"/>
  <c r="P11" i="3"/>
  <c r="R12" i="9" s="1"/>
  <c r="S12" i="9" s="1"/>
  <c r="T12" i="9" s="1"/>
  <c r="P12" i="3"/>
  <c r="D21" i="6" s="1"/>
  <c r="P13" i="3"/>
  <c r="R14" i="9" s="1"/>
  <c r="S14" i="9" s="1"/>
  <c r="T14" i="9" s="1"/>
  <c r="P15" i="3"/>
  <c r="R16" i="9" s="1"/>
  <c r="S16" i="9" s="1"/>
  <c r="T16" i="9" s="1"/>
  <c r="P23" i="3"/>
  <c r="R24" i="9" s="1"/>
  <c r="S24" i="9" s="1"/>
  <c r="T24" i="9" s="1"/>
  <c r="R19" i="9"/>
  <c r="S19" i="9" s="1"/>
  <c r="T19" i="9" s="1"/>
  <c r="P20" i="3"/>
  <c r="R21" i="9" s="1"/>
  <c r="S21" i="9" s="1"/>
  <c r="T21" i="9" s="1"/>
  <c r="P21" i="3"/>
  <c r="D30" i="6" s="1"/>
  <c r="P22" i="3"/>
  <c r="R23" i="9" s="1"/>
  <c r="S23" i="9" s="1"/>
  <c r="T23" i="9" s="1"/>
  <c r="P25" i="3"/>
  <c r="R26" i="9" s="1"/>
  <c r="S26" i="9" s="1"/>
  <c r="T26" i="9" s="1"/>
  <c r="P27" i="3"/>
  <c r="R27" i="9" s="1"/>
  <c r="S27" i="9" s="1"/>
  <c r="T27" i="9" s="1"/>
  <c r="P29" i="3"/>
  <c r="Q29" i="3" s="1"/>
  <c r="E41" i="6" s="1"/>
  <c r="P30" i="3"/>
  <c r="R30" i="9" s="1"/>
  <c r="P31" i="3"/>
  <c r="R31" i="9" s="1"/>
  <c r="S31" i="9" s="1"/>
  <c r="T31" i="9" s="1"/>
  <c r="P32" i="3"/>
  <c r="R32" i="9" s="1"/>
  <c r="S32" i="9" s="1"/>
  <c r="T32" i="9" s="1"/>
  <c r="P33" i="3"/>
  <c r="D47" i="6" s="1"/>
  <c r="P34" i="3"/>
  <c r="R34" i="9" s="1"/>
  <c r="S34" i="9" s="1"/>
  <c r="T34" i="9" s="1"/>
  <c r="P35" i="3"/>
  <c r="Q35" i="3" s="1"/>
  <c r="E43" i="6" s="1"/>
  <c r="P38" i="3"/>
  <c r="R38" i="9" s="1"/>
  <c r="S38" i="9" s="1"/>
  <c r="T38" i="9" s="1"/>
  <c r="P39" i="3"/>
  <c r="R39" i="9" s="1"/>
  <c r="S39" i="9" s="1"/>
  <c r="T39" i="9" s="1"/>
  <c r="P40" i="3"/>
  <c r="R40" i="9" s="1"/>
  <c r="S40" i="9" s="1"/>
  <c r="T40" i="9" s="1"/>
  <c r="P42" i="3"/>
  <c r="Q42" i="3" s="1"/>
  <c r="E52" i="6" s="1"/>
  <c r="P43" i="3"/>
  <c r="R43" i="9" s="1"/>
  <c r="S43" i="9" s="1"/>
  <c r="T43" i="9" s="1"/>
  <c r="P45" i="3"/>
  <c r="R45" i="9" s="1"/>
  <c r="S45" i="9" s="1"/>
  <c r="T45" i="9" s="1"/>
  <c r="P47" i="3"/>
  <c r="R47" i="9" s="1"/>
  <c r="S47" i="9" s="1"/>
  <c r="T47" i="9" s="1"/>
  <c r="P49" i="3"/>
  <c r="R49" i="9" s="1"/>
  <c r="S49" i="9" s="1"/>
  <c r="T49" i="9" s="1"/>
  <c r="P50" i="3"/>
  <c r="R50" i="9" s="1"/>
  <c r="S50" i="9" s="1"/>
  <c r="T50" i="9" s="1"/>
  <c r="P51" i="3"/>
  <c r="D11" i="6" s="1"/>
  <c r="R7" i="9"/>
  <c r="S7" i="9" s="1"/>
  <c r="T7" i="9" s="1"/>
  <c r="P7" i="2"/>
  <c r="Q7" i="2" s="1"/>
  <c r="C16" i="6" s="1"/>
  <c r="P8" i="2"/>
  <c r="H9" i="9" s="1"/>
  <c r="I9" i="9" s="1"/>
  <c r="J9" i="9" s="1"/>
  <c r="P9" i="2"/>
  <c r="H10" i="9" s="1"/>
  <c r="I10" i="9" s="1"/>
  <c r="J10" i="9" s="1"/>
  <c r="P10" i="2"/>
  <c r="H11" i="9" s="1"/>
  <c r="I11" i="9" s="1"/>
  <c r="J11" i="9" s="1"/>
  <c r="P11" i="2"/>
  <c r="Q11" i="2" s="1"/>
  <c r="C20" i="6" s="1"/>
  <c r="P12" i="2"/>
  <c r="H13" i="9" s="1"/>
  <c r="I13" i="9" s="1"/>
  <c r="J13" i="9" s="1"/>
  <c r="P13" i="2"/>
  <c r="H14" i="9" s="1"/>
  <c r="I14" i="9" s="1"/>
  <c r="J14" i="9" s="1"/>
  <c r="P14" i="2"/>
  <c r="H16" i="9" s="1"/>
  <c r="I16" i="9" s="1"/>
  <c r="J16" i="9" s="1"/>
  <c r="P21" i="2"/>
  <c r="H24" i="9" s="1"/>
  <c r="I24" i="9" s="1"/>
  <c r="J24" i="9" s="1"/>
  <c r="H19" i="9"/>
  <c r="I19" i="9" s="1"/>
  <c r="J19" i="9" s="1"/>
  <c r="P19" i="2"/>
  <c r="H22" i="9" s="1"/>
  <c r="I22" i="9" s="1"/>
  <c r="J22" i="9" s="1"/>
  <c r="P20" i="2"/>
  <c r="H23" i="9" s="1"/>
  <c r="I23" i="9" s="1"/>
  <c r="J23" i="9" s="1"/>
  <c r="B37" i="6"/>
  <c r="P25" i="2"/>
  <c r="H27" i="9" s="1"/>
  <c r="I27" i="9" s="1"/>
  <c r="J27" i="9" s="1"/>
  <c r="P27" i="2"/>
  <c r="H29" i="9" s="1"/>
  <c r="I29" i="9" s="1"/>
  <c r="J29" i="9" s="1"/>
  <c r="P28" i="2"/>
  <c r="H30" i="9" s="1"/>
  <c r="P29" i="2"/>
  <c r="Q29" i="2" s="1"/>
  <c r="C35" i="6" s="1"/>
  <c r="P30" i="2"/>
  <c r="H32" i="9" s="1"/>
  <c r="I32" i="9" s="1"/>
  <c r="J32" i="9" s="1"/>
  <c r="P31" i="2"/>
  <c r="H33" i="9" s="1"/>
  <c r="I33" i="9" s="1"/>
  <c r="J33" i="9" s="1"/>
  <c r="P32" i="2"/>
  <c r="H34" i="9" s="1"/>
  <c r="I34" i="9" s="1"/>
  <c r="J34" i="9" s="1"/>
  <c r="P33" i="2"/>
  <c r="H35" i="9" s="1"/>
  <c r="I35" i="9" s="1"/>
  <c r="J35" i="9" s="1"/>
  <c r="P36" i="2"/>
  <c r="H38" i="9" s="1"/>
  <c r="I38" i="9" s="1"/>
  <c r="J38" i="9" s="1"/>
  <c r="P37" i="2"/>
  <c r="H39" i="9" s="1"/>
  <c r="I39" i="9" s="1"/>
  <c r="J39" i="9" s="1"/>
  <c r="P38" i="2"/>
  <c r="H40" i="9" s="1"/>
  <c r="I40" i="9" s="1"/>
  <c r="J40" i="9" s="1"/>
  <c r="P40" i="2"/>
  <c r="B52" i="6" s="1"/>
  <c r="P41" i="2"/>
  <c r="H43" i="9" s="1"/>
  <c r="I43" i="9" s="1"/>
  <c r="J43" i="9" s="1"/>
  <c r="P45" i="2"/>
  <c r="H47" i="9" s="1"/>
  <c r="I47" i="9" s="1"/>
  <c r="J47" i="9" s="1"/>
  <c r="P47" i="2"/>
  <c r="H49" i="9" s="1"/>
  <c r="I49" i="9" s="1"/>
  <c r="J49" i="9" s="1"/>
  <c r="P48" i="2"/>
  <c r="H50" i="9" s="1"/>
  <c r="I50" i="9" s="1"/>
  <c r="J50" i="9" s="1"/>
  <c r="P8" i="1"/>
  <c r="D15" i="7" s="1"/>
  <c r="Q36" i="1"/>
  <c r="E43" i="7" s="1"/>
  <c r="H7" i="8"/>
  <c r="E56" i="7"/>
  <c r="E55" i="7"/>
  <c r="D53" i="7"/>
  <c r="E52" i="7"/>
  <c r="E51" i="7"/>
  <c r="D54" i="7"/>
  <c r="E50" i="7"/>
  <c r="R47" i="8"/>
  <c r="S47" i="8" s="1"/>
  <c r="T47" i="8" s="1"/>
  <c r="Q45" i="1"/>
  <c r="E49" i="7" s="1"/>
  <c r="D47" i="7"/>
  <c r="D46" i="7"/>
  <c r="Q42" i="1"/>
  <c r="E45" i="7" s="1"/>
  <c r="H53" i="8"/>
  <c r="I53" i="8" s="1"/>
  <c r="J53" i="8" s="1"/>
  <c r="Q44" i="4"/>
  <c r="C47" i="7" s="1"/>
  <c r="Q38" i="1"/>
  <c r="E9" i="7" s="1"/>
  <c r="Q33" i="5"/>
  <c r="G47" i="6" s="1"/>
  <c r="Q39" i="5"/>
  <c r="G38" i="6" s="1"/>
  <c r="Q29" i="5"/>
  <c r="G41" i="6" s="1"/>
  <c r="P30" i="1"/>
  <c r="Q30" i="1" s="1"/>
  <c r="E40" i="7" s="1"/>
  <c r="Q38" i="5"/>
  <c r="G34" i="6" s="1"/>
  <c r="Q34" i="5"/>
  <c r="G46" i="6" s="1"/>
  <c r="Q35" i="5"/>
  <c r="G43" i="6" s="1"/>
  <c r="Q31" i="5"/>
  <c r="G35" i="6" s="1"/>
  <c r="T51" i="5"/>
  <c r="G11" i="6"/>
  <c r="T50" i="5"/>
  <c r="Q50" i="5"/>
  <c r="G10" i="6" s="1"/>
  <c r="T49" i="5"/>
  <c r="Q49" i="5"/>
  <c r="G9" i="6" s="1"/>
  <c r="T47" i="5"/>
  <c r="T45" i="5"/>
  <c r="Q45" i="5"/>
  <c r="G48" i="6" s="1"/>
  <c r="T43" i="5"/>
  <c r="T42" i="5"/>
  <c r="Q42" i="5"/>
  <c r="G52" i="6" s="1"/>
  <c r="T40" i="5"/>
  <c r="T39" i="5"/>
  <c r="T38" i="5"/>
  <c r="T35" i="5"/>
  <c r="T34" i="5"/>
  <c r="T33" i="5"/>
  <c r="T32" i="5"/>
  <c r="T31" i="5"/>
  <c r="T30" i="5"/>
  <c r="T29" i="5"/>
  <c r="T28" i="5"/>
  <c r="T27" i="5"/>
  <c r="T25" i="5"/>
  <c r="Q25" i="5"/>
  <c r="G37" i="6" s="1"/>
  <c r="T22" i="5"/>
  <c r="T21" i="5"/>
  <c r="Q21" i="5"/>
  <c r="G30" i="6" s="1"/>
  <c r="T20" i="5"/>
  <c r="T18" i="5"/>
  <c r="Q18" i="5"/>
  <c r="G27" i="6" s="1"/>
  <c r="T23" i="5"/>
  <c r="Q23" i="5"/>
  <c r="G32" i="6" s="1"/>
  <c r="T15" i="5"/>
  <c r="Q15" i="5"/>
  <c r="G24" i="6" s="1"/>
  <c r="T14" i="5"/>
  <c r="T13" i="5"/>
  <c r="Q13" i="5"/>
  <c r="G22" i="6" s="1"/>
  <c r="T12" i="5"/>
  <c r="T11" i="5"/>
  <c r="Q11" i="5"/>
  <c r="G20" i="6" s="1"/>
  <c r="T10" i="5"/>
  <c r="T9" i="5"/>
  <c r="Q9" i="5"/>
  <c r="G18" i="6" s="1"/>
  <c r="T8" i="5"/>
  <c r="T7" i="5"/>
  <c r="Q7" i="5"/>
  <c r="G16" i="6" s="1"/>
  <c r="V53" i="1"/>
  <c r="T53" i="1"/>
  <c r="V52" i="1"/>
  <c r="T52" i="1"/>
  <c r="V51" i="1"/>
  <c r="T51" i="1"/>
  <c r="V50" i="1"/>
  <c r="T50" i="1"/>
  <c r="V49" i="1"/>
  <c r="T49" i="1"/>
  <c r="V48" i="1"/>
  <c r="T48" i="1"/>
  <c r="V47" i="1"/>
  <c r="T47" i="1"/>
  <c r="V46" i="1"/>
  <c r="T46" i="1"/>
  <c r="V45" i="1"/>
  <c r="T45" i="1"/>
  <c r="V44" i="1"/>
  <c r="T44" i="1"/>
  <c r="V43" i="1"/>
  <c r="T43" i="1"/>
  <c r="V42" i="1"/>
  <c r="T42" i="1"/>
  <c r="V40" i="1"/>
  <c r="T40" i="1"/>
  <c r="P40" i="1"/>
  <c r="Q40" i="1" s="1"/>
  <c r="E11" i="7" s="1"/>
  <c r="V39" i="1"/>
  <c r="T39" i="1"/>
  <c r="P39" i="1"/>
  <c r="R40" i="8" s="1"/>
  <c r="S40" i="8" s="1"/>
  <c r="T40" i="8" s="1"/>
  <c r="V38" i="1"/>
  <c r="T38" i="1"/>
  <c r="V36" i="1"/>
  <c r="V32" i="1"/>
  <c r="T32" i="1"/>
  <c r="P32" i="1"/>
  <c r="R33" i="8" s="1"/>
  <c r="S33" i="8" s="1"/>
  <c r="T33" i="8" s="1"/>
  <c r="V31" i="1"/>
  <c r="T31" i="1"/>
  <c r="P31" i="1"/>
  <c r="Q31" i="1" s="1"/>
  <c r="E37" i="7" s="1"/>
  <c r="V30" i="1"/>
  <c r="T30" i="1"/>
  <c r="V29" i="1"/>
  <c r="T29" i="1"/>
  <c r="P29" i="1"/>
  <c r="D36" i="7" s="1"/>
  <c r="V26" i="1"/>
  <c r="T26" i="1"/>
  <c r="Q26" i="1"/>
  <c r="E32" i="7" s="1"/>
  <c r="V24" i="1"/>
  <c r="T24" i="1"/>
  <c r="P24" i="1"/>
  <c r="D27" i="7" s="1"/>
  <c r="V23" i="1"/>
  <c r="T23" i="1"/>
  <c r="P23" i="1"/>
  <c r="Q23" i="1" s="1"/>
  <c r="E34" i="7" s="1"/>
  <c r="V20" i="1"/>
  <c r="T20" i="1"/>
  <c r="D29" i="7"/>
  <c r="V28" i="1"/>
  <c r="T28" i="1"/>
  <c r="Q28" i="1"/>
  <c r="E35" i="7" s="1"/>
  <c r="V18" i="1"/>
  <c r="T18" i="1"/>
  <c r="P18" i="1"/>
  <c r="R19" i="8" s="1"/>
  <c r="S19" i="8" s="1"/>
  <c r="T19" i="8" s="1"/>
  <c r="V15" i="1"/>
  <c r="T15" i="1"/>
  <c r="P15" i="1"/>
  <c r="Q15" i="1" s="1"/>
  <c r="E22" i="7" s="1"/>
  <c r="V12" i="1"/>
  <c r="T12" i="1"/>
  <c r="P12" i="1"/>
  <c r="R13" i="8" s="1"/>
  <c r="S13" i="8" s="1"/>
  <c r="T13" i="8" s="1"/>
  <c r="V11" i="1"/>
  <c r="T11" i="1"/>
  <c r="P11" i="1"/>
  <c r="Q11" i="1" s="1"/>
  <c r="E18" i="7" s="1"/>
  <c r="V10" i="1"/>
  <c r="T10" i="1"/>
  <c r="P10" i="1"/>
  <c r="R11" i="8" s="1"/>
  <c r="S11" i="8" s="1"/>
  <c r="T11" i="8" s="1"/>
  <c r="V9" i="1"/>
  <c r="T9" i="1"/>
  <c r="P9" i="1"/>
  <c r="Q9" i="1" s="1"/>
  <c r="E16" i="7" s="1"/>
  <c r="V8" i="1"/>
  <c r="T8" i="1"/>
  <c r="V6" i="1"/>
  <c r="T6" i="1"/>
  <c r="Q6" i="1"/>
  <c r="E13" i="7" s="1"/>
  <c r="T53" i="4"/>
  <c r="Q53" i="4"/>
  <c r="C56" i="7" s="1"/>
  <c r="T52" i="4"/>
  <c r="T51" i="4"/>
  <c r="Q51" i="4"/>
  <c r="C53" i="7" s="1"/>
  <c r="T50" i="4"/>
  <c r="H51" i="8"/>
  <c r="I51" i="8" s="1"/>
  <c r="J51" i="8" s="1"/>
  <c r="T49" i="4"/>
  <c r="Q49" i="4"/>
  <c r="C51" i="7" s="1"/>
  <c r="T48" i="4"/>
  <c r="Q48" i="4"/>
  <c r="C54" i="7" s="1"/>
  <c r="T47" i="4"/>
  <c r="Q47" i="4"/>
  <c r="C50" i="7" s="1"/>
  <c r="T46" i="4"/>
  <c r="Q46" i="4"/>
  <c r="C48" i="7" s="1"/>
  <c r="T45" i="4"/>
  <c r="Q45" i="4"/>
  <c r="C49" i="7" s="1"/>
  <c r="T44" i="4"/>
  <c r="T43" i="4"/>
  <c r="Q43" i="4"/>
  <c r="C46" i="7" s="1"/>
  <c r="T42" i="4"/>
  <c r="B45" i="7"/>
  <c r="G45" i="7" s="1"/>
  <c r="T40" i="4"/>
  <c r="P40" i="4"/>
  <c r="U40" i="4" s="1"/>
  <c r="T39" i="4"/>
  <c r="P39" i="4"/>
  <c r="U39" i="4" s="1"/>
  <c r="T38" i="4"/>
  <c r="Q38" i="4"/>
  <c r="C9" i="7" s="1"/>
  <c r="P36" i="4"/>
  <c r="U36" i="4" s="1"/>
  <c r="T32" i="4"/>
  <c r="P32" i="4"/>
  <c r="U32" i="4" s="1"/>
  <c r="T31" i="4"/>
  <c r="P31" i="4"/>
  <c r="U31" i="4" s="1"/>
  <c r="T30" i="4"/>
  <c r="P30" i="4"/>
  <c r="U30" i="4" s="1"/>
  <c r="T29" i="4"/>
  <c r="P29" i="4"/>
  <c r="U29" i="4" s="1"/>
  <c r="T26" i="4"/>
  <c r="P26" i="4"/>
  <c r="U26" i="4" s="1"/>
  <c r="T24" i="4"/>
  <c r="P24" i="4"/>
  <c r="U24" i="4" s="1"/>
  <c r="T23" i="4"/>
  <c r="Q23" i="4"/>
  <c r="C34" i="7" s="1"/>
  <c r="T20" i="4"/>
  <c r="Q20" i="4"/>
  <c r="C29" i="7" s="1"/>
  <c r="T28" i="4"/>
  <c r="T18" i="4"/>
  <c r="Q18" i="4"/>
  <c r="C25" i="7" s="1"/>
  <c r="T15" i="4"/>
  <c r="P15" i="4"/>
  <c r="U15" i="4" s="1"/>
  <c r="T12" i="4"/>
  <c r="P12" i="4"/>
  <c r="U12" i="4" s="1"/>
  <c r="T11" i="4"/>
  <c r="P11" i="4"/>
  <c r="U11" i="4" s="1"/>
  <c r="T10" i="4"/>
  <c r="P10" i="4"/>
  <c r="U10" i="4" s="1"/>
  <c r="T9" i="4"/>
  <c r="H10" i="8"/>
  <c r="I10" i="8" s="1"/>
  <c r="J10" i="8" s="1"/>
  <c r="T8" i="4"/>
  <c r="Q6" i="5"/>
  <c r="G15" i="6" s="1"/>
  <c r="F24" i="6"/>
  <c r="M54" i="8"/>
  <c r="N54" i="8" s="1"/>
  <c r="O54" i="8" s="1"/>
  <c r="M53" i="8"/>
  <c r="N53" i="8" s="1"/>
  <c r="O53" i="8" s="1"/>
  <c r="M52" i="8"/>
  <c r="N52" i="8" s="1"/>
  <c r="O52" i="8" s="1"/>
  <c r="M51" i="8"/>
  <c r="N51" i="8" s="1"/>
  <c r="O51" i="8" s="1"/>
  <c r="M50" i="8"/>
  <c r="N50" i="8" s="1"/>
  <c r="O50" i="8" s="1"/>
  <c r="M49" i="8"/>
  <c r="N49" i="8" s="1"/>
  <c r="O49" i="8" s="1"/>
  <c r="M48" i="8"/>
  <c r="N48" i="8" s="1"/>
  <c r="O48" i="8" s="1"/>
  <c r="M47" i="8"/>
  <c r="N47" i="8" s="1"/>
  <c r="O47" i="8" s="1"/>
  <c r="M46" i="8"/>
  <c r="N46" i="8" s="1"/>
  <c r="O46" i="8" s="1"/>
  <c r="M45" i="8"/>
  <c r="N45" i="8" s="1"/>
  <c r="O45" i="8" s="1"/>
  <c r="M44" i="8"/>
  <c r="N44" i="8" s="1"/>
  <c r="O44" i="8" s="1"/>
  <c r="M43" i="8"/>
  <c r="N43" i="8" s="1"/>
  <c r="O43" i="8" s="1"/>
  <c r="M41" i="8"/>
  <c r="N41" i="8" s="1"/>
  <c r="O41" i="8" s="1"/>
  <c r="M40" i="8"/>
  <c r="N40" i="8" s="1"/>
  <c r="O40" i="8" s="1"/>
  <c r="M39" i="8"/>
  <c r="N39" i="8" s="1"/>
  <c r="O39" i="8" s="1"/>
  <c r="M37" i="8"/>
  <c r="N37" i="8" s="1"/>
  <c r="O37" i="8" s="1"/>
  <c r="M32" i="8"/>
  <c r="N32" i="8" s="1"/>
  <c r="O32" i="8" s="1"/>
  <c r="M31" i="8"/>
  <c r="N31" i="8" s="1"/>
  <c r="O31" i="8" s="1"/>
  <c r="M30" i="8"/>
  <c r="N30" i="8" s="1"/>
  <c r="O30" i="8" s="1"/>
  <c r="M27" i="8"/>
  <c r="N27" i="8" s="1"/>
  <c r="O27" i="8" s="1"/>
  <c r="M25" i="8"/>
  <c r="N25" i="8" s="1"/>
  <c r="O25" i="8" s="1"/>
  <c r="M24" i="8"/>
  <c r="N24" i="8" s="1"/>
  <c r="O24" i="8" s="1"/>
  <c r="M21" i="8"/>
  <c r="N21" i="8" s="1"/>
  <c r="O21" i="8" s="1"/>
  <c r="N29" i="8"/>
  <c r="O29" i="8" s="1"/>
  <c r="N19" i="8"/>
  <c r="O19" i="8" s="1"/>
  <c r="N16" i="8"/>
  <c r="O16" i="8" s="1"/>
  <c r="N13" i="8"/>
  <c r="O13" i="8" s="1"/>
  <c r="N12" i="8"/>
  <c r="O12" i="8" s="1"/>
  <c r="N11" i="8"/>
  <c r="O11" i="8" s="1"/>
  <c r="N10" i="8"/>
  <c r="O10" i="8" s="1"/>
  <c r="N9" i="8"/>
  <c r="O9" i="8" s="1"/>
  <c r="N7" i="8"/>
  <c r="O7" i="8" s="1"/>
  <c r="C54" i="8"/>
  <c r="D54" i="8" s="1"/>
  <c r="E54" i="8" s="1"/>
  <c r="C53" i="8"/>
  <c r="D53" i="8" s="1"/>
  <c r="E53" i="8" s="1"/>
  <c r="C52" i="8"/>
  <c r="D52" i="8" s="1"/>
  <c r="E52" i="8" s="1"/>
  <c r="C51" i="8"/>
  <c r="D51" i="8" s="1"/>
  <c r="E51" i="8" s="1"/>
  <c r="C50" i="8"/>
  <c r="D50" i="8" s="1"/>
  <c r="E50" i="8" s="1"/>
  <c r="C49" i="8"/>
  <c r="D49" i="8" s="1"/>
  <c r="E49" i="8" s="1"/>
  <c r="C48" i="8"/>
  <c r="D48" i="8" s="1"/>
  <c r="E48" i="8" s="1"/>
  <c r="C47" i="8"/>
  <c r="D47" i="8" s="1"/>
  <c r="E47" i="8" s="1"/>
  <c r="C46" i="8"/>
  <c r="D46" i="8" s="1"/>
  <c r="E46" i="8" s="1"/>
  <c r="C45" i="8"/>
  <c r="D45" i="8" s="1"/>
  <c r="E45" i="8" s="1"/>
  <c r="C44" i="8"/>
  <c r="D44" i="8" s="1"/>
  <c r="E44" i="8" s="1"/>
  <c r="C43" i="8"/>
  <c r="D43" i="8" s="1"/>
  <c r="E43" i="8" s="1"/>
  <c r="C41" i="8"/>
  <c r="D41" i="8" s="1"/>
  <c r="E41" i="8" s="1"/>
  <c r="C40" i="8"/>
  <c r="D40" i="8" s="1"/>
  <c r="E40" i="8" s="1"/>
  <c r="C39" i="8"/>
  <c r="D39" i="8" s="1"/>
  <c r="E39" i="8" s="1"/>
  <c r="C37" i="8"/>
  <c r="D37" i="8" s="1"/>
  <c r="E37" i="8" s="1"/>
  <c r="C33" i="8"/>
  <c r="D33" i="8" s="1"/>
  <c r="E33" i="8" s="1"/>
  <c r="C32" i="8"/>
  <c r="D32" i="8" s="1"/>
  <c r="E32" i="8" s="1"/>
  <c r="C31" i="8"/>
  <c r="D31" i="8" s="1"/>
  <c r="E31" i="8" s="1"/>
  <c r="C30" i="8"/>
  <c r="D30" i="8" s="1"/>
  <c r="E30" i="8" s="1"/>
  <c r="C27" i="8"/>
  <c r="D27" i="8" s="1"/>
  <c r="E27" i="8" s="1"/>
  <c r="C25" i="8"/>
  <c r="D25" i="8" s="1"/>
  <c r="E25" i="8" s="1"/>
  <c r="C24" i="8"/>
  <c r="D24" i="8" s="1"/>
  <c r="E24" i="8" s="1"/>
  <c r="C21" i="8"/>
  <c r="D21" i="8" s="1"/>
  <c r="E21" i="8" s="1"/>
  <c r="C29" i="8"/>
  <c r="D29" i="8" s="1"/>
  <c r="E29" i="8" s="1"/>
  <c r="C19" i="8"/>
  <c r="D19" i="8" s="1"/>
  <c r="E19" i="8" s="1"/>
  <c r="C16" i="8"/>
  <c r="D16" i="8" s="1"/>
  <c r="E16" i="8" s="1"/>
  <c r="C13" i="8"/>
  <c r="D13" i="8" s="1"/>
  <c r="E13" i="8" s="1"/>
  <c r="C12" i="8"/>
  <c r="D12" i="8" s="1"/>
  <c r="E12" i="8" s="1"/>
  <c r="C11" i="8"/>
  <c r="D11" i="8" s="1"/>
  <c r="E11" i="8" s="1"/>
  <c r="C10" i="8"/>
  <c r="D10" i="8" s="1"/>
  <c r="E10" i="8" s="1"/>
  <c r="C9" i="8"/>
  <c r="D9" i="8" s="1"/>
  <c r="E9" i="8" s="1"/>
  <c r="C7" i="8"/>
  <c r="D7" i="8" s="1"/>
  <c r="E7" i="8" s="1"/>
  <c r="F48" i="6"/>
  <c r="F45" i="7"/>
  <c r="B51" i="7"/>
  <c r="G51" i="7" s="1"/>
  <c r="B49" i="7"/>
  <c r="G49" i="7" s="1"/>
  <c r="B47" i="7"/>
  <c r="G47" i="7" s="1"/>
  <c r="F53" i="6"/>
  <c r="F32" i="6"/>
  <c r="F18" i="6"/>
  <c r="F51" i="6"/>
  <c r="F49" i="6"/>
  <c r="F52" i="6"/>
  <c r="F38" i="6"/>
  <c r="F34" i="6"/>
  <c r="F43" i="6"/>
  <c r="F46" i="6"/>
  <c r="F47" i="6"/>
  <c r="F39" i="6"/>
  <c r="F35" i="6"/>
  <c r="F41" i="6"/>
  <c r="F40" i="6"/>
  <c r="F37" i="6"/>
  <c r="F30" i="6"/>
  <c r="F31" i="6"/>
  <c r="F27" i="6"/>
  <c r="F19" i="6"/>
  <c r="F15" i="6"/>
  <c r="F23" i="6"/>
  <c r="F10" i="6"/>
  <c r="F9" i="6"/>
  <c r="F22" i="6"/>
  <c r="F16" i="6"/>
  <c r="F20" i="6"/>
  <c r="F21" i="6"/>
  <c r="H46" i="8"/>
  <c r="I46" i="8" s="1"/>
  <c r="J46" i="8" s="1"/>
  <c r="H45" i="8"/>
  <c r="I45" i="8" s="1"/>
  <c r="J45" i="8" s="1"/>
  <c r="Q26" i="4" l="1"/>
  <c r="C32" i="7" s="1"/>
  <c r="B19" i="7"/>
  <c r="G19" i="7" s="1"/>
  <c r="B11" i="7"/>
  <c r="G11" i="7" s="1"/>
  <c r="B22" i="7"/>
  <c r="G22" i="7" s="1"/>
  <c r="H30" i="8"/>
  <c r="I30" i="8" s="1"/>
  <c r="J30" i="8" s="1"/>
  <c r="Q28" i="4"/>
  <c r="C35" i="7" s="1"/>
  <c r="B35" i="7"/>
  <c r="G35" i="7" s="1"/>
  <c r="Q30" i="4"/>
  <c r="C40" i="7" s="1"/>
  <c r="B37" i="7"/>
  <c r="G37" i="7" s="1"/>
  <c r="H9" i="8"/>
  <c r="I9" i="8" s="1"/>
  <c r="J9" i="8" s="1"/>
  <c r="Q32" i="4"/>
  <c r="C38" i="7" s="1"/>
  <c r="H37" i="8"/>
  <c r="I37" i="8" s="1"/>
  <c r="J37" i="8" s="1"/>
  <c r="Q24" i="4"/>
  <c r="C27" i="7" s="1"/>
  <c r="Q11" i="4"/>
  <c r="C18" i="7" s="1"/>
  <c r="Q39" i="4"/>
  <c r="C10" i="7" s="1"/>
  <c r="I7" i="8"/>
  <c r="J7" i="8" s="1"/>
  <c r="D39" i="6"/>
  <c r="R9" i="8"/>
  <c r="S9" i="8" s="1"/>
  <c r="T9" i="8" s="1"/>
  <c r="Q10" i="3"/>
  <c r="E19" i="6" s="1"/>
  <c r="D48" i="6"/>
  <c r="Q45" i="3"/>
  <c r="E48" i="6" s="1"/>
  <c r="H25" i="8"/>
  <c r="I25" i="8" s="1"/>
  <c r="J25" i="8" s="1"/>
  <c r="B51" i="6"/>
  <c r="H29" i="8"/>
  <c r="I29" i="8" s="1"/>
  <c r="J29" i="8" s="1"/>
  <c r="B17" i="7"/>
  <c r="G17" i="7" s="1"/>
  <c r="Q10" i="4"/>
  <c r="C17" i="7" s="1"/>
  <c r="R29" i="8"/>
  <c r="S29" i="8" s="1"/>
  <c r="T29" i="8" s="1"/>
  <c r="R32" i="8"/>
  <c r="S32" i="8" s="1"/>
  <c r="T32" i="8" s="1"/>
  <c r="B35" i="6"/>
  <c r="B49" i="6"/>
  <c r="R41" i="8"/>
  <c r="S41" i="8" s="1"/>
  <c r="T41" i="8" s="1"/>
  <c r="H12" i="8"/>
  <c r="I12" i="8" s="1"/>
  <c r="J12" i="8" s="1"/>
  <c r="B18" i="7"/>
  <c r="G18" i="7" s="1"/>
  <c r="R51" i="8"/>
  <c r="S51" i="8" s="1"/>
  <c r="T51" i="8" s="1"/>
  <c r="H49" i="8"/>
  <c r="I49" i="8" s="1"/>
  <c r="J49" i="8" s="1"/>
  <c r="D56" i="7"/>
  <c r="D50" i="7"/>
  <c r="R48" i="8"/>
  <c r="S48" i="8" s="1"/>
  <c r="T48" i="8" s="1"/>
  <c r="Q13" i="3"/>
  <c r="E22" i="6" s="1"/>
  <c r="B21" i="6"/>
  <c r="R16" i="8"/>
  <c r="S16" i="8" s="1"/>
  <c r="T16" i="8" s="1"/>
  <c r="Q15" i="4"/>
  <c r="C22" i="7" s="1"/>
  <c r="D18" i="6"/>
  <c r="Q9" i="4"/>
  <c r="C16" i="7" s="1"/>
  <c r="D10" i="6"/>
  <c r="B10" i="6"/>
  <c r="D9" i="6"/>
  <c r="R31" i="8"/>
  <c r="S31" i="8" s="1"/>
  <c r="T31" i="8" s="1"/>
  <c r="D40" i="7"/>
  <c r="D39" i="7"/>
  <c r="B46" i="6"/>
  <c r="Q32" i="1"/>
  <c r="E38" i="7" s="1"/>
  <c r="B38" i="7"/>
  <c r="G38" i="7" s="1"/>
  <c r="D37" i="7"/>
  <c r="Q25" i="3"/>
  <c r="E37" i="6" s="1"/>
  <c r="D37" i="6"/>
  <c r="B27" i="7"/>
  <c r="G27" i="7" s="1"/>
  <c r="Q26" i="3"/>
  <c r="D36" i="6"/>
  <c r="Q11" i="3"/>
  <c r="E20" i="6" s="1"/>
  <c r="D19" i="6"/>
  <c r="D23" i="6"/>
  <c r="B27" i="6"/>
  <c r="B17" i="6"/>
  <c r="B22" i="6"/>
  <c r="Q12" i="2"/>
  <c r="C21" i="6" s="1"/>
  <c r="D45" i="7"/>
  <c r="R46" i="8"/>
  <c r="S46" i="8" s="1"/>
  <c r="T46" i="8" s="1"/>
  <c r="R50" i="8"/>
  <c r="S50" i="8" s="1"/>
  <c r="T50" i="8" s="1"/>
  <c r="D49" i="7"/>
  <c r="R54" i="8"/>
  <c r="S54" i="8" s="1"/>
  <c r="T54" i="8" s="1"/>
  <c r="D51" i="7"/>
  <c r="R43" i="8"/>
  <c r="S43" i="8" s="1"/>
  <c r="T43" i="8" s="1"/>
  <c r="D11" i="7"/>
  <c r="B55" i="7"/>
  <c r="G55" i="7" s="1"/>
  <c r="Q52" i="4"/>
  <c r="C55" i="7" s="1"/>
  <c r="B36" i="7"/>
  <c r="G36" i="7" s="1"/>
  <c r="B13" i="7"/>
  <c r="G13" i="7" s="1"/>
  <c r="C13" i="7"/>
  <c r="B15" i="6"/>
  <c r="Q6" i="2"/>
  <c r="C15" i="6" s="1"/>
  <c r="Q31" i="2"/>
  <c r="C47" i="6" s="1"/>
  <c r="B16" i="6"/>
  <c r="B20" i="6"/>
  <c r="D52" i="6"/>
  <c r="R28" i="9"/>
  <c r="S28" i="9" s="1"/>
  <c r="T28" i="9" s="1"/>
  <c r="Q51" i="3"/>
  <c r="E11" i="6" s="1"/>
  <c r="R51" i="9"/>
  <c r="S51" i="9" s="1"/>
  <c r="T51" i="9" s="1"/>
  <c r="Q9" i="3"/>
  <c r="E18" i="6" s="1"/>
  <c r="D42" i="6"/>
  <c r="Q27" i="2"/>
  <c r="C41" i="6" s="1"/>
  <c r="Q49" i="2"/>
  <c r="C11" i="6" s="1"/>
  <c r="H51" i="9"/>
  <c r="I51" i="9" s="1"/>
  <c r="J51" i="9" s="1"/>
  <c r="Q23" i="3"/>
  <c r="E32" i="6" s="1"/>
  <c r="D35" i="7"/>
  <c r="B24" i="6"/>
  <c r="D22" i="6"/>
  <c r="H16" i="8"/>
  <c r="I16" i="8" s="1"/>
  <c r="J16" i="8" s="1"/>
  <c r="Q9" i="2"/>
  <c r="C18" i="6" s="1"/>
  <c r="Q8" i="2"/>
  <c r="C17" i="6" s="1"/>
  <c r="B16" i="7"/>
  <c r="G16" i="7" s="1"/>
  <c r="Q7" i="3"/>
  <c r="E16" i="6" s="1"/>
  <c r="D16" i="6"/>
  <c r="H8" i="9"/>
  <c r="I8" i="9" s="1"/>
  <c r="J8" i="9" s="1"/>
  <c r="Q8" i="1"/>
  <c r="E15" i="7" s="1"/>
  <c r="R7" i="8"/>
  <c r="S7" i="8" s="1"/>
  <c r="T7" i="8" s="1"/>
  <c r="D13" i="7"/>
  <c r="D22" i="7"/>
  <c r="D16" i="7"/>
  <c r="E29" i="7"/>
  <c r="R12" i="8"/>
  <c r="S12" i="8" s="1"/>
  <c r="T12" i="8" s="1"/>
  <c r="R10" i="8"/>
  <c r="S10" i="8" s="1"/>
  <c r="T10" i="8" s="1"/>
  <c r="D18" i="7"/>
  <c r="Q24" i="1"/>
  <c r="E27" i="7" s="1"/>
  <c r="Q50" i="3"/>
  <c r="E10" i="6" s="1"/>
  <c r="H40" i="8"/>
  <c r="I40" i="8" s="1"/>
  <c r="J40" i="8" s="1"/>
  <c r="Q49" i="3"/>
  <c r="E9" i="6" s="1"/>
  <c r="B9" i="6"/>
  <c r="Q47" i="2"/>
  <c r="C9" i="6" s="1"/>
  <c r="D9" i="7"/>
  <c r="R39" i="8"/>
  <c r="S39" i="8" s="1"/>
  <c r="T39" i="8" s="1"/>
  <c r="B9" i="7"/>
  <c r="G9" i="7" s="1"/>
  <c r="H39" i="8"/>
  <c r="R52" i="8"/>
  <c r="S52" i="8" s="1"/>
  <c r="T52" i="8" s="1"/>
  <c r="H52" i="8"/>
  <c r="I52" i="8" s="1"/>
  <c r="J52" i="8" s="1"/>
  <c r="Q50" i="4"/>
  <c r="C52" i="7" s="1"/>
  <c r="R53" i="8"/>
  <c r="S53" i="8" s="1"/>
  <c r="T53" i="8" s="1"/>
  <c r="B46" i="7"/>
  <c r="G46" i="7" s="1"/>
  <c r="H44" i="8"/>
  <c r="I44" i="8" s="1"/>
  <c r="J44" i="8" s="1"/>
  <c r="R27" i="8"/>
  <c r="S27" i="8" s="1"/>
  <c r="T27" i="8" s="1"/>
  <c r="D32" i="7"/>
  <c r="Q43" i="2"/>
  <c r="C48" i="6" s="1"/>
  <c r="Q47" i="3"/>
  <c r="E51" i="6" s="1"/>
  <c r="D51" i="6"/>
  <c r="R42" i="9"/>
  <c r="S42" i="9" s="1"/>
  <c r="T42" i="9" s="1"/>
  <c r="Q40" i="2"/>
  <c r="C52" i="6" s="1"/>
  <c r="Q40" i="3"/>
  <c r="E53" i="6" s="1"/>
  <c r="D53" i="6"/>
  <c r="B53" i="6"/>
  <c r="R37" i="8"/>
  <c r="S37" i="8" s="1"/>
  <c r="T37" i="8" s="1"/>
  <c r="D43" i="7"/>
  <c r="Q39" i="3"/>
  <c r="E38" i="6" s="1"/>
  <c r="D38" i="6"/>
  <c r="Q38" i="3"/>
  <c r="E34" i="6" s="1"/>
  <c r="Q32" i="2"/>
  <c r="C46" i="6" s="1"/>
  <c r="Q29" i="1"/>
  <c r="E36" i="7" s="1"/>
  <c r="D29" i="6"/>
  <c r="Q22" i="3"/>
  <c r="E29" i="6" s="1"/>
  <c r="R24" i="8"/>
  <c r="S24" i="8" s="1"/>
  <c r="T24" i="8" s="1"/>
  <c r="D34" i="7"/>
  <c r="B30" i="6"/>
  <c r="Q20" i="3"/>
  <c r="E31" i="6" s="1"/>
  <c r="B48" i="6"/>
  <c r="Q37" i="2"/>
  <c r="C38" i="6" s="1"/>
  <c r="B40" i="6"/>
  <c r="B38" i="6"/>
  <c r="Q17" i="2"/>
  <c r="C27" i="6" s="1"/>
  <c r="H33" i="8"/>
  <c r="I33" i="8" s="1"/>
  <c r="J33" i="8" s="1"/>
  <c r="H27" i="8"/>
  <c r="I27" i="8" s="1"/>
  <c r="J27" i="8" s="1"/>
  <c r="B40" i="7"/>
  <c r="G40" i="7" s="1"/>
  <c r="H41" i="8"/>
  <c r="I41" i="8" s="1"/>
  <c r="J41" i="8" s="1"/>
  <c r="Q40" i="4"/>
  <c r="C11" i="7" s="1"/>
  <c r="H31" i="8"/>
  <c r="I31" i="8" s="1"/>
  <c r="J31" i="8" s="1"/>
  <c r="H32" i="8"/>
  <c r="I32" i="8" s="1"/>
  <c r="J32" i="8" s="1"/>
  <c r="H24" i="8"/>
  <c r="I24" i="8" s="1"/>
  <c r="J24" i="8" s="1"/>
  <c r="H34" i="8"/>
  <c r="I34" i="8" s="1"/>
  <c r="J34" i="8" s="1"/>
  <c r="B34" i="7"/>
  <c r="G34" i="7" s="1"/>
  <c r="B29" i="7"/>
  <c r="G29" i="7" s="1"/>
  <c r="D49" i="6"/>
  <c r="Q30" i="3"/>
  <c r="E36" i="6" s="1"/>
  <c r="Q27" i="3"/>
  <c r="E40" i="6" s="1"/>
  <c r="D41" i="6"/>
  <c r="D40" i="6"/>
  <c r="D46" i="6"/>
  <c r="Q43" i="3"/>
  <c r="E49" i="6" s="1"/>
  <c r="Q32" i="3"/>
  <c r="E39" i="6" s="1"/>
  <c r="D31" i="6"/>
  <c r="D34" i="6"/>
  <c r="Q34" i="3"/>
  <c r="E46" i="6" s="1"/>
  <c r="R29" i="9"/>
  <c r="S29" i="9" s="1"/>
  <c r="T29" i="9" s="1"/>
  <c r="D24" i="6"/>
  <c r="Q15" i="3"/>
  <c r="E24" i="6" s="1"/>
  <c r="R13" i="9"/>
  <c r="S13" i="9" s="1"/>
  <c r="T13" i="9" s="1"/>
  <c r="Q6" i="3"/>
  <c r="E15" i="6" s="1"/>
  <c r="D20" i="6"/>
  <c r="D15" i="6"/>
  <c r="D32" i="6"/>
  <c r="R9" i="9"/>
  <c r="S9" i="9" s="1"/>
  <c r="T9" i="9" s="1"/>
  <c r="Q48" i="2"/>
  <c r="C10" i="6" s="1"/>
  <c r="Q20" i="2"/>
  <c r="C29" i="6" s="1"/>
  <c r="Q25" i="2"/>
  <c r="C40" i="6" s="1"/>
  <c r="Q38" i="2"/>
  <c r="C53" i="6" s="1"/>
  <c r="H42" i="9"/>
  <c r="I42" i="9" s="1"/>
  <c r="J42" i="9" s="1"/>
  <c r="Q28" i="2"/>
  <c r="C36" i="6" s="1"/>
  <c r="B34" i="6"/>
  <c r="B29" i="6"/>
  <c r="Q30" i="2"/>
  <c r="C39" i="6" s="1"/>
  <c r="Q41" i="2"/>
  <c r="C49" i="6" s="1"/>
  <c r="B41" i="6"/>
  <c r="B39" i="6"/>
  <c r="Q45" i="2"/>
  <c r="C51" i="6" s="1"/>
  <c r="Q26" i="2"/>
  <c r="C42" i="6" s="1"/>
  <c r="B36" i="6"/>
  <c r="Q36" i="2"/>
  <c r="C34" i="6" s="1"/>
  <c r="H26" i="9"/>
  <c r="I26" i="9" s="1"/>
  <c r="J26" i="9" s="1"/>
  <c r="Q13" i="2"/>
  <c r="C22" i="6" s="1"/>
  <c r="Q14" i="2"/>
  <c r="C24" i="6" s="1"/>
  <c r="H12" i="9"/>
  <c r="I12" i="9" s="1"/>
  <c r="J12" i="9" s="1"/>
  <c r="B19" i="6"/>
  <c r="B32" i="6"/>
  <c r="Q21" i="2"/>
  <c r="C32" i="6" s="1"/>
  <c r="Q10" i="2"/>
  <c r="C19" i="6" s="1"/>
  <c r="D55" i="7"/>
  <c r="Q46" i="1"/>
  <c r="E48" i="7" s="1"/>
  <c r="D52" i="7"/>
  <c r="D48" i="7"/>
  <c r="E47" i="7"/>
  <c r="Q39" i="1"/>
  <c r="E10" i="7" s="1"/>
  <c r="R21" i="8"/>
  <c r="S21" i="8" s="1"/>
  <c r="T21" i="8" s="1"/>
  <c r="R34" i="8"/>
  <c r="S34" i="8" s="1"/>
  <c r="T34" i="8" s="1"/>
  <c r="Q10" i="1"/>
  <c r="E17" i="7" s="1"/>
  <c r="Q12" i="1"/>
  <c r="E19" i="7" s="1"/>
  <c r="Q18" i="1"/>
  <c r="E25" i="7" s="1"/>
  <c r="D17" i="7"/>
  <c r="D19" i="7"/>
  <c r="B56" i="7"/>
  <c r="G56" i="7" s="1"/>
  <c r="H54" i="8"/>
  <c r="I54" i="8" s="1"/>
  <c r="J54" i="8" s="1"/>
  <c r="H43" i="8"/>
  <c r="I43" i="8" s="1"/>
  <c r="J43" i="8" s="1"/>
  <c r="B10" i="7"/>
  <c r="G10" i="7" s="1"/>
  <c r="Q33" i="4"/>
  <c r="C39" i="7" s="1"/>
  <c r="B32" i="7"/>
  <c r="G32" i="7" s="1"/>
  <c r="H21" i="8"/>
  <c r="I21" i="8" s="1"/>
  <c r="J21" i="8" s="1"/>
  <c r="B25" i="7"/>
  <c r="G25" i="7" s="1"/>
  <c r="B15" i="7"/>
  <c r="G15" i="7" s="1"/>
  <c r="Q8" i="4"/>
  <c r="C15" i="7" s="1"/>
  <c r="Q12" i="4"/>
  <c r="C19" i="7" s="1"/>
  <c r="H13" i="8"/>
  <c r="I13" i="8" s="1"/>
  <c r="J13" i="8" s="1"/>
  <c r="H11" i="8"/>
  <c r="I11" i="8" s="1"/>
  <c r="J11" i="8" s="1"/>
  <c r="H19" i="8"/>
  <c r="R49" i="8"/>
  <c r="S49" i="8" s="1"/>
  <c r="T49" i="8" s="1"/>
  <c r="D25" i="7"/>
  <c r="Q30" i="5"/>
  <c r="G36" i="6" s="1"/>
  <c r="D43" i="6"/>
  <c r="R30" i="8"/>
  <c r="S30" i="8" s="1"/>
  <c r="T30" i="8" s="1"/>
  <c r="B18" i="6"/>
  <c r="R25" i="8"/>
  <c r="S25" i="8" s="1"/>
  <c r="T25" i="8" s="1"/>
  <c r="D10" i="7"/>
  <c r="Q42" i="4"/>
  <c r="C45" i="7" s="1"/>
  <c r="Q19" i="2"/>
  <c r="C30" i="6" s="1"/>
  <c r="Q21" i="3"/>
  <c r="E30" i="6" s="1"/>
  <c r="Q33" i="3"/>
  <c r="E47" i="6" s="1"/>
  <c r="R33" i="9"/>
  <c r="S33" i="9" s="1"/>
  <c r="T33" i="9" s="1"/>
  <c r="Q18" i="3"/>
  <c r="E27" i="6" s="1"/>
  <c r="AB13" i="9"/>
  <c r="AC13" i="9" s="1"/>
  <c r="AD13" i="9" s="1"/>
  <c r="Q12" i="5"/>
  <c r="G21" i="6" s="1"/>
  <c r="Q22" i="5"/>
  <c r="G29" i="6" s="1"/>
  <c r="H50" i="8"/>
  <c r="I50" i="8" s="1"/>
  <c r="J50" i="8" s="1"/>
  <c r="B43" i="6"/>
  <c r="D38" i="7"/>
  <c r="B43" i="7"/>
  <c r="G43" i="7" s="1"/>
  <c r="B47" i="6"/>
  <c r="B52" i="7"/>
  <c r="G52" i="7" s="1"/>
  <c r="H47" i="8"/>
  <c r="I47" i="8" s="1"/>
  <c r="J47" i="8" s="1"/>
  <c r="B53" i="7"/>
  <c r="G53" i="7" s="1"/>
  <c r="Q29" i="4"/>
  <c r="C36" i="7" s="1"/>
  <c r="Q31" i="4"/>
  <c r="C37" i="7" s="1"/>
  <c r="Q36" i="4"/>
  <c r="C43" i="7" s="1"/>
  <c r="Q33" i="2"/>
  <c r="C43" i="6" s="1"/>
  <c r="Q12" i="3"/>
  <c r="E21" i="6" s="1"/>
  <c r="E53" i="7"/>
  <c r="R22" i="9"/>
  <c r="S22" i="9" s="1"/>
  <c r="T22" i="9" s="1"/>
  <c r="R15" i="9"/>
  <c r="S15" i="9" s="1"/>
  <c r="T15" i="9" s="1"/>
  <c r="B48" i="7"/>
  <c r="G48" i="7" s="1"/>
  <c r="H48" i="8"/>
  <c r="I48" i="8" s="1"/>
  <c r="J48" i="8" s="1"/>
  <c r="B50" i="7"/>
  <c r="G50" i="7" s="1"/>
  <c r="Q23" i="2"/>
  <c r="C37" i="6" s="1"/>
  <c r="AD51" i="9"/>
  <c r="F42" i="6"/>
  <c r="H28" i="9"/>
  <c r="I28" i="9" s="1"/>
  <c r="J28" i="9" s="1"/>
  <c r="AB28" i="9"/>
  <c r="AC28" i="9" s="1"/>
  <c r="AD28" i="9" s="1"/>
  <c r="Q28" i="5"/>
  <c r="G42" i="6" s="1"/>
  <c r="D35" i="6"/>
  <c r="D17" i="6"/>
  <c r="B54" i="7"/>
  <c r="G54" i="7" s="1"/>
  <c r="AB9" i="9"/>
  <c r="AC9" i="9" s="1"/>
  <c r="AD9" i="9" s="1"/>
  <c r="Q8" i="5"/>
  <c r="G17" i="6" s="1"/>
  <c r="D27" i="6"/>
  <c r="F36" i="6"/>
  <c r="R45" i="8"/>
  <c r="S45" i="8" s="1"/>
  <c r="T45" i="8" s="1"/>
  <c r="Q31" i="3"/>
  <c r="E35" i="6" s="1"/>
  <c r="E46" i="7"/>
  <c r="R44" i="8"/>
  <c r="S44" i="8" s="1"/>
  <c r="T44" i="8" s="1"/>
  <c r="E54" i="7"/>
  <c r="H31" i="9"/>
  <c r="I31" i="9" s="1"/>
  <c r="J31" i="9" s="1"/>
  <c r="R35" i="9"/>
  <c r="S35" i="9" s="1"/>
  <c r="T35" i="9" s="1"/>
  <c r="AB27" i="9"/>
  <c r="AC27" i="9" s="1"/>
  <c r="AD27" i="9" s="1"/>
  <c r="Q26" i="5"/>
  <c r="I19" i="8" l="1"/>
  <c r="J19" i="8" s="1"/>
  <c r="I39" i="8"/>
  <c r="J39" i="8" s="1"/>
</calcChain>
</file>

<file path=xl/sharedStrings.xml><?xml version="1.0" encoding="utf-8"?>
<sst xmlns="http://schemas.openxmlformats.org/spreadsheetml/2006/main" count="1057" uniqueCount="495">
  <si>
    <t>Institution</t>
  </si>
  <si>
    <t>Tuition</t>
  </si>
  <si>
    <t>Academic Excellence</t>
  </si>
  <si>
    <t>Operational Fee</t>
  </si>
  <si>
    <t>Academic Enhancement</t>
  </si>
  <si>
    <t>Building Use</t>
  </si>
  <si>
    <t>Technology Fee</t>
  </si>
  <si>
    <t>Energy Surcharge</t>
  </si>
  <si>
    <t>University Self-Assessed</t>
  </si>
  <si>
    <t>Student Self-Assessed</t>
  </si>
  <si>
    <t>Non-Resident</t>
  </si>
  <si>
    <t>Undergraduate - 15 hours (Fall-Spring)</t>
  </si>
  <si>
    <t>Grambling</t>
  </si>
  <si>
    <t>Louisiana Tech</t>
  </si>
  <si>
    <t>McNeese</t>
  </si>
  <si>
    <t>Nicholls</t>
  </si>
  <si>
    <t>Northwestern</t>
  </si>
  <si>
    <t>Southeastern</t>
  </si>
  <si>
    <t>UL Lafayette</t>
  </si>
  <si>
    <t>LSU System</t>
  </si>
  <si>
    <t>UL System</t>
  </si>
  <si>
    <t>LSU A</t>
  </si>
  <si>
    <t xml:space="preserve">LSU S </t>
  </si>
  <si>
    <t>LSU E</t>
  </si>
  <si>
    <t>HSC NO Allied Health</t>
  </si>
  <si>
    <t>HSC NO Nursing</t>
  </si>
  <si>
    <t>HSC NO Dental Hygiene</t>
  </si>
  <si>
    <t>HSC NO Dental Lab. Tech.</t>
  </si>
  <si>
    <t>HSC S Allied Health</t>
  </si>
  <si>
    <t>SU S</t>
  </si>
  <si>
    <t>BRCC</t>
  </si>
  <si>
    <t>BPCC</t>
  </si>
  <si>
    <t>Delgado</t>
  </si>
  <si>
    <t>Fletcher</t>
  </si>
  <si>
    <t>LDCC</t>
  </si>
  <si>
    <t>Nunez</t>
  </si>
  <si>
    <t>RPCC</t>
  </si>
  <si>
    <t>SLCC</t>
  </si>
  <si>
    <t>Sowela</t>
  </si>
  <si>
    <t xml:space="preserve"> </t>
  </si>
  <si>
    <t>UL Monroe</t>
  </si>
  <si>
    <t>LSU Veterinary Medicine</t>
  </si>
  <si>
    <t>HSC NO Dental Education</t>
  </si>
  <si>
    <t>HSC NO Dentistry</t>
  </si>
  <si>
    <t>HSC NO Graduate Studies</t>
  </si>
  <si>
    <t>HSC NO PH.D. &amp; M.S. of Public Health</t>
  </si>
  <si>
    <t>HSC NO Master of Public Health</t>
  </si>
  <si>
    <t>HSC NO Medicine</t>
  </si>
  <si>
    <t>HSC S Physical Therapy</t>
  </si>
  <si>
    <t>HSC S Graduate Studies</t>
  </si>
  <si>
    <t>HSC S Medicine</t>
  </si>
  <si>
    <t>HSC S Physicians Assistant</t>
  </si>
  <si>
    <t>Northshore Technical CC</t>
  </si>
  <si>
    <t>Professional Fee</t>
  </si>
  <si>
    <t>Undergraduate - 12 hours (Fall-Spring)</t>
  </si>
  <si>
    <t>HSC NO Physicians Assistant</t>
  </si>
  <si>
    <t>HSC NO Nursing Practice</t>
  </si>
  <si>
    <t>Graduate - 9 hours (Fall-Spring)</t>
  </si>
  <si>
    <t>Graduate - 10 hours (Fall-Spring)</t>
  </si>
  <si>
    <t>Graduate - 12 hours (Fall-Spring)</t>
  </si>
  <si>
    <t>Enterprise Resource Fee</t>
  </si>
  <si>
    <t>Building Use            Act 426</t>
  </si>
  <si>
    <t>Student Services Fee</t>
  </si>
  <si>
    <t>Central LA TCC</t>
  </si>
  <si>
    <t>TOPS Amount Paid</t>
  </si>
  <si>
    <t>LOSFA Authorized TOPS</t>
  </si>
  <si>
    <t>ANNUAL</t>
  </si>
  <si>
    <t xml:space="preserve">ANNUAL </t>
  </si>
  <si>
    <t>RESIDENT</t>
  </si>
  <si>
    <t>NON-RESIDENT</t>
  </si>
  <si>
    <t>TOPS</t>
  </si>
  <si>
    <t>TUITION &amp; FEES</t>
  </si>
  <si>
    <t>OPPORTUNITY</t>
  </si>
  <si>
    <t>AWARD</t>
  </si>
  <si>
    <t>PER SEMESTER</t>
  </si>
  <si>
    <t>AMOUNT</t>
  </si>
  <si>
    <t>SOUTHERN UNIVERSITY SYSTEM</t>
  </si>
  <si>
    <t>Southern Baton Rouge</t>
  </si>
  <si>
    <t>Southern New Orleans</t>
  </si>
  <si>
    <t>Southern Shreveport</t>
  </si>
  <si>
    <t>UNIVERSITY OF LOUISIANA SYSTEM</t>
  </si>
  <si>
    <t xml:space="preserve">Southeastern </t>
  </si>
  <si>
    <t>Univ. of LA at Lafayette</t>
  </si>
  <si>
    <t>Univ. of LA at Monroe</t>
  </si>
  <si>
    <t>LOUISIANA STATE UNIVERSITY SYSTEM</t>
  </si>
  <si>
    <t>LSU Alexandria</t>
  </si>
  <si>
    <t>LSU Eunice</t>
  </si>
  <si>
    <t>LSU Shreveport</t>
  </si>
  <si>
    <t>LOUISIANA COMMUNITY &amp; TECHNICAL COLLEGE SYSTEM</t>
  </si>
  <si>
    <t>Baton Rouge Community College</t>
  </si>
  <si>
    <t>Bossier Parish Community College</t>
  </si>
  <si>
    <t>Delgado Community College</t>
  </si>
  <si>
    <t>Louisiana Delta Community College</t>
  </si>
  <si>
    <t>L.E. Fletcher Tech. Community College</t>
  </si>
  <si>
    <t>Elaine P Nunez Community College</t>
  </si>
  <si>
    <t>River Parishes Community College</t>
  </si>
  <si>
    <t>South Louisiana Community College</t>
  </si>
  <si>
    <t>SOWELA Tech. Community College</t>
  </si>
  <si>
    <t>Northshore Technical Community College</t>
  </si>
  <si>
    <t>Central Louisiana Tech. Comm. Coll.</t>
  </si>
  <si>
    <t>n/a</t>
  </si>
  <si>
    <t>Difference</t>
  </si>
  <si>
    <t>%Change</t>
  </si>
  <si>
    <t>Other/   General Fee</t>
  </si>
  <si>
    <t>UL Monroe MBA</t>
  </si>
  <si>
    <t>Academic Enhancement (Graduate Enhancement - UNO)</t>
  </si>
  <si>
    <t>Student Services</t>
  </si>
  <si>
    <t>Mandatory Fees</t>
  </si>
  <si>
    <t>HSC NO Physical Therapy</t>
  </si>
  <si>
    <t>LSU Law  JD</t>
  </si>
  <si>
    <t>Northwest LA TCC</t>
  </si>
  <si>
    <t>Northwest Louisiana Tech. Comm. Coll.</t>
  </si>
  <si>
    <t>1. FT FOR SOUTHERN LAW SCHOOL IS 12 HOURS.</t>
  </si>
  <si>
    <t>2. CONVERTED TO A SEMESTER BASIS.  UNDERGRADUATE FT = 8 AND GRADUATE = 6.  (USED 12 HRS IN LIEU OF 15 FOR UG AND 10 HOURS IN LIEU OF 12 FOR GRADUATE)</t>
  </si>
  <si>
    <r>
      <t xml:space="preserve">Louisiana Tech </t>
    </r>
    <r>
      <rPr>
        <b/>
        <vertAlign val="superscript"/>
        <sz val="11"/>
        <color rgb="FFFF0000"/>
        <rFont val="Calibri"/>
        <family val="2"/>
        <scheme val="minor"/>
      </rPr>
      <t>2</t>
    </r>
  </si>
  <si>
    <t>Other/ General Fee</t>
  </si>
  <si>
    <t>Building Use 
Act 426</t>
  </si>
  <si>
    <t>HSC S PH.D. &amp; M.S. of Public Health</t>
  </si>
  <si>
    <r>
      <t xml:space="preserve">SU BR </t>
    </r>
    <r>
      <rPr>
        <vertAlign val="superscript"/>
        <sz val="11"/>
        <color rgb="FFFF0000"/>
        <rFont val="Calibri"/>
        <family val="2"/>
        <scheme val="minor"/>
      </rPr>
      <t>2</t>
    </r>
  </si>
  <si>
    <t>1. This program is 100% online and part of LSU Online now and that all tuition and fees are combined into one amount.</t>
  </si>
  <si>
    <t>2. The student services fee within the University Self-Assessed category is for e-textbooks and OER and is optional.</t>
  </si>
  <si>
    <t xml:space="preserve">3. The Café Cash fee within University Self-Assessed was initially increased in fall 2015 for incoming freshmen students. Students enrolled prior to fall 2015 were grandfather in at the lower fee amount. </t>
  </si>
  <si>
    <r>
      <t xml:space="preserve">SUNO </t>
    </r>
    <r>
      <rPr>
        <vertAlign val="superscript"/>
        <sz val="11"/>
        <color rgb="FFFF0000"/>
        <rFont val="Calibri"/>
        <family val="2"/>
        <scheme val="minor"/>
      </rPr>
      <t>3</t>
    </r>
  </si>
  <si>
    <t>3. ULM PharmD STARTS AT 10 HOURS.</t>
  </si>
  <si>
    <t xml:space="preserve">4. LSU LAW DEGREES ARE SPECIALIZED DEGREES CONSISTING OF 12 AND 15 HOURS PER SEMESTER NOT THE TYPICAL GRADUATE STRUCTURE. </t>
  </si>
  <si>
    <t>6. MEDICAL STUDENTS REPRESENT FULL-TIME STATUS. ANNUAL TUITION &amp; FEES FOR SCHOOL OF MEDICINE DOES NOT INCLUDE FEES FOR MICROSCOPE RENTAL AND LAPTOP COMPUTER CHARGED TO FIRST</t>
  </si>
  <si>
    <t xml:space="preserve">    YEAR STUDENTS. OPTIONAL FEES SUCH AS HEALTH INSURANCE, NETWORK ACCESS, AND PARKING ARE NOT INCLUDED. TUITIONS AND FEES FOR OTHER PROGRAMS SUCH AS ALLIED HEALTH AND GRADUATE</t>
  </si>
  <si>
    <t xml:space="preserve">    SCHOOL ARE NOT SHOWN.</t>
  </si>
  <si>
    <r>
      <t xml:space="preserve">LSU Veterinary Medicine </t>
    </r>
    <r>
      <rPr>
        <b/>
        <vertAlign val="superscript"/>
        <sz val="11"/>
        <color rgb="FFFF0000"/>
        <rFont val="Calibri"/>
        <family val="2"/>
        <scheme val="minor"/>
      </rPr>
      <t>5</t>
    </r>
  </si>
  <si>
    <t>1. This program is 100% online and part of LSU Online. All tuition and fees are combined into one amount.</t>
  </si>
  <si>
    <r>
      <t>Tuition vs LOSFA</t>
    </r>
    <r>
      <rPr>
        <b/>
        <vertAlign val="superscript"/>
        <sz val="11"/>
        <color rgb="FFFF0000"/>
        <rFont val="Calibri"/>
        <family val="2"/>
      </rPr>
      <t xml:space="preserve"> </t>
    </r>
  </si>
  <si>
    <t>1. The student services fee within the University Self-Assessed category is for e-textbooks and OER and is optional.</t>
  </si>
  <si>
    <t xml:space="preserve">2. The Café Cash fee within University Self-Assessed was initially increased in fall 2015 for incoming freshmen students. Students enrolled prior to fall 2015 were grandfather in at the lower fee amount. </t>
  </si>
  <si>
    <r>
      <t xml:space="preserve">SU BR </t>
    </r>
    <r>
      <rPr>
        <vertAlign val="superscript"/>
        <sz val="11"/>
        <color rgb="FFFF0000"/>
        <rFont val="Calibri"/>
        <family val="2"/>
        <scheme val="minor"/>
      </rPr>
      <t>1</t>
    </r>
  </si>
  <si>
    <r>
      <t>SUNO</t>
    </r>
    <r>
      <rPr>
        <vertAlign val="superscript"/>
        <sz val="11"/>
        <color rgb="FFFF0000"/>
        <rFont val="Calibri"/>
        <family val="2"/>
        <scheme val="minor"/>
      </rPr>
      <t xml:space="preserve"> 2</t>
    </r>
  </si>
  <si>
    <r>
      <t xml:space="preserve">SUNO </t>
    </r>
    <r>
      <rPr>
        <vertAlign val="superscript"/>
        <sz val="11"/>
        <color rgb="FFFF0000"/>
        <rFont val="Calibri"/>
        <family val="2"/>
        <scheme val="minor"/>
      </rPr>
      <t>2</t>
    </r>
  </si>
  <si>
    <t>HSC NO Nurse Anesthesia</t>
  </si>
  <si>
    <t>1. ULM PharmD starts at 10 hours.</t>
  </si>
  <si>
    <r>
      <t>UL Monroe PharmD</t>
    </r>
    <r>
      <rPr>
        <vertAlign val="superscript"/>
        <sz val="11"/>
        <color rgb="FFFF0000"/>
        <rFont val="Calibri"/>
        <family val="2"/>
        <scheme val="minor"/>
      </rPr>
      <t>1</t>
    </r>
  </si>
  <si>
    <t>Northwest LA TC</t>
  </si>
  <si>
    <t>5. FULL-TIME FOR VET AND LAW IS 12 HOURS.</t>
  </si>
  <si>
    <t xml:space="preserve">NOTE: The annual TOPS Award Amount is the total amount TOPS would have paid for a student if TOPS was fully funded for the 2016-2017 academic year.  Act 18 of the 2016 Regular Legislative Session decoupled TOPS from tuition.  Act 18 provided that any increases in the TOPS Award Amount must be approved by the Legislature.  </t>
  </si>
  <si>
    <t xml:space="preserve">NOTE: The annual TOPS Award Amount is the total amount TOPS would have paid for a student if TOPS was fully funded for the 2016-2017 academic year.  Act 18 of the 2016 Regular Legislative Session decoupled TOPS from tuition.  Act 18 provided that any increases in the TOPS Award Amount must be approved by the Legislature.  Historically, there has been a difference in the 12 hour and 15 hour tuition amounts for LSU Shreveport. Regardless of that difference, TOPS pays only the amount up to 12 hours.   LSUS considers this difference a part of their tuition, but TOPS does not pay that difference.  This is also reflected in the fact that LSUS lists the TOPS amount at 15 hours as the same amount as 12 hours.  </t>
  </si>
  <si>
    <t>HSC S Occupational Therapy</t>
  </si>
  <si>
    <t>HSC S Medical Sciences</t>
  </si>
  <si>
    <t>SU Law Student Year 1</t>
  </si>
  <si>
    <t>SU Law Student Year 2</t>
  </si>
  <si>
    <t>SU Law Student Year 3</t>
  </si>
  <si>
    <r>
      <t xml:space="preserve">Southern Law Student Year 1 </t>
    </r>
    <r>
      <rPr>
        <b/>
        <vertAlign val="superscript"/>
        <sz val="11"/>
        <color rgb="FFFF0000"/>
        <rFont val="Calibri"/>
        <family val="2"/>
        <scheme val="minor"/>
      </rPr>
      <t>1</t>
    </r>
  </si>
  <si>
    <r>
      <t xml:space="preserve">Southern Law Student Year 2 </t>
    </r>
    <r>
      <rPr>
        <b/>
        <vertAlign val="superscript"/>
        <sz val="11"/>
        <color rgb="FFFF0000"/>
        <rFont val="Calibri"/>
        <family val="2"/>
        <scheme val="minor"/>
      </rPr>
      <t>1</t>
    </r>
  </si>
  <si>
    <r>
      <t xml:space="preserve">Southern Law Student Year 3 </t>
    </r>
    <r>
      <rPr>
        <b/>
        <vertAlign val="superscript"/>
        <sz val="11"/>
        <color rgb="FFFF0000"/>
        <rFont val="Calibri"/>
        <family val="2"/>
        <scheme val="minor"/>
      </rPr>
      <t>1</t>
    </r>
  </si>
  <si>
    <r>
      <t xml:space="preserve">UL Monroe Doctor Physical Therapy </t>
    </r>
    <r>
      <rPr>
        <vertAlign val="superscript"/>
        <sz val="11"/>
        <color rgb="FFFF0000"/>
        <rFont val="Calibri"/>
        <family val="2"/>
        <scheme val="minor"/>
      </rPr>
      <t>4</t>
    </r>
  </si>
  <si>
    <t>2025-26 Tuition</t>
  </si>
  <si>
    <t>LSU A&amp;M UC/UCFY1</t>
  </si>
  <si>
    <t>LSU A&amp;M Graduate Tier 1</t>
  </si>
  <si>
    <t>LSU A&amp;M Graduate Tier 2</t>
  </si>
  <si>
    <r>
      <rPr>
        <b/>
        <sz val="11"/>
        <color rgb="FF00B050"/>
        <rFont val="Calibri"/>
        <family val="2"/>
        <scheme val="minor"/>
      </rPr>
      <t>12</t>
    </r>
    <r>
      <rPr>
        <b/>
        <sz val="11"/>
        <color theme="1"/>
        <rFont val="Calibri"/>
        <family val="2"/>
        <scheme val="minor"/>
      </rPr>
      <t xml:space="preserve"> HOURS</t>
    </r>
  </si>
  <si>
    <r>
      <rPr>
        <b/>
        <sz val="11"/>
        <color rgb="FFDD0FCE"/>
        <rFont val="Calibri"/>
        <family val="2"/>
        <scheme val="minor"/>
      </rPr>
      <t>15</t>
    </r>
    <r>
      <rPr>
        <b/>
        <sz val="11"/>
        <color theme="1"/>
        <rFont val="Calibri"/>
        <family val="2"/>
        <scheme val="minor"/>
      </rPr>
      <t xml:space="preserve"> HOURS</t>
    </r>
  </si>
  <si>
    <r>
      <rPr>
        <b/>
        <sz val="11"/>
        <color rgb="FF00B0F0"/>
        <rFont val="Calibri"/>
        <family val="2"/>
        <scheme val="minor"/>
      </rPr>
      <t>9</t>
    </r>
    <r>
      <rPr>
        <b/>
        <sz val="11"/>
        <color theme="1"/>
        <rFont val="Calibri"/>
        <family val="2"/>
        <scheme val="minor"/>
      </rPr>
      <t xml:space="preserve"> HOURS</t>
    </r>
  </si>
  <si>
    <r>
      <rPr>
        <b/>
        <sz val="11"/>
        <color theme="9"/>
        <rFont val="Calibri"/>
        <family val="2"/>
        <scheme val="minor"/>
      </rPr>
      <t>10</t>
    </r>
    <r>
      <rPr>
        <b/>
        <sz val="11"/>
        <color theme="1"/>
        <rFont val="Calibri"/>
        <family val="2"/>
        <scheme val="minor"/>
      </rPr>
      <t xml:space="preserve"> HOURS</t>
    </r>
  </si>
  <si>
    <t>TOPS Excellence PAID</t>
  </si>
  <si>
    <t>Grambling High Cost</t>
  </si>
  <si>
    <t>Tuition
vs
TOPS</t>
  </si>
  <si>
    <t>??</t>
  </si>
  <si>
    <t>Univ. of LA at Lafayette High Cost</t>
  </si>
  <si>
    <t>LSU Alexandria High Cost</t>
  </si>
  <si>
    <t>LSU Eunice High Cost</t>
  </si>
  <si>
    <t>As of August 1, 2026</t>
  </si>
  <si>
    <t xml:space="preserve">2026-2027 ANNUAL MANDATORY TUITION AND FEES - UNDERGRADUATE </t>
  </si>
  <si>
    <t>2026-2027 Annual Mandatory Tuition and Fees</t>
  </si>
  <si>
    <t>FY FY2025-26 vs. FY2026-27</t>
  </si>
  <si>
    <t>Grambling - High Cost</t>
  </si>
  <si>
    <t>UL Lafayette - High Cost</t>
  </si>
  <si>
    <t>2026-27 Tuition</t>
  </si>
  <si>
    <t>LSU A - High Cost</t>
  </si>
  <si>
    <t>LSU E - High Cost</t>
  </si>
  <si>
    <t xml:space="preserve">2026-2027 ANNUAL MANDATORY TUITION AND FEES - GRADUATE </t>
  </si>
  <si>
    <t>2025-26 Tuition &amp; Fees</t>
  </si>
  <si>
    <t>2026-27 Tuition &amp; Fees</t>
  </si>
  <si>
    <t>TOPS Opportunity Value</t>
  </si>
  <si>
    <t>Tuition
vs
TOPS Opp.</t>
  </si>
  <si>
    <t>TOPS Excellence Value</t>
  </si>
  <si>
    <t>Total Resident T&amp;F</t>
  </si>
  <si>
    <t>Total Non-Resident T&amp;F</t>
  </si>
  <si>
    <t>EXCELLENCE</t>
  </si>
  <si>
    <r>
      <t xml:space="preserve">2025-2026 vs. 2026-2027 Undergraduate </t>
    </r>
    <r>
      <rPr>
        <b/>
        <sz val="12"/>
        <color theme="8"/>
        <rFont val="Calibri"/>
        <family val="2"/>
        <scheme val="minor"/>
      </rPr>
      <t>12</t>
    </r>
    <r>
      <rPr>
        <b/>
        <sz val="12"/>
        <color theme="1"/>
        <rFont val="Calibri"/>
        <family val="2"/>
        <scheme val="minor"/>
      </rPr>
      <t xml:space="preserve"> credit hours annualized</t>
    </r>
  </si>
  <si>
    <r>
      <t xml:space="preserve">2025-2026 vs. 2026-2027 Undergraduate </t>
    </r>
    <r>
      <rPr>
        <b/>
        <sz val="12"/>
        <color theme="9"/>
        <rFont val="Calibri"/>
        <family val="2"/>
        <scheme val="minor"/>
      </rPr>
      <t>15</t>
    </r>
    <r>
      <rPr>
        <b/>
        <sz val="12"/>
        <color theme="1"/>
        <rFont val="Calibri"/>
        <family val="2"/>
        <scheme val="minor"/>
      </rPr>
      <t xml:space="preserve"> credit hours annualized</t>
    </r>
  </si>
  <si>
    <r>
      <t>2025-2026 vs. 2026-2027 Graduate</t>
    </r>
    <r>
      <rPr>
        <b/>
        <sz val="14"/>
        <rFont val="Calibri"/>
        <family val="2"/>
        <scheme val="minor"/>
      </rPr>
      <t xml:space="preserve"> </t>
    </r>
    <r>
      <rPr>
        <b/>
        <sz val="14"/>
        <color rgb="FF00B050"/>
        <rFont val="Calibri"/>
        <family val="2"/>
        <scheme val="minor"/>
      </rPr>
      <t>9</t>
    </r>
    <r>
      <rPr>
        <b/>
        <sz val="14"/>
        <color theme="1"/>
        <rFont val="Calibri"/>
        <family val="2"/>
        <scheme val="minor"/>
      </rPr>
      <t xml:space="preserve"> credit hours annualized</t>
    </r>
  </si>
  <si>
    <r>
      <t>2025-2026 vs. 2026-2027 Graduate</t>
    </r>
    <r>
      <rPr>
        <b/>
        <sz val="14"/>
        <rFont val="Calibri"/>
        <family val="2"/>
        <scheme val="minor"/>
      </rPr>
      <t xml:space="preserve"> </t>
    </r>
    <r>
      <rPr>
        <b/>
        <sz val="14"/>
        <color theme="9"/>
        <rFont val="Calibri"/>
        <family val="2"/>
        <scheme val="minor"/>
      </rPr>
      <t>10</t>
    </r>
    <r>
      <rPr>
        <b/>
        <sz val="14"/>
        <color theme="1"/>
        <rFont val="Calibri"/>
        <family val="2"/>
        <scheme val="minor"/>
      </rPr>
      <t xml:space="preserve"> credit hours annualized</t>
    </r>
  </si>
  <si>
    <r>
      <t xml:space="preserve"> 2025-2026 vs. 2026-2027 Graduate </t>
    </r>
    <r>
      <rPr>
        <b/>
        <sz val="14"/>
        <color rgb="FF00B0F0"/>
        <rFont val="Calibri"/>
        <family val="2"/>
        <scheme val="minor"/>
      </rPr>
      <t>12</t>
    </r>
    <r>
      <rPr>
        <b/>
        <sz val="14"/>
        <rFont val="Calibri"/>
        <family val="2"/>
        <scheme val="minor"/>
      </rPr>
      <t xml:space="preserve"> </t>
    </r>
    <r>
      <rPr>
        <b/>
        <sz val="14"/>
        <color theme="1"/>
        <rFont val="Calibri"/>
        <family val="2"/>
        <scheme val="minor"/>
      </rPr>
      <t>credit hours annualized</t>
    </r>
  </si>
  <si>
    <r>
      <t xml:space="preserve">Annual Tuition and Fees Comparison - </t>
    </r>
    <r>
      <rPr>
        <b/>
        <sz val="14"/>
        <color theme="5"/>
        <rFont val="Calibri"/>
        <family val="2"/>
        <scheme val="minor"/>
      </rPr>
      <t>Graduate</t>
    </r>
  </si>
  <si>
    <r>
      <t xml:space="preserve">Annual Tuition and Fees Comparison - </t>
    </r>
    <r>
      <rPr>
        <b/>
        <sz val="14"/>
        <color theme="6"/>
        <rFont val="Calibri"/>
        <family val="2"/>
        <scheme val="minor"/>
      </rPr>
      <t>Undergraduate</t>
    </r>
  </si>
  <si>
    <t>LSU NO MBA</t>
  </si>
  <si>
    <t>LSU NO</t>
  </si>
  <si>
    <t>LSU  NO</t>
  </si>
  <si>
    <t xml:space="preserve">LSU HSC New Orleans - Dental Hygiene </t>
  </si>
  <si>
    <t xml:space="preserve">LSU HSC New Orleans - Dental Laboratory Technology Associate </t>
  </si>
  <si>
    <t xml:space="preserve">LSU New Orleans </t>
  </si>
  <si>
    <r>
      <t xml:space="preserve">HSC NO Public Health </t>
    </r>
    <r>
      <rPr>
        <b/>
        <vertAlign val="superscript"/>
        <sz val="11"/>
        <rFont val="Calibri"/>
        <family val="2"/>
        <scheme val="minor"/>
      </rPr>
      <t>1</t>
    </r>
  </si>
  <si>
    <r>
      <t xml:space="preserve">SU BR </t>
    </r>
    <r>
      <rPr>
        <vertAlign val="superscript"/>
        <sz val="11"/>
        <rFont val="Calibri"/>
        <family val="2"/>
        <scheme val="minor"/>
      </rPr>
      <t>2</t>
    </r>
  </si>
  <si>
    <r>
      <t xml:space="preserve">SUNO </t>
    </r>
    <r>
      <rPr>
        <vertAlign val="superscript"/>
        <sz val="11"/>
        <rFont val="Calibri"/>
        <family val="2"/>
        <scheme val="minor"/>
      </rPr>
      <t>3</t>
    </r>
  </si>
  <si>
    <t>LSU A&amp;M Tier 1</t>
  </si>
  <si>
    <t>LSU A&amp;M Tier 2</t>
  </si>
  <si>
    <t xml:space="preserve">LSU A - High Cost </t>
  </si>
  <si>
    <t xml:space="preserve">LSU E - High Cost </t>
  </si>
  <si>
    <t>LSU A&amp;M Tier 2 (High Cost)</t>
  </si>
  <si>
    <t>LSU HSC Shreveport - Graduate Studies</t>
  </si>
  <si>
    <t>LSU HSC Shreveport - Physicians Assistant</t>
  </si>
  <si>
    <t>LSU HSC Shreveport - Physical Therapy</t>
  </si>
  <si>
    <t>LSU HSC Shreveport - Allied Health Graduate</t>
  </si>
  <si>
    <t>LSU HSC Shreveport - Medical Sciences</t>
  </si>
  <si>
    <t>LSU HSC Shreveport - Occupational Therapy</t>
  </si>
  <si>
    <t xml:space="preserve">LSU HSC Shreveport - School of Medicine </t>
  </si>
  <si>
    <r>
      <t>Univ. of LA at Monroe - Pharmacy</t>
    </r>
    <r>
      <rPr>
        <b/>
        <vertAlign val="superscript"/>
        <sz val="11"/>
        <color rgb="FFFF0000"/>
        <rFont val="Calibri"/>
        <family val="2"/>
        <scheme val="minor"/>
      </rPr>
      <t>3</t>
    </r>
  </si>
  <si>
    <t>Univ. of LA at Monroe - Doctor Physical Therapy</t>
  </si>
  <si>
    <t>Univ. of LA at Monroe - MBA</t>
  </si>
  <si>
    <t>LSU A&amp;M - Graduate Tier 1</t>
  </si>
  <si>
    <r>
      <t xml:space="preserve">LSU Law Center - JD </t>
    </r>
    <r>
      <rPr>
        <b/>
        <vertAlign val="superscript"/>
        <sz val="11"/>
        <color rgb="FFFF0000"/>
        <rFont val="Calibri"/>
        <family val="2"/>
        <scheme val="minor"/>
      </rPr>
      <t>4, 5</t>
    </r>
  </si>
  <si>
    <t>LSU New Orleans - MBA</t>
  </si>
  <si>
    <t xml:space="preserve">LSU HSC - Medicine </t>
  </si>
  <si>
    <t>LSU HSC New Orleans - Dentistry</t>
  </si>
  <si>
    <t>LSU HSC New Orleans - Advanced Dental Education</t>
  </si>
  <si>
    <t>LSU HSC New Orleans - Doctor of Physical Therapy</t>
  </si>
  <si>
    <t>LSU HSC New Orleans - Graduate Studies</t>
  </si>
  <si>
    <t>LSU HSC New Orleans - Nursing Graduate</t>
  </si>
  <si>
    <t>LSU HSC New Orleans - Master of Nursing Practice</t>
  </si>
  <si>
    <t>LSU HSC New Orleans - Nurse Anesthesia</t>
  </si>
  <si>
    <t>LSU HSC New Orleans - Master of Public Health</t>
  </si>
  <si>
    <t>LSU HSC New Orleans - Master of Public Health Online</t>
  </si>
  <si>
    <t>LSU HSC New Orleans - Master of Public Health (Baton Rouge Site)</t>
  </si>
  <si>
    <t>LSU HSC New Orleans - Ph.D. &amp; M.S. of Public Health</t>
  </si>
  <si>
    <t>LSU HSC New Orleans - Physician's Assistant</t>
  </si>
  <si>
    <t>LSU HSC Shreveport - Ph.D. of Allied Health Rehabilitation Services</t>
  </si>
  <si>
    <t xml:space="preserve">LSU HSC Shreveport - Allied Health </t>
  </si>
  <si>
    <t>LSU HSC New Orleans - Nursing (Baton Rouge Site)</t>
  </si>
  <si>
    <t>LSU HSC New Orleans - Respiratory Therapy (Baton Rouge Site)</t>
  </si>
  <si>
    <t xml:space="preserve">LSU HSC New Orleans - Allied Health </t>
  </si>
  <si>
    <t xml:space="preserve">LSU HSC New Orleans -  Public Health </t>
  </si>
  <si>
    <t>LSU HSC New Orleans - Nursing</t>
  </si>
  <si>
    <t>LSU HSC S - Allied Health</t>
  </si>
  <si>
    <t xml:space="preserve">LSU HSC NO - Allied Health </t>
  </si>
  <si>
    <t xml:space="preserve">LSU HSC NO - Nursing </t>
  </si>
  <si>
    <t xml:space="preserve">LSU HSC NO - Dental Hygiene </t>
  </si>
  <si>
    <t xml:space="preserve">LSU HSC NO - Dental Lab. Tech. </t>
  </si>
  <si>
    <t xml:space="preserve">LSU HSC NO - Public Health </t>
  </si>
  <si>
    <t>LSU HSC NO - Nursing  (BR Campus)</t>
  </si>
  <si>
    <t>LSU HSC NO - Respiratory Therapy (BR Campus)</t>
  </si>
  <si>
    <t>LSU HSC NO - Respiratory Therapy  (BR Campus)</t>
  </si>
  <si>
    <t>LSU HSC NO - Nursing BR Campus</t>
  </si>
  <si>
    <r>
      <t xml:space="preserve">LSU HSC NO - Public Health </t>
    </r>
    <r>
      <rPr>
        <b/>
        <vertAlign val="superscript"/>
        <sz val="11"/>
        <color rgb="FFFF0000"/>
        <rFont val="Calibri"/>
        <family val="2"/>
        <scheme val="minor"/>
      </rPr>
      <t>1</t>
    </r>
  </si>
  <si>
    <t>LSU Law - JD</t>
  </si>
  <si>
    <t xml:space="preserve">LSU HSC NO - Audiology </t>
  </si>
  <si>
    <t xml:space="preserve">LSU HSC NO - Nurse Anesthesia </t>
  </si>
  <si>
    <t xml:space="preserve">LSU HSC NO - Nursing Practice </t>
  </si>
  <si>
    <t xml:space="preserve">LSU HSC NO - Dental Education </t>
  </si>
  <si>
    <t xml:space="preserve">LSU HSC NO - Dentistry </t>
  </si>
  <si>
    <t xml:space="preserve">LSU HSC NO - Graduate Studies </t>
  </si>
  <si>
    <t xml:space="preserve">LSU HSC NO - Physicians Assistant </t>
  </si>
  <si>
    <t xml:space="preserve">LSU HSC NO - PH.D. &amp; M.S. of Public Health </t>
  </si>
  <si>
    <t xml:space="preserve">LSU HSC NO - Master of Public Health </t>
  </si>
  <si>
    <t xml:space="preserve">LSU HSC NO - Master of Public Health Online </t>
  </si>
  <si>
    <t xml:space="preserve">LSU HSC NO - Medicine </t>
  </si>
  <si>
    <t xml:space="preserve">LSU HSC NO - Physical Therapy </t>
  </si>
  <si>
    <t xml:space="preserve">LSU HSC S - Allied Health </t>
  </si>
  <si>
    <t xml:space="preserve">LSU HSC S - Ph.D. of Allied Health Rehabilitation Services </t>
  </si>
  <si>
    <t xml:space="preserve">LSU HSC S - Physical Therapy </t>
  </si>
  <si>
    <t xml:space="preserve">LSU HSC S - Graduate Studies </t>
  </si>
  <si>
    <t xml:space="preserve">LSU HSC S - Medical Sciences </t>
  </si>
  <si>
    <t xml:space="preserve">LSU HSC S - Medicine </t>
  </si>
  <si>
    <t xml:space="preserve">LSU HSC S - Occupational Therapy </t>
  </si>
  <si>
    <t xml:space="preserve">LSU HSC S - Physicians Assistant </t>
  </si>
  <si>
    <t>LSU HSC NO - Master of Public Health (Baton Rouge Site)</t>
  </si>
  <si>
    <t>UL Monroe - Pharmacy</t>
  </si>
  <si>
    <t>UL Monroe - MBA</t>
  </si>
  <si>
    <t>UL Monroe - Doctor Physical Therapy</t>
  </si>
  <si>
    <t>LSU Law LD</t>
  </si>
  <si>
    <t>LSU NO - MBA</t>
  </si>
  <si>
    <t>UNDERGRADUATE PROGRAMS</t>
  </si>
  <si>
    <t>GRADUATE PROGRAMS</t>
  </si>
  <si>
    <t>LSU A&amp;M - Graduate Tier 2 (High Cost)</t>
  </si>
  <si>
    <t>Programs must align with the list approved by the BOR.</t>
  </si>
  <si>
    <t>https://www.laregents.edu/wp-content/uploads/2025/05/High-Cost-Programs_Sept-2024.docx</t>
  </si>
  <si>
    <t>Louisiana State University System</t>
  </si>
  <si>
    <t>LSU A&amp;M</t>
  </si>
  <si>
    <t>Website</t>
  </si>
  <si>
    <t>Engineering Technology</t>
  </si>
  <si>
    <t>Accounting</t>
  </si>
  <si>
    <t>BA Art</t>
  </si>
  <si>
    <t>Associate of Science in Medical Laboratory Science</t>
  </si>
  <si>
    <t>Agriculture Associate Degree</t>
  </si>
  <si>
    <t>Nursing</t>
  </si>
  <si>
    <t>BA Management</t>
  </si>
  <si>
    <t>Architectural Studies</t>
  </si>
  <si>
    <t>Allied Health</t>
  </si>
  <si>
    <t>Associate of Science in Nursing</t>
  </si>
  <si>
    <t>Biological Sciences</t>
  </si>
  <si>
    <t>Cybersecurity</t>
  </si>
  <si>
    <t>Management</t>
  </si>
  <si>
    <t>BA Marketing</t>
  </si>
  <si>
    <t>Biology</t>
  </si>
  <si>
    <t>Agriculture and Extension Education and Evaluation</t>
  </si>
  <si>
    <t>Associate of Science in Radiologic Technology</t>
  </si>
  <si>
    <t>Computer Info Tech Associate Degree</t>
  </si>
  <si>
    <t>Computer Science</t>
  </si>
  <si>
    <t>BA Theatre</t>
  </si>
  <si>
    <t>Chemical Engineering</t>
  </si>
  <si>
    <t>Agricultural Business/Agribusiness</t>
  </si>
  <si>
    <t>Bachelor of General Studies – Aviation Management</t>
  </si>
  <si>
    <t>Diagnostic Medical Sonography Associate Degre</t>
  </si>
  <si>
    <t>Cloud Computing</t>
  </si>
  <si>
    <t>BBA Business Administration</t>
  </si>
  <si>
    <t>Chemistry</t>
  </si>
  <si>
    <t>Agricultural Economics</t>
  </si>
  <si>
    <t>Bachelor of General Studies – Cybersecurity</t>
  </si>
  <si>
    <t>Health Sciences</t>
  </si>
  <si>
    <t>BM Music</t>
  </si>
  <si>
    <t>Civil Engineering</t>
  </si>
  <si>
    <t>Animal Sciences</t>
  </si>
  <si>
    <t>Bachelor of General Studies – Professional Aviation</t>
  </si>
  <si>
    <t>LA Transfer Degree - Business</t>
  </si>
  <si>
    <t>Marketing</t>
  </si>
  <si>
    <t>BS Accounting</t>
  </si>
  <si>
    <t>Applied Depositional Geosystems</t>
  </si>
  <si>
    <t>Bachelor of Science in Accounting</t>
  </si>
  <si>
    <t>LA Transfer Degree – Fine Arts</t>
  </si>
  <si>
    <t>Physics</t>
  </si>
  <si>
    <t>BS Biological Sciences</t>
  </si>
  <si>
    <t>Economics</t>
  </si>
  <si>
    <t>Applied Statistics</t>
  </si>
  <si>
    <t>Post-Baccalaureate Certificate in Accounting</t>
  </si>
  <si>
    <t>LA Transfer Degree – Biological Sciences</t>
  </si>
  <si>
    <t>BS Chemistry</t>
  </si>
  <si>
    <t>Electrical Engineering</t>
  </si>
  <si>
    <t>Architecture</t>
  </si>
  <si>
    <t>Bachelor of Science in Business Administration</t>
  </si>
  <si>
    <t>LA Transfer Degree – Physical Sciences</t>
  </si>
  <si>
    <t>BS Communication Sciences &amp; Disorders</t>
  </si>
  <si>
    <t>Engineering &amp; Technology Mgmt</t>
  </si>
  <si>
    <t>Art and Design</t>
  </si>
  <si>
    <t>Bachelor of Science in Biology</t>
  </si>
  <si>
    <t>Management Associate Degree</t>
  </si>
  <si>
    <t>Music</t>
  </si>
  <si>
    <t>BS Computer Science</t>
  </si>
  <si>
    <t>Environmental Science</t>
  </si>
  <si>
    <t>Athletic Training</t>
  </si>
  <si>
    <t>Bachelor of Science in Chemistry</t>
  </si>
  <si>
    <t>Nursing Associate Degree</t>
  </si>
  <si>
    <t>Computer Information Systems</t>
  </si>
  <si>
    <t>BS Engineering Technology</t>
  </si>
  <si>
    <t>Finance</t>
  </si>
  <si>
    <t>Biochemistry</t>
  </si>
  <si>
    <t>Bachelor of Science in Computer Science</t>
  </si>
  <si>
    <t>Radiologic Technology Associate Degree</t>
  </si>
  <si>
    <t>Visual and Performing Arts</t>
  </si>
  <si>
    <t>BS Finance</t>
  </si>
  <si>
    <t>Geology</t>
  </si>
  <si>
    <t>Biological and Agricultural Engineering</t>
  </si>
  <si>
    <t>Bachelor of Science in Elder Care Administration</t>
  </si>
  <si>
    <t>Respiratory Care Associate Degree</t>
  </si>
  <si>
    <t>BS Information Technology</t>
  </si>
  <si>
    <t>Hospitality Management</t>
  </si>
  <si>
    <t>Bachelor of Science in Health Professions </t>
  </si>
  <si>
    <t>Surgical Technology Associate Degree</t>
  </si>
  <si>
    <t>BS Physics</t>
  </si>
  <si>
    <t>Industrial Design</t>
  </si>
  <si>
    <t>Business Analytics</t>
  </si>
  <si>
    <t>Bachelor of Science in Long Term Care Administration</t>
  </si>
  <si>
    <t>Chemical Technician Certificate</t>
  </si>
  <si>
    <t>BS Supply Chain Management</t>
  </si>
  <si>
    <t>Informatics</t>
  </si>
  <si>
    <t>Business Administration</t>
  </si>
  <si>
    <t>Accounting Technology Certificate</t>
  </si>
  <si>
    <t>BSN Nursing</t>
  </si>
  <si>
    <t>Insurance &amp; Risk Management</t>
  </si>
  <si>
    <t>Cardiopulmonary Science</t>
  </si>
  <si>
    <t>Administrative Technology Specialist</t>
  </si>
  <si>
    <t>Business/Actuarial Science</t>
  </si>
  <si>
    <t>Interior Design</t>
  </si>
  <si>
    <t>Fire Service Technology Certificate</t>
  </si>
  <si>
    <t>Kinesiology</t>
  </si>
  <si>
    <t>Drafting Design</t>
  </si>
  <si>
    <t>Climatology and Climate Change</t>
  </si>
  <si>
    <t>Welding Technology</t>
  </si>
  <si>
    <t>Mechanical Engineering</t>
  </si>
  <si>
    <t>Cloud Computing and Machine Learning</t>
  </si>
  <si>
    <t>Moving Image Arts</t>
  </si>
  <si>
    <t>Coastal Environmental Science</t>
  </si>
  <si>
    <t>Comparative Biomedical Sciences</t>
  </si>
  <si>
    <t>Computer Engineering</t>
  </si>
  <si>
    <t>Nursing, Accelerated</t>
  </si>
  <si>
    <t>Performing Arts</t>
  </si>
  <si>
    <t>Construction Management</t>
  </si>
  <si>
    <t>Petroleum Engineering</t>
  </si>
  <si>
    <t>Cybersecurity Risk Management</t>
  </si>
  <si>
    <t>Dental Hygiene</t>
  </si>
  <si>
    <t>Professional Land/Resource Mgt</t>
  </si>
  <si>
    <t>Dental Laboratory Technology</t>
  </si>
  <si>
    <t>Psychology</t>
  </si>
  <si>
    <t>Digital Media Arts and Engineering</t>
  </si>
  <si>
    <t>Speech Pathology and Audiology</t>
  </si>
  <si>
    <t>Econometrics</t>
  </si>
  <si>
    <t>Visual Arts</t>
  </si>
  <si>
    <t>Emerging Information Technologies for Business</t>
  </si>
  <si>
    <t>Energy Law and Policy</t>
  </si>
  <si>
    <t>Engineering and Engineering Science</t>
  </si>
  <si>
    <t>Entomology</t>
  </si>
  <si>
    <t>Entrepreneurship and Information Systems</t>
  </si>
  <si>
    <t>Environmental and Energy Policy</t>
  </si>
  <si>
    <t>Environmental Engineering</t>
  </si>
  <si>
    <t>Environmental Health Sciences</t>
  </si>
  <si>
    <t>Environmental Management Systems</t>
  </si>
  <si>
    <t>Environmental Modeling and Analysis</t>
  </si>
  <si>
    <t>Environmental Sciences</t>
  </si>
  <si>
    <t>Estate Planning and Taxation</t>
  </si>
  <si>
    <t>Experimental Statistics</t>
  </si>
  <si>
    <t>Film and Television</t>
  </si>
  <si>
    <t>Financial Analytics</t>
  </si>
  <si>
    <t>Financial Economics</t>
  </si>
  <si>
    <t>Fine Arts</t>
  </si>
  <si>
    <t>General Business</t>
  </si>
  <si>
    <t>Geology and Geophysics</t>
  </si>
  <si>
    <t>Industrial Engineering</t>
  </si>
  <si>
    <t>Information Systems &amp; Decision Sciences</t>
  </si>
  <si>
    <t>International Trade and Finance</t>
  </si>
  <si>
    <t>Landscape Architecture</t>
  </si>
  <si>
    <t>Law</t>
  </si>
  <si>
    <t>Materials Science and Engineering</t>
  </si>
  <si>
    <t>Medical Physics and Health Physics</t>
  </si>
  <si>
    <t>Microbiology</t>
  </si>
  <si>
    <t>Music Education</t>
  </si>
  <si>
    <t>Natural Resource Ecology and Management</t>
  </si>
  <si>
    <t>Natural Sciences</t>
  </si>
  <si>
    <t>Nutrition and Food Sciences</t>
  </si>
  <si>
    <t>Oceanography and Coastal Sciences</t>
  </si>
  <si>
    <t>Pathobiological Sciences</t>
  </si>
  <si>
    <t>Physics and Astronomy</t>
  </si>
  <si>
    <t>Plant Pathology and Crop Physiology</t>
  </si>
  <si>
    <t>Plant, Environmental, and Soil Sciences</t>
  </si>
  <si>
    <t>Pre-Occupational Therapy</t>
  </si>
  <si>
    <t>Pre-Physical Therapy</t>
  </si>
  <si>
    <t>Pre-Physician Assistant</t>
  </si>
  <si>
    <t>Renewable Natural Resources</t>
  </si>
  <si>
    <t>School Librarianship</t>
  </si>
  <si>
    <t>Screen Arts</t>
  </si>
  <si>
    <t>Sport Administration</t>
  </si>
  <si>
    <t>Statistics</t>
  </si>
  <si>
    <t>Studio Art</t>
  </si>
  <si>
    <t>Textiles, Apparel Design, and Merchandising</t>
  </si>
  <si>
    <t>Theatre</t>
  </si>
  <si>
    <t>Transportation Engineering</t>
  </si>
  <si>
    <t>Veterinary Clinical Sciences</t>
  </si>
  <si>
    <t>Veterinary Medicine</t>
  </si>
  <si>
    <t>Construction Technology - AAS</t>
  </si>
  <si>
    <t>Design Drafter Technology - AAS</t>
  </si>
  <si>
    <t>Art</t>
  </si>
  <si>
    <t>Atmospheric Science</t>
  </si>
  <si>
    <t>Music - BA</t>
  </si>
  <si>
    <t>Music - BM</t>
  </si>
  <si>
    <t xml:space="preserve">Marketing </t>
  </si>
  <si>
    <t>Risk Management</t>
  </si>
  <si>
    <t>Aviation</t>
  </si>
  <si>
    <t>Agribusiness</t>
  </si>
  <si>
    <t>Medical Laboratory Science</t>
  </si>
  <si>
    <t>Occupational Therapy Asst.</t>
  </si>
  <si>
    <t>Radiologic Technology</t>
  </si>
  <si>
    <t>Speech-Language Pathology</t>
  </si>
  <si>
    <t>Toxicology</t>
  </si>
  <si>
    <t>Pre-Dental Hygiene</t>
  </si>
  <si>
    <t>Pre-Medical Laboratory Science</t>
  </si>
  <si>
    <t>Pre-Nursing</t>
  </si>
  <si>
    <t>Pre-Pharmacy</t>
  </si>
  <si>
    <t>Pre-Radiologic Technology</t>
  </si>
  <si>
    <t>Pre-Speech Language Pathology</t>
  </si>
  <si>
    <t>High Cost Programs 2026-27</t>
  </si>
  <si>
    <t>University of Louisiana System</t>
  </si>
  <si>
    <t>UL Monroe - High Cost</t>
  </si>
  <si>
    <t>Univ. of LA at Monroe High Cost</t>
  </si>
  <si>
    <t>Southeastern - High Cost</t>
  </si>
  <si>
    <t xml:space="preserve">Southeastern High Cost </t>
  </si>
  <si>
    <t>Southern System</t>
  </si>
  <si>
    <t>LCTC System</t>
  </si>
  <si>
    <t xml:space="preserve">HSC NO Master of Public Health Online </t>
  </si>
  <si>
    <t>HSC NO Master of Public Health (Baton Rouge Site)</t>
  </si>
  <si>
    <t>HSC NO Nursing Undergrad (Baton Rouge)</t>
  </si>
  <si>
    <t>HSC NO Respiratory Therapy (Baton Rouge)</t>
  </si>
  <si>
    <t>LSU A&amp;M UC/UCFY</t>
  </si>
  <si>
    <t>Southeastern - Freshman Success</t>
  </si>
  <si>
    <r>
      <t>AMOUNT</t>
    </r>
    <r>
      <rPr>
        <b/>
        <vertAlign val="superscript"/>
        <sz val="11"/>
        <color rgb="FFFF0000"/>
        <rFont val="Calibri"/>
        <family val="2"/>
        <scheme val="minor"/>
      </rPr>
      <t>1</t>
    </r>
  </si>
  <si>
    <r>
      <t>Southeastern Freshman Success</t>
    </r>
    <r>
      <rPr>
        <b/>
        <vertAlign val="superscript"/>
        <sz val="11"/>
        <color rgb="FFFF0000"/>
        <rFont val="Calibri"/>
        <family val="2"/>
        <scheme val="minor"/>
      </rPr>
      <t>3</t>
    </r>
  </si>
  <si>
    <r>
      <t>Louisiana Tech</t>
    </r>
    <r>
      <rPr>
        <b/>
        <vertAlign val="superscript"/>
        <sz val="11"/>
        <color rgb="FFFF0000"/>
        <rFont val="Calibri"/>
        <family val="2"/>
        <scheme val="minor"/>
      </rPr>
      <t>2</t>
    </r>
  </si>
  <si>
    <t>1. TOPS Excellence calculated as the total Tuition and Fees at 12 hours per semester for a resident student rounded up to the nearest whole dollar; maximum award value cannot exceed $12,000</t>
  </si>
  <si>
    <t>3. SELU Freshman Student Success incldues $80 per semester fee for the student's first year of enrollment</t>
  </si>
  <si>
    <r>
      <t>Southeastern - Freshman Success</t>
    </r>
    <r>
      <rPr>
        <vertAlign val="superscript"/>
        <sz val="11"/>
        <color theme="1"/>
        <rFont val="Calibri"/>
        <family val="2"/>
        <scheme val="minor"/>
      </rPr>
      <t>4</t>
    </r>
  </si>
  <si>
    <t>4. SELU Freshman Student Success incldues $80 per semester fee for the student's first year of enrollment</t>
  </si>
  <si>
    <r>
      <t>Southeastern - Freshman Success</t>
    </r>
    <r>
      <rPr>
        <vertAlign val="superscript"/>
        <sz val="11"/>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</si>
</sst>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8" formatCode="&quot;$&quot;#,##0.00_);[Red]\(&quot;$&quot;#,##0.00\)"/>
    <numFmt numFmtId="44" formatCode="_(&quot;$&quot;* #,##0.00_);_(&quot;$&quot;* \(#,##0.00\);_(&quot;$&quot;* &quot;-&quot;??_);_(@_)"/>
    <numFmt numFmtId="164" formatCode="&quot;$&quot;#,##0"/>
    <numFmt numFmtId="165" formatCode="&quot;$&quot;#,##0.00"/>
    <numFmt numFmtId="166" formatCode="0.00%;[Red]\-0.00%"/>
    <numFmt numFmtId="167" formatCode="0.0%;[Red]\-0.0%"/>
  </numFmts>
  <fonts count="50">
    <font>
      <sz val="11"/>
      <color theme="1"/>
      <name val="Calibri"/>
      <family val="2"/>
      <scheme val="minor"/>
    </font>
    <font>
      <b/>
      <sz val="11"/>
      <color indexed="8"/>
      <name val="Calibri"/>
      <family val="2"/>
    </font>
    <font>
      <sz val="8"/>
      <name val="Calibri"/>
      <family val="2"/>
    </font>
    <font>
      <sz val="11"/>
      <color theme="1"/>
      <name val="Calibri"/>
      <family val="2"/>
      <scheme val="minor"/>
    </font>
    <font>
      <b/>
      <sz val="11"/>
      <color theme="1"/>
      <name val="Calibri"/>
      <family val="2"/>
      <scheme val="minor"/>
    </font>
    <font>
      <b/>
      <sz val="14"/>
      <color theme="1"/>
      <name val="Calibri"/>
      <family val="2"/>
      <scheme val="minor"/>
    </font>
    <font>
      <b/>
      <sz val="7"/>
      <name val="Arial"/>
      <family val="2"/>
    </font>
    <font>
      <b/>
      <sz val="7"/>
      <name val="HLV"/>
    </font>
    <font>
      <b/>
      <sz val="10"/>
      <name val="Arial"/>
      <family val="2"/>
    </font>
    <font>
      <sz val="8"/>
      <name val="HLV"/>
    </font>
    <font>
      <b/>
      <sz val="7"/>
      <color theme="1"/>
      <name val="Arial"/>
      <family val="2"/>
    </font>
    <font>
      <sz val="11"/>
      <name val="Calibri"/>
      <family val="2"/>
      <scheme val="minor"/>
    </font>
    <font>
      <b/>
      <sz val="11"/>
      <name val="Calibri"/>
      <family val="2"/>
      <scheme val="minor"/>
    </font>
    <font>
      <b/>
      <sz val="12"/>
      <color theme="1"/>
      <name val="Calibri"/>
      <family val="2"/>
      <scheme val="minor"/>
    </font>
    <font>
      <sz val="10"/>
      <color theme="1"/>
      <name val="Calibri"/>
      <family val="2"/>
      <scheme val="minor"/>
    </font>
    <font>
      <b/>
      <vertAlign val="superscript"/>
      <sz val="11"/>
      <color rgb="FFFF0000"/>
      <name val="Calibri"/>
      <family val="2"/>
      <scheme val="minor"/>
    </font>
    <font>
      <b/>
      <vertAlign val="superscript"/>
      <sz val="11"/>
      <color rgb="FFFF0000"/>
      <name val="Calibri"/>
      <family val="2"/>
    </font>
    <font>
      <vertAlign val="superscript"/>
      <sz val="11"/>
      <color rgb="FFFF0000"/>
      <name val="Calibri"/>
      <family val="2"/>
      <scheme val="minor"/>
    </font>
    <font>
      <b/>
      <i/>
      <sz val="11"/>
      <color rgb="FF00B050"/>
      <name val="Calibri"/>
      <family val="2"/>
      <scheme val="minor"/>
    </font>
    <font>
      <b/>
      <sz val="11"/>
      <color theme="9"/>
      <name val="Calibri"/>
      <family val="2"/>
      <scheme val="minor"/>
    </font>
    <font>
      <b/>
      <sz val="11"/>
      <color theme="0" tint="-0.34998626667073579"/>
      <name val="Calibri"/>
      <family val="2"/>
      <scheme val="minor"/>
    </font>
    <font>
      <sz val="11"/>
      <color theme="0" tint="-0.34998626667073579"/>
      <name val="Calibri"/>
      <family val="2"/>
      <scheme val="minor"/>
    </font>
    <font>
      <b/>
      <sz val="11"/>
      <color theme="4"/>
      <name val="Calibri"/>
      <family val="2"/>
      <scheme val="minor"/>
    </font>
    <font>
      <b/>
      <sz val="11"/>
      <color theme="5"/>
      <name val="Calibri"/>
      <family val="2"/>
      <scheme val="minor"/>
    </font>
    <font>
      <sz val="11"/>
      <color rgb="FFC00000"/>
      <name val="Calibri"/>
      <family val="2"/>
      <scheme val="minor"/>
    </font>
    <font>
      <sz val="11"/>
      <color theme="8"/>
      <name val="Calibri"/>
      <family val="2"/>
      <scheme val="minor"/>
    </font>
    <font>
      <b/>
      <sz val="11"/>
      <color theme="1" tint="0.499984740745262"/>
      <name val="Calibri"/>
      <family val="2"/>
    </font>
    <font>
      <sz val="11"/>
      <color theme="1" tint="0.499984740745262"/>
      <name val="Calibri"/>
      <family val="2"/>
      <scheme val="minor"/>
    </font>
    <font>
      <sz val="11"/>
      <color rgb="FFFF0000"/>
      <name val="Calibri"/>
      <family val="2"/>
      <scheme val="minor"/>
    </font>
    <font>
      <b/>
      <sz val="11"/>
      <color rgb="FF00B0F0"/>
      <name val="Calibri"/>
      <family val="2"/>
      <scheme val="minor"/>
    </font>
    <font>
      <b/>
      <sz val="11"/>
      <color rgb="FF00B050"/>
      <name val="Calibri"/>
      <family val="2"/>
      <scheme val="minor"/>
    </font>
    <font>
      <b/>
      <sz val="11"/>
      <color rgb="FFDD0FCE"/>
      <name val="Calibri"/>
      <family val="2"/>
      <scheme val="minor"/>
    </font>
    <font>
      <i/>
      <sz val="11"/>
      <color theme="1"/>
      <name val="Calibri"/>
      <family val="2"/>
      <scheme val="minor"/>
    </font>
    <font>
      <i/>
      <sz val="11"/>
      <color theme="0" tint="-0.34998626667073579"/>
      <name val="Calibri"/>
      <family val="2"/>
      <scheme val="minor"/>
    </font>
    <font>
      <b/>
      <sz val="12"/>
      <color theme="8"/>
      <name val="Calibri"/>
      <family val="2"/>
      <scheme val="minor"/>
    </font>
    <font>
      <b/>
      <sz val="12"/>
      <color theme="9"/>
      <name val="Calibri"/>
      <family val="2"/>
      <scheme val="minor"/>
    </font>
    <font>
      <b/>
      <sz val="14"/>
      <name val="Calibri"/>
      <family val="2"/>
      <scheme val="minor"/>
    </font>
    <font>
      <b/>
      <sz val="14"/>
      <color rgb="FF00B050"/>
      <name val="Calibri"/>
      <family val="2"/>
      <scheme val="minor"/>
    </font>
    <font>
      <b/>
      <sz val="14"/>
      <color theme="9"/>
      <name val="Calibri"/>
      <family val="2"/>
      <scheme val="minor"/>
    </font>
    <font>
      <b/>
      <sz val="14"/>
      <color rgb="FF00B0F0"/>
      <name val="Calibri"/>
      <family val="2"/>
      <scheme val="minor"/>
    </font>
    <font>
      <b/>
      <sz val="14"/>
      <color theme="5"/>
      <name val="Calibri"/>
      <family val="2"/>
      <scheme val="minor"/>
    </font>
    <font>
      <b/>
      <sz val="14"/>
      <color theme="6"/>
      <name val="Calibri"/>
      <family val="2"/>
      <scheme val="minor"/>
    </font>
    <font>
      <i/>
      <sz val="11"/>
      <name val="Calibri"/>
      <family val="2"/>
      <scheme val="minor"/>
    </font>
    <font>
      <b/>
      <vertAlign val="superscript"/>
      <sz val="11"/>
      <name val="Calibri"/>
      <family val="2"/>
      <scheme val="minor"/>
    </font>
    <font>
      <vertAlign val="superscript"/>
      <sz val="11"/>
      <name val="Calibri"/>
      <family val="2"/>
      <scheme val="minor"/>
    </font>
    <font>
      <sz val="11"/>
      <color theme="0" tint="-0.499984740745262"/>
      <name val="Calibri"/>
      <family val="2"/>
      <scheme val="minor"/>
    </font>
    <font>
      <b/>
      <sz val="11"/>
      <color theme="0" tint="-0.499984740745262"/>
      <name val="Calibri"/>
      <family val="2"/>
    </font>
    <font>
      <sz val="14"/>
      <color theme="1"/>
      <name val="Calibri"/>
      <family val="2"/>
      <scheme val="minor"/>
    </font>
    <font>
      <u/>
      <sz val="11"/>
      <color theme="10"/>
      <name val="Calibri"/>
      <family val="2"/>
      <scheme val="minor"/>
    </font>
    <font>
      <vertAlign val="superscript"/>
      <sz val="11"/>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s>
  <borders count="75">
    <border>
      <left/>
      <right/>
      <top/>
      <bottom/>
      <diagonal/>
    </border>
    <border>
      <left/>
      <right/>
      <top/>
      <bottom style="thin">
        <color indexed="64"/>
      </bottom>
      <diagonal/>
    </border>
    <border>
      <left/>
      <right style="medium">
        <color auto="1"/>
      </right>
      <top/>
      <bottom/>
      <diagonal/>
    </border>
    <border>
      <left/>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bottom/>
      <diagonal/>
    </border>
    <border>
      <left style="thick">
        <color auto="1"/>
      </left>
      <right/>
      <top/>
      <bottom style="thick">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style="thick">
        <color auto="1"/>
      </left>
      <right/>
      <top style="thick">
        <color auto="1"/>
      </top>
      <bottom/>
      <diagonal/>
    </border>
    <border>
      <left style="medium">
        <color auto="1"/>
      </left>
      <right style="thin">
        <color auto="1"/>
      </right>
      <top style="thick">
        <color auto="1"/>
      </top>
      <bottom style="thin">
        <color auto="1"/>
      </bottom>
      <diagonal/>
    </border>
    <border>
      <left/>
      <right style="medium">
        <color auto="1"/>
      </right>
      <top style="medium">
        <color indexed="64"/>
      </top>
      <bottom/>
      <diagonal/>
    </border>
    <border>
      <left/>
      <right/>
      <top style="medium">
        <color indexed="64"/>
      </top>
      <bottom/>
      <diagonal/>
    </border>
    <border>
      <left/>
      <right style="medium">
        <color indexed="64"/>
      </right>
      <top style="medium">
        <color auto="1"/>
      </top>
      <bottom style="medium">
        <color auto="1"/>
      </bottom>
      <diagonal/>
    </border>
    <border>
      <left/>
      <right style="thin">
        <color indexed="64"/>
      </right>
      <top/>
      <bottom style="medium">
        <color auto="1"/>
      </bottom>
      <diagonal/>
    </border>
    <border>
      <left/>
      <right style="thin">
        <color indexed="64"/>
      </right>
      <top/>
      <bottom/>
      <diagonal/>
    </border>
    <border>
      <left/>
      <right style="thin">
        <color auto="1"/>
      </right>
      <top style="thick">
        <color auto="1"/>
      </top>
      <bottom style="thin">
        <color auto="1"/>
      </bottom>
      <diagonal/>
    </border>
    <border>
      <left/>
      <right style="thin">
        <color auto="1"/>
      </right>
      <top style="thin">
        <color auto="1"/>
      </top>
      <bottom/>
      <diagonal/>
    </border>
    <border>
      <left style="thick">
        <color auto="1"/>
      </left>
      <right style="medium">
        <color auto="1"/>
      </right>
      <top style="thick">
        <color auto="1"/>
      </top>
      <bottom/>
      <diagonal/>
    </border>
    <border>
      <left style="thin">
        <color auto="1"/>
      </left>
      <right style="thin">
        <color indexed="64"/>
      </right>
      <top/>
      <bottom style="medium">
        <color auto="1"/>
      </bottom>
      <diagonal/>
    </border>
    <border>
      <left/>
      <right style="thin">
        <color auto="1"/>
      </right>
      <top/>
      <bottom style="thick">
        <color auto="1"/>
      </bottom>
      <diagonal/>
    </border>
    <border>
      <left style="thin">
        <color auto="1"/>
      </left>
      <right style="thin">
        <color indexed="64"/>
      </right>
      <top style="thin">
        <color auto="1"/>
      </top>
      <bottom style="thin">
        <color auto="1"/>
      </bottom>
      <diagonal/>
    </border>
    <border>
      <left style="thin">
        <color auto="1"/>
      </left>
      <right style="thick">
        <color auto="1"/>
      </right>
      <top/>
      <bottom/>
      <diagonal/>
    </border>
    <border>
      <left style="thin">
        <color auto="1"/>
      </left>
      <right style="thick">
        <color auto="1"/>
      </right>
      <top/>
      <bottom style="medium">
        <color auto="1"/>
      </bottom>
      <diagonal/>
    </border>
    <border>
      <left style="thick">
        <color auto="1"/>
      </left>
      <right style="medium">
        <color auto="1"/>
      </right>
      <top/>
      <bottom style="medium">
        <color auto="1"/>
      </bottom>
      <diagonal/>
    </border>
    <border>
      <left style="thick">
        <color auto="1"/>
      </left>
      <right style="medium">
        <color auto="1"/>
      </right>
      <top/>
      <bottom/>
      <diagonal/>
    </border>
    <border>
      <left style="thick">
        <color auto="1"/>
      </left>
      <right/>
      <top style="medium">
        <color auto="1"/>
      </top>
      <bottom style="thin">
        <color auto="1"/>
      </bottom>
      <diagonal/>
    </border>
    <border>
      <left style="thin">
        <color auto="1"/>
      </left>
      <right style="thick">
        <color auto="1"/>
      </right>
      <top/>
      <bottom style="thick">
        <color auto="1"/>
      </bottom>
      <diagonal/>
    </border>
    <border>
      <left/>
      <right style="thin">
        <color indexed="64"/>
      </right>
      <top style="medium">
        <color auto="1"/>
      </top>
      <bottom style="thin">
        <color auto="1"/>
      </bottom>
      <diagonal/>
    </border>
    <border>
      <left/>
      <right style="thick">
        <color auto="1"/>
      </right>
      <top/>
      <bottom style="thin">
        <color auto="1"/>
      </bottom>
      <diagonal/>
    </border>
    <border>
      <left style="thick">
        <color auto="1"/>
      </left>
      <right/>
      <top/>
      <bottom style="medium">
        <color auto="1"/>
      </bottom>
      <diagonal/>
    </border>
    <border>
      <left style="medium">
        <color auto="1"/>
      </left>
      <right style="thin">
        <color auto="1"/>
      </right>
      <top/>
      <bottom style="medium">
        <color auto="1"/>
      </bottom>
      <diagonal/>
    </border>
    <border>
      <left style="thick">
        <color auto="1"/>
      </left>
      <right style="medium">
        <color auto="1"/>
      </right>
      <top/>
      <bottom style="thick">
        <color auto="1"/>
      </bottom>
      <diagonal/>
    </border>
    <border>
      <left/>
      <right/>
      <top/>
      <bottom style="thick">
        <color auto="1"/>
      </bottom>
      <diagonal/>
    </border>
    <border>
      <left style="thin">
        <color auto="1"/>
      </left>
      <right/>
      <top style="thin">
        <color auto="1"/>
      </top>
      <bottom style="thick">
        <color auto="1"/>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medium">
        <color indexed="64"/>
      </left>
      <right/>
      <top style="medium">
        <color indexed="64"/>
      </top>
      <bottom style="thin">
        <color theme="1" tint="0.499984740745262"/>
      </bottom>
      <diagonal/>
    </border>
    <border>
      <left/>
      <right/>
      <top style="medium">
        <color indexed="64"/>
      </top>
      <bottom style="thin">
        <color theme="1" tint="0.499984740745262"/>
      </bottom>
      <diagonal/>
    </border>
    <border>
      <left/>
      <right style="medium">
        <color indexed="64"/>
      </right>
      <top style="medium">
        <color indexed="64"/>
      </top>
      <bottom style="thin">
        <color theme="1" tint="0.499984740745262"/>
      </bottom>
      <diagonal/>
    </border>
    <border>
      <left style="medium">
        <color indexed="64"/>
      </left>
      <right/>
      <top style="thin">
        <color theme="1" tint="0.499984740745262"/>
      </top>
      <bottom style="thin">
        <color theme="1" tint="0.499984740745262"/>
      </bottom>
      <diagonal/>
    </border>
    <border>
      <left/>
      <right style="medium">
        <color indexed="64"/>
      </right>
      <top style="thin">
        <color theme="1" tint="0.499984740745262"/>
      </top>
      <bottom style="thin">
        <color theme="1" tint="0.499984740745262"/>
      </bottom>
      <diagonal/>
    </border>
    <border>
      <left style="medium">
        <color indexed="64"/>
      </left>
      <right/>
      <top style="thin">
        <color theme="1" tint="0.499984740745262"/>
      </top>
      <bottom style="medium">
        <color indexed="64"/>
      </bottom>
      <diagonal/>
    </border>
    <border>
      <left/>
      <right/>
      <top style="thin">
        <color theme="1" tint="0.499984740745262"/>
      </top>
      <bottom style="medium">
        <color indexed="64"/>
      </bottom>
      <diagonal/>
    </border>
    <border>
      <left/>
      <right style="medium">
        <color indexed="64"/>
      </right>
      <top style="thin">
        <color theme="1" tint="0.499984740745262"/>
      </top>
      <bottom style="medium">
        <color indexed="64"/>
      </bottom>
      <diagonal/>
    </border>
    <border>
      <left style="medium">
        <color indexed="64"/>
      </left>
      <right/>
      <top style="medium">
        <color indexed="64"/>
      </top>
      <bottom/>
      <diagonal/>
    </border>
    <border>
      <left style="medium">
        <color indexed="64"/>
      </left>
      <right/>
      <top style="thin">
        <color theme="1" tint="0.499984740745262"/>
      </top>
      <bottom/>
      <diagonal/>
    </border>
    <border>
      <left/>
      <right style="medium">
        <color indexed="64"/>
      </right>
      <top style="thin">
        <color theme="1" tint="0.499984740745262"/>
      </top>
      <bottom/>
      <diagonal/>
    </border>
    <border>
      <left style="medium">
        <color indexed="64"/>
      </left>
      <right/>
      <top/>
      <bottom style="thin">
        <color theme="1" tint="0.499984740745262"/>
      </bottom>
      <diagonal/>
    </border>
    <border>
      <left/>
      <right style="medium">
        <color indexed="64"/>
      </right>
      <top/>
      <bottom style="thin">
        <color theme="1" tint="0.499984740745262"/>
      </bottom>
      <diagonal/>
    </border>
    <border>
      <left style="thin">
        <color auto="1"/>
      </left>
      <right style="thin">
        <color indexed="64"/>
      </right>
      <top/>
      <bottom style="thin">
        <color auto="1"/>
      </bottom>
      <diagonal/>
    </border>
    <border>
      <left style="medium">
        <color indexed="64"/>
      </left>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right style="medium">
        <color indexed="64"/>
      </right>
      <top style="thin">
        <color theme="1" tint="0.499984740745262"/>
      </top>
      <bottom style="thin">
        <color theme="0" tint="-0.499984740745262"/>
      </bottom>
      <diagonal/>
    </border>
    <border>
      <left style="thick">
        <color indexed="64"/>
      </left>
      <right/>
      <top style="medium">
        <color indexed="64"/>
      </top>
      <bottom/>
      <diagonal/>
    </border>
    <border>
      <left style="thick">
        <color indexed="64"/>
      </left>
      <right/>
      <top style="medium">
        <color auto="1"/>
      </top>
      <bottom style="medium">
        <color auto="1"/>
      </bottom>
      <diagonal/>
    </border>
    <border>
      <left style="thick">
        <color indexed="64"/>
      </left>
      <right/>
      <top/>
      <bottom style="thin">
        <color theme="1" tint="0.499984740745262"/>
      </bottom>
      <diagonal/>
    </border>
    <border>
      <left style="thick">
        <color indexed="64"/>
      </left>
      <right/>
      <top style="thin">
        <color theme="1" tint="0.499984740745262"/>
      </top>
      <bottom style="thin">
        <color theme="1" tint="0.499984740745262"/>
      </bottom>
      <diagonal/>
    </border>
    <border>
      <left style="thick">
        <color indexed="64"/>
      </left>
      <right/>
      <top style="thin">
        <color theme="1" tint="0.499984740745262"/>
      </top>
      <bottom/>
      <diagonal/>
    </border>
    <border>
      <left style="thick">
        <color indexed="64"/>
      </left>
      <right/>
      <top style="thin">
        <color theme="1" tint="0.499984740745262"/>
      </top>
      <bottom style="thin">
        <color theme="0" tint="-0.499984740745262"/>
      </bottom>
      <diagonal/>
    </border>
    <border>
      <left style="thick">
        <color indexed="64"/>
      </left>
      <right/>
      <top style="thin">
        <color theme="1" tint="0.499984740745262"/>
      </top>
      <bottom style="medium">
        <color indexed="64"/>
      </bottom>
      <diagonal/>
    </border>
    <border>
      <left style="thick">
        <color indexed="64"/>
      </left>
      <right/>
      <top style="medium">
        <color indexed="64"/>
      </top>
      <bottom style="thin">
        <color theme="1" tint="0.499984740745262"/>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48" fillId="0" borderId="0" applyNumberFormat="0" applyFill="0" applyBorder="0" applyAlignment="0" applyProtection="0"/>
  </cellStyleXfs>
  <cellXfs count="302">
    <xf numFmtId="0" fontId="0" fillId="0" borderId="0" xfId="0"/>
    <xf numFmtId="164" fontId="0" fillId="0" borderId="0" xfId="0" applyNumberFormat="1"/>
    <xf numFmtId="0" fontId="1" fillId="0" borderId="1" xfId="0" applyFont="1" applyBorder="1" applyAlignment="1">
      <alignment horizontal="center" wrapText="1"/>
    </xf>
    <xf numFmtId="164" fontId="1" fillId="0" borderId="1" xfId="0" applyNumberFormat="1" applyFont="1" applyBorder="1" applyAlignment="1">
      <alignment horizontal="center" wrapText="1"/>
    </xf>
    <xf numFmtId="0" fontId="1" fillId="0" borderId="0" xfId="0" applyFont="1" applyAlignment="1">
      <alignment horizontal="center" wrapText="1"/>
    </xf>
    <xf numFmtId="0" fontId="1" fillId="0" borderId="0" xfId="0" applyFont="1"/>
    <xf numFmtId="164" fontId="1" fillId="0" borderId="0" xfId="0" applyNumberFormat="1" applyFont="1"/>
    <xf numFmtId="165" fontId="0" fillId="0" borderId="0" xfId="0" applyNumberFormat="1"/>
    <xf numFmtId="164" fontId="1" fillId="2" borderId="1" xfId="0" applyNumberFormat="1" applyFont="1" applyFill="1" applyBorder="1" applyAlignment="1">
      <alignment horizontal="center" wrapText="1"/>
    </xf>
    <xf numFmtId="164" fontId="0" fillId="2" borderId="0" xfId="0" applyNumberFormat="1" applyFill="1"/>
    <xf numFmtId="0" fontId="5" fillId="0" borderId="0" xfId="0" applyFont="1"/>
    <xf numFmtId="0" fontId="4" fillId="0" borderId="0" xfId="0" applyFont="1"/>
    <xf numFmtId="0" fontId="4" fillId="0" borderId="0" xfId="0" applyFont="1" applyAlignment="1">
      <alignment horizontal="center"/>
    </xf>
    <xf numFmtId="165" fontId="4" fillId="0" borderId="0" xfId="0" applyNumberFormat="1" applyFont="1"/>
    <xf numFmtId="0" fontId="6" fillId="0" borderId="0" xfId="0" applyFont="1"/>
    <xf numFmtId="165" fontId="6" fillId="0" borderId="0" xfId="0" applyNumberFormat="1" applyFont="1"/>
    <xf numFmtId="3" fontId="6" fillId="0" borderId="0" xfId="0" applyNumberFormat="1" applyFont="1"/>
    <xf numFmtId="0" fontId="7" fillId="0" borderId="0" xfId="0" applyFont="1"/>
    <xf numFmtId="165" fontId="8" fillId="0" borderId="0" xfId="0" applyNumberFormat="1" applyFont="1"/>
    <xf numFmtId="0" fontId="9" fillId="0" borderId="0" xfId="0" applyFont="1"/>
    <xf numFmtId="0" fontId="4" fillId="0" borderId="0" xfId="0" applyFont="1" applyAlignment="1">
      <alignment wrapText="1"/>
    </xf>
    <xf numFmtId="0" fontId="10" fillId="0" borderId="0" xfId="0" applyFont="1"/>
    <xf numFmtId="165" fontId="10" fillId="0" borderId="0" xfId="0" applyNumberFormat="1" applyFont="1"/>
    <xf numFmtId="0" fontId="4" fillId="0" borderId="6" xfId="0" applyFont="1" applyBorder="1" applyAlignment="1">
      <alignment horizontal="centerContinuous"/>
    </xf>
    <xf numFmtId="0" fontId="0" fillId="2" borderId="7" xfId="0" applyFill="1" applyBorder="1"/>
    <xf numFmtId="0" fontId="4" fillId="0" borderId="8" xfId="0" applyFont="1" applyBorder="1" applyAlignment="1">
      <alignment horizontal="centerContinuous"/>
    </xf>
    <xf numFmtId="0" fontId="4" fillId="0" borderId="15" xfId="0" applyFont="1" applyBorder="1" applyAlignment="1">
      <alignment horizontal="center" wrapText="1"/>
    </xf>
    <xf numFmtId="0" fontId="4" fillId="4" borderId="15" xfId="0" applyFont="1" applyFill="1" applyBorder="1" applyAlignment="1">
      <alignment horizontal="center" wrapText="1"/>
    </xf>
    <xf numFmtId="0" fontId="0" fillId="2" borderId="16" xfId="0" applyFill="1" applyBorder="1"/>
    <xf numFmtId="0" fontId="4" fillId="0" borderId="17" xfId="0" applyFont="1" applyBorder="1" applyAlignment="1">
      <alignment horizontal="center" wrapText="1"/>
    </xf>
    <xf numFmtId="0" fontId="0" fillId="4" borderId="19" xfId="0" applyFill="1" applyBorder="1"/>
    <xf numFmtId="0" fontId="0" fillId="4" borderId="20" xfId="0" applyFill="1" applyBorder="1"/>
    <xf numFmtId="0" fontId="0" fillId="0" borderId="21" xfId="0" applyBorder="1"/>
    <xf numFmtId="165" fontId="1" fillId="0" borderId="0" xfId="0" applyNumberFormat="1" applyFont="1"/>
    <xf numFmtId="165" fontId="1" fillId="0" borderId="0" xfId="0" applyNumberFormat="1" applyFont="1" applyAlignment="1">
      <alignment horizontal="center" wrapText="1"/>
    </xf>
    <xf numFmtId="6" fontId="0" fillId="0" borderId="0" xfId="0" applyNumberFormat="1"/>
    <xf numFmtId="0" fontId="0" fillId="0" borderId="30" xfId="0" applyBorder="1"/>
    <xf numFmtId="0" fontId="0" fillId="4" borderId="0" xfId="0" applyFill="1"/>
    <xf numFmtId="0" fontId="0" fillId="2" borderId="33" xfId="0" applyFill="1" applyBorder="1"/>
    <xf numFmtId="0" fontId="1" fillId="0" borderId="36" xfId="0" applyFont="1" applyBorder="1" applyAlignment="1">
      <alignment horizontal="center" wrapText="1"/>
    </xf>
    <xf numFmtId="0" fontId="0" fillId="2" borderId="40" xfId="0" applyFill="1" applyBorder="1"/>
    <xf numFmtId="0" fontId="0" fillId="0" borderId="0" xfId="0" applyAlignment="1">
      <alignment horizontal="center" wrapText="1"/>
    </xf>
    <xf numFmtId="164" fontId="0" fillId="0" borderId="0" xfId="0" applyNumberFormat="1" applyAlignment="1">
      <alignment horizontal="center" wrapText="1"/>
    </xf>
    <xf numFmtId="0" fontId="0" fillId="3" borderId="0" xfId="0" applyFill="1" applyAlignment="1">
      <alignment horizontal="center" wrapText="1"/>
    </xf>
    <xf numFmtId="164" fontId="0" fillId="2" borderId="27" xfId="0" applyNumberFormat="1" applyFill="1" applyBorder="1"/>
    <xf numFmtId="0" fontId="11" fillId="0" borderId="0" xfId="0" applyFont="1"/>
    <xf numFmtId="164" fontId="11" fillId="0" borderId="0" xfId="0" applyNumberFormat="1" applyFont="1"/>
    <xf numFmtId="164" fontId="11" fillId="2" borderId="0" xfId="0" applyNumberFormat="1" applyFont="1" applyFill="1"/>
    <xf numFmtId="0" fontId="14" fillId="0" borderId="0" xfId="0" applyFont="1"/>
    <xf numFmtId="0" fontId="12" fillId="0" borderId="0" xfId="0" applyFont="1"/>
    <xf numFmtId="0" fontId="18" fillId="0" borderId="0" xfId="0" applyFont="1"/>
    <xf numFmtId="0" fontId="20" fillId="0" borderId="29" xfId="0" applyFont="1" applyBorder="1" applyAlignment="1">
      <alignment horizontal="center" wrapText="1"/>
    </xf>
    <xf numFmtId="0" fontId="21" fillId="4" borderId="19" xfId="0" applyFont="1" applyFill="1" applyBorder="1"/>
    <xf numFmtId="0" fontId="20" fillId="0" borderId="15" xfId="0" applyFont="1" applyBorder="1" applyAlignment="1">
      <alignment horizontal="center" wrapText="1"/>
    </xf>
    <xf numFmtId="0" fontId="24" fillId="0" borderId="0" xfId="0" applyFont="1"/>
    <xf numFmtId="0" fontId="25" fillId="0" borderId="0" xfId="0" applyFont="1"/>
    <xf numFmtId="164" fontId="26" fillId="0" borderId="1" xfId="0" applyNumberFormat="1" applyFont="1" applyBorder="1" applyAlignment="1">
      <alignment horizontal="center" wrapText="1"/>
    </xf>
    <xf numFmtId="164" fontId="27" fillId="0" borderId="0" xfId="0" applyNumberFormat="1" applyFont="1"/>
    <xf numFmtId="0" fontId="28" fillId="0" borderId="0" xfId="0" applyFont="1"/>
    <xf numFmtId="164" fontId="28" fillId="0" borderId="0" xfId="0" applyNumberFormat="1" applyFont="1"/>
    <xf numFmtId="0" fontId="4" fillId="5" borderId="0" xfId="0" applyFont="1" applyFill="1" applyAlignment="1">
      <alignment horizontal="center" wrapText="1"/>
    </xf>
    <xf numFmtId="164" fontId="0" fillId="5" borderId="0" xfId="0" applyNumberFormat="1" applyFill="1" applyAlignment="1">
      <alignment horizontal="center" wrapText="1"/>
    </xf>
    <xf numFmtId="164" fontId="27" fillId="5" borderId="0" xfId="0" applyNumberFormat="1" applyFont="1" applyFill="1" applyAlignment="1">
      <alignment horizontal="center" wrapText="1"/>
    </xf>
    <xf numFmtId="0" fontId="4" fillId="5" borderId="0" xfId="0" applyFont="1" applyFill="1" applyAlignment="1">
      <alignment horizontal="center"/>
    </xf>
    <xf numFmtId="164" fontId="0" fillId="5" borderId="0" xfId="0" applyNumberFormat="1" applyFill="1"/>
    <xf numFmtId="164" fontId="27" fillId="5" borderId="0" xfId="0" applyNumberFormat="1" applyFont="1" applyFill="1"/>
    <xf numFmtId="6" fontId="0" fillId="6" borderId="0" xfId="0" applyNumberFormat="1" applyFill="1"/>
    <xf numFmtId="6" fontId="0" fillId="0" borderId="0" xfId="1" applyNumberFormat="1" applyFont="1"/>
    <xf numFmtId="6" fontId="0" fillId="3" borderId="0" xfId="0" applyNumberFormat="1" applyFill="1"/>
    <xf numFmtId="6" fontId="0" fillId="3" borderId="0" xfId="1" applyNumberFormat="1" applyFont="1" applyFill="1"/>
    <xf numFmtId="6" fontId="11" fillId="6" borderId="0" xfId="0" applyNumberFormat="1" applyFont="1" applyFill="1"/>
    <xf numFmtId="6" fontId="11" fillId="0" borderId="0" xfId="1" applyNumberFormat="1" applyFont="1"/>
    <xf numFmtId="6" fontId="11" fillId="0" borderId="0" xfId="0" applyNumberFormat="1" applyFont="1"/>
    <xf numFmtId="0" fontId="13" fillId="0" borderId="22" xfId="0" applyFont="1" applyBorder="1" applyAlignment="1">
      <alignment horizontal="centerContinuous"/>
    </xf>
    <xf numFmtId="0" fontId="13" fillId="0" borderId="6" xfId="0" applyFont="1" applyBorder="1" applyAlignment="1">
      <alignment horizontal="centerContinuous"/>
    </xf>
    <xf numFmtId="0" fontId="5" fillId="0" borderId="28" xfId="0" applyFont="1" applyBorder="1" applyAlignment="1">
      <alignment horizontal="centerContinuous"/>
    </xf>
    <xf numFmtId="0" fontId="5" fillId="0" borderId="6" xfId="0" applyFont="1" applyBorder="1" applyAlignment="1">
      <alignment horizontal="centerContinuous"/>
    </xf>
    <xf numFmtId="0" fontId="5" fillId="0" borderId="22" xfId="0" applyFont="1" applyBorder="1" applyAlignment="1">
      <alignment horizontal="centerContinuous"/>
    </xf>
    <xf numFmtId="0" fontId="0" fillId="0" borderId="37" xfId="0" applyBorder="1" applyAlignment="1">
      <alignment vertical="top"/>
    </xf>
    <xf numFmtId="6" fontId="21" fillId="0" borderId="29" xfId="0" applyNumberFormat="1" applyFont="1" applyBorder="1" applyAlignment="1">
      <alignment vertical="top"/>
    </xf>
    <xf numFmtId="6" fontId="0" fillId="0" borderId="29" xfId="0" applyNumberFormat="1" applyBorder="1" applyAlignment="1">
      <alignment vertical="top"/>
    </xf>
    <xf numFmtId="6" fontId="0" fillId="0" borderId="0" xfId="0" applyNumberFormat="1" applyAlignment="1">
      <alignment vertical="top"/>
    </xf>
    <xf numFmtId="166" fontId="0" fillId="0" borderId="12" xfId="2" applyNumberFormat="1" applyFont="1" applyBorder="1" applyAlignment="1">
      <alignment vertical="top"/>
    </xf>
    <xf numFmtId="0" fontId="0" fillId="4" borderId="15" xfId="0" applyFill="1" applyBorder="1" applyAlignment="1">
      <alignment vertical="top"/>
    </xf>
    <xf numFmtId="0" fontId="0" fillId="2" borderId="16" xfId="0" applyFill="1" applyBorder="1" applyAlignment="1">
      <alignment vertical="top"/>
    </xf>
    <xf numFmtId="6" fontId="0" fillId="0" borderId="15" xfId="0" applyNumberFormat="1" applyBorder="1" applyAlignment="1">
      <alignment vertical="top"/>
    </xf>
    <xf numFmtId="6" fontId="21" fillId="0" borderId="15" xfId="0" applyNumberFormat="1" applyFont="1" applyBorder="1" applyAlignment="1">
      <alignment vertical="top"/>
    </xf>
    <xf numFmtId="0" fontId="0" fillId="4" borderId="12" xfId="0" applyFill="1" applyBorder="1" applyAlignment="1">
      <alignment vertical="top"/>
    </xf>
    <xf numFmtId="6" fontId="0" fillId="0" borderId="27" xfId="0" applyNumberFormat="1" applyBorder="1" applyAlignment="1">
      <alignment vertical="top"/>
    </xf>
    <xf numFmtId="6" fontId="21" fillId="0" borderId="27" xfId="0" applyNumberFormat="1" applyFont="1" applyBorder="1" applyAlignment="1">
      <alignment vertical="top"/>
    </xf>
    <xf numFmtId="6" fontId="0" fillId="0" borderId="12" xfId="0" applyNumberFormat="1" applyBorder="1" applyAlignment="1">
      <alignment vertical="top"/>
    </xf>
    <xf numFmtId="6" fontId="21" fillId="0" borderId="12" xfId="0" applyNumberFormat="1" applyFont="1" applyBorder="1" applyAlignment="1">
      <alignment vertical="top"/>
    </xf>
    <xf numFmtId="6" fontId="33" fillId="0" borderId="27" xfId="0" applyNumberFormat="1" applyFont="1" applyBorder="1" applyAlignment="1">
      <alignment horizontal="right" vertical="top"/>
    </xf>
    <xf numFmtId="6" fontId="32" fillId="0" borderId="27" xfId="0" applyNumberFormat="1" applyFont="1" applyBorder="1" applyAlignment="1">
      <alignment horizontal="right" vertical="top"/>
    </xf>
    <xf numFmtId="6" fontId="32" fillId="0" borderId="0" xfId="0" applyNumberFormat="1" applyFont="1" applyAlignment="1">
      <alignment horizontal="right" vertical="top"/>
    </xf>
    <xf numFmtId="166" fontId="32" fillId="0" borderId="12" xfId="2" applyNumberFormat="1" applyFont="1" applyFill="1" applyBorder="1" applyAlignment="1">
      <alignment horizontal="right" vertical="top"/>
    </xf>
    <xf numFmtId="0" fontId="32" fillId="4" borderId="12" xfId="0" applyFont="1" applyFill="1" applyBorder="1" applyAlignment="1">
      <alignment horizontal="right" vertical="top"/>
    </xf>
    <xf numFmtId="166" fontId="32" fillId="0" borderId="12" xfId="2" applyNumberFormat="1" applyFont="1" applyBorder="1" applyAlignment="1">
      <alignment horizontal="right" vertical="top"/>
    </xf>
    <xf numFmtId="0" fontId="11" fillId="0" borderId="37" xfId="0" applyFont="1" applyBorder="1" applyAlignment="1">
      <alignment vertical="top" wrapText="1"/>
    </xf>
    <xf numFmtId="6" fontId="11" fillId="0" borderId="27" xfId="0" applyNumberFormat="1" applyFont="1" applyBorder="1" applyAlignment="1">
      <alignment vertical="top"/>
    </xf>
    <xf numFmtId="0" fontId="11" fillId="4" borderId="12" xfId="0" applyFont="1" applyFill="1" applyBorder="1" applyAlignment="1">
      <alignment vertical="top"/>
    </xf>
    <xf numFmtId="0" fontId="11" fillId="2" borderId="16" xfId="0" applyFont="1" applyFill="1" applyBorder="1" applyAlignment="1">
      <alignment vertical="top"/>
    </xf>
    <xf numFmtId="6" fontId="11" fillId="0" borderId="12" xfId="0" applyNumberFormat="1" applyFont="1" applyBorder="1" applyAlignment="1">
      <alignment vertical="top"/>
    </xf>
    <xf numFmtId="6" fontId="21" fillId="0" borderId="27" xfId="0" applyNumberFormat="1" applyFont="1" applyBorder="1" applyAlignment="1">
      <alignment horizontal="right" vertical="top"/>
    </xf>
    <xf numFmtId="6" fontId="21" fillId="0" borderId="12" xfId="0" applyNumberFormat="1" applyFont="1" applyBorder="1" applyAlignment="1">
      <alignment horizontal="right" vertical="top"/>
    </xf>
    <xf numFmtId="0" fontId="21" fillId="4" borderId="19" xfId="0" applyFont="1" applyFill="1" applyBorder="1" applyAlignment="1">
      <alignment vertical="top"/>
    </xf>
    <xf numFmtId="0" fontId="0" fillId="4" borderId="19" xfId="0" applyFill="1" applyBorder="1" applyAlignment="1">
      <alignment vertical="top"/>
    </xf>
    <xf numFmtId="0" fontId="0" fillId="4" borderId="0" xfId="0" applyFill="1" applyAlignment="1">
      <alignment vertical="top"/>
    </xf>
    <xf numFmtId="0" fontId="0" fillId="2" borderId="33" xfId="0" applyFill="1" applyBorder="1" applyAlignment="1">
      <alignment vertical="top"/>
    </xf>
    <xf numFmtId="6" fontId="42" fillId="0" borderId="27" xfId="0" applyNumberFormat="1" applyFont="1" applyBorder="1" applyAlignment="1">
      <alignment horizontal="right" vertical="top"/>
    </xf>
    <xf numFmtId="6" fontId="42" fillId="0" borderId="0" xfId="0" applyNumberFormat="1" applyFont="1" applyAlignment="1">
      <alignment horizontal="right" vertical="top"/>
    </xf>
    <xf numFmtId="166" fontId="42" fillId="0" borderId="12" xfId="2" applyNumberFormat="1" applyFont="1" applyBorder="1" applyAlignment="1">
      <alignment horizontal="right" vertical="top"/>
    </xf>
    <xf numFmtId="0" fontId="32" fillId="4" borderId="12" xfId="0" applyFont="1" applyFill="1" applyBorder="1" applyAlignment="1">
      <alignment vertical="top"/>
    </xf>
    <xf numFmtId="6" fontId="33" fillId="0" borderId="12" xfId="0" applyNumberFormat="1" applyFont="1" applyBorder="1" applyAlignment="1">
      <alignment horizontal="right" vertical="top"/>
    </xf>
    <xf numFmtId="6" fontId="42" fillId="0" borderId="12" xfId="0" applyNumberFormat="1" applyFont="1" applyBorder="1" applyAlignment="1">
      <alignment horizontal="right" vertical="top"/>
    </xf>
    <xf numFmtId="0" fontId="11" fillId="0" borderId="37" xfId="0" applyFont="1" applyBorder="1" applyAlignment="1">
      <alignment vertical="top"/>
    </xf>
    <xf numFmtId="0" fontId="0" fillId="0" borderId="37" xfId="0" applyBorder="1" applyAlignment="1">
      <alignment vertical="top" wrapText="1"/>
    </xf>
    <xf numFmtId="0" fontId="0" fillId="0" borderId="36" xfId="0" applyBorder="1" applyAlignment="1">
      <alignment vertical="top" wrapText="1"/>
    </xf>
    <xf numFmtId="6" fontId="0" fillId="0" borderId="26" xfId="0" applyNumberFormat="1" applyBorder="1" applyAlignment="1">
      <alignment vertical="top"/>
    </xf>
    <xf numFmtId="0" fontId="0" fillId="4" borderId="31" xfId="0" applyFill="1" applyBorder="1" applyAlignment="1">
      <alignment vertical="top"/>
    </xf>
    <xf numFmtId="6" fontId="0" fillId="0" borderId="31" xfId="0" applyNumberFormat="1" applyBorder="1" applyAlignment="1">
      <alignment vertical="top"/>
    </xf>
    <xf numFmtId="0" fontId="0" fillId="0" borderId="44" xfId="0" applyBorder="1" applyAlignment="1">
      <alignment vertical="top"/>
    </xf>
    <xf numFmtId="6" fontId="21" fillId="0" borderId="14" xfId="0" applyNumberFormat="1" applyFont="1" applyBorder="1" applyAlignment="1">
      <alignment vertical="top"/>
    </xf>
    <xf numFmtId="6" fontId="0" fillId="0" borderId="14" xfId="0" applyNumberFormat="1" applyBorder="1" applyAlignment="1">
      <alignment vertical="top"/>
    </xf>
    <xf numFmtId="6" fontId="0" fillId="0" borderId="45" xfId="0" applyNumberFormat="1" applyBorder="1" applyAlignment="1">
      <alignment vertical="top"/>
    </xf>
    <xf numFmtId="0" fontId="0" fillId="4" borderId="14" xfId="0" applyFill="1" applyBorder="1" applyAlignment="1">
      <alignment vertical="top"/>
    </xf>
    <xf numFmtId="0" fontId="0" fillId="2" borderId="46" xfId="0" applyFill="1" applyBorder="1" applyAlignment="1">
      <alignment vertical="top"/>
    </xf>
    <xf numFmtId="0" fontId="0" fillId="0" borderId="9" xfId="0" applyBorder="1" applyAlignment="1">
      <alignment vertical="top"/>
    </xf>
    <xf numFmtId="164" fontId="21" fillId="0" borderId="11" xfId="0" applyNumberFormat="1" applyFont="1" applyBorder="1" applyAlignment="1">
      <alignment vertical="top"/>
    </xf>
    <xf numFmtId="164" fontId="0" fillId="0" borderId="12" xfId="0" applyNumberFormat="1" applyBorder="1" applyAlignment="1">
      <alignment vertical="top"/>
    </xf>
    <xf numFmtId="164" fontId="21" fillId="0" borderId="27" xfId="0" applyNumberFormat="1" applyFont="1" applyBorder="1" applyAlignment="1">
      <alignment vertical="top"/>
    </xf>
    <xf numFmtId="0" fontId="0" fillId="2" borderId="12" xfId="0" applyFill="1" applyBorder="1" applyAlignment="1">
      <alignment vertical="top"/>
    </xf>
    <xf numFmtId="164" fontId="21" fillId="0" borderId="43" xfId="0" applyNumberFormat="1" applyFont="1" applyBorder="1" applyAlignment="1">
      <alignment vertical="top"/>
    </xf>
    <xf numFmtId="164" fontId="0" fillId="0" borderId="31" xfId="0" applyNumberFormat="1" applyBorder="1" applyAlignment="1">
      <alignment vertical="top"/>
    </xf>
    <xf numFmtId="164" fontId="21" fillId="0" borderId="26" xfId="0" applyNumberFormat="1" applyFont="1" applyBorder="1" applyAlignment="1">
      <alignment vertical="top"/>
    </xf>
    <xf numFmtId="0" fontId="0" fillId="2" borderId="31" xfId="0" applyFill="1" applyBorder="1" applyAlignment="1">
      <alignment vertical="top"/>
    </xf>
    <xf numFmtId="164" fontId="21" fillId="4" borderId="19" xfId="0" applyNumberFormat="1" applyFont="1" applyFill="1" applyBorder="1" applyAlignment="1">
      <alignment vertical="top"/>
    </xf>
    <xf numFmtId="164" fontId="0" fillId="4" borderId="19" xfId="0" applyNumberFormat="1" applyFill="1" applyBorder="1" applyAlignment="1">
      <alignment vertical="top"/>
    </xf>
    <xf numFmtId="6" fontId="0" fillId="4" borderId="19" xfId="0" applyNumberFormat="1" applyFill="1" applyBorder="1" applyAlignment="1">
      <alignment vertical="top"/>
    </xf>
    <xf numFmtId="0" fontId="0" fillId="2" borderId="19" xfId="0" applyFill="1" applyBorder="1" applyAlignment="1">
      <alignment vertical="top"/>
    </xf>
    <xf numFmtId="164" fontId="21" fillId="4" borderId="18" xfId="0" applyNumberFormat="1" applyFont="1" applyFill="1" applyBorder="1" applyAlignment="1">
      <alignment vertical="top"/>
    </xf>
    <xf numFmtId="166" fontId="0" fillId="4" borderId="20" xfId="0" applyNumberFormat="1" applyFill="1" applyBorder="1" applyAlignment="1">
      <alignment vertical="top"/>
    </xf>
    <xf numFmtId="164" fontId="21" fillId="0" borderId="11" xfId="0" applyNumberFormat="1" applyFont="1" applyBorder="1" applyAlignment="1">
      <alignment horizontal="right" vertical="top"/>
    </xf>
    <xf numFmtId="164" fontId="21" fillId="0" borderId="27" xfId="0" applyNumberFormat="1" applyFont="1" applyBorder="1" applyAlignment="1">
      <alignment horizontal="right" vertical="top"/>
    </xf>
    <xf numFmtId="0" fontId="11" fillId="0" borderId="9" xfId="0" applyFont="1" applyBorder="1" applyAlignment="1">
      <alignment vertical="top"/>
    </xf>
    <xf numFmtId="164" fontId="11" fillId="0" borderId="12" xfId="0" applyNumberFormat="1" applyFont="1" applyBorder="1" applyAlignment="1">
      <alignment vertical="top"/>
    </xf>
    <xf numFmtId="164" fontId="33" fillId="0" borderId="11" xfId="0" applyNumberFormat="1" applyFont="1" applyBorder="1" applyAlignment="1">
      <alignment horizontal="right" vertical="top"/>
    </xf>
    <xf numFmtId="6" fontId="32" fillId="0" borderId="12" xfId="0" applyNumberFormat="1" applyFont="1" applyBorder="1" applyAlignment="1">
      <alignment horizontal="right" vertical="top"/>
    </xf>
    <xf numFmtId="164" fontId="33" fillId="0" borderId="27" xfId="0" applyNumberFormat="1" applyFont="1" applyBorder="1" applyAlignment="1">
      <alignment horizontal="right" vertical="top"/>
    </xf>
    <xf numFmtId="166" fontId="32" fillId="0" borderId="34" xfId="2" applyNumberFormat="1" applyFont="1" applyBorder="1" applyAlignment="1">
      <alignment horizontal="right" vertical="top"/>
    </xf>
    <xf numFmtId="0" fontId="0" fillId="0" borderId="10" xfId="0" applyBorder="1" applyAlignment="1">
      <alignment vertical="top"/>
    </xf>
    <xf numFmtId="164" fontId="21" fillId="0" borderId="13" xfId="0" applyNumberFormat="1" applyFont="1" applyBorder="1" applyAlignment="1">
      <alignment vertical="top"/>
    </xf>
    <xf numFmtId="164" fontId="0" fillId="0" borderId="14" xfId="0" applyNumberFormat="1" applyBorder="1" applyAlignment="1">
      <alignment vertical="top"/>
    </xf>
    <xf numFmtId="164" fontId="21" fillId="0" borderId="32" xfId="0" applyNumberFormat="1" applyFont="1" applyBorder="1" applyAlignment="1">
      <alignment vertical="top"/>
    </xf>
    <xf numFmtId="0" fontId="0" fillId="2" borderId="14" xfId="0" applyFill="1" applyBorder="1" applyAlignment="1">
      <alignment vertical="top"/>
    </xf>
    <xf numFmtId="0" fontId="11" fillId="0" borderId="0" xfId="0" applyFont="1" applyAlignment="1">
      <alignment wrapText="1"/>
    </xf>
    <xf numFmtId="0" fontId="0" fillId="0" borderId="0" xfId="0" applyAlignment="1">
      <alignment wrapText="1"/>
    </xf>
    <xf numFmtId="0" fontId="11" fillId="0" borderId="9" xfId="0" applyFont="1" applyBorder="1" applyAlignment="1">
      <alignment vertical="top" wrapText="1"/>
    </xf>
    <xf numFmtId="0" fontId="11" fillId="0" borderId="42" xfId="0" applyFont="1" applyBorder="1" applyAlignment="1">
      <alignment vertical="top"/>
    </xf>
    <xf numFmtId="0" fontId="11" fillId="0" borderId="9" xfId="0" applyFont="1" applyBorder="1" applyAlignment="1">
      <alignment horizontal="left" vertical="top" indent="2"/>
    </xf>
    <xf numFmtId="0" fontId="0" fillId="0" borderId="0" xfId="0" applyAlignment="1">
      <alignment horizontal="left" indent="2"/>
    </xf>
    <xf numFmtId="0" fontId="0" fillId="0" borderId="37" xfId="0" applyBorder="1" applyAlignment="1">
      <alignment horizontal="left" vertical="top" indent="2"/>
    </xf>
    <xf numFmtId="164" fontId="45" fillId="0" borderId="0" xfId="0" applyNumberFormat="1" applyFont="1"/>
    <xf numFmtId="164" fontId="46" fillId="0" borderId="0" xfId="0" applyNumberFormat="1" applyFont="1"/>
    <xf numFmtId="164" fontId="46" fillId="0" borderId="1" xfId="0" applyNumberFormat="1" applyFont="1" applyBorder="1" applyAlignment="1">
      <alignment horizontal="center" wrapText="1"/>
    </xf>
    <xf numFmtId="164" fontId="45" fillId="5" borderId="0" xfId="0" applyNumberFormat="1" applyFont="1" applyFill="1" applyAlignment="1">
      <alignment horizontal="center" wrapText="1"/>
    </xf>
    <xf numFmtId="164" fontId="45" fillId="5" borderId="0" xfId="0" applyNumberFormat="1" applyFont="1" applyFill="1"/>
    <xf numFmtId="164" fontId="4" fillId="0" borderId="47" xfId="0" applyNumberFormat="1" applyFont="1" applyBorder="1" applyAlignment="1">
      <alignment vertical="top"/>
    </xf>
    <xf numFmtId="164" fontId="32" fillId="0" borderId="47" xfId="0" applyNumberFormat="1" applyFont="1" applyBorder="1" applyAlignment="1">
      <alignment horizontal="right" vertical="top"/>
    </xf>
    <xf numFmtId="164" fontId="4" fillId="0" borderId="47" xfId="0" applyNumberFormat="1" applyFont="1" applyBorder="1" applyAlignment="1">
      <alignment horizontal="right" vertical="top"/>
    </xf>
    <xf numFmtId="165" fontId="4" fillId="7" borderId="0" xfId="0" applyNumberFormat="1" applyFont="1" applyFill="1" applyAlignment="1">
      <alignment horizontal="center"/>
    </xf>
    <xf numFmtId="165" fontId="22" fillId="7" borderId="0" xfId="0" applyNumberFormat="1" applyFont="1" applyFill="1" applyAlignment="1">
      <alignment horizontal="center"/>
    </xf>
    <xf numFmtId="165" fontId="23" fillId="7" borderId="0" xfId="0" applyNumberFormat="1" applyFont="1" applyFill="1" applyAlignment="1">
      <alignment horizontal="center"/>
    </xf>
    <xf numFmtId="0" fontId="5" fillId="7" borderId="0" xfId="0" applyFont="1" applyFill="1"/>
    <xf numFmtId="165" fontId="5" fillId="7" borderId="0" xfId="0" applyNumberFormat="1" applyFont="1" applyFill="1"/>
    <xf numFmtId="0" fontId="4" fillId="7" borderId="0" xfId="0" applyFont="1" applyFill="1"/>
    <xf numFmtId="0" fontId="4" fillId="0" borderId="0" xfId="0" applyFont="1" applyAlignment="1">
      <alignment vertical="center"/>
    </xf>
    <xf numFmtId="0" fontId="47" fillId="0" borderId="0" xfId="0" applyFont="1" applyAlignment="1">
      <alignment vertical="center"/>
    </xf>
    <xf numFmtId="0" fontId="4" fillId="0" borderId="50" xfId="0" applyFont="1" applyBorder="1" applyAlignment="1">
      <alignment vertical="top"/>
    </xf>
    <xf numFmtId="164" fontId="4" fillId="0" borderId="51" xfId="0" applyNumberFormat="1" applyFont="1" applyBorder="1" applyAlignment="1">
      <alignment vertical="top"/>
    </xf>
    <xf numFmtId="164" fontId="4" fillId="0" borderId="52" xfId="0" applyNumberFormat="1" applyFont="1" applyBorder="1" applyAlignment="1">
      <alignment vertical="top"/>
    </xf>
    <xf numFmtId="0" fontId="4" fillId="0" borderId="53" xfId="0" applyFont="1" applyBorder="1" applyAlignment="1">
      <alignment vertical="top"/>
    </xf>
    <xf numFmtId="164" fontId="4" fillId="0" borderId="54" xfId="0" applyNumberFormat="1" applyFont="1" applyBorder="1" applyAlignment="1">
      <alignment vertical="top"/>
    </xf>
    <xf numFmtId="164" fontId="4" fillId="0" borderId="54" xfId="0" applyNumberFormat="1" applyFont="1" applyBorder="1" applyAlignment="1">
      <alignment horizontal="right" vertical="top"/>
    </xf>
    <xf numFmtId="0" fontId="4" fillId="0" borderId="53" xfId="0" applyFont="1" applyBorder="1" applyAlignment="1">
      <alignment vertical="top" wrapText="1"/>
    </xf>
    <xf numFmtId="0" fontId="1" fillId="0" borderId="53" xfId="0" applyFont="1" applyBorder="1" applyAlignment="1">
      <alignment vertical="top" wrapText="1"/>
    </xf>
    <xf numFmtId="0" fontId="4" fillId="0" borderId="55" xfId="0" applyFont="1" applyBorder="1" applyAlignment="1">
      <alignment vertical="top" wrapText="1"/>
    </xf>
    <xf numFmtId="164" fontId="4" fillId="0" borderId="56" xfId="0" applyNumberFormat="1" applyFont="1" applyBorder="1" applyAlignment="1">
      <alignment vertical="top"/>
    </xf>
    <xf numFmtId="164" fontId="4" fillId="0" borderId="57" xfId="0" applyNumberFormat="1" applyFont="1" applyBorder="1" applyAlignment="1">
      <alignment vertical="top"/>
    </xf>
    <xf numFmtId="0" fontId="4" fillId="7" borderId="58" xfId="0" applyFont="1" applyFill="1" applyBorder="1"/>
    <xf numFmtId="165" fontId="4" fillId="7" borderId="24" xfId="0" applyNumberFormat="1" applyFont="1" applyFill="1" applyBorder="1" applyAlignment="1">
      <alignment horizontal="center"/>
    </xf>
    <xf numFmtId="165" fontId="4" fillId="7" borderId="23" xfId="0" applyNumberFormat="1" applyFont="1" applyFill="1" applyBorder="1" applyAlignment="1">
      <alignment horizontal="center"/>
    </xf>
    <xf numFmtId="0" fontId="4" fillId="7" borderId="4" xfId="0" applyFont="1" applyFill="1" applyBorder="1"/>
    <xf numFmtId="165" fontId="23" fillId="7" borderId="2" xfId="0" applyNumberFormat="1" applyFont="1" applyFill="1" applyBorder="1" applyAlignment="1">
      <alignment horizontal="center"/>
    </xf>
    <xf numFmtId="0" fontId="13" fillId="7" borderId="4" xfId="0" applyFont="1" applyFill="1" applyBorder="1" applyAlignment="1">
      <alignment horizontal="center"/>
    </xf>
    <xf numFmtId="165" fontId="4" fillId="7" borderId="2" xfId="0" applyNumberFormat="1" applyFont="1" applyFill="1" applyBorder="1" applyAlignment="1">
      <alignment horizontal="center"/>
    </xf>
    <xf numFmtId="0" fontId="4" fillId="7" borderId="4" xfId="0" applyFont="1" applyFill="1" applyBorder="1" applyAlignment="1">
      <alignment horizontal="center"/>
    </xf>
    <xf numFmtId="0" fontId="5" fillId="3" borderId="5" xfId="0" applyFont="1" applyFill="1" applyBorder="1" applyAlignment="1">
      <alignment vertical="center"/>
    </xf>
    <xf numFmtId="164" fontId="4" fillId="3" borderId="3" xfId="0" applyNumberFormat="1" applyFont="1" applyFill="1" applyBorder="1" applyAlignment="1">
      <alignment horizontal="center" vertical="center"/>
    </xf>
    <xf numFmtId="164" fontId="4" fillId="3" borderId="3" xfId="0" applyNumberFormat="1" applyFont="1" applyFill="1" applyBorder="1" applyAlignment="1">
      <alignment vertical="center"/>
    </xf>
    <xf numFmtId="164" fontId="4" fillId="3" borderId="25" xfId="0" applyNumberFormat="1" applyFont="1" applyFill="1" applyBorder="1" applyAlignment="1">
      <alignment vertical="center"/>
    </xf>
    <xf numFmtId="0" fontId="4" fillId="0" borderId="59" xfId="0" applyFont="1" applyBorder="1" applyAlignment="1">
      <alignment vertical="top"/>
    </xf>
    <xf numFmtId="164" fontId="4" fillId="0" borderId="49" xfId="0" applyNumberFormat="1" applyFont="1" applyBorder="1" applyAlignment="1">
      <alignment vertical="top"/>
    </xf>
    <xf numFmtId="164" fontId="4" fillId="0" borderId="60" xfId="0" applyNumberFormat="1" applyFont="1" applyBorder="1" applyAlignment="1">
      <alignment vertical="top"/>
    </xf>
    <xf numFmtId="164" fontId="12" fillId="0" borderId="49" xfId="0" applyNumberFormat="1" applyFont="1" applyBorder="1" applyAlignment="1">
      <alignment vertical="top"/>
    </xf>
    <xf numFmtId="164" fontId="12" fillId="0" borderId="60" xfId="0" applyNumberFormat="1" applyFont="1" applyBorder="1" applyAlignment="1">
      <alignment vertical="top"/>
    </xf>
    <xf numFmtId="15" fontId="5" fillId="7" borderId="0" xfId="0" applyNumberFormat="1" applyFont="1" applyFill="1"/>
    <xf numFmtId="165" fontId="5" fillId="3" borderId="3" xfId="0" applyNumberFormat="1" applyFont="1" applyFill="1" applyBorder="1" applyAlignment="1">
      <alignment horizontal="center" vertical="center"/>
    </xf>
    <xf numFmtId="165" fontId="5" fillId="3" borderId="3" xfId="0" applyNumberFormat="1" applyFont="1" applyFill="1" applyBorder="1" applyAlignment="1">
      <alignment vertical="center"/>
    </xf>
    <xf numFmtId="164" fontId="5" fillId="3" borderId="25" xfId="0" applyNumberFormat="1" applyFont="1" applyFill="1" applyBorder="1" applyAlignment="1">
      <alignment vertical="center"/>
    </xf>
    <xf numFmtId="164" fontId="4" fillId="0" borderId="47" xfId="1" applyNumberFormat="1" applyFont="1" applyFill="1" applyBorder="1" applyAlignment="1">
      <alignment vertical="top"/>
    </xf>
    <xf numFmtId="0" fontId="4" fillId="0" borderId="55" xfId="0" applyFont="1" applyBorder="1" applyAlignment="1">
      <alignment vertical="top"/>
    </xf>
    <xf numFmtId="0" fontId="5" fillId="3" borderId="5" xfId="0" applyFont="1" applyFill="1" applyBorder="1" applyAlignment="1">
      <alignment horizontal="left" vertical="center"/>
    </xf>
    <xf numFmtId="164" fontId="5" fillId="3" borderId="3" xfId="0" applyNumberFormat="1" applyFont="1" applyFill="1" applyBorder="1" applyAlignment="1">
      <alignment horizontal="left" vertical="center"/>
    </xf>
    <xf numFmtId="164" fontId="5" fillId="3" borderId="25" xfId="0" applyNumberFormat="1" applyFont="1" applyFill="1" applyBorder="1" applyAlignment="1">
      <alignment horizontal="left" vertical="center"/>
    </xf>
    <xf numFmtId="0" fontId="4" fillId="0" borderId="53" xfId="0" applyFont="1" applyBorder="1" applyAlignment="1">
      <alignment horizontal="left" vertical="top" indent="1"/>
    </xf>
    <xf numFmtId="164" fontId="4" fillId="0" borderId="56" xfId="1" applyNumberFormat="1" applyFont="1" applyFill="1" applyBorder="1" applyAlignment="1">
      <alignment vertical="top"/>
    </xf>
    <xf numFmtId="0" fontId="4" fillId="0" borderId="61" xfId="0" applyFont="1" applyBorder="1" applyAlignment="1">
      <alignment vertical="top"/>
    </xf>
    <xf numFmtId="164" fontId="4" fillId="0" borderId="48" xfId="0" applyNumberFormat="1" applyFont="1" applyBorder="1" applyAlignment="1">
      <alignment vertical="top"/>
    </xf>
    <xf numFmtId="164" fontId="4" fillId="0" borderId="62" xfId="0" applyNumberFormat="1" applyFont="1" applyBorder="1" applyAlignment="1">
      <alignment vertical="top"/>
    </xf>
    <xf numFmtId="164" fontId="5" fillId="3" borderId="3" xfId="0" applyNumberFormat="1" applyFont="1" applyFill="1" applyBorder="1" applyAlignment="1">
      <alignment vertical="center"/>
    </xf>
    <xf numFmtId="165" fontId="30" fillId="7" borderId="2" xfId="0" applyNumberFormat="1" applyFont="1" applyFill="1" applyBorder="1" applyAlignment="1">
      <alignment horizontal="center"/>
    </xf>
    <xf numFmtId="0" fontId="5" fillId="7" borderId="0" xfId="0" applyFont="1" applyFill="1" applyAlignment="1">
      <alignment wrapText="1"/>
    </xf>
    <xf numFmtId="0" fontId="4" fillId="7" borderId="58" xfId="0" applyFont="1" applyFill="1" applyBorder="1" applyAlignment="1">
      <alignment wrapText="1"/>
    </xf>
    <xf numFmtId="0" fontId="4" fillId="7" borderId="4" xfId="0" applyFont="1" applyFill="1" applyBorder="1" applyAlignment="1">
      <alignment wrapText="1"/>
    </xf>
    <xf numFmtId="0" fontId="13" fillId="7" borderId="4" xfId="0" applyFont="1" applyFill="1" applyBorder="1" applyAlignment="1">
      <alignment horizontal="center" wrapText="1"/>
    </xf>
    <xf numFmtId="0" fontId="4" fillId="7" borderId="4" xfId="0" applyFont="1" applyFill="1" applyBorder="1" applyAlignment="1">
      <alignment horizontal="center" wrapText="1"/>
    </xf>
    <xf numFmtId="0" fontId="5" fillId="3" borderId="5" xfId="0" applyFont="1" applyFill="1" applyBorder="1" applyAlignment="1">
      <alignment vertical="center" wrapText="1"/>
    </xf>
    <xf numFmtId="0" fontId="4" fillId="0" borderId="50" xfId="0" applyFont="1" applyBorder="1" applyAlignment="1">
      <alignment vertical="top" wrapText="1"/>
    </xf>
    <xf numFmtId="0" fontId="4" fillId="0" borderId="59" xfId="0" applyFont="1" applyBorder="1" applyAlignment="1">
      <alignment vertical="top" wrapText="1"/>
    </xf>
    <xf numFmtId="0" fontId="12" fillId="0" borderId="59" xfId="0" applyFont="1" applyBorder="1" applyAlignment="1">
      <alignment vertical="top" wrapText="1"/>
    </xf>
    <xf numFmtId="0" fontId="10" fillId="0" borderId="0" xfId="0" applyFont="1" applyAlignment="1">
      <alignment wrapText="1"/>
    </xf>
    <xf numFmtId="0" fontId="4" fillId="0" borderId="53" xfId="0" applyFont="1" applyBorder="1" applyAlignment="1">
      <alignment horizontal="left" vertical="top" wrapText="1" indent="1"/>
    </xf>
    <xf numFmtId="0" fontId="13" fillId="0" borderId="0" xfId="0" applyFont="1"/>
    <xf numFmtId="0" fontId="48" fillId="0" borderId="0" xfId="3"/>
    <xf numFmtId="0" fontId="4" fillId="0" borderId="63" xfId="0" applyFont="1" applyBorder="1" applyAlignment="1">
      <alignment horizontal="center"/>
    </xf>
    <xf numFmtId="0" fontId="48" fillId="0" borderId="33" xfId="3" applyBorder="1" applyAlignment="1">
      <alignment horizontal="center"/>
    </xf>
    <xf numFmtId="0" fontId="4" fillId="0" borderId="33" xfId="0" applyFont="1" applyBorder="1" applyAlignment="1">
      <alignment horizontal="center"/>
    </xf>
    <xf numFmtId="0" fontId="4" fillId="0" borderId="61" xfId="0" applyFont="1" applyBorder="1" applyAlignment="1">
      <alignment horizontal="left" vertical="top" indent="1"/>
    </xf>
    <xf numFmtId="0" fontId="4" fillId="0" borderId="64" xfId="0" applyFont="1" applyBorder="1" applyAlignment="1">
      <alignment vertical="top"/>
    </xf>
    <xf numFmtId="164" fontId="4" fillId="0" borderId="65" xfId="0" applyNumberFormat="1" applyFont="1" applyBorder="1" applyAlignment="1">
      <alignment vertical="top"/>
    </xf>
    <xf numFmtId="164" fontId="4" fillId="0" borderId="66" xfId="0" applyNumberFormat="1" applyFont="1" applyBorder="1" applyAlignment="1">
      <alignment vertical="top"/>
    </xf>
    <xf numFmtId="165" fontId="4" fillId="7" borderId="67" xfId="0" applyNumberFormat="1" applyFont="1" applyFill="1" applyBorder="1" applyAlignment="1">
      <alignment horizontal="center"/>
    </xf>
    <xf numFmtId="165" fontId="4" fillId="7" borderId="9" xfId="0" applyNumberFormat="1" applyFont="1" applyFill="1" applyBorder="1" applyAlignment="1">
      <alignment horizontal="center"/>
    </xf>
    <xf numFmtId="165" fontId="30" fillId="7" borderId="9" xfId="0" applyNumberFormat="1" applyFont="1" applyFill="1" applyBorder="1" applyAlignment="1">
      <alignment horizontal="center"/>
    </xf>
    <xf numFmtId="165" fontId="5" fillId="3" borderId="68" xfId="0" applyNumberFormat="1" applyFont="1" applyFill="1" applyBorder="1" applyAlignment="1">
      <alignment vertical="center"/>
    </xf>
    <xf numFmtId="164" fontId="4" fillId="0" borderId="69" xfId="0" applyNumberFormat="1" applyFont="1" applyBorder="1" applyAlignment="1">
      <alignment vertical="top"/>
    </xf>
    <xf numFmtId="164" fontId="4" fillId="0" borderId="70" xfId="0" applyNumberFormat="1" applyFont="1" applyBorder="1" applyAlignment="1">
      <alignment vertical="top"/>
    </xf>
    <xf numFmtId="164" fontId="4" fillId="0" borderId="71" xfId="0" applyNumberFormat="1" applyFont="1" applyBorder="1" applyAlignment="1">
      <alignment vertical="top"/>
    </xf>
    <xf numFmtId="164" fontId="5" fillId="3" borderId="68" xfId="0" applyNumberFormat="1" applyFont="1" applyFill="1" applyBorder="1" applyAlignment="1">
      <alignment vertical="center"/>
    </xf>
    <xf numFmtId="164" fontId="4" fillId="0" borderId="72" xfId="0" applyNumberFormat="1" applyFont="1" applyBorder="1" applyAlignment="1">
      <alignment vertical="top"/>
    </xf>
    <xf numFmtId="164" fontId="4" fillId="0" borderId="73" xfId="0" applyNumberFormat="1" applyFont="1" applyBorder="1" applyAlignment="1">
      <alignment vertical="top"/>
    </xf>
    <xf numFmtId="164" fontId="5" fillId="3" borderId="68" xfId="0" applyNumberFormat="1" applyFont="1" applyFill="1" applyBorder="1" applyAlignment="1">
      <alignment horizontal="left" vertical="center"/>
    </xf>
    <xf numFmtId="164" fontId="4" fillId="0" borderId="74" xfId="0" applyNumberFormat="1" applyFont="1" applyBorder="1" applyAlignment="1">
      <alignment vertical="top"/>
    </xf>
    <xf numFmtId="0" fontId="0" fillId="3" borderId="0" xfId="0" applyFill="1" applyAlignment="1">
      <alignment horizontal="center" vertical="top" wrapText="1"/>
    </xf>
    <xf numFmtId="164" fontId="0" fillId="3" borderId="0" xfId="0" applyNumberFormat="1" applyFill="1" applyAlignment="1">
      <alignment horizontal="center" vertical="top" wrapText="1"/>
    </xf>
    <xf numFmtId="164" fontId="45" fillId="3" borderId="0" xfId="0" applyNumberFormat="1" applyFont="1" applyFill="1" applyAlignment="1">
      <alignment horizontal="center" vertical="top" wrapText="1"/>
    </xf>
    <xf numFmtId="0" fontId="0" fillId="0" borderId="0" xfId="0" applyAlignment="1">
      <alignment vertical="top"/>
    </xf>
    <xf numFmtId="164" fontId="0" fillId="0" borderId="0" xfId="0" applyNumberFormat="1" applyAlignment="1">
      <alignment vertical="top"/>
    </xf>
    <xf numFmtId="164" fontId="45" fillId="0" borderId="0" xfId="0" applyNumberFormat="1" applyFont="1" applyAlignment="1">
      <alignment vertical="top"/>
    </xf>
    <xf numFmtId="0" fontId="11" fillId="0" borderId="0" xfId="0" applyFont="1" applyAlignment="1">
      <alignment vertical="top"/>
    </xf>
    <xf numFmtId="164" fontId="0" fillId="3" borderId="0" xfId="0" applyNumberFormat="1" applyFill="1" applyAlignment="1">
      <alignment vertical="top"/>
    </xf>
    <xf numFmtId="164" fontId="45" fillId="3" borderId="0" xfId="0" applyNumberFormat="1" applyFont="1" applyFill="1" applyAlignment="1">
      <alignment vertical="top"/>
    </xf>
    <xf numFmtId="164" fontId="11" fillId="0" borderId="0" xfId="0" applyNumberFormat="1" applyFont="1" applyAlignment="1">
      <alignment vertical="top"/>
    </xf>
    <xf numFmtId="0" fontId="11" fillId="0" borderId="0" xfId="0" applyFont="1" applyAlignment="1">
      <alignment vertical="top" wrapText="1"/>
    </xf>
    <xf numFmtId="164" fontId="0" fillId="2" borderId="0" xfId="0" applyNumberFormat="1" applyFill="1" applyAlignment="1">
      <alignment vertical="top"/>
    </xf>
    <xf numFmtId="165" fontId="0" fillId="3" borderId="0" xfId="0" applyNumberFormat="1" applyFill="1" applyAlignment="1">
      <alignment horizontal="center" vertical="top" wrapText="1"/>
    </xf>
    <xf numFmtId="8" fontId="0" fillId="0" borderId="0" xfId="0" applyNumberFormat="1" applyAlignment="1">
      <alignment vertical="top"/>
    </xf>
    <xf numFmtId="6" fontId="0" fillId="0" borderId="0" xfId="1" applyNumberFormat="1" applyFont="1" applyAlignment="1">
      <alignment vertical="top"/>
    </xf>
    <xf numFmtId="8" fontId="0" fillId="3" borderId="0" xfId="0" applyNumberFormat="1" applyFill="1" applyAlignment="1">
      <alignment vertical="top"/>
    </xf>
    <xf numFmtId="6" fontId="0" fillId="3" borderId="0" xfId="1" applyNumberFormat="1" applyFont="1" applyFill="1" applyAlignment="1">
      <alignment vertical="top"/>
    </xf>
    <xf numFmtId="6" fontId="0" fillId="3" borderId="0" xfId="0" applyNumberFormat="1" applyFill="1" applyAlignment="1">
      <alignment vertical="top"/>
    </xf>
    <xf numFmtId="8" fontId="11" fillId="0" borderId="0" xfId="0" applyNumberFormat="1" applyFont="1" applyAlignment="1">
      <alignment vertical="top"/>
    </xf>
    <xf numFmtId="164" fontId="11" fillId="2" borderId="0" xfId="0" applyNumberFormat="1" applyFont="1" applyFill="1" applyAlignment="1">
      <alignment vertical="top"/>
    </xf>
    <xf numFmtId="6" fontId="11" fillId="0" borderId="0" xfId="1" applyNumberFormat="1" applyFont="1" applyAlignment="1">
      <alignment vertical="top"/>
    </xf>
    <xf numFmtId="6" fontId="11" fillId="0" borderId="0" xfId="0" applyNumberFormat="1" applyFont="1"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3" borderId="0" xfId="0" applyFont="1" applyFill="1" applyAlignment="1">
      <alignment horizontal="center" vertical="top" wrapText="1"/>
    </xf>
    <xf numFmtId="0" fontId="4" fillId="3" borderId="0" xfId="0" applyFont="1" applyFill="1" applyAlignment="1">
      <alignment horizontal="center" vertical="top"/>
    </xf>
    <xf numFmtId="164" fontId="0" fillId="0" borderId="0" xfId="1" applyNumberFormat="1" applyFont="1" applyAlignment="1">
      <alignment vertical="top"/>
    </xf>
    <xf numFmtId="164" fontId="11" fillId="0" borderId="0" xfId="1" applyNumberFormat="1" applyFont="1" applyAlignment="1">
      <alignment vertical="top"/>
    </xf>
    <xf numFmtId="0" fontId="4" fillId="4" borderId="38" xfId="0" applyFont="1" applyFill="1" applyBorder="1" applyAlignment="1">
      <alignment horizontal="center" wrapText="1"/>
    </xf>
    <xf numFmtId="0" fontId="12" fillId="4" borderId="38" xfId="0" applyFont="1" applyFill="1" applyBorder="1" applyAlignment="1">
      <alignment horizontal="center" vertical="top"/>
    </xf>
    <xf numFmtId="164" fontId="4" fillId="4" borderId="38" xfId="0" applyNumberFormat="1" applyFont="1" applyFill="1" applyBorder="1" applyAlignment="1">
      <alignment horizontal="center"/>
    </xf>
    <xf numFmtId="164" fontId="4" fillId="4" borderId="38" xfId="0" applyNumberFormat="1" applyFont="1" applyFill="1" applyBorder="1" applyAlignment="1">
      <alignment horizontal="center" vertical="top"/>
    </xf>
    <xf numFmtId="167" fontId="0" fillId="0" borderId="12" xfId="2" applyNumberFormat="1" applyFont="1" applyBorder="1" applyAlignment="1">
      <alignment vertical="top"/>
    </xf>
    <xf numFmtId="167" fontId="0" fillId="4" borderId="19" xfId="0" applyNumberFormat="1" applyFill="1" applyBorder="1" applyAlignment="1">
      <alignment vertical="top"/>
    </xf>
    <xf numFmtId="167" fontId="0" fillId="0" borderId="12" xfId="2" applyNumberFormat="1" applyFont="1" applyFill="1" applyBorder="1" applyAlignment="1">
      <alignment vertical="top"/>
    </xf>
    <xf numFmtId="167" fontId="0" fillId="0" borderId="31" xfId="2" applyNumberFormat="1" applyFont="1" applyBorder="1" applyAlignment="1">
      <alignment vertical="top"/>
    </xf>
    <xf numFmtId="167" fontId="0" fillId="0" borderId="14" xfId="2" applyNumberFormat="1" applyFont="1" applyBorder="1" applyAlignment="1">
      <alignment vertical="top"/>
    </xf>
    <xf numFmtId="167" fontId="0" fillId="0" borderId="35" xfId="2" applyNumberFormat="1" applyFont="1" applyBorder="1" applyAlignment="1">
      <alignment vertical="top"/>
    </xf>
    <xf numFmtId="167" fontId="0" fillId="4" borderId="41" xfId="0" applyNumberFormat="1" applyFill="1" applyBorder="1" applyAlignment="1">
      <alignment vertical="top"/>
    </xf>
    <xf numFmtId="167" fontId="0" fillId="0" borderId="34" xfId="2" applyNumberFormat="1" applyFont="1" applyBorder="1" applyAlignment="1">
      <alignment vertical="top"/>
    </xf>
    <xf numFmtId="167" fontId="0" fillId="0" borderId="34" xfId="2" applyNumberFormat="1" applyFont="1" applyFill="1" applyBorder="1" applyAlignment="1">
      <alignment vertical="top"/>
    </xf>
    <xf numFmtId="167" fontId="0" fillId="0" borderId="39" xfId="2" applyNumberFormat="1" applyFont="1" applyBorder="1" applyAlignment="1">
      <alignment vertical="top"/>
    </xf>
    <xf numFmtId="167" fontId="0" fillId="0" borderId="17" xfId="2" applyNumberFormat="1" applyFont="1" applyBorder="1" applyAlignment="1">
      <alignment vertical="top"/>
    </xf>
    <xf numFmtId="167" fontId="0" fillId="4" borderId="20" xfId="0" applyNumberFormat="1" applyFill="1" applyBorder="1" applyAlignment="1">
      <alignment vertical="top"/>
    </xf>
    <xf numFmtId="0" fontId="0" fillId="0" borderId="0" xfId="0" applyAlignment="1">
      <alignment horizontal="left" wrapText="1"/>
    </xf>
    <xf numFmtId="0" fontId="4" fillId="0" borderId="5" xfId="0"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cellXfs>
  <cellStyles count="4">
    <cellStyle name="Currency" xfId="1" builtinId="4"/>
    <cellStyle name="Hyperlink" xfId="3" builtinId="8"/>
    <cellStyle name="Normal" xfId="0" builtinId="0"/>
    <cellStyle name="Percent" xfId="2" builtinId="5"/>
  </cellStyles>
  <dxfs count="0"/>
  <tableStyles count="1" defaultTableStyle="TableStyleMedium9" defaultPivotStyle="PivotStyleLight16">
    <tableStyle name="Invisible" pivot="0" table="0" count="0" xr9:uid="{C9941FEB-C9A7-40EB-BAE8-436B61E4D9DD}"/>
  </tableStyles>
  <colors>
    <mruColors>
      <color rgb="FFDD0FCE"/>
      <color rgb="FF006C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southeastern.edu/admin/controller/tuition/high-cost-programs/" TargetMode="External"/><Relationship Id="rId7" Type="http://schemas.openxmlformats.org/officeDocument/2006/relationships/printerSettings" Target="../printerSettings/printerSettings10.bin"/><Relationship Id="rId2" Type="http://schemas.openxmlformats.org/officeDocument/2006/relationships/hyperlink" Target="https://www.gram.edu/finaid/tuition/" TargetMode="External"/><Relationship Id="rId1" Type="http://schemas.openxmlformats.org/officeDocument/2006/relationships/hyperlink" Target="https://www.laregents.edu/wp-content/uploads/2025/05/High-Cost-Programs_Sept-2024.docx" TargetMode="External"/><Relationship Id="rId6" Type="http://schemas.openxmlformats.org/officeDocument/2006/relationships/hyperlink" Target="https://www.lsua.edu/administration/operations/accounting/tuition-and-fees/high-cost-programs/" TargetMode="External"/><Relationship Id="rId5" Type="http://schemas.openxmlformats.org/officeDocument/2006/relationships/hyperlink" Target="https://www.lsu.edu/bgtplan/Tuition-Fees/differential-tuition-faq.pdf" TargetMode="External"/><Relationship Id="rId4" Type="http://schemas.openxmlformats.org/officeDocument/2006/relationships/hyperlink" Target="https://louisiana.edu/studentcashier/tuition-fees/current-tuition-fees/differential-tui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tabSelected="1" workbookViewId="0">
      <pane xSplit="1" ySplit="7" topLeftCell="B8" activePane="bottomRight" state="frozen"/>
      <selection pane="topRight" activeCell="B1" sqref="B1"/>
      <selection pane="bottomLeft" activeCell="A8" sqref="A8"/>
      <selection pane="bottomRight" activeCell="A20" sqref="A20"/>
    </sheetView>
  </sheetViews>
  <sheetFormatPr defaultRowHeight="15"/>
  <cols>
    <col min="1" max="1" width="37.7109375" customWidth="1"/>
    <col min="2" max="7" width="18.7109375" style="7" customWidth="1"/>
  </cols>
  <sheetData>
    <row r="1" spans="1:7" ht="18.75">
      <c r="A1" s="173" t="s">
        <v>168</v>
      </c>
      <c r="B1" s="174"/>
      <c r="C1" s="174"/>
      <c r="D1" s="174"/>
      <c r="E1" s="174"/>
      <c r="F1" s="174"/>
      <c r="G1" s="174"/>
    </row>
    <row r="2" spans="1:7" s="11" customFormat="1" ht="19.5" thickBot="1">
      <c r="A2" s="206" t="s">
        <v>167</v>
      </c>
      <c r="B2" s="174"/>
      <c r="C2" s="174"/>
      <c r="D2" s="174"/>
      <c r="E2" s="174"/>
      <c r="F2" s="174"/>
      <c r="G2" s="174"/>
    </row>
    <row r="3" spans="1:7">
      <c r="A3" s="189"/>
      <c r="B3" s="190" t="s">
        <v>66</v>
      </c>
      <c r="C3" s="190" t="s">
        <v>66</v>
      </c>
      <c r="D3" s="190" t="s">
        <v>66</v>
      </c>
      <c r="E3" s="190" t="s">
        <v>66</v>
      </c>
      <c r="F3" s="242" t="s">
        <v>67</v>
      </c>
      <c r="G3" s="191" t="s">
        <v>67</v>
      </c>
    </row>
    <row r="4" spans="1:7">
      <c r="A4" s="192"/>
      <c r="B4" s="171" t="s">
        <v>68</v>
      </c>
      <c r="C4" s="172" t="s">
        <v>69</v>
      </c>
      <c r="D4" s="171" t="s">
        <v>68</v>
      </c>
      <c r="E4" s="172" t="s">
        <v>69</v>
      </c>
      <c r="F4" s="243" t="s">
        <v>70</v>
      </c>
      <c r="G4" s="195" t="s">
        <v>70</v>
      </c>
    </row>
    <row r="5" spans="1:7" s="12" customFormat="1" ht="15.75">
      <c r="A5" s="194" t="s">
        <v>277</v>
      </c>
      <c r="B5" s="170" t="s">
        <v>71</v>
      </c>
      <c r="C5" s="170" t="s">
        <v>71</v>
      </c>
      <c r="D5" s="170" t="s">
        <v>71</v>
      </c>
      <c r="E5" s="170" t="s">
        <v>71</v>
      </c>
      <c r="F5" s="244" t="s">
        <v>72</v>
      </c>
      <c r="G5" s="221" t="s">
        <v>184</v>
      </c>
    </row>
    <row r="6" spans="1:7" s="12" customFormat="1">
      <c r="A6" s="196"/>
      <c r="B6" s="170" t="s">
        <v>156</v>
      </c>
      <c r="C6" s="170" t="s">
        <v>156</v>
      </c>
      <c r="D6" s="170" t="s">
        <v>157</v>
      </c>
      <c r="E6" s="170" t="s">
        <v>157</v>
      </c>
      <c r="F6" s="243" t="s">
        <v>73</v>
      </c>
      <c r="G6" s="195" t="s">
        <v>73</v>
      </c>
    </row>
    <row r="7" spans="1:7" s="12" customFormat="1" ht="18" thickBot="1">
      <c r="A7" s="196"/>
      <c r="B7" s="170" t="s">
        <v>74</v>
      </c>
      <c r="C7" s="170" t="s">
        <v>74</v>
      </c>
      <c r="D7" s="170" t="s">
        <v>74</v>
      </c>
      <c r="E7" s="170" t="s">
        <v>74</v>
      </c>
      <c r="F7" s="243" t="s">
        <v>75</v>
      </c>
      <c r="G7" s="195" t="s">
        <v>487</v>
      </c>
    </row>
    <row r="8" spans="1:7" s="177" customFormat="1" ht="24" customHeight="1" thickBot="1">
      <c r="A8" s="197" t="s">
        <v>76</v>
      </c>
      <c r="B8" s="207"/>
      <c r="C8" s="208"/>
      <c r="D8" s="208"/>
      <c r="E8" s="208"/>
      <c r="F8" s="245"/>
      <c r="G8" s="209"/>
    </row>
    <row r="9" spans="1:7" ht="18" customHeight="1">
      <c r="A9" s="217" t="s">
        <v>77</v>
      </c>
      <c r="B9" s="218">
        <f>'Undergrad-24Hours'!P38</f>
        <v>9959</v>
      </c>
      <c r="C9" s="218">
        <f>'Undergrad-24Hours'!Q38</f>
        <v>17309</v>
      </c>
      <c r="D9" s="218">
        <f>'Undergrad-30Hours'!P38</f>
        <v>9959</v>
      </c>
      <c r="E9" s="218">
        <f>'Undergrad-30Hours'!Q38</f>
        <v>17309</v>
      </c>
      <c r="F9" s="246">
        <f>'Undergrad-24Hours'!S38</f>
        <v>4973</v>
      </c>
      <c r="G9" s="219">
        <f>IF(B9&lt;12000,ROUNDUP(B9,0),12000)</f>
        <v>9959</v>
      </c>
    </row>
    <row r="10" spans="1:7" ht="18" customHeight="1">
      <c r="A10" s="181" t="s">
        <v>78</v>
      </c>
      <c r="B10" s="167">
        <f>'Undergrad-24Hours'!P39</f>
        <v>9097</v>
      </c>
      <c r="C10" s="167">
        <f>'Undergrad-24Hours'!Q39</f>
        <v>17997</v>
      </c>
      <c r="D10" s="167">
        <f>'Undergrad-30Hours'!P39</f>
        <v>9129</v>
      </c>
      <c r="E10" s="167">
        <f>'Undergrad-30Hours'!Q39</f>
        <v>18029</v>
      </c>
      <c r="F10" s="247">
        <f>'Undergrad-24Hours'!S39</f>
        <v>4236.21</v>
      </c>
      <c r="G10" s="182">
        <f t="shared" ref="G10:G56" si="0">IF(B10&lt;12000,ROUNDUP(B10,0),12000)</f>
        <v>9097</v>
      </c>
    </row>
    <row r="11" spans="1:7" ht="18" customHeight="1" thickBot="1">
      <c r="A11" s="201" t="s">
        <v>79</v>
      </c>
      <c r="B11" s="202">
        <f>'Undergrad-24Hours'!P40</f>
        <v>4349.5</v>
      </c>
      <c r="C11" s="202">
        <f>'Undergrad-24Hours'!Q40</f>
        <v>7649.5</v>
      </c>
      <c r="D11" s="202">
        <f>'Undergrad-30Hours'!P40</f>
        <v>4379.5</v>
      </c>
      <c r="E11" s="202">
        <f>'Undergrad-30Hours'!Q40</f>
        <v>7679.5</v>
      </c>
      <c r="F11" s="248">
        <f>'Undergrad-24Hours'!S40</f>
        <v>2618</v>
      </c>
      <c r="G11" s="203">
        <f t="shared" si="0"/>
        <v>4350</v>
      </c>
    </row>
    <row r="12" spans="1:7" s="177" customFormat="1" ht="24" customHeight="1" thickBot="1">
      <c r="A12" s="197" t="s">
        <v>80</v>
      </c>
      <c r="B12" s="220"/>
      <c r="C12" s="220"/>
      <c r="D12" s="220"/>
      <c r="E12" s="220"/>
      <c r="F12" s="249"/>
      <c r="G12" s="209"/>
    </row>
    <row r="13" spans="1:7" ht="18" customHeight="1">
      <c r="A13" s="217" t="s">
        <v>12</v>
      </c>
      <c r="B13" s="218">
        <f>'Undergrad-24Hours'!P6</f>
        <v>7852.2</v>
      </c>
      <c r="C13" s="218">
        <f>'Undergrad-24Hours'!Q6</f>
        <v>16875.2</v>
      </c>
      <c r="D13" s="218">
        <f>'Undergrad-30Hours'!P6</f>
        <v>7852.2</v>
      </c>
      <c r="E13" s="218">
        <f>'Undergrad-30Hours'!Q6</f>
        <v>16875.2</v>
      </c>
      <c r="F13" s="246">
        <f>'Undergrad-24Hours'!S6</f>
        <v>5139.75</v>
      </c>
      <c r="G13" s="219">
        <f t="shared" si="0"/>
        <v>7853</v>
      </c>
    </row>
    <row r="14" spans="1:7" ht="18" customHeight="1">
      <c r="A14" s="215" t="s">
        <v>161</v>
      </c>
      <c r="B14" s="167">
        <f>'Undergrad-24Hours'!P7</f>
        <v>8087.2</v>
      </c>
      <c r="C14" s="167">
        <f>'Undergrad-24Hours'!Q7</f>
        <v>17110.2</v>
      </c>
      <c r="D14" s="167">
        <f>'Undergrad-30Hours'!P7</f>
        <v>8087.2</v>
      </c>
      <c r="E14" s="167">
        <f>'Undergrad-30Hours'!Q7</f>
        <v>17110.2</v>
      </c>
      <c r="F14" s="247">
        <f>'Undergrad-24Hours'!S7</f>
        <v>5139.75</v>
      </c>
      <c r="G14" s="182">
        <f t="shared" si="0"/>
        <v>8088</v>
      </c>
    </row>
    <row r="15" spans="1:7" ht="18" customHeight="1">
      <c r="A15" s="181" t="s">
        <v>489</v>
      </c>
      <c r="B15" s="167">
        <f>'Undergrad-24Hours'!P8</f>
        <v>10734</v>
      </c>
      <c r="C15" s="167">
        <f>'Undergrad-24Hours'!Q8</f>
        <v>17475</v>
      </c>
      <c r="D15" s="167">
        <f>'Undergrad-30Hours'!P8</f>
        <v>11400</v>
      </c>
      <c r="E15" s="167">
        <f>'Undergrad-30Hours'!Q8</f>
        <v>20313</v>
      </c>
      <c r="F15" s="247">
        <f>'Undergrad-24Hours'!S8</f>
        <v>5553</v>
      </c>
      <c r="G15" s="182">
        <f t="shared" si="0"/>
        <v>10734</v>
      </c>
    </row>
    <row r="16" spans="1:7" ht="18" customHeight="1">
      <c r="A16" s="181" t="s">
        <v>14</v>
      </c>
      <c r="B16" s="167">
        <f>'Undergrad-24Hours'!P9</f>
        <v>9331.66</v>
      </c>
      <c r="C16" s="167">
        <f>'Undergrad-24Hours'!Q9</f>
        <v>11331.66</v>
      </c>
      <c r="D16" s="167">
        <f>'Undergrad-30Hours'!P9</f>
        <v>9697.66</v>
      </c>
      <c r="E16" s="167">
        <f>'Undergrad-30Hours'!Q9</f>
        <v>11697.66</v>
      </c>
      <c r="F16" s="247">
        <f>'Undergrad-24Hours'!S9</f>
        <v>5147.34</v>
      </c>
      <c r="G16" s="182">
        <f t="shared" si="0"/>
        <v>9332</v>
      </c>
    </row>
    <row r="17" spans="1:7" ht="18" customHeight="1">
      <c r="A17" s="181" t="s">
        <v>15</v>
      </c>
      <c r="B17" s="167">
        <f>'Undergrad-24Hours'!P10</f>
        <v>9024.0999999999985</v>
      </c>
      <c r="C17" s="167">
        <f>'Undergrad-24Hours'!Q10</f>
        <v>10117.299999999999</v>
      </c>
      <c r="D17" s="167">
        <f>'Undergrad-30Hours'!P10</f>
        <v>9111.0999999999985</v>
      </c>
      <c r="E17" s="167">
        <f>'Undergrad-30Hours'!Q10</f>
        <v>10204.299999999999</v>
      </c>
      <c r="F17" s="247">
        <f>'Undergrad-24Hours'!S10</f>
        <v>4922.28</v>
      </c>
      <c r="G17" s="182">
        <f t="shared" si="0"/>
        <v>9025</v>
      </c>
    </row>
    <row r="18" spans="1:7" ht="18" customHeight="1">
      <c r="A18" s="181" t="s">
        <v>16</v>
      </c>
      <c r="B18" s="167">
        <f>'Undergrad-24Hours'!P11</f>
        <v>9850</v>
      </c>
      <c r="C18" s="167">
        <f>'Undergrad-24Hours'!Q11</f>
        <v>20638</v>
      </c>
      <c r="D18" s="167">
        <f>'Undergrad-30Hours'!P11</f>
        <v>10174</v>
      </c>
      <c r="E18" s="167">
        <f>'Undergrad-30Hours'!Q11</f>
        <v>20962</v>
      </c>
      <c r="F18" s="247">
        <f>'Undergrad-30Hours'!S11</f>
        <v>5180</v>
      </c>
      <c r="G18" s="182">
        <f t="shared" si="0"/>
        <v>9850</v>
      </c>
    </row>
    <row r="19" spans="1:7" ht="18" customHeight="1">
      <c r="A19" s="181" t="s">
        <v>81</v>
      </c>
      <c r="B19" s="167">
        <f>'Undergrad-24Hours'!P12</f>
        <v>9183.4</v>
      </c>
      <c r="C19" s="167">
        <f>'Undergrad-24Hours'!Q12</f>
        <v>21661</v>
      </c>
      <c r="D19" s="167">
        <f>'Undergrad-30Hours'!P12</f>
        <v>9369.4</v>
      </c>
      <c r="E19" s="167">
        <f>'Undergrad-30Hours'!Q12</f>
        <v>21847</v>
      </c>
      <c r="F19" s="247">
        <f>'Undergrad-24Hours'!S11</f>
        <v>5180</v>
      </c>
      <c r="G19" s="182">
        <f t="shared" si="0"/>
        <v>9184</v>
      </c>
    </row>
    <row r="20" spans="1:7" ht="18" customHeight="1">
      <c r="A20" s="215" t="s">
        <v>488</v>
      </c>
      <c r="B20" s="167">
        <f>'Undergrad-24Hours'!P13</f>
        <v>9343.4</v>
      </c>
      <c r="C20" s="167">
        <f>'Undergrad-24Hours'!Q13</f>
        <v>21821</v>
      </c>
      <c r="D20" s="167">
        <f>'Undergrad-30Hours'!P13</f>
        <v>9529.4</v>
      </c>
      <c r="E20" s="167">
        <f>'Undergrad-30Hours'!Q13</f>
        <v>22007</v>
      </c>
      <c r="F20" s="247">
        <f>'Undergrad-24Hours'!S11</f>
        <v>5180</v>
      </c>
      <c r="G20" s="182">
        <f t="shared" si="0"/>
        <v>9344</v>
      </c>
    </row>
    <row r="21" spans="1:7" ht="18" customHeight="1">
      <c r="A21" s="215" t="s">
        <v>478</v>
      </c>
      <c r="B21" s="167">
        <f>'Undergrad-24Hours'!P14</f>
        <v>9343.4</v>
      </c>
      <c r="C21" s="167">
        <f>'Undergrad-24Hours'!Q14</f>
        <v>21821</v>
      </c>
      <c r="D21" s="167">
        <f>'Undergrad-30Hours'!P14</f>
        <v>9529.4</v>
      </c>
      <c r="E21" s="167">
        <f>'Undergrad-30Hours'!Q14</f>
        <v>22007</v>
      </c>
      <c r="F21" s="247">
        <f>'Undergrad-24Hours'!S12</f>
        <v>5652.21</v>
      </c>
      <c r="G21" s="182">
        <f t="shared" ref="G21" si="1">IF(B21&lt;12000,ROUNDUP(B21,0),12000)</f>
        <v>9344</v>
      </c>
    </row>
    <row r="22" spans="1:7" ht="18" customHeight="1">
      <c r="A22" s="181" t="s">
        <v>82</v>
      </c>
      <c r="B22" s="167">
        <f>'Undergrad-24Hours'!P15</f>
        <v>11147</v>
      </c>
      <c r="C22" s="167">
        <f>'Undergrad-24Hours'!Q15</f>
        <v>24875</v>
      </c>
      <c r="D22" s="167">
        <f>'Undergrad-30Hours'!P15</f>
        <v>12085</v>
      </c>
      <c r="E22" s="167">
        <f>'Undergrad-30Hours'!Q15</f>
        <v>25813</v>
      </c>
      <c r="F22" s="247">
        <f>'Undergrad-24Hours'!S12</f>
        <v>5652.21</v>
      </c>
      <c r="G22" s="182">
        <f t="shared" si="0"/>
        <v>11147</v>
      </c>
    </row>
    <row r="23" spans="1:7" ht="18" customHeight="1">
      <c r="A23" s="215" t="s">
        <v>164</v>
      </c>
      <c r="B23" s="167">
        <f>'Undergrad-24Hours'!P16</f>
        <v>11460</v>
      </c>
      <c r="C23" s="167">
        <f>'Undergrad-24Hours'!Q16</f>
        <v>25188</v>
      </c>
      <c r="D23" s="167">
        <f>'Undergrad-30Hours'!P16</f>
        <v>12398</v>
      </c>
      <c r="E23" s="167">
        <f>'Undergrad-30Hours'!Q16</f>
        <v>26126</v>
      </c>
      <c r="F23" s="247">
        <f>'Undergrad-24Hours'!S15</f>
        <v>5406.96</v>
      </c>
      <c r="G23" s="182">
        <f t="shared" si="0"/>
        <v>11460</v>
      </c>
    </row>
    <row r="24" spans="1:7" ht="18" customHeight="1">
      <c r="A24" s="239" t="s">
        <v>83</v>
      </c>
      <c r="B24" s="240">
        <f>'Undergrad-24Hours'!P17</f>
        <v>10065</v>
      </c>
      <c r="C24" s="240">
        <f>'Undergrad-24Hours'!Q17</f>
        <v>22165</v>
      </c>
      <c r="D24" s="240">
        <f>'Undergrad-30Hours'!P17</f>
        <v>10485</v>
      </c>
      <c r="E24" s="240">
        <f>'Undergrad-30Hours'!Q17</f>
        <v>22585</v>
      </c>
      <c r="F24" s="250">
        <f>'Undergrad-24Hours'!S15</f>
        <v>5406.96</v>
      </c>
      <c r="G24" s="241">
        <f t="shared" ref="G24" si="2">IF(B24&lt;12000,ROUNDUP(B24,0),12000)</f>
        <v>10065</v>
      </c>
    </row>
    <row r="25" spans="1:7" ht="18" customHeight="1" thickBot="1">
      <c r="A25" s="238" t="s">
        <v>476</v>
      </c>
      <c r="B25" s="218">
        <f>'Undergrad-24Hours'!P18</f>
        <v>10156.5</v>
      </c>
      <c r="C25" s="218">
        <f>'Undergrad-24Hours'!Q18</f>
        <v>22256.5</v>
      </c>
      <c r="D25" s="218">
        <f>'Undergrad-30Hours'!P18</f>
        <v>10576.5</v>
      </c>
      <c r="E25" s="218">
        <f>'Undergrad-30Hours'!Q18</f>
        <v>22676.5</v>
      </c>
      <c r="F25" s="246">
        <f>'Undergrad-24Hours'!S16</f>
        <v>5406.96</v>
      </c>
      <c r="G25" s="219">
        <f t="shared" si="0"/>
        <v>10157</v>
      </c>
    </row>
    <row r="26" spans="1:7" s="177" customFormat="1" ht="24" customHeight="1" thickBot="1">
      <c r="A26" s="197" t="s">
        <v>84</v>
      </c>
      <c r="B26" s="220"/>
      <c r="C26" s="220"/>
      <c r="D26" s="220"/>
      <c r="E26" s="220"/>
      <c r="F26" s="249"/>
      <c r="G26" s="209"/>
    </row>
    <row r="27" spans="1:7" s="11" customFormat="1" ht="18" customHeight="1">
      <c r="A27" s="217" t="s">
        <v>85</v>
      </c>
      <c r="B27" s="218">
        <f>'Undergrad-24Hours'!P24</f>
        <v>7216.8399999999992</v>
      </c>
      <c r="C27" s="218">
        <f>'Undergrad-24Hours'!Q24</f>
        <v>14482.599999999999</v>
      </c>
      <c r="D27" s="218">
        <f>'Undergrad-30Hours'!P24</f>
        <v>7262.2</v>
      </c>
      <c r="E27" s="218">
        <f>'Undergrad-30Hours'!Q24</f>
        <v>14527.96</v>
      </c>
      <c r="F27" s="246">
        <f>'Undergrad-24Hours'!S24</f>
        <v>4894.25</v>
      </c>
      <c r="G27" s="219">
        <f t="shared" si="0"/>
        <v>7217</v>
      </c>
    </row>
    <row r="28" spans="1:7" s="11" customFormat="1" ht="18" customHeight="1">
      <c r="A28" s="215" t="s">
        <v>165</v>
      </c>
      <c r="B28" s="167">
        <f>'Undergrad-24Hours'!P25</f>
        <v>7812.0399999999991</v>
      </c>
      <c r="C28" s="167">
        <f>'Undergrad-24Hours'!Q25</f>
        <v>15822.519999999999</v>
      </c>
      <c r="D28" s="167">
        <f>'Undergrad-30Hours'!P25</f>
        <v>7857.4</v>
      </c>
      <c r="E28" s="167">
        <f>'Undergrad-30Hours'!Q25</f>
        <v>15867.88</v>
      </c>
      <c r="F28" s="247">
        <f>'Undergrad-30Hours'!S25</f>
        <v>4894.25</v>
      </c>
      <c r="G28" s="182">
        <f t="shared" si="0"/>
        <v>7813</v>
      </c>
    </row>
    <row r="29" spans="1:7" s="11" customFormat="1" ht="18" customHeight="1">
      <c r="A29" s="181" t="s">
        <v>201</v>
      </c>
      <c r="B29" s="167">
        <f>'Undergrad-24Hours'!P20</f>
        <v>12514.699999999999</v>
      </c>
      <c r="C29" s="167">
        <f>'Undergrad-24Hours'!Q20</f>
        <v>29190.699999999997</v>
      </c>
      <c r="D29" s="167">
        <f>'Undergrad-30Hours'!P20</f>
        <v>12725.499999999998</v>
      </c>
      <c r="E29" s="167">
        <f>'Undergrad-30Hours'!Q20</f>
        <v>29402.5</v>
      </c>
      <c r="F29" s="247">
        <f>'Undergrad-24Hours'!S20</f>
        <v>7462.98</v>
      </c>
      <c r="G29" s="182">
        <f t="shared" si="0"/>
        <v>12000</v>
      </c>
    </row>
    <row r="30" spans="1:7" s="11" customFormat="1" ht="18" customHeight="1">
      <c r="A30" s="215" t="s">
        <v>485</v>
      </c>
      <c r="B30" s="167">
        <f>'Undergrad-24Hours'!P21</f>
        <v>12706.699999999999</v>
      </c>
      <c r="C30" s="167">
        <f>'Undergrad-24Hours'!Q21</f>
        <v>29382.699999999997</v>
      </c>
      <c r="D30" s="167">
        <f>'Undergrad-30Hours'!P21</f>
        <v>12965.499999999998</v>
      </c>
      <c r="E30" s="167">
        <f>'Undergrad-30Hours'!Q21</f>
        <v>29642.5</v>
      </c>
      <c r="F30" s="247">
        <f>'Undergrad-24Hours'!S21</f>
        <v>7462.98</v>
      </c>
      <c r="G30" s="182">
        <f t="shared" si="0"/>
        <v>12000</v>
      </c>
    </row>
    <row r="31" spans="1:7" s="11" customFormat="1" ht="18" customHeight="1">
      <c r="A31" s="215" t="s">
        <v>205</v>
      </c>
      <c r="B31" s="167">
        <f>'Undergrad-24Hours'!P22</f>
        <v>12706.7</v>
      </c>
      <c r="C31" s="167">
        <f>'Undergrad-24Hours'!Q22</f>
        <v>29382.7</v>
      </c>
      <c r="D31" s="167">
        <f>'Undergrad-30Hours'!P22</f>
        <v>12965.5</v>
      </c>
      <c r="E31" s="167">
        <f>'Undergrad-30Hours'!Q22</f>
        <v>29642.5</v>
      </c>
      <c r="F31" s="247">
        <f>'Undergrad-24Hours'!S22</f>
        <v>7462.98</v>
      </c>
      <c r="G31" s="182">
        <f t="shared" si="0"/>
        <v>12000</v>
      </c>
    </row>
    <row r="32" spans="1:7" s="11" customFormat="1" ht="18" customHeight="1">
      <c r="A32" s="181" t="s">
        <v>86</v>
      </c>
      <c r="B32" s="167">
        <f>'Undergrad-24Hours'!P26</f>
        <v>4802.3999999999996</v>
      </c>
      <c r="C32" s="167">
        <f>'Undergrad-24Hours'!Q26</f>
        <v>10166.4</v>
      </c>
      <c r="D32" s="167">
        <f>'Undergrad-30Hours'!P26</f>
        <v>4868.3999999999996</v>
      </c>
      <c r="E32" s="167">
        <f>'Undergrad-30Hours'!Q26</f>
        <v>10232.4</v>
      </c>
      <c r="F32" s="247">
        <f>'Undergrad-24Hours'!S26</f>
        <v>2710.64</v>
      </c>
      <c r="G32" s="182">
        <f t="shared" si="0"/>
        <v>4803</v>
      </c>
    </row>
    <row r="33" spans="1:7" s="11" customFormat="1" ht="18" customHeight="1">
      <c r="A33" s="215" t="s">
        <v>166</v>
      </c>
      <c r="B33" s="167">
        <f>'Undergrad-24Hours'!P27</f>
        <v>5089.2000000000007</v>
      </c>
      <c r="C33" s="167">
        <f>'Undergrad-24Hours'!Q27</f>
        <v>10453.200000000001</v>
      </c>
      <c r="D33" s="167">
        <f>'Undergrad-30Hours'!P27</f>
        <v>5155.2000000000007</v>
      </c>
      <c r="E33" s="167">
        <f>'Undergrad-30Hours'!Q27</f>
        <v>10519.2</v>
      </c>
      <c r="F33" s="247">
        <f>'Undergrad-30Hours'!S27</f>
        <v>2710.64</v>
      </c>
      <c r="G33" s="182">
        <f t="shared" si="0"/>
        <v>5090</v>
      </c>
    </row>
    <row r="34" spans="1:7" s="11" customFormat="1" ht="18" customHeight="1">
      <c r="A34" s="181" t="s">
        <v>87</v>
      </c>
      <c r="B34" s="167">
        <f>'Undergrad-24Hours'!P23</f>
        <v>7446.7199999999993</v>
      </c>
      <c r="C34" s="167">
        <f>'Undergrad-24Hours'!Q23</f>
        <v>20600.879999999997</v>
      </c>
      <c r="D34" s="167">
        <f>'Undergrad-30Hours'!P23</f>
        <v>7668.7199999999993</v>
      </c>
      <c r="E34" s="167">
        <f>'Undergrad-30Hours'!Q23</f>
        <v>20822.879999999997</v>
      </c>
      <c r="F34" s="247">
        <f>'Undergrad-24Hours'!S23</f>
        <v>5372.29</v>
      </c>
      <c r="G34" s="182">
        <f t="shared" si="0"/>
        <v>7447</v>
      </c>
    </row>
    <row r="35" spans="1:7" s="11" customFormat="1" ht="18" customHeight="1">
      <c r="A35" s="181" t="s">
        <v>197</v>
      </c>
      <c r="B35" s="167">
        <f>'Undergrad-24Hours'!P28</f>
        <v>10022.800000000001</v>
      </c>
      <c r="C35" s="167">
        <f>'Undergrad-24Hours'!Q28</f>
        <v>14858.800000000001</v>
      </c>
      <c r="D35" s="167">
        <f>'Undergrad-30Hours'!P28</f>
        <v>10517.5</v>
      </c>
      <c r="E35" s="167">
        <f>'Undergrad-30Hours'!Q28</f>
        <v>15353.5</v>
      </c>
      <c r="F35" s="247">
        <f>'Undergrad-24Hours'!S18</f>
        <v>5787.52</v>
      </c>
      <c r="G35" s="182">
        <f>IF(B35&lt;12000,ROUNDUP(B35,0),12000)</f>
        <v>10023</v>
      </c>
    </row>
    <row r="36" spans="1:7" s="11" customFormat="1" ht="18" customHeight="1">
      <c r="A36" s="184" t="s">
        <v>236</v>
      </c>
      <c r="B36" s="210">
        <f>'Undergrad-24Hours'!P29</f>
        <v>9934</v>
      </c>
      <c r="C36" s="210">
        <f>'Undergrad-24Hours'!Q29</f>
        <v>20490</v>
      </c>
      <c r="D36" s="210">
        <f>'Undergrad-30Hours'!P29</f>
        <v>9934</v>
      </c>
      <c r="E36" s="167">
        <f>'Undergrad-30Hours'!Q29</f>
        <v>20490</v>
      </c>
      <c r="F36" s="247">
        <f>'Undergrad-24Hours'!S29</f>
        <v>7673.22</v>
      </c>
      <c r="G36" s="182">
        <f t="shared" si="0"/>
        <v>9934</v>
      </c>
    </row>
    <row r="37" spans="1:7" s="11" customFormat="1" ht="18" customHeight="1">
      <c r="A37" s="184" t="s">
        <v>195</v>
      </c>
      <c r="B37" s="210">
        <f>'Undergrad-24Hours'!P31</f>
        <v>11380</v>
      </c>
      <c r="C37" s="210">
        <f>'Undergrad-24Hours'!Q31</f>
        <v>17954</v>
      </c>
      <c r="D37" s="210">
        <f>'Undergrad-30Hours'!P31</f>
        <v>11380</v>
      </c>
      <c r="E37" s="167">
        <f>'Undergrad-30Hours'!Q31</f>
        <v>17954</v>
      </c>
      <c r="F37" s="247">
        <f>'Undergrad-24Hours'!S31</f>
        <v>5517</v>
      </c>
      <c r="G37" s="182">
        <f t="shared" si="0"/>
        <v>11380</v>
      </c>
    </row>
    <row r="38" spans="1:7" s="11" customFormat="1" ht="18" customHeight="1">
      <c r="A38" s="184" t="s">
        <v>196</v>
      </c>
      <c r="B38" s="210">
        <f>'Undergrad-24Hours'!P32</f>
        <v>6940</v>
      </c>
      <c r="C38" s="210">
        <f>'Undergrad-24Hours'!Q32</f>
        <v>13018</v>
      </c>
      <c r="D38" s="210">
        <f>'Undergrad-30Hours'!P32</f>
        <v>6940</v>
      </c>
      <c r="E38" s="167">
        <f>'Undergrad-30Hours'!Q32</f>
        <v>13018</v>
      </c>
      <c r="F38" s="247">
        <f>'Undergrad-24Hours'!S32</f>
        <v>4987.26</v>
      </c>
      <c r="G38" s="182">
        <f t="shared" si="0"/>
        <v>6940</v>
      </c>
    </row>
    <row r="39" spans="1:7" s="11" customFormat="1" ht="18" customHeight="1">
      <c r="A39" s="184" t="s">
        <v>237</v>
      </c>
      <c r="B39" s="210">
        <f>'Undergrad-24Hours'!P33</f>
        <v>9120</v>
      </c>
      <c r="C39" s="210">
        <f>'Undergrad-24Hours'!Q33</f>
        <v>9120</v>
      </c>
      <c r="D39" s="210">
        <f>'Undergrad-30Hours'!P33</f>
        <v>11400</v>
      </c>
      <c r="E39" s="167">
        <f>'Undergrad-30Hours'!Q33</f>
        <v>11400</v>
      </c>
      <c r="F39" s="247">
        <f>'Undergrad-24Hours'!S33</f>
        <v>8858</v>
      </c>
      <c r="G39" s="182">
        <f t="shared" si="0"/>
        <v>9120</v>
      </c>
    </row>
    <row r="40" spans="1:7" s="11" customFormat="1" ht="18" customHeight="1">
      <c r="A40" s="184" t="s">
        <v>238</v>
      </c>
      <c r="B40" s="210">
        <f>'Undergrad-24Hours'!P30</f>
        <v>9898</v>
      </c>
      <c r="C40" s="210">
        <f>'Undergrad-24Hours'!Q30</f>
        <v>17358</v>
      </c>
      <c r="D40" s="210">
        <f>'Undergrad-30Hours'!P30</f>
        <v>9898</v>
      </c>
      <c r="E40" s="167">
        <f>'Undergrad-30Hours'!Q30</f>
        <v>17358</v>
      </c>
      <c r="F40" s="247">
        <f>'Undergrad-24Hours'!S30</f>
        <v>5611.5</v>
      </c>
      <c r="G40" s="182">
        <f t="shared" si="0"/>
        <v>9898</v>
      </c>
    </row>
    <row r="41" spans="1:7" s="11" customFormat="1" ht="18" customHeight="1">
      <c r="A41" s="184" t="s">
        <v>234</v>
      </c>
      <c r="B41" s="210">
        <f>'Undergrad-24Hours'!P34</f>
        <v>10991.65</v>
      </c>
      <c r="C41" s="210">
        <f>'Undergrad-24Hours'!Q34</f>
        <v>18451.650000000001</v>
      </c>
      <c r="D41" s="210">
        <f>'Undergrad-30Hours'!P34</f>
        <v>11021.65</v>
      </c>
      <c r="E41" s="210">
        <f>'Undergrad-30Hours'!Q34</f>
        <v>18481.650000000001</v>
      </c>
      <c r="F41" s="247">
        <f>'Undergrad-30Hours'!S34</f>
        <v>6801</v>
      </c>
      <c r="G41" s="182">
        <f t="shared" si="0"/>
        <v>10992</v>
      </c>
    </row>
    <row r="42" spans="1:7" s="11" customFormat="1" ht="18" customHeight="1">
      <c r="A42" s="184" t="s">
        <v>235</v>
      </c>
      <c r="B42" s="210">
        <f>'Undergrad-24Hours'!P35</f>
        <v>11027.65</v>
      </c>
      <c r="C42" s="210">
        <f>'Undergrad-24Hours'!Q35</f>
        <v>21583.65</v>
      </c>
      <c r="D42" s="210">
        <f>'Undergrad-30Hours'!P35</f>
        <v>11057.65</v>
      </c>
      <c r="E42" s="210">
        <f>'Undergrad-30Hours'!Q35</f>
        <v>21613.65</v>
      </c>
      <c r="F42" s="247">
        <f>'Undergrad-30Hours'!S35</f>
        <v>8878</v>
      </c>
      <c r="G42" s="182">
        <f t="shared" si="0"/>
        <v>11028</v>
      </c>
    </row>
    <row r="43" spans="1:7" s="11" customFormat="1" ht="18" customHeight="1" thickBot="1">
      <c r="A43" s="186" t="s">
        <v>233</v>
      </c>
      <c r="B43" s="216">
        <f>'Undergrad-24Hours'!P36</f>
        <v>8992</v>
      </c>
      <c r="C43" s="216">
        <f>'Undergrad-24Hours'!Q36</f>
        <v>18581</v>
      </c>
      <c r="D43" s="216">
        <f>'Undergrad-30Hours'!P36</f>
        <v>8992</v>
      </c>
      <c r="E43" s="187">
        <f>'Undergrad-30Hours'!Q36</f>
        <v>18581</v>
      </c>
      <c r="F43" s="251">
        <f>'Undergrad-24Hours'!S36</f>
        <v>7182.56</v>
      </c>
      <c r="G43" s="188">
        <f t="shared" si="0"/>
        <v>8992</v>
      </c>
    </row>
    <row r="44" spans="1:7" s="177" customFormat="1" ht="24" customHeight="1" thickBot="1">
      <c r="A44" s="212" t="s">
        <v>88</v>
      </c>
      <c r="B44" s="213"/>
      <c r="C44" s="213"/>
      <c r="D44" s="213"/>
      <c r="E44" s="213"/>
      <c r="F44" s="252"/>
      <c r="G44" s="214"/>
    </row>
    <row r="45" spans="1:7" s="11" customFormat="1" ht="18" customHeight="1">
      <c r="A45" s="178" t="s">
        <v>89</v>
      </c>
      <c r="B45" s="179">
        <f>'Undergrad-24Hours'!P42</f>
        <v>4419.04</v>
      </c>
      <c r="C45" s="179">
        <f>'Undergrad-24Hours'!Q42</f>
        <v>4419.04</v>
      </c>
      <c r="D45" s="179">
        <f>'Undergrad-30Hours'!P42</f>
        <v>5438.8</v>
      </c>
      <c r="E45" s="179">
        <f>'Undergrad-30Hours'!Q42</f>
        <v>5438.8</v>
      </c>
      <c r="F45" s="253">
        <f>'Undergrad-24Hours'!S42</f>
        <v>3086.08</v>
      </c>
      <c r="G45" s="180">
        <f t="shared" si="0"/>
        <v>4420</v>
      </c>
    </row>
    <row r="46" spans="1:7" s="11" customFormat="1" ht="18" customHeight="1">
      <c r="A46" s="181" t="s">
        <v>90</v>
      </c>
      <c r="B46" s="167">
        <f>'Undergrad-24Hours'!P43</f>
        <v>4483.0400000000009</v>
      </c>
      <c r="C46" s="167">
        <f>'Undergrad-24Hours'!Q43</f>
        <v>4483.0400000000009</v>
      </c>
      <c r="D46" s="167">
        <f>'Undergrad-30Hours'!P43</f>
        <v>5388.8</v>
      </c>
      <c r="E46" s="167">
        <f>'Undergrad-30Hours'!Q43</f>
        <v>5388.8</v>
      </c>
      <c r="F46" s="247">
        <f>'Undergrad-24Hours'!S43</f>
        <v>3214.15</v>
      </c>
      <c r="G46" s="182">
        <f t="shared" si="0"/>
        <v>4484</v>
      </c>
    </row>
    <row r="47" spans="1:7" s="11" customFormat="1" ht="18" customHeight="1">
      <c r="A47" s="181" t="s">
        <v>91</v>
      </c>
      <c r="B47" s="167">
        <f>'Undergrad-24Hours'!P44</f>
        <v>4423.04</v>
      </c>
      <c r="C47" s="167">
        <f>'Undergrad-24Hours'!Q44</f>
        <v>4423.04</v>
      </c>
      <c r="D47" s="167">
        <f>'Undergrad-30Hours'!P44</f>
        <v>5328.8</v>
      </c>
      <c r="E47" s="167">
        <f>'Undergrad-30Hours'!Q44</f>
        <v>5328.8</v>
      </c>
      <c r="F47" s="247">
        <f>'Undergrad-24Hours'!S44</f>
        <v>3214.15</v>
      </c>
      <c r="G47" s="182">
        <f t="shared" si="0"/>
        <v>4424</v>
      </c>
    </row>
    <row r="48" spans="1:7" s="11" customFormat="1" ht="18" customHeight="1">
      <c r="A48" s="181" t="s">
        <v>92</v>
      </c>
      <c r="B48" s="167">
        <f>'Undergrad-24Hours'!P46</f>
        <v>4199.04</v>
      </c>
      <c r="C48" s="167">
        <f>'Undergrad-24Hours'!Q46</f>
        <v>4199.04</v>
      </c>
      <c r="D48" s="167">
        <f>'Undergrad-30Hours'!P46</f>
        <v>5104.8</v>
      </c>
      <c r="E48" s="167">
        <f>'Undergrad-30Hours'!Q46</f>
        <v>5104.8</v>
      </c>
      <c r="F48" s="247">
        <f>'Undergrad-24Hours'!S45</f>
        <v>3214.15</v>
      </c>
      <c r="G48" s="182">
        <f t="shared" si="0"/>
        <v>4200</v>
      </c>
    </row>
    <row r="49" spans="1:7" ht="18" customHeight="1">
      <c r="A49" s="181" t="s">
        <v>93</v>
      </c>
      <c r="B49" s="167">
        <f>'Undergrad-24Hours'!P45</f>
        <v>4219.04</v>
      </c>
      <c r="C49" s="167">
        <f>'Undergrad-24Hours'!Q45</f>
        <v>4219.04</v>
      </c>
      <c r="D49" s="167">
        <f>'Undergrad-30Hours'!P45</f>
        <v>5124.8</v>
      </c>
      <c r="E49" s="167">
        <f>'Undergrad-30Hours'!Q45</f>
        <v>5124.8</v>
      </c>
      <c r="F49" s="247">
        <f>'Undergrad-24Hours'!S46</f>
        <v>3214.15</v>
      </c>
      <c r="G49" s="182">
        <f t="shared" si="0"/>
        <v>4220</v>
      </c>
    </row>
    <row r="50" spans="1:7" ht="18" customHeight="1">
      <c r="A50" s="181" t="s">
        <v>94</v>
      </c>
      <c r="B50" s="167">
        <f>'Undergrad-24Hours'!P47</f>
        <v>4255.04</v>
      </c>
      <c r="C50" s="167">
        <f>'Undergrad-24Hours'!Q47</f>
        <v>4255.04</v>
      </c>
      <c r="D50" s="167">
        <f>'Undergrad-30Hours'!P47</f>
        <v>5160.8</v>
      </c>
      <c r="E50" s="167">
        <f>'Undergrad-30Hours'!Q47</f>
        <v>5160.8</v>
      </c>
      <c r="F50" s="247">
        <f>'Undergrad-24Hours'!S47</f>
        <v>3214.15</v>
      </c>
      <c r="G50" s="182">
        <f t="shared" si="0"/>
        <v>4256</v>
      </c>
    </row>
    <row r="51" spans="1:7" s="11" customFormat="1" ht="18" customHeight="1">
      <c r="A51" s="181" t="s">
        <v>95</v>
      </c>
      <c r="B51" s="167">
        <f>'Undergrad-24Hours'!P49</f>
        <v>4209.04</v>
      </c>
      <c r="C51" s="167">
        <f>'Undergrad-24Hours'!Q49</f>
        <v>4209.04</v>
      </c>
      <c r="D51" s="167">
        <f>'Undergrad-30Hours'!P49</f>
        <v>5114.7999999999993</v>
      </c>
      <c r="E51" s="167">
        <f>'Undergrad-30Hours'!Q49</f>
        <v>5114.7999999999993</v>
      </c>
      <c r="F51" s="247">
        <f>'Undergrad-24Hours'!S48</f>
        <v>3214.15</v>
      </c>
      <c r="G51" s="182">
        <f t="shared" si="0"/>
        <v>4210</v>
      </c>
    </row>
    <row r="52" spans="1:7" s="11" customFormat="1" ht="18" customHeight="1">
      <c r="A52" s="181" t="s">
        <v>96</v>
      </c>
      <c r="B52" s="167">
        <f>'Undergrad-24Hours'!P50</f>
        <v>4374.04</v>
      </c>
      <c r="C52" s="167">
        <f>'Undergrad-24Hours'!Q50</f>
        <v>4374.04</v>
      </c>
      <c r="D52" s="167">
        <f>'Undergrad-30Hours'!P50</f>
        <v>5279.8</v>
      </c>
      <c r="E52" s="167">
        <f>'Undergrad-30Hours'!Q50</f>
        <v>5279.8</v>
      </c>
      <c r="F52" s="247">
        <f>'Undergrad-24Hours'!S49</f>
        <v>3214.15</v>
      </c>
      <c r="G52" s="182">
        <f t="shared" si="0"/>
        <v>4375</v>
      </c>
    </row>
    <row r="53" spans="1:7" s="11" customFormat="1" ht="18" customHeight="1">
      <c r="A53" s="181" t="s">
        <v>97</v>
      </c>
      <c r="B53" s="167">
        <f>'Undergrad-24Hours'!P51</f>
        <v>4305.04</v>
      </c>
      <c r="C53" s="167">
        <f>'Undergrad-24Hours'!Q51</f>
        <v>4305.04</v>
      </c>
      <c r="D53" s="167">
        <f>'Undergrad-30Hours'!P51</f>
        <v>5240.8</v>
      </c>
      <c r="E53" s="167">
        <f>'Undergrad-30Hours'!Q51</f>
        <v>5240.8</v>
      </c>
      <c r="F53" s="247">
        <f>'Undergrad-24Hours'!S50</f>
        <v>3214.15</v>
      </c>
      <c r="G53" s="182">
        <f t="shared" si="0"/>
        <v>4306</v>
      </c>
    </row>
    <row r="54" spans="1:7" s="11" customFormat="1" ht="18" customHeight="1">
      <c r="A54" s="181" t="s">
        <v>98</v>
      </c>
      <c r="B54" s="167">
        <f>'Undergrad-24Hours'!P48</f>
        <v>4299.04</v>
      </c>
      <c r="C54" s="167">
        <f>'Undergrad-24Hours'!Q48</f>
        <v>4299.04</v>
      </c>
      <c r="D54" s="167">
        <f>'Undergrad-30Hours'!P48</f>
        <v>5204.7999999999993</v>
      </c>
      <c r="E54" s="167">
        <f>'Undergrad-30Hours'!Q48</f>
        <v>5204.7999999999993</v>
      </c>
      <c r="F54" s="247">
        <f>'Undergrad-24Hours'!S51</f>
        <v>3214.15</v>
      </c>
      <c r="G54" s="182">
        <f t="shared" si="0"/>
        <v>4300</v>
      </c>
    </row>
    <row r="55" spans="1:7" s="11" customFormat="1" ht="18" customHeight="1">
      <c r="A55" s="181" t="s">
        <v>99</v>
      </c>
      <c r="B55" s="167">
        <f>'Undergrad-24Hours'!P52</f>
        <v>4449.04</v>
      </c>
      <c r="C55" s="167">
        <f>'Undergrad-24Hours'!Q52</f>
        <v>4449.04</v>
      </c>
      <c r="D55" s="167">
        <f>'Undergrad-30Hours'!P52</f>
        <v>5354.8</v>
      </c>
      <c r="E55" s="167">
        <f>'Undergrad-30Hours'!Q52</f>
        <v>5354.8</v>
      </c>
      <c r="F55" s="247">
        <f>'Undergrad-24Hours'!S52</f>
        <v>3214.15</v>
      </c>
      <c r="G55" s="182">
        <f t="shared" si="0"/>
        <v>4450</v>
      </c>
    </row>
    <row r="56" spans="1:7" s="11" customFormat="1" ht="18" customHeight="1" thickBot="1">
      <c r="A56" s="211" t="s">
        <v>111</v>
      </c>
      <c r="B56" s="187">
        <f>'Undergrad-24Hours'!P53</f>
        <v>4199.04</v>
      </c>
      <c r="C56" s="187">
        <f>'Undergrad-24Hours'!Q53</f>
        <v>4199.04</v>
      </c>
      <c r="D56" s="187">
        <f>'Undergrad-30Hours'!P53</f>
        <v>5104.8</v>
      </c>
      <c r="E56" s="187">
        <f>'Undergrad-30Hours'!Q53</f>
        <v>5104.8</v>
      </c>
      <c r="F56" s="251">
        <f>'Undergrad-24Hours'!S53</f>
        <v>3214.15</v>
      </c>
      <c r="G56" s="188">
        <f t="shared" si="0"/>
        <v>4200</v>
      </c>
    </row>
    <row r="57" spans="1:7">
      <c r="A57" s="11"/>
      <c r="B57" s="13"/>
      <c r="C57" s="13"/>
      <c r="D57" s="13"/>
      <c r="E57" s="13"/>
      <c r="F57" s="13"/>
      <c r="G57" s="13"/>
    </row>
    <row r="58" spans="1:7" s="19" customFormat="1" ht="14.1" customHeight="1">
      <c r="A58" s="14" t="s">
        <v>490</v>
      </c>
      <c r="B58" s="18"/>
      <c r="C58" s="18"/>
      <c r="D58" s="18"/>
      <c r="E58" s="18"/>
      <c r="F58" s="18"/>
      <c r="G58" s="18"/>
    </row>
    <row r="59" spans="1:7" s="17" customFormat="1" ht="14.1" customHeight="1">
      <c r="A59" s="14" t="s">
        <v>113</v>
      </c>
      <c r="B59" s="15"/>
      <c r="C59" s="15"/>
      <c r="D59" s="15"/>
      <c r="E59" s="15"/>
      <c r="F59" s="16"/>
      <c r="G59" s="16"/>
    </row>
    <row r="60" spans="1:7" ht="14.1" customHeight="1">
      <c r="A60" s="14" t="s">
        <v>491</v>
      </c>
    </row>
  </sheetData>
  <printOptions horizontalCentered="1"/>
  <pageMargins left="0.45" right="0.45" top="0.75" bottom="0.75" header="0.3" footer="0.3"/>
  <pageSetup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8F079-24D6-47DD-86A8-8F0C2A5C2B1E}">
  <sheetPr>
    <pageSetUpPr fitToPage="1"/>
  </sheetPr>
  <dimension ref="A1:G100"/>
  <sheetViews>
    <sheetView workbookViewId="0">
      <selection activeCell="C14" sqref="C14"/>
    </sheetView>
  </sheetViews>
  <sheetFormatPr defaultRowHeight="15"/>
  <cols>
    <col min="1" max="1" width="29.28515625" bestFit="1" customWidth="1"/>
    <col min="2" max="2" width="37.28515625" bestFit="1" customWidth="1"/>
    <col min="3" max="3" width="37.28515625" customWidth="1"/>
    <col min="4" max="4" width="30.5703125" bestFit="1" customWidth="1"/>
    <col min="5" max="5" width="47.5703125" bestFit="1" customWidth="1"/>
    <col min="6" max="6" width="49.28515625" bestFit="1" customWidth="1"/>
    <col min="7" max="7" width="44.28515625" bestFit="1" customWidth="1"/>
  </cols>
  <sheetData>
    <row r="1" spans="1:7" ht="15.75">
      <c r="A1" s="233" t="s">
        <v>473</v>
      </c>
    </row>
    <row r="2" spans="1:7">
      <c r="A2" t="s">
        <v>280</v>
      </c>
    </row>
    <row r="3" spans="1:7">
      <c r="A3" s="234" t="s">
        <v>281</v>
      </c>
    </row>
    <row r="4" spans="1:7" ht="15.75" thickBot="1"/>
    <row r="5" spans="1:7" ht="15.75" thickBot="1">
      <c r="A5" s="299" t="s">
        <v>474</v>
      </c>
      <c r="B5" s="300"/>
      <c r="C5" s="300"/>
      <c r="D5" s="301"/>
      <c r="E5" s="299" t="s">
        <v>282</v>
      </c>
      <c r="F5" s="300"/>
      <c r="G5" s="301"/>
    </row>
    <row r="6" spans="1:7">
      <c r="A6" s="235" t="s">
        <v>12</v>
      </c>
      <c r="B6" s="235" t="s">
        <v>17</v>
      </c>
      <c r="C6" s="235" t="s">
        <v>40</v>
      </c>
      <c r="D6" s="235" t="s">
        <v>18</v>
      </c>
      <c r="E6" s="235" t="s">
        <v>283</v>
      </c>
      <c r="F6" s="235" t="s">
        <v>85</v>
      </c>
      <c r="G6" s="235" t="s">
        <v>86</v>
      </c>
    </row>
    <row r="7" spans="1:7">
      <c r="A7" s="236" t="s">
        <v>284</v>
      </c>
      <c r="B7" s="236" t="s">
        <v>284</v>
      </c>
      <c r="C7" s="236" t="s">
        <v>284</v>
      </c>
      <c r="D7" s="236" t="s">
        <v>284</v>
      </c>
      <c r="E7" s="236" t="s">
        <v>284</v>
      </c>
      <c r="F7" s="236" t="s">
        <v>284</v>
      </c>
      <c r="G7" s="237" t="s">
        <v>284</v>
      </c>
    </row>
    <row r="8" spans="1:7">
      <c r="A8" t="s">
        <v>285</v>
      </c>
      <c r="B8" t="s">
        <v>287</v>
      </c>
      <c r="C8" t="s">
        <v>454</v>
      </c>
      <c r="D8" t="s">
        <v>286</v>
      </c>
      <c r="E8" t="s">
        <v>286</v>
      </c>
      <c r="F8" t="s">
        <v>288</v>
      </c>
      <c r="G8" t="s">
        <v>289</v>
      </c>
    </row>
    <row r="9" spans="1:7">
      <c r="A9" t="s">
        <v>290</v>
      </c>
      <c r="B9" t="s">
        <v>291</v>
      </c>
      <c r="C9" t="s">
        <v>455</v>
      </c>
      <c r="D9" t="s">
        <v>292</v>
      </c>
      <c r="E9" t="s">
        <v>293</v>
      </c>
      <c r="F9" t="s">
        <v>294</v>
      </c>
      <c r="G9" t="s">
        <v>295</v>
      </c>
    </row>
    <row r="10" spans="1:7">
      <c r="A10" t="s">
        <v>296</v>
      </c>
      <c r="B10" t="s">
        <v>298</v>
      </c>
      <c r="C10" t="s">
        <v>299</v>
      </c>
      <c r="D10" t="s">
        <v>299</v>
      </c>
      <c r="E10" t="s">
        <v>300</v>
      </c>
      <c r="F10" t="s">
        <v>301</v>
      </c>
      <c r="G10" t="s">
        <v>302</v>
      </c>
    </row>
    <row r="11" spans="1:7">
      <c r="A11" t="s">
        <v>303</v>
      </c>
      <c r="B11" t="s">
        <v>304</v>
      </c>
      <c r="C11" t="s">
        <v>311</v>
      </c>
      <c r="D11" t="s">
        <v>305</v>
      </c>
      <c r="E11" t="s">
        <v>306</v>
      </c>
      <c r="F11" t="s">
        <v>307</v>
      </c>
      <c r="G11" t="s">
        <v>308</v>
      </c>
    </row>
    <row r="12" spans="1:7">
      <c r="A12" t="s">
        <v>309</v>
      </c>
      <c r="B12" t="s">
        <v>310</v>
      </c>
      <c r="C12" t="s">
        <v>456</v>
      </c>
      <c r="D12" t="s">
        <v>311</v>
      </c>
      <c r="E12" t="s">
        <v>312</v>
      </c>
      <c r="F12" t="s">
        <v>313</v>
      </c>
      <c r="G12" t="s">
        <v>314</v>
      </c>
    </row>
    <row r="13" spans="1:7">
      <c r="A13" t="s">
        <v>299</v>
      </c>
      <c r="B13" t="s">
        <v>315</v>
      </c>
      <c r="C13" t="s">
        <v>457</v>
      </c>
      <c r="D13" t="s">
        <v>316</v>
      </c>
      <c r="E13" t="s">
        <v>317</v>
      </c>
      <c r="F13" t="s">
        <v>318</v>
      </c>
      <c r="G13" t="s">
        <v>319</v>
      </c>
    </row>
    <row r="14" spans="1:7">
      <c r="A14" t="s">
        <v>311</v>
      </c>
      <c r="B14" t="s">
        <v>321</v>
      </c>
      <c r="C14" t="s">
        <v>286</v>
      </c>
      <c r="D14" t="s">
        <v>303</v>
      </c>
      <c r="E14" t="s">
        <v>322</v>
      </c>
      <c r="F14" t="s">
        <v>323</v>
      </c>
      <c r="G14" t="s">
        <v>324</v>
      </c>
    </row>
    <row r="15" spans="1:7">
      <c r="A15" t="s">
        <v>325</v>
      </c>
      <c r="B15" t="s">
        <v>326</v>
      </c>
      <c r="C15" t="s">
        <v>370</v>
      </c>
      <c r="D15" t="s">
        <v>327</v>
      </c>
      <c r="E15" t="s">
        <v>328</v>
      </c>
      <c r="F15" t="s">
        <v>329</v>
      </c>
      <c r="G15" t="s">
        <v>330</v>
      </c>
    </row>
    <row r="16" spans="1:7">
      <c r="A16" t="s">
        <v>286</v>
      </c>
      <c r="B16" t="s">
        <v>331</v>
      </c>
      <c r="C16" t="s">
        <v>347</v>
      </c>
      <c r="D16" t="s">
        <v>332</v>
      </c>
      <c r="E16" t="s">
        <v>333</v>
      </c>
      <c r="F16" t="s">
        <v>334</v>
      </c>
      <c r="G16" t="s">
        <v>335</v>
      </c>
    </row>
    <row r="17" spans="1:7">
      <c r="A17" t="s">
        <v>297</v>
      </c>
      <c r="B17" t="s">
        <v>336</v>
      </c>
      <c r="C17" t="s">
        <v>349</v>
      </c>
      <c r="D17" t="s">
        <v>337</v>
      </c>
      <c r="E17" t="s">
        <v>338</v>
      </c>
      <c r="F17" t="s">
        <v>339</v>
      </c>
      <c r="G17" t="s">
        <v>340</v>
      </c>
    </row>
    <row r="18" spans="1:7">
      <c r="A18" t="s">
        <v>320</v>
      </c>
      <c r="B18" t="s">
        <v>342</v>
      </c>
      <c r="C18" t="s">
        <v>297</v>
      </c>
      <c r="D18" t="s">
        <v>343</v>
      </c>
      <c r="E18" t="s">
        <v>344</v>
      </c>
      <c r="F18" t="s">
        <v>345</v>
      </c>
      <c r="G18" t="s">
        <v>346</v>
      </c>
    </row>
    <row r="19" spans="1:7">
      <c r="A19" t="s">
        <v>347</v>
      </c>
      <c r="B19" t="s">
        <v>348</v>
      </c>
      <c r="C19" t="s">
        <v>458</v>
      </c>
      <c r="D19" t="s">
        <v>349</v>
      </c>
      <c r="E19" t="s">
        <v>350</v>
      </c>
      <c r="F19" t="s">
        <v>351</v>
      </c>
      <c r="G19" t="s">
        <v>352</v>
      </c>
    </row>
    <row r="20" spans="1:7">
      <c r="A20" t="s">
        <v>353</v>
      </c>
      <c r="B20" t="s">
        <v>354</v>
      </c>
      <c r="C20" t="s">
        <v>459</v>
      </c>
      <c r="D20" t="s">
        <v>355</v>
      </c>
      <c r="E20" t="s">
        <v>356</v>
      </c>
      <c r="F20" t="s">
        <v>357</v>
      </c>
      <c r="G20" t="s">
        <v>358</v>
      </c>
    </row>
    <row r="21" spans="1:7">
      <c r="A21" t="s">
        <v>341</v>
      </c>
      <c r="B21" t="s">
        <v>359</v>
      </c>
      <c r="C21" t="s">
        <v>460</v>
      </c>
      <c r="D21" t="s">
        <v>360</v>
      </c>
      <c r="E21" t="s">
        <v>295</v>
      </c>
      <c r="F21" t="s">
        <v>361</v>
      </c>
      <c r="G21" t="s">
        <v>362</v>
      </c>
    </row>
    <row r="22" spans="1:7">
      <c r="B22" t="s">
        <v>372</v>
      </c>
      <c r="C22" t="s">
        <v>303</v>
      </c>
      <c r="D22" t="s">
        <v>364</v>
      </c>
      <c r="E22" t="s">
        <v>365</v>
      </c>
      <c r="F22" t="s">
        <v>366</v>
      </c>
      <c r="G22" t="s">
        <v>367</v>
      </c>
    </row>
    <row r="23" spans="1:7">
      <c r="B23" t="s">
        <v>363</v>
      </c>
      <c r="C23" t="s">
        <v>461</v>
      </c>
      <c r="D23" t="s">
        <v>369</v>
      </c>
      <c r="E23" t="s">
        <v>370</v>
      </c>
      <c r="G23" t="s">
        <v>371</v>
      </c>
    </row>
    <row r="24" spans="1:7">
      <c r="B24" t="s">
        <v>368</v>
      </c>
      <c r="C24" t="s">
        <v>391</v>
      </c>
      <c r="D24" t="s">
        <v>373</v>
      </c>
      <c r="E24" t="s">
        <v>374</v>
      </c>
      <c r="G24" t="s">
        <v>375</v>
      </c>
    </row>
    <row r="25" spans="1:7">
      <c r="B25" t="s">
        <v>376</v>
      </c>
      <c r="C25" t="s">
        <v>290</v>
      </c>
      <c r="D25" t="s">
        <v>377</v>
      </c>
      <c r="E25" t="s">
        <v>305</v>
      </c>
      <c r="G25" t="s">
        <v>378</v>
      </c>
    </row>
    <row r="26" spans="1:7">
      <c r="B26" t="s">
        <v>452</v>
      </c>
      <c r="C26" t="s">
        <v>394</v>
      </c>
      <c r="D26" t="s">
        <v>379</v>
      </c>
      <c r="E26" t="s">
        <v>311</v>
      </c>
    </row>
    <row r="27" spans="1:7">
      <c r="B27" t="s">
        <v>453</v>
      </c>
      <c r="C27" t="s">
        <v>379</v>
      </c>
      <c r="D27" t="s">
        <v>297</v>
      </c>
      <c r="E27" t="s">
        <v>316</v>
      </c>
    </row>
    <row r="28" spans="1:7">
      <c r="B28" t="s">
        <v>380</v>
      </c>
      <c r="C28" t="s">
        <v>462</v>
      </c>
      <c r="D28" t="s">
        <v>320</v>
      </c>
      <c r="E28" t="s">
        <v>381</v>
      </c>
    </row>
    <row r="29" spans="1:7">
      <c r="B29" t="s">
        <v>382</v>
      </c>
      <c r="C29" t="s">
        <v>463</v>
      </c>
      <c r="D29" t="s">
        <v>383</v>
      </c>
      <c r="E29" t="s">
        <v>384</v>
      </c>
    </row>
    <row r="30" spans="1:7">
      <c r="C30" t="s">
        <v>464</v>
      </c>
      <c r="D30" t="s">
        <v>385</v>
      </c>
      <c r="E30" t="s">
        <v>386</v>
      </c>
    </row>
    <row r="31" spans="1:7">
      <c r="C31" t="s">
        <v>465</v>
      </c>
      <c r="D31" t="s">
        <v>341</v>
      </c>
      <c r="E31" t="s">
        <v>387</v>
      </c>
    </row>
    <row r="32" spans="1:7">
      <c r="C32" t="s">
        <v>466</v>
      </c>
      <c r="D32" t="s">
        <v>290</v>
      </c>
      <c r="E32" t="s">
        <v>388</v>
      </c>
    </row>
    <row r="33" spans="3:5">
      <c r="C33" t="s">
        <v>467</v>
      </c>
      <c r="D33" t="s">
        <v>389</v>
      </c>
      <c r="E33" t="s">
        <v>303</v>
      </c>
    </row>
    <row r="34" spans="3:5">
      <c r="C34" t="s">
        <v>468</v>
      </c>
      <c r="D34" t="s">
        <v>390</v>
      </c>
      <c r="E34" t="s">
        <v>391</v>
      </c>
    </row>
    <row r="35" spans="3:5">
      <c r="C35" t="s">
        <v>469</v>
      </c>
      <c r="D35" t="s">
        <v>392</v>
      </c>
      <c r="E35" t="s">
        <v>393</v>
      </c>
    </row>
    <row r="36" spans="3:5">
      <c r="C36" t="s">
        <v>438</v>
      </c>
      <c r="D36" t="s">
        <v>325</v>
      </c>
      <c r="E36" t="s">
        <v>394</v>
      </c>
    </row>
    <row r="37" spans="3:5">
      <c r="C37" t="s">
        <v>470</v>
      </c>
      <c r="D37" t="s">
        <v>395</v>
      </c>
      <c r="E37" t="s">
        <v>396</v>
      </c>
    </row>
    <row r="38" spans="3:5">
      <c r="C38" t="s">
        <v>471</v>
      </c>
      <c r="D38" t="s">
        <v>397</v>
      </c>
      <c r="E38" t="s">
        <v>398</v>
      </c>
    </row>
    <row r="39" spans="3:5">
      <c r="C39" t="s">
        <v>472</v>
      </c>
      <c r="D39" t="s">
        <v>399</v>
      </c>
      <c r="E39" t="s">
        <v>400</v>
      </c>
    </row>
    <row r="40" spans="3:5">
      <c r="D40" t="s">
        <v>401</v>
      </c>
      <c r="E40" t="s">
        <v>327</v>
      </c>
    </row>
    <row r="41" spans="3:5">
      <c r="D41" t="str">
        <f t="shared" ref="D41:D92" si="0">TRIM(B49)</f>
        <v/>
      </c>
      <c r="E41" t="s">
        <v>332</v>
      </c>
    </row>
    <row r="42" spans="3:5">
      <c r="D42" t="str">
        <f t="shared" si="0"/>
        <v/>
      </c>
      <c r="E42" t="s">
        <v>402</v>
      </c>
    </row>
    <row r="43" spans="3:5">
      <c r="D43" t="str">
        <f t="shared" si="0"/>
        <v/>
      </c>
      <c r="E43" t="s">
        <v>403</v>
      </c>
    </row>
    <row r="44" spans="3:5">
      <c r="D44" t="str">
        <f t="shared" si="0"/>
        <v/>
      </c>
      <c r="E44" t="s">
        <v>404</v>
      </c>
    </row>
    <row r="45" spans="3:5">
      <c r="D45" t="str">
        <f t="shared" si="0"/>
        <v/>
      </c>
      <c r="E45" t="s">
        <v>405</v>
      </c>
    </row>
    <row r="46" spans="3:5">
      <c r="D46" t="str">
        <f t="shared" si="0"/>
        <v/>
      </c>
      <c r="E46" t="s">
        <v>406</v>
      </c>
    </row>
    <row r="47" spans="3:5">
      <c r="D47" t="str">
        <f t="shared" si="0"/>
        <v/>
      </c>
      <c r="E47" t="s">
        <v>407</v>
      </c>
    </row>
    <row r="48" spans="3:5">
      <c r="D48" t="str">
        <f t="shared" si="0"/>
        <v/>
      </c>
      <c r="E48" t="s">
        <v>408</v>
      </c>
    </row>
    <row r="49" spans="4:5">
      <c r="D49" t="str">
        <f t="shared" si="0"/>
        <v/>
      </c>
      <c r="E49" t="s">
        <v>409</v>
      </c>
    </row>
    <row r="50" spans="4:5">
      <c r="D50" t="str">
        <f t="shared" si="0"/>
        <v/>
      </c>
      <c r="E50" t="s">
        <v>410</v>
      </c>
    </row>
    <row r="51" spans="4:5">
      <c r="D51" t="str">
        <f t="shared" si="0"/>
        <v/>
      </c>
      <c r="E51" t="s">
        <v>411</v>
      </c>
    </row>
    <row r="52" spans="4:5">
      <c r="D52" t="str">
        <f t="shared" si="0"/>
        <v/>
      </c>
      <c r="E52" t="s">
        <v>412</v>
      </c>
    </row>
    <row r="53" spans="4:5">
      <c r="D53" t="str">
        <f t="shared" si="0"/>
        <v/>
      </c>
      <c r="E53" t="s">
        <v>413</v>
      </c>
    </row>
    <row r="54" spans="4:5">
      <c r="D54" t="str">
        <f t="shared" si="0"/>
        <v/>
      </c>
      <c r="E54" t="s">
        <v>414</v>
      </c>
    </row>
    <row r="55" spans="4:5">
      <c r="D55" t="str">
        <f t="shared" si="0"/>
        <v/>
      </c>
      <c r="E55" t="s">
        <v>415</v>
      </c>
    </row>
    <row r="56" spans="4:5">
      <c r="D56" t="str">
        <f t="shared" si="0"/>
        <v/>
      </c>
      <c r="E56" t="s">
        <v>349</v>
      </c>
    </row>
    <row r="57" spans="4:5">
      <c r="D57" t="str">
        <f t="shared" si="0"/>
        <v/>
      </c>
      <c r="E57" t="s">
        <v>416</v>
      </c>
    </row>
    <row r="58" spans="4:5">
      <c r="D58" t="str">
        <f t="shared" si="0"/>
        <v/>
      </c>
      <c r="E58" t="s">
        <v>417</v>
      </c>
    </row>
    <row r="59" spans="4:5">
      <c r="D59" t="str">
        <f t="shared" si="0"/>
        <v/>
      </c>
      <c r="E59" t="s">
        <v>418</v>
      </c>
    </row>
    <row r="60" spans="4:5">
      <c r="D60" t="str">
        <f t="shared" si="0"/>
        <v/>
      </c>
      <c r="E60" t="s">
        <v>419</v>
      </c>
    </row>
    <row r="61" spans="4:5">
      <c r="D61" t="str">
        <f t="shared" si="0"/>
        <v/>
      </c>
      <c r="E61" t="s">
        <v>420</v>
      </c>
    </row>
    <row r="62" spans="4:5">
      <c r="D62" t="str">
        <f t="shared" si="0"/>
        <v/>
      </c>
      <c r="E62" t="s">
        <v>421</v>
      </c>
    </row>
    <row r="63" spans="4:5">
      <c r="D63" t="str">
        <f t="shared" si="0"/>
        <v/>
      </c>
      <c r="E63" t="s">
        <v>422</v>
      </c>
    </row>
    <row r="64" spans="4:5">
      <c r="D64" t="str">
        <f t="shared" si="0"/>
        <v/>
      </c>
      <c r="E64" t="s">
        <v>377</v>
      </c>
    </row>
    <row r="65" spans="4:5">
      <c r="D65" t="str">
        <f t="shared" si="0"/>
        <v/>
      </c>
      <c r="E65" t="s">
        <v>423</v>
      </c>
    </row>
    <row r="66" spans="4:5">
      <c r="D66" t="str">
        <f t="shared" si="0"/>
        <v/>
      </c>
      <c r="E66" t="s">
        <v>379</v>
      </c>
    </row>
    <row r="67" spans="4:5">
      <c r="D67" t="str">
        <f t="shared" si="0"/>
        <v/>
      </c>
      <c r="E67" t="s">
        <v>424</v>
      </c>
    </row>
    <row r="68" spans="4:5">
      <c r="D68" t="str">
        <f t="shared" si="0"/>
        <v/>
      </c>
      <c r="E68" t="s">
        <v>425</v>
      </c>
    </row>
    <row r="69" spans="4:5">
      <c r="D69" t="str">
        <f t="shared" si="0"/>
        <v/>
      </c>
      <c r="E69" t="s">
        <v>297</v>
      </c>
    </row>
    <row r="70" spans="4:5">
      <c r="D70" t="str">
        <f t="shared" si="0"/>
        <v/>
      </c>
      <c r="E70" t="s">
        <v>320</v>
      </c>
    </row>
    <row r="71" spans="4:5">
      <c r="D71" t="str">
        <f t="shared" si="0"/>
        <v/>
      </c>
      <c r="E71" t="s">
        <v>426</v>
      </c>
    </row>
    <row r="72" spans="4:5">
      <c r="D72" t="str">
        <f t="shared" si="0"/>
        <v/>
      </c>
      <c r="E72" t="s">
        <v>383</v>
      </c>
    </row>
    <row r="73" spans="4:5">
      <c r="D73" t="str">
        <f t="shared" si="0"/>
        <v/>
      </c>
      <c r="E73" t="s">
        <v>427</v>
      </c>
    </row>
    <row r="74" spans="4:5">
      <c r="D74" t="str">
        <f t="shared" si="0"/>
        <v/>
      </c>
      <c r="E74" t="s">
        <v>428</v>
      </c>
    </row>
    <row r="75" spans="4:5">
      <c r="D75" t="str">
        <f t="shared" si="0"/>
        <v/>
      </c>
      <c r="E75" t="s">
        <v>341</v>
      </c>
    </row>
    <row r="76" spans="4:5">
      <c r="D76" t="str">
        <f t="shared" si="0"/>
        <v/>
      </c>
      <c r="E76" t="s">
        <v>429</v>
      </c>
    </row>
    <row r="77" spans="4:5">
      <c r="D77" t="str">
        <f t="shared" si="0"/>
        <v/>
      </c>
      <c r="E77" t="s">
        <v>430</v>
      </c>
    </row>
    <row r="78" spans="4:5">
      <c r="D78" t="str">
        <f t="shared" si="0"/>
        <v/>
      </c>
      <c r="E78" t="s">
        <v>431</v>
      </c>
    </row>
    <row r="79" spans="4:5">
      <c r="D79" t="str">
        <f t="shared" si="0"/>
        <v/>
      </c>
      <c r="E79" t="s">
        <v>432</v>
      </c>
    </row>
    <row r="80" spans="4:5">
      <c r="D80" t="str">
        <f t="shared" si="0"/>
        <v/>
      </c>
      <c r="E80" t="s">
        <v>433</v>
      </c>
    </row>
    <row r="81" spans="4:5">
      <c r="D81" t="str">
        <f t="shared" si="0"/>
        <v/>
      </c>
      <c r="E81" t="s">
        <v>434</v>
      </c>
    </row>
    <row r="82" spans="4:5">
      <c r="D82" t="str">
        <f t="shared" si="0"/>
        <v/>
      </c>
      <c r="E82" t="s">
        <v>392</v>
      </c>
    </row>
    <row r="83" spans="4:5">
      <c r="D83" t="str">
        <f t="shared" si="0"/>
        <v/>
      </c>
      <c r="E83" t="s">
        <v>435</v>
      </c>
    </row>
    <row r="84" spans="4:5">
      <c r="D84" t="str">
        <f t="shared" si="0"/>
        <v/>
      </c>
      <c r="E84" t="s">
        <v>436</v>
      </c>
    </row>
    <row r="85" spans="4:5">
      <c r="D85" t="str">
        <f t="shared" si="0"/>
        <v/>
      </c>
      <c r="E85" t="s">
        <v>437</v>
      </c>
    </row>
    <row r="86" spans="4:5">
      <c r="D86" t="str">
        <f t="shared" si="0"/>
        <v/>
      </c>
      <c r="E86" t="s">
        <v>438</v>
      </c>
    </row>
    <row r="87" spans="4:5">
      <c r="D87" t="str">
        <f t="shared" si="0"/>
        <v/>
      </c>
      <c r="E87" t="s">
        <v>439</v>
      </c>
    </row>
    <row r="88" spans="4:5">
      <c r="D88" t="str">
        <f t="shared" si="0"/>
        <v/>
      </c>
      <c r="E88" t="s">
        <v>440</v>
      </c>
    </row>
    <row r="89" spans="4:5">
      <c r="D89" t="str">
        <f t="shared" si="0"/>
        <v/>
      </c>
      <c r="E89" t="s">
        <v>397</v>
      </c>
    </row>
    <row r="90" spans="4:5">
      <c r="D90" t="str">
        <f t="shared" si="0"/>
        <v/>
      </c>
      <c r="E90" t="s">
        <v>441</v>
      </c>
    </row>
    <row r="91" spans="4:5">
      <c r="D91" t="str">
        <f t="shared" si="0"/>
        <v/>
      </c>
      <c r="E91" t="s">
        <v>442</v>
      </c>
    </row>
    <row r="92" spans="4:5">
      <c r="D92" t="str">
        <f t="shared" si="0"/>
        <v/>
      </c>
      <c r="E92" t="s">
        <v>443</v>
      </c>
    </row>
    <row r="93" spans="4:5">
      <c r="E93" t="s">
        <v>444</v>
      </c>
    </row>
    <row r="94" spans="4:5">
      <c r="E94" t="s">
        <v>445</v>
      </c>
    </row>
    <row r="95" spans="4:5">
      <c r="E95" t="s">
        <v>446</v>
      </c>
    </row>
    <row r="96" spans="4:5">
      <c r="E96" t="s">
        <v>447</v>
      </c>
    </row>
    <row r="97" spans="5:5">
      <c r="E97" t="s">
        <v>448</v>
      </c>
    </row>
    <row r="98" spans="5:5">
      <c r="E98" t="s">
        <v>449</v>
      </c>
    </row>
    <row r="99" spans="5:5">
      <c r="E99" t="s">
        <v>450</v>
      </c>
    </row>
    <row r="100" spans="5:5">
      <c r="E100" t="s">
        <v>451</v>
      </c>
    </row>
  </sheetData>
  <mergeCells count="2">
    <mergeCell ref="A5:D5"/>
    <mergeCell ref="E5:G5"/>
  </mergeCells>
  <hyperlinks>
    <hyperlink ref="A3" r:id="rId1" xr:uid="{99E722EF-BC13-4C5E-97C9-894D6DBD7229}"/>
    <hyperlink ref="A7" r:id="rId2" xr:uid="{FB416D1F-C1A5-40F8-ADAF-41E24548AC54}"/>
    <hyperlink ref="B7" r:id="rId3" xr:uid="{BD84CD70-86E9-4475-9CE1-285F87A0AF83}"/>
    <hyperlink ref="D7" r:id="rId4" xr:uid="{E0A6B836-6EEE-471E-9A90-1E536645AF8F}"/>
    <hyperlink ref="E7" r:id="rId5" xr:uid="{6790762D-53BE-408A-AD79-F26D06615361}"/>
    <hyperlink ref="F7" r:id="rId6" xr:uid="{479EB7AD-3BE4-4A4F-8C0E-DA9ABB890B14}"/>
  </hyperlinks>
  <pageMargins left="0.7" right="0.7" top="0.75" bottom="0.75" header="0.3" footer="0.3"/>
  <pageSetup scale="32" fitToHeight="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5"/>
  <sheetViews>
    <sheetView workbookViewId="0">
      <pane xSplit="1" ySplit="7" topLeftCell="B8" activePane="bottomRight" state="frozen"/>
      <selection activeCell="A2" sqref="A2"/>
      <selection pane="topRight" activeCell="A2" sqref="A2"/>
      <selection pane="bottomLeft" activeCell="A2" sqref="A2"/>
      <selection pane="bottomRight" activeCell="A29" sqref="A29:XFD29"/>
    </sheetView>
  </sheetViews>
  <sheetFormatPr defaultColWidth="9.140625" defaultRowHeight="15"/>
  <cols>
    <col min="1" max="1" width="40.7109375" style="20" customWidth="1"/>
    <col min="2" max="5" width="20.7109375" style="13" customWidth="1"/>
    <col min="6" max="7" width="20.7109375" style="11" customWidth="1"/>
    <col min="8" max="16384" width="9.140625" style="11"/>
  </cols>
  <sheetData>
    <row r="1" spans="1:7" ht="18.75">
      <c r="A1" s="173" t="s">
        <v>176</v>
      </c>
      <c r="B1" s="174"/>
      <c r="C1" s="174"/>
      <c r="D1" s="174"/>
      <c r="E1" s="174"/>
      <c r="F1" s="175"/>
      <c r="G1" s="175"/>
    </row>
    <row r="2" spans="1:7" ht="19.5" thickBot="1">
      <c r="A2" s="222" t="s">
        <v>167</v>
      </c>
      <c r="B2" s="174"/>
      <c r="C2" s="174"/>
      <c r="D2" s="174"/>
      <c r="E2" s="174"/>
      <c r="F2" s="175"/>
      <c r="G2" s="175"/>
    </row>
    <row r="3" spans="1:7">
      <c r="A3" s="223"/>
      <c r="B3" s="190" t="s">
        <v>66</v>
      </c>
      <c r="C3" s="190" t="s">
        <v>66</v>
      </c>
      <c r="D3" s="190" t="s">
        <v>66</v>
      </c>
      <c r="E3" s="190" t="s">
        <v>66</v>
      </c>
      <c r="F3" s="190" t="s">
        <v>66</v>
      </c>
      <c r="G3" s="191" t="s">
        <v>66</v>
      </c>
    </row>
    <row r="4" spans="1:7">
      <c r="A4" s="224"/>
      <c r="B4" s="171" t="s">
        <v>68</v>
      </c>
      <c r="C4" s="172" t="s">
        <v>69</v>
      </c>
      <c r="D4" s="171" t="s">
        <v>68</v>
      </c>
      <c r="E4" s="172" t="s">
        <v>69</v>
      </c>
      <c r="F4" s="171" t="s">
        <v>68</v>
      </c>
      <c r="G4" s="193" t="s">
        <v>69</v>
      </c>
    </row>
    <row r="5" spans="1:7" s="12" customFormat="1" ht="15.75">
      <c r="A5" s="225" t="s">
        <v>278</v>
      </c>
      <c r="B5" s="170" t="s">
        <v>71</v>
      </c>
      <c r="C5" s="170" t="s">
        <v>71</v>
      </c>
      <c r="D5" s="170" t="s">
        <v>71</v>
      </c>
      <c r="E5" s="170" t="s">
        <v>71</v>
      </c>
      <c r="F5" s="170" t="s">
        <v>71</v>
      </c>
      <c r="G5" s="195" t="s">
        <v>71</v>
      </c>
    </row>
    <row r="6" spans="1:7" s="12" customFormat="1">
      <c r="A6" s="226"/>
      <c r="B6" s="170" t="s">
        <v>158</v>
      </c>
      <c r="C6" s="170" t="s">
        <v>158</v>
      </c>
      <c r="D6" s="170" t="s">
        <v>159</v>
      </c>
      <c r="E6" s="170" t="s">
        <v>159</v>
      </c>
      <c r="F6" s="170" t="s">
        <v>156</v>
      </c>
      <c r="G6" s="195" t="s">
        <v>156</v>
      </c>
    </row>
    <row r="7" spans="1:7" s="12" customFormat="1" ht="15.75" thickBot="1">
      <c r="A7" s="226"/>
      <c r="B7" s="170" t="s">
        <v>74</v>
      </c>
      <c r="C7" s="170" t="s">
        <v>74</v>
      </c>
      <c r="D7" s="170" t="s">
        <v>74</v>
      </c>
      <c r="E7" s="170" t="s">
        <v>74</v>
      </c>
      <c r="F7" s="170" t="s">
        <v>74</v>
      </c>
      <c r="G7" s="195" t="s">
        <v>74</v>
      </c>
    </row>
    <row r="8" spans="1:7" s="176" customFormat="1" ht="24" customHeight="1" thickBot="1">
      <c r="A8" s="227" t="s">
        <v>76</v>
      </c>
      <c r="B8" s="198"/>
      <c r="C8" s="199"/>
      <c r="D8" s="199"/>
      <c r="E8" s="199"/>
      <c r="F8" s="199"/>
      <c r="G8" s="200"/>
    </row>
    <row r="9" spans="1:7" ht="18" customHeight="1">
      <c r="A9" s="228" t="s">
        <v>77</v>
      </c>
      <c r="B9" s="179">
        <f>'Grad-18Hours'!P47</f>
        <v>10766</v>
      </c>
      <c r="C9" s="179">
        <f>'Grad-18Hours'!Q47</f>
        <v>17212</v>
      </c>
      <c r="D9" s="179">
        <f>'Grad-20Hours'!P49</f>
        <v>10957</v>
      </c>
      <c r="E9" s="179">
        <f>'Grad-20Hours'!Q49</f>
        <v>17403</v>
      </c>
      <c r="F9" s="179">
        <f>'Grad-24Hours'!P49</f>
        <v>11339</v>
      </c>
      <c r="G9" s="180">
        <f>'Grad-24Hours'!Q49</f>
        <v>17785</v>
      </c>
    </row>
    <row r="10" spans="1:7" ht="18" customHeight="1">
      <c r="A10" s="184" t="s">
        <v>78</v>
      </c>
      <c r="B10" s="167">
        <f>'Grad-18Hours'!P48</f>
        <v>10903</v>
      </c>
      <c r="C10" s="167">
        <f>'Grad-18Hours'!Q48</f>
        <v>17845</v>
      </c>
      <c r="D10" s="167">
        <f>'Grad-20Hours'!P50</f>
        <v>10953</v>
      </c>
      <c r="E10" s="167">
        <f>'Grad-20Hours'!Q50</f>
        <v>17895</v>
      </c>
      <c r="F10" s="167">
        <f>'Grad-24Hours'!P50</f>
        <v>11053</v>
      </c>
      <c r="G10" s="182">
        <f>'Grad-24Hours'!Q50</f>
        <v>17995</v>
      </c>
    </row>
    <row r="11" spans="1:7" ht="18" customHeight="1">
      <c r="A11" s="184" t="s">
        <v>148</v>
      </c>
      <c r="B11" s="167">
        <f>'Grad-18Hours'!P49</f>
        <v>16396</v>
      </c>
      <c r="C11" s="167">
        <f>'Grad-18Hours'!Q49</f>
        <v>31396</v>
      </c>
      <c r="D11" s="167">
        <f>'Grad-20Hours'!P51</f>
        <v>16626</v>
      </c>
      <c r="E11" s="167">
        <f>'Grad-20Hours'!Q51</f>
        <v>31626</v>
      </c>
      <c r="F11" s="167">
        <f>'Grad-24Hours'!P51</f>
        <v>19430</v>
      </c>
      <c r="G11" s="182">
        <f>'Grad-24Hours'!Q51</f>
        <v>34430</v>
      </c>
    </row>
    <row r="12" spans="1:7" ht="18" customHeight="1">
      <c r="A12" s="184" t="s">
        <v>149</v>
      </c>
      <c r="B12" s="167">
        <f>'Grad-18Hours'!P50</f>
        <v>16396</v>
      </c>
      <c r="C12" s="167">
        <f>'Grad-18Hours'!Q50</f>
        <v>31396</v>
      </c>
      <c r="D12" s="167">
        <f>'Grad-20Hours'!P52</f>
        <v>16626</v>
      </c>
      <c r="E12" s="167">
        <f>'Grad-20Hours'!Q52</f>
        <v>31626</v>
      </c>
      <c r="F12" s="167">
        <f>'Grad-24Hours'!P52</f>
        <v>19430</v>
      </c>
      <c r="G12" s="182">
        <f>'Grad-24Hours'!Q52</f>
        <v>34430</v>
      </c>
    </row>
    <row r="13" spans="1:7" ht="18" customHeight="1" thickBot="1">
      <c r="A13" s="229" t="s">
        <v>150</v>
      </c>
      <c r="B13" s="202">
        <f>'Grad-18Hours'!P51</f>
        <v>16396</v>
      </c>
      <c r="C13" s="202">
        <f>'Grad-18Hours'!Q51</f>
        <v>31396</v>
      </c>
      <c r="D13" s="202">
        <f>'Grad-20Hours'!P53</f>
        <v>16626</v>
      </c>
      <c r="E13" s="202">
        <f>'Grad-20Hours'!Q53</f>
        <v>31626</v>
      </c>
      <c r="F13" s="202">
        <f>'Grad-24Hours'!P53</f>
        <v>19430</v>
      </c>
      <c r="G13" s="203">
        <f>'Grad-24Hours'!Q53</f>
        <v>34430</v>
      </c>
    </row>
    <row r="14" spans="1:7" s="176" customFormat="1" ht="24" customHeight="1" thickBot="1">
      <c r="A14" s="197" t="s">
        <v>80</v>
      </c>
      <c r="B14" s="199"/>
      <c r="C14" s="199"/>
      <c r="D14" s="199"/>
      <c r="E14" s="199"/>
      <c r="F14" s="199"/>
      <c r="G14" s="200"/>
    </row>
    <row r="15" spans="1:7" ht="18" customHeight="1">
      <c r="A15" s="228" t="s">
        <v>12</v>
      </c>
      <c r="B15" s="179">
        <f>'Grad-18Hours'!P6</f>
        <v>7989.66</v>
      </c>
      <c r="C15" s="179">
        <f>'Grad-18Hours'!Q6</f>
        <v>17012.66</v>
      </c>
      <c r="D15" s="179">
        <f>'Grad-20Hours'!P6</f>
        <v>8063.52</v>
      </c>
      <c r="E15" s="179">
        <f>'Grad-20Hours'!Q6</f>
        <v>17086.52</v>
      </c>
      <c r="F15" s="179">
        <f>'Grad-24Hours'!P6</f>
        <v>8207.6200000000008</v>
      </c>
      <c r="G15" s="180">
        <f>'Grad-24Hours'!Q6</f>
        <v>17230.620000000003</v>
      </c>
    </row>
    <row r="16" spans="1:7" ht="18" customHeight="1">
      <c r="A16" s="184" t="s">
        <v>114</v>
      </c>
      <c r="B16" s="167">
        <f>'Grad-18Hours'!P7</f>
        <v>8595</v>
      </c>
      <c r="C16" s="167">
        <f>'Grad-18Hours'!Q7</f>
        <v>13326</v>
      </c>
      <c r="D16" s="167">
        <f>'Grad-20Hours'!P7</f>
        <v>9353</v>
      </c>
      <c r="E16" s="167">
        <f>'Grad-20Hours'!Q7</f>
        <v>14754</v>
      </c>
      <c r="F16" s="167">
        <f>'Grad-24Hours'!P7</f>
        <v>10872</v>
      </c>
      <c r="G16" s="182">
        <f>'Grad-24Hours'!Q7</f>
        <v>17613</v>
      </c>
    </row>
    <row r="17" spans="1:7" ht="18" customHeight="1">
      <c r="A17" s="184" t="s">
        <v>14</v>
      </c>
      <c r="B17" s="167">
        <f>'Grad-18Hours'!P8</f>
        <v>9342.8799999999992</v>
      </c>
      <c r="C17" s="167">
        <f>'Grad-18Hours'!Q8</f>
        <v>11342.88</v>
      </c>
      <c r="D17" s="167">
        <f>'Grad-20Hours'!P8</f>
        <v>9493.48</v>
      </c>
      <c r="E17" s="167">
        <f>'Grad-20Hours'!Q8</f>
        <v>11493.48</v>
      </c>
      <c r="F17" s="167">
        <f>'Grad-24Hours'!P8</f>
        <v>9792.68</v>
      </c>
      <c r="G17" s="182">
        <f>'Grad-24Hours'!Q8</f>
        <v>11792.68</v>
      </c>
    </row>
    <row r="18" spans="1:7" ht="18" customHeight="1">
      <c r="A18" s="184" t="s">
        <v>15</v>
      </c>
      <c r="B18" s="167">
        <f>'Grad-18Hours'!P9</f>
        <v>8939.7400000000016</v>
      </c>
      <c r="C18" s="167">
        <f>'Grad-18Hours'!Q9</f>
        <v>10032.940000000002</v>
      </c>
      <c r="D18" s="167">
        <f>'Grad-20Hours'!P9</f>
        <v>9132</v>
      </c>
      <c r="E18" s="167">
        <f>'Grad-20Hours'!Q9</f>
        <v>10225.200000000001</v>
      </c>
      <c r="F18" s="167">
        <f>'Grad-24Hours'!P9</f>
        <v>9503.02</v>
      </c>
      <c r="G18" s="182">
        <f>'Grad-24Hours'!Q9</f>
        <v>10596.220000000001</v>
      </c>
    </row>
    <row r="19" spans="1:7" ht="18" customHeight="1">
      <c r="A19" s="184" t="s">
        <v>16</v>
      </c>
      <c r="B19" s="167">
        <f>'Grad-18Hours'!P10</f>
        <v>10714</v>
      </c>
      <c r="C19" s="167">
        <f>'Grad-18Hours'!Q10</f>
        <v>21502</v>
      </c>
      <c r="D19" s="167">
        <f>'Grad-20Hours'!P10</f>
        <v>10886</v>
      </c>
      <c r="E19" s="167">
        <f>'Grad-20Hours'!Q10</f>
        <v>21674</v>
      </c>
      <c r="F19" s="167">
        <f>'Grad-24Hours'!P10</f>
        <v>11230</v>
      </c>
      <c r="G19" s="182">
        <f>'Grad-24Hours'!Q10</f>
        <v>22018</v>
      </c>
    </row>
    <row r="20" spans="1:7" ht="18" customHeight="1">
      <c r="A20" s="184" t="s">
        <v>81</v>
      </c>
      <c r="B20" s="167">
        <f>'Grad-18Hours'!P11</f>
        <v>9850.7999999999993</v>
      </c>
      <c r="C20" s="167">
        <f>'Grad-18Hours'!Q11</f>
        <v>22328.400000000001</v>
      </c>
      <c r="D20" s="167">
        <f>'Grad-20Hours'!P11</f>
        <v>9922.7999999999993</v>
      </c>
      <c r="E20" s="167">
        <f>'Grad-20Hours'!Q11</f>
        <v>22400.400000000001</v>
      </c>
      <c r="F20" s="167">
        <f>'Grad-24Hours'!P11</f>
        <v>10066.799999999999</v>
      </c>
      <c r="G20" s="182">
        <f>'Grad-24Hours'!Q11</f>
        <v>22544.400000000001</v>
      </c>
    </row>
    <row r="21" spans="1:7" ht="18" customHeight="1">
      <c r="A21" s="184" t="s">
        <v>82</v>
      </c>
      <c r="B21" s="167">
        <f>'Grad-18Hours'!P12</f>
        <v>11202</v>
      </c>
      <c r="C21" s="167">
        <f>'Grad-18Hours'!Q12</f>
        <v>24930</v>
      </c>
      <c r="D21" s="167">
        <f>'Grad-20Hours'!P12</f>
        <v>11556.000000000002</v>
      </c>
      <c r="E21" s="167">
        <f>'Grad-20Hours'!Q12</f>
        <v>25284</v>
      </c>
      <c r="F21" s="167">
        <f>'Grad-24Hours'!P12</f>
        <v>12262.34</v>
      </c>
      <c r="G21" s="182">
        <f>'Grad-24Hours'!Q12</f>
        <v>25990.34</v>
      </c>
    </row>
    <row r="22" spans="1:7" ht="18" customHeight="1">
      <c r="A22" s="184" t="s">
        <v>83</v>
      </c>
      <c r="B22" s="167">
        <f>'Grad-18Hours'!P13</f>
        <v>10291</v>
      </c>
      <c r="C22" s="167">
        <f>'Grad-18Hours'!Q13</f>
        <v>22391</v>
      </c>
      <c r="D22" s="167">
        <f>'Grad-20Hours'!P13</f>
        <v>10474</v>
      </c>
      <c r="E22" s="167">
        <f>'Grad-20Hours'!Q13</f>
        <v>22574</v>
      </c>
      <c r="F22" s="167">
        <f>'Grad-24Hours'!P13</f>
        <v>10840</v>
      </c>
      <c r="G22" s="182">
        <f>'Grad-24Hours'!Q13</f>
        <v>22940</v>
      </c>
    </row>
    <row r="23" spans="1:7" ht="18" customHeight="1">
      <c r="A23" s="184" t="s">
        <v>213</v>
      </c>
      <c r="B23" s="168" t="s">
        <v>100</v>
      </c>
      <c r="C23" s="168" t="s">
        <v>100</v>
      </c>
      <c r="D23" s="169">
        <f>'Grad-20Hours'!P14</f>
        <v>25564</v>
      </c>
      <c r="E23" s="167">
        <f>'Grad-20Hours'!Q14</f>
        <v>45820</v>
      </c>
      <c r="F23" s="167">
        <f>'Grad-24Hours'!P14</f>
        <v>25984</v>
      </c>
      <c r="G23" s="182">
        <f>'Grad-24Hours'!Q14</f>
        <v>46240</v>
      </c>
    </row>
    <row r="24" spans="1:7" ht="18" customHeight="1">
      <c r="A24" s="184" t="s">
        <v>215</v>
      </c>
      <c r="B24" s="169">
        <f>'Grad-18Hours'!P14</f>
        <v>11791</v>
      </c>
      <c r="C24" s="167">
        <f>'Grad-18Hours'!Q14</f>
        <v>23891</v>
      </c>
      <c r="D24" s="169">
        <f>'Grad-20Hours'!P15</f>
        <v>11974</v>
      </c>
      <c r="E24" s="167">
        <f>'Grad-20Hours'!Q15</f>
        <v>24074</v>
      </c>
      <c r="F24" s="167">
        <f>'Grad-24Hours'!P15</f>
        <v>12340</v>
      </c>
      <c r="G24" s="182">
        <f>'Grad-24Hours'!Q15</f>
        <v>24440</v>
      </c>
    </row>
    <row r="25" spans="1:7" ht="30.75" thickBot="1">
      <c r="A25" s="230" t="s">
        <v>214</v>
      </c>
      <c r="B25" s="204">
        <f>'Grad-18Hours'!P15</f>
        <v>18291</v>
      </c>
      <c r="C25" s="204">
        <f>'Grad-18Hours'!Q15</f>
        <v>30391</v>
      </c>
      <c r="D25" s="204">
        <f>'Grad-20Hours'!P16</f>
        <v>18474</v>
      </c>
      <c r="E25" s="204">
        <f>'Grad-20Hours'!Q16</f>
        <v>30574</v>
      </c>
      <c r="F25" s="204">
        <f>'Grad-24Hours'!P16</f>
        <v>18840</v>
      </c>
      <c r="G25" s="205">
        <f>'Grad-24Hours'!Q16</f>
        <v>30940</v>
      </c>
    </row>
    <row r="26" spans="1:7" s="176" customFormat="1" ht="24" customHeight="1" thickBot="1">
      <c r="A26" s="197" t="s">
        <v>84</v>
      </c>
      <c r="B26" s="199"/>
      <c r="C26" s="199"/>
      <c r="D26" s="199"/>
      <c r="E26" s="199"/>
      <c r="F26" s="199"/>
      <c r="G26" s="200"/>
    </row>
    <row r="27" spans="1:7" ht="18" customHeight="1">
      <c r="A27" s="228" t="s">
        <v>216</v>
      </c>
      <c r="B27" s="179">
        <f>'Grad-18Hours'!P17</f>
        <v>13052.5</v>
      </c>
      <c r="C27" s="179">
        <f>'Grad-18Hours'!Q17</f>
        <v>29967.5</v>
      </c>
      <c r="D27" s="179">
        <f>'Grad-20Hours'!P18</f>
        <v>13274.5</v>
      </c>
      <c r="E27" s="179">
        <f>'Grad-20Hours'!Q18</f>
        <v>30194.5</v>
      </c>
      <c r="F27" s="179">
        <f>'Grad-24Hours'!P18</f>
        <v>13720.5</v>
      </c>
      <c r="G27" s="180">
        <f>'Grad-24Hours'!Q18</f>
        <v>30655.5</v>
      </c>
    </row>
    <row r="28" spans="1:7" ht="18" customHeight="1">
      <c r="A28" s="232" t="s">
        <v>279</v>
      </c>
      <c r="B28" s="167">
        <f>'Grad-18Hours'!P18</f>
        <v>13213.6</v>
      </c>
      <c r="C28" s="167">
        <f>'Grad-18Hours'!Q18</f>
        <v>30128.6</v>
      </c>
      <c r="D28" s="167">
        <f>'Grad-20Hours'!P19</f>
        <v>13453.5</v>
      </c>
      <c r="E28" s="167">
        <f>'Grad-20Hours'!Q19</f>
        <v>30373.5</v>
      </c>
      <c r="F28" s="167">
        <f>'Grad-24Hours'!P19</f>
        <v>13935.3</v>
      </c>
      <c r="G28" s="182">
        <f>'Grad-24Hours'!Q19</f>
        <v>30870.3</v>
      </c>
    </row>
    <row r="29" spans="1:7" ht="18" customHeight="1">
      <c r="A29" s="184" t="s">
        <v>87</v>
      </c>
      <c r="B29" s="167">
        <f>'Grad-18Hours'!P20</f>
        <v>7438.6799999999994</v>
      </c>
      <c r="C29" s="167">
        <f>'Grad-18Hours'!Q20</f>
        <v>19935.899999999998</v>
      </c>
      <c r="D29" s="167">
        <f>'Grad-20Hours'!P22</f>
        <v>7470.68</v>
      </c>
      <c r="E29" s="167">
        <f>'Grad-20Hours'!Q22</f>
        <v>19967.900000000001</v>
      </c>
      <c r="F29" s="167">
        <f>'Grad-24Hours'!P22</f>
        <v>7534.68</v>
      </c>
      <c r="G29" s="182">
        <f>'Grad-24Hours'!Q22</f>
        <v>20031.900000000001</v>
      </c>
    </row>
    <row r="30" spans="1:7" ht="18" customHeight="1">
      <c r="A30" s="184" t="s">
        <v>217</v>
      </c>
      <c r="B30" s="169">
        <f>'Grad-18Hours'!P19</f>
        <v>18833</v>
      </c>
      <c r="C30" s="169">
        <f>'Grad-18Hours'!Q19</f>
        <v>30413</v>
      </c>
      <c r="D30" s="169">
        <f>'Grad-20Hours'!P21</f>
        <v>20921.68</v>
      </c>
      <c r="E30" s="169">
        <f>'Grad-20Hours'!Q21</f>
        <v>33788.339999999997</v>
      </c>
      <c r="F30" s="169">
        <f>'Grad-24Hours'!P21</f>
        <v>25966.400000000001</v>
      </c>
      <c r="G30" s="183">
        <f>'Grad-24Hours'!Q21</f>
        <v>41406.400000000001</v>
      </c>
    </row>
    <row r="31" spans="1:7" ht="18" customHeight="1">
      <c r="A31" s="184" t="s">
        <v>128</v>
      </c>
      <c r="B31" s="168" t="s">
        <v>100</v>
      </c>
      <c r="C31" s="168" t="s">
        <v>100</v>
      </c>
      <c r="D31" s="169">
        <f>'Grad-20Hours'!P20</f>
        <v>29314.5</v>
      </c>
      <c r="E31" s="169">
        <f>'Grad-20Hours'!Q20</f>
        <v>60934.5</v>
      </c>
      <c r="F31" s="169">
        <f>'Grad-24Hours'!P20</f>
        <v>29334.5</v>
      </c>
      <c r="G31" s="183">
        <f>'Grad-24Hours'!Q20</f>
        <v>60954.5</v>
      </c>
    </row>
    <row r="32" spans="1:7" ht="18" customHeight="1">
      <c r="A32" s="184" t="s">
        <v>197</v>
      </c>
      <c r="B32" s="167">
        <f>'Grad-18Hours'!P21</f>
        <v>9746.1</v>
      </c>
      <c r="C32" s="167">
        <f>'Grad-18Hours'!Q21</f>
        <v>14316.1</v>
      </c>
      <c r="D32" s="167">
        <f>'Grad-20Hours'!P23</f>
        <v>9997</v>
      </c>
      <c r="E32" s="167">
        <f>'Grad-20Hours'!Q23</f>
        <v>14567</v>
      </c>
      <c r="F32" s="167">
        <f>'Grad-24Hours'!P23</f>
        <v>10498.8</v>
      </c>
      <c r="G32" s="182">
        <f>'Grad-24Hours'!Q23</f>
        <v>15068.8</v>
      </c>
    </row>
    <row r="33" spans="1:13" ht="18" customHeight="1">
      <c r="A33" s="184" t="s">
        <v>218</v>
      </c>
      <c r="B33" s="167">
        <f>'Grad-18Hours'!P22</f>
        <v>13746.1</v>
      </c>
      <c r="C33" s="167">
        <f>'Grad-18Hours'!Q22</f>
        <v>18316.099999999999</v>
      </c>
      <c r="D33" s="167">
        <f>'Grad-20Hours'!P24</f>
        <v>13997</v>
      </c>
      <c r="E33" s="167">
        <f>'Grad-20Hours'!Q24</f>
        <v>18567</v>
      </c>
      <c r="F33" s="167">
        <f>'Grad-24Hours'!P24</f>
        <v>14498.8</v>
      </c>
      <c r="G33" s="182">
        <f>'Grad-24Hours'!Q24</f>
        <v>19068.8</v>
      </c>
    </row>
    <row r="34" spans="1:13" ht="18" customHeight="1">
      <c r="A34" s="184" t="s">
        <v>219</v>
      </c>
      <c r="B34" s="167">
        <f>'Grad-18Hours'!P36</f>
        <v>36230</v>
      </c>
      <c r="C34" s="167">
        <f>'Grad-18Hours'!Q36</f>
        <v>67224</v>
      </c>
      <c r="D34" s="167">
        <f>'Grad-20Hours'!P38</f>
        <v>36230</v>
      </c>
      <c r="E34" s="167">
        <f>'Grad-20Hours'!Q38</f>
        <v>67224</v>
      </c>
      <c r="F34" s="167">
        <f>'Grad-24Hours'!P38</f>
        <v>36230</v>
      </c>
      <c r="G34" s="182">
        <f>'Grad-24Hours'!Q38</f>
        <v>67224</v>
      </c>
    </row>
    <row r="35" spans="1:13" ht="18" customHeight="1">
      <c r="A35" s="184" t="s">
        <v>220</v>
      </c>
      <c r="B35" s="167">
        <f>'Grad-18Hours'!P29</f>
        <v>38654</v>
      </c>
      <c r="C35" s="167">
        <f>'Grad-18Hours'!Q29</f>
        <v>70254</v>
      </c>
      <c r="D35" s="167">
        <f>'Grad-20Hours'!P31</f>
        <v>38654</v>
      </c>
      <c r="E35" s="167">
        <f>'Grad-20Hours'!Q31</f>
        <v>70254</v>
      </c>
      <c r="F35" s="167">
        <f>'Grad-24Hours'!P31</f>
        <v>38654</v>
      </c>
      <c r="G35" s="182">
        <f>'Grad-24Hours'!Q31</f>
        <v>70254</v>
      </c>
    </row>
    <row r="36" spans="1:13" ht="30">
      <c r="A36" s="185" t="s">
        <v>221</v>
      </c>
      <c r="B36" s="167">
        <f>'Grad-18Hours'!P28</f>
        <v>10054</v>
      </c>
      <c r="C36" s="167">
        <f>'Grad-18Hours'!Q28</f>
        <v>22380</v>
      </c>
      <c r="D36" s="167">
        <f>'Grad-20Hours'!P30</f>
        <v>10054</v>
      </c>
      <c r="E36" s="167">
        <f>'Grad-20Hours'!Q30</f>
        <v>22380</v>
      </c>
      <c r="F36" s="167">
        <f>'Grad-24Hours'!P30</f>
        <v>10054</v>
      </c>
      <c r="G36" s="182">
        <f>'Grad-24Hours'!Q30</f>
        <v>22380</v>
      </c>
    </row>
    <row r="37" spans="1:13" ht="18" customHeight="1">
      <c r="A37" s="185" t="s">
        <v>236</v>
      </c>
      <c r="B37" s="167">
        <f>'Grad-18Hours'!P23</f>
        <v>11360</v>
      </c>
      <c r="C37" s="167">
        <f>'Grad-18Hours'!Q23</f>
        <v>22444</v>
      </c>
      <c r="D37" s="167">
        <f>'Grad-20Hours'!P25</f>
        <v>11360</v>
      </c>
      <c r="E37" s="167">
        <f>'Grad-20Hours'!Q25</f>
        <v>22444</v>
      </c>
      <c r="F37" s="167">
        <f>'Grad-24Hours'!P25</f>
        <v>11360</v>
      </c>
      <c r="G37" s="182">
        <f>'Grad-24Hours'!Q25</f>
        <v>22444</v>
      </c>
    </row>
    <row r="38" spans="1:13" ht="30">
      <c r="A38" s="185" t="s">
        <v>222</v>
      </c>
      <c r="B38" s="167">
        <f>'Grad-18Hours'!P37</f>
        <v>16814</v>
      </c>
      <c r="C38" s="167">
        <f>'Grad-18Hours'!Q37</f>
        <v>33810</v>
      </c>
      <c r="D38" s="167">
        <f>'Grad-20Hours'!P39</f>
        <v>16814</v>
      </c>
      <c r="E38" s="167">
        <f>'Grad-20Hours'!Q39</f>
        <v>33810</v>
      </c>
      <c r="F38" s="167">
        <f>'Grad-24Hours'!P39</f>
        <v>16814</v>
      </c>
      <c r="G38" s="182">
        <f>'Grad-24Hours'!Q39</f>
        <v>33810</v>
      </c>
    </row>
    <row r="39" spans="1:13" ht="18" customHeight="1">
      <c r="A39" s="185" t="s">
        <v>223</v>
      </c>
      <c r="B39" s="167">
        <f>'Grad-18Hours'!P30</f>
        <v>10327</v>
      </c>
      <c r="C39" s="167">
        <f>'Grad-18Hours'!Q30</f>
        <v>20418.46</v>
      </c>
      <c r="D39" s="167">
        <f>'Grad-20Hours'!P32</f>
        <v>10327</v>
      </c>
      <c r="E39" s="167">
        <f>'Grad-20Hours'!Q32</f>
        <v>20418.46</v>
      </c>
      <c r="F39" s="167">
        <f>'Grad-24Hours'!P32</f>
        <v>10327</v>
      </c>
      <c r="G39" s="182">
        <f>'Grad-24Hours'!Q32</f>
        <v>20418.46</v>
      </c>
    </row>
    <row r="40" spans="1:13" ht="18" customHeight="1">
      <c r="A40" s="185" t="s">
        <v>224</v>
      </c>
      <c r="B40" s="167">
        <f>'Grad-18Hours'!P25</f>
        <v>11614</v>
      </c>
      <c r="C40" s="167">
        <f>'Grad-18Hours'!Q25</f>
        <v>21820</v>
      </c>
      <c r="D40" s="167">
        <f>'Grad-20Hours'!P27</f>
        <v>11614</v>
      </c>
      <c r="E40" s="167">
        <f>'Grad-20Hours'!Q27</f>
        <v>21820</v>
      </c>
      <c r="F40" s="167">
        <f>'Grad-24Hours'!P27</f>
        <v>11614</v>
      </c>
      <c r="G40" s="182">
        <f>'Grad-24Hours'!Q27</f>
        <v>21820</v>
      </c>
    </row>
    <row r="41" spans="1:13" ht="18" customHeight="1">
      <c r="A41" s="185" t="s">
        <v>225</v>
      </c>
      <c r="B41" s="167">
        <f>'Grad-18Hours'!P27</f>
        <v>19260</v>
      </c>
      <c r="C41" s="167">
        <f>'Grad-18Hours'!Q27</f>
        <v>33650</v>
      </c>
      <c r="D41" s="167">
        <f>'Grad-20Hours'!P29</f>
        <v>19260</v>
      </c>
      <c r="E41" s="167">
        <f>'Grad-20Hours'!Q29</f>
        <v>33650</v>
      </c>
      <c r="F41" s="167">
        <f>'Grad-24Hours'!P29</f>
        <v>19260</v>
      </c>
      <c r="G41" s="182">
        <f>'Grad-24Hours'!Q29</f>
        <v>33650</v>
      </c>
      <c r="I41" s="11" t="s">
        <v>39</v>
      </c>
    </row>
    <row r="42" spans="1:13" s="49" customFormat="1" ht="18" customHeight="1">
      <c r="A42" s="185" t="s">
        <v>226</v>
      </c>
      <c r="B42" s="167">
        <f>'Grad-18Hours'!P26</f>
        <v>27182</v>
      </c>
      <c r="C42" s="167">
        <f>'Grad-18Hours'!Q26</f>
        <v>41572</v>
      </c>
      <c r="D42" s="167">
        <f>'Grad-20Hours'!P28</f>
        <v>27182</v>
      </c>
      <c r="E42" s="167">
        <f>'Grad-20Hours'!Q28</f>
        <v>41572</v>
      </c>
      <c r="F42" s="167">
        <f>'Grad-24Hours'!P28</f>
        <v>27182</v>
      </c>
      <c r="G42" s="182">
        <f>'Grad-24Hours'!Q28</f>
        <v>41572</v>
      </c>
    </row>
    <row r="43" spans="1:13" ht="30">
      <c r="A43" s="185" t="s">
        <v>227</v>
      </c>
      <c r="B43" s="167">
        <f>'Grad-18Hours'!P33</f>
        <v>10650.32</v>
      </c>
      <c r="C43" s="167">
        <f>'Grad-18Hours'!Q33</f>
        <v>17294.059999999998</v>
      </c>
      <c r="D43" s="167">
        <f>'Grad-20Hours'!P35</f>
        <v>10650.32</v>
      </c>
      <c r="E43" s="167">
        <f>'Grad-20Hours'!Q35</f>
        <v>17294.059999999998</v>
      </c>
      <c r="F43" s="167">
        <f>'Grad-24Hours'!P35</f>
        <v>10650.32</v>
      </c>
      <c r="G43" s="182">
        <f>'Grad-24Hours'!Q35</f>
        <v>17294.059999999998</v>
      </c>
    </row>
    <row r="44" spans="1:13" ht="30">
      <c r="A44" s="185" t="s">
        <v>228</v>
      </c>
      <c r="B44" s="167">
        <f>'Grad-18Hours'!P34</f>
        <v>10872</v>
      </c>
      <c r="C44" s="167">
        <f>'Grad-18Hours'!Q34</f>
        <v>10872</v>
      </c>
      <c r="D44" s="167">
        <f>'Grad-20Hours'!P36</f>
        <v>12080</v>
      </c>
      <c r="E44" s="167">
        <f>'Grad-20Hours'!Q36</f>
        <v>12080</v>
      </c>
      <c r="F44" s="167">
        <f>'Grad-24Hours'!P36</f>
        <v>14496</v>
      </c>
      <c r="G44" s="182">
        <f>'Grad-24Hours'!Q36</f>
        <v>14496</v>
      </c>
    </row>
    <row r="45" spans="1:13" ht="30">
      <c r="A45" s="185" t="s">
        <v>229</v>
      </c>
      <c r="B45" s="167">
        <f>'Grad-18Hours'!P35</f>
        <v>11752.97</v>
      </c>
      <c r="C45" s="167">
        <f>'Grad-18Hours'!Q35</f>
        <v>18396.71</v>
      </c>
      <c r="D45" s="167">
        <f>'Grad-20Hours'!P37</f>
        <v>11762.97</v>
      </c>
      <c r="E45" s="167">
        <f>'Grad-20Hours'!Q37</f>
        <v>18406.71</v>
      </c>
      <c r="F45" s="167">
        <f>'Grad-24Hours'!P37</f>
        <v>11782.97</v>
      </c>
      <c r="G45" s="182">
        <f>'Grad-24Hours'!Q37</f>
        <v>18426.71</v>
      </c>
    </row>
    <row r="46" spans="1:13" ht="30">
      <c r="A46" s="185" t="s">
        <v>230</v>
      </c>
      <c r="B46" s="167">
        <f>'Grad-18Hours'!P32</f>
        <v>10527</v>
      </c>
      <c r="C46" s="167">
        <f>'Grad-18Hours'!Q32</f>
        <v>18928.5</v>
      </c>
      <c r="D46" s="167">
        <f>'Grad-20Hours'!P34</f>
        <v>10527</v>
      </c>
      <c r="E46" s="167">
        <f>'Grad-20Hours'!Q34</f>
        <v>18928.5</v>
      </c>
      <c r="F46" s="167">
        <f>'Grad-24Hours'!P34</f>
        <v>10527</v>
      </c>
      <c r="G46" s="182">
        <f>'Grad-24Hours'!Q34</f>
        <v>18928.5</v>
      </c>
      <c r="M46" s="11" t="s">
        <v>39</v>
      </c>
    </row>
    <row r="47" spans="1:13" ht="18" customHeight="1">
      <c r="A47" s="185" t="s">
        <v>231</v>
      </c>
      <c r="B47" s="167">
        <f>'Grad-18Hours'!P31</f>
        <v>19588</v>
      </c>
      <c r="C47" s="167">
        <f>'Grad-18Hours'!Q31</f>
        <v>38812</v>
      </c>
      <c r="D47" s="167">
        <f>'Grad-20Hours'!P33</f>
        <v>19588</v>
      </c>
      <c r="E47" s="167">
        <f>'Grad-20Hours'!Q33</f>
        <v>38812</v>
      </c>
      <c r="F47" s="167">
        <f>'Grad-24Hours'!P33</f>
        <v>19588</v>
      </c>
      <c r="G47" s="182">
        <f>'Grad-24Hours'!Q33</f>
        <v>38812</v>
      </c>
    </row>
    <row r="48" spans="1:13" ht="18" customHeight="1">
      <c r="A48" s="185" t="s">
        <v>212</v>
      </c>
      <c r="B48" s="167">
        <f>'Grad-18Hours'!P43</f>
        <v>32382</v>
      </c>
      <c r="C48" s="167">
        <f>'Grad-18Hours'!Q43</f>
        <v>67466</v>
      </c>
      <c r="D48" s="167">
        <f>'Grad-20Hours'!P45</f>
        <v>32382</v>
      </c>
      <c r="E48" s="167">
        <f>'Grad-20Hours'!Q45</f>
        <v>67466</v>
      </c>
      <c r="F48" s="167">
        <f>'Grad-24Hours'!P45</f>
        <v>32382</v>
      </c>
      <c r="G48" s="182">
        <f>'Grad-24Hours'!Q45</f>
        <v>67466</v>
      </c>
    </row>
    <row r="49" spans="1:7" ht="18" customHeight="1">
      <c r="A49" s="185" t="s">
        <v>206</v>
      </c>
      <c r="B49" s="167">
        <f>'Grad-18Hours'!P41</f>
        <v>6143</v>
      </c>
      <c r="C49" s="167">
        <f>'Grad-18Hours'!Q41</f>
        <v>14448</v>
      </c>
      <c r="D49" s="167">
        <f>'Grad-20Hours'!P43</f>
        <v>6143</v>
      </c>
      <c r="E49" s="167">
        <f>'Grad-20Hours'!Q43</f>
        <v>14448</v>
      </c>
      <c r="F49" s="167">
        <f>'Grad-24Hours'!P43</f>
        <v>6143</v>
      </c>
      <c r="G49" s="182">
        <f>'Grad-24Hours'!Q43</f>
        <v>14448</v>
      </c>
    </row>
    <row r="50" spans="1:7" ht="18" customHeight="1">
      <c r="A50" s="185" t="s">
        <v>232</v>
      </c>
      <c r="B50" s="167">
        <f>'Grad-18Hours'!P39</f>
        <v>15246</v>
      </c>
      <c r="C50" s="167">
        <f>'Grad-18Hours'!Q39</f>
        <v>26119</v>
      </c>
      <c r="D50" s="167">
        <f>'Grad-20Hours'!P41</f>
        <v>15246</v>
      </c>
      <c r="E50" s="167">
        <f>'Grad-20Hours'!Q41</f>
        <v>26119</v>
      </c>
      <c r="F50" s="167">
        <f>'Grad-24Hours'!P41</f>
        <v>15246</v>
      </c>
      <c r="G50" s="182">
        <f>'Grad-24Hours'!Q41</f>
        <v>26119</v>
      </c>
    </row>
    <row r="51" spans="1:7" ht="18" customHeight="1">
      <c r="A51" s="185" t="s">
        <v>207</v>
      </c>
      <c r="B51" s="167">
        <f>'Grad-18Hours'!P45</f>
        <v>14584</v>
      </c>
      <c r="C51" s="167">
        <f>'Grad-18Hours'!Q45</f>
        <v>25322</v>
      </c>
      <c r="D51" s="167">
        <f>'Grad-20Hours'!P47</f>
        <v>14584</v>
      </c>
      <c r="E51" s="167">
        <f>'Grad-20Hours'!Q47</f>
        <v>25322</v>
      </c>
      <c r="F51" s="167">
        <f>'Grad-24Hours'!P47</f>
        <v>14584</v>
      </c>
      <c r="G51" s="182">
        <f>'Grad-24Hours'!Q47</f>
        <v>25322</v>
      </c>
    </row>
    <row r="52" spans="1:7" ht="18" customHeight="1">
      <c r="A52" s="185" t="s">
        <v>208</v>
      </c>
      <c r="B52" s="167">
        <f>'Grad-18Hours'!P40</f>
        <v>16811</v>
      </c>
      <c r="C52" s="167">
        <f>'Grad-18Hours'!Q40</f>
        <v>27114</v>
      </c>
      <c r="D52" s="167">
        <f>'Grad-20Hours'!P42</f>
        <v>16811</v>
      </c>
      <c r="E52" s="167">
        <f>'Grad-20Hours'!Q42</f>
        <v>27114</v>
      </c>
      <c r="F52" s="167">
        <f>'Grad-24Hours'!P42</f>
        <v>16811</v>
      </c>
      <c r="G52" s="182">
        <f>'Grad-24Hours'!Q42</f>
        <v>27114</v>
      </c>
    </row>
    <row r="53" spans="1:7" ht="18" customHeight="1">
      <c r="A53" s="184" t="s">
        <v>209</v>
      </c>
      <c r="B53" s="167">
        <f>'Grad-18Hours'!P38</f>
        <v>12162</v>
      </c>
      <c r="C53" s="167">
        <f>'Grad-18Hours'!Q38</f>
        <v>24415</v>
      </c>
      <c r="D53" s="167">
        <f>'Grad-20Hours'!P40</f>
        <v>12195</v>
      </c>
      <c r="E53" s="167">
        <f>'Grad-20Hours'!Q40</f>
        <v>24448</v>
      </c>
      <c r="F53" s="167">
        <f>'Grad-24Hours'!P40</f>
        <v>12261</v>
      </c>
      <c r="G53" s="182">
        <f>'Grad-24Hours'!Q40</f>
        <v>24514</v>
      </c>
    </row>
    <row r="54" spans="1:7" ht="18" customHeight="1">
      <c r="A54" s="185" t="s">
        <v>210</v>
      </c>
      <c r="B54" s="167">
        <f>'Grad-18Hours'!P42</f>
        <v>11162</v>
      </c>
      <c r="C54" s="167">
        <f>'Grad-18Hours'!Q42</f>
        <v>27700</v>
      </c>
      <c r="D54" s="167">
        <f>'Grad-20Hours'!P44</f>
        <v>11162</v>
      </c>
      <c r="E54" s="167">
        <f>'Grad-20Hours'!Q44</f>
        <v>27700</v>
      </c>
      <c r="F54" s="167">
        <f>'Grad-24Hours'!P44</f>
        <v>11719</v>
      </c>
      <c r="G54" s="182">
        <f>'Grad-24Hours'!Q44</f>
        <v>28257</v>
      </c>
    </row>
    <row r="55" spans="1:7" ht="18" customHeight="1" thickBot="1">
      <c r="A55" s="186" t="s">
        <v>211</v>
      </c>
      <c r="B55" s="187">
        <f>'Grad-18Hours'!P44</f>
        <v>14557</v>
      </c>
      <c r="C55" s="187">
        <f>'Grad-18Hours'!Q44</f>
        <v>24913</v>
      </c>
      <c r="D55" s="187">
        <f>'Grad-20Hours'!P46</f>
        <v>14557</v>
      </c>
      <c r="E55" s="187">
        <f>'Grad-20Hours'!Q46</f>
        <v>24913</v>
      </c>
      <c r="F55" s="187">
        <f>'Grad-24Hours'!P46</f>
        <v>14557</v>
      </c>
      <c r="G55" s="188">
        <f>'Grad-24Hours'!Q46</f>
        <v>24913</v>
      </c>
    </row>
    <row r="56" spans="1:7">
      <c r="F56" s="13"/>
      <c r="G56" s="13"/>
    </row>
    <row r="57" spans="1:7" s="17" customFormat="1" ht="12" customHeight="1">
      <c r="A57" s="21" t="s">
        <v>112</v>
      </c>
      <c r="B57" s="15"/>
      <c r="C57" s="15"/>
      <c r="D57" s="15"/>
      <c r="E57" s="15"/>
      <c r="F57" s="16"/>
    </row>
    <row r="58" spans="1:7" s="21" customFormat="1" ht="12" customHeight="1">
      <c r="A58" s="14" t="s">
        <v>113</v>
      </c>
      <c r="B58" s="22"/>
      <c r="C58" s="22"/>
      <c r="D58" s="22"/>
      <c r="E58" s="22"/>
    </row>
    <row r="59" spans="1:7" ht="12" customHeight="1">
      <c r="A59" s="21" t="s">
        <v>123</v>
      </c>
    </row>
    <row r="60" spans="1:7" s="21" customFormat="1" ht="12" customHeight="1">
      <c r="A60" s="21" t="s">
        <v>124</v>
      </c>
      <c r="B60" s="22"/>
      <c r="C60" s="22"/>
      <c r="D60" s="22"/>
      <c r="E60" s="22"/>
    </row>
    <row r="61" spans="1:7" s="21" customFormat="1" ht="12" customHeight="1">
      <c r="A61" s="21" t="s">
        <v>140</v>
      </c>
      <c r="B61" s="22"/>
      <c r="C61" s="22"/>
      <c r="D61" s="22"/>
      <c r="E61" s="22"/>
    </row>
    <row r="62" spans="1:7" s="21" customFormat="1" ht="12" customHeight="1">
      <c r="A62" s="21" t="s">
        <v>125</v>
      </c>
      <c r="B62" s="22"/>
      <c r="C62" s="22"/>
      <c r="D62" s="22"/>
      <c r="E62" s="22"/>
    </row>
    <row r="63" spans="1:7" s="21" customFormat="1" ht="12" customHeight="1">
      <c r="A63" s="21" t="s">
        <v>126</v>
      </c>
      <c r="B63" s="22"/>
      <c r="C63" s="22"/>
      <c r="D63" s="22"/>
      <c r="E63" s="22"/>
    </row>
    <row r="64" spans="1:7" ht="12" customHeight="1">
      <c r="A64" s="21" t="s">
        <v>127</v>
      </c>
    </row>
    <row r="65" spans="1:1">
      <c r="A65" s="231"/>
    </row>
  </sheetData>
  <printOptions horizontalCentered="1"/>
  <pageMargins left="0.45" right="0.45" top="0.75" bottom="0.75" header="0.3" footer="0.3"/>
  <pageSetup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59"/>
  <sheetViews>
    <sheetView zoomScaleNormal="100" workbookViewId="0">
      <pane xSplit="1" ySplit="4" topLeftCell="B5" activePane="bottomRight" state="frozen"/>
      <selection activeCell="A2" sqref="A2"/>
      <selection pane="topRight" activeCell="A2" sqref="A2"/>
      <selection pane="bottomLeft" activeCell="A2" sqref="A2"/>
      <selection pane="bottomRight" activeCell="A13" sqref="A13"/>
    </sheetView>
  </sheetViews>
  <sheetFormatPr defaultRowHeight="15"/>
  <cols>
    <col min="1" max="1" width="36.7109375" customWidth="1"/>
    <col min="2" max="2" width="9" style="1" customWidth="1"/>
    <col min="3" max="3" width="9.7109375" style="1" customWidth="1"/>
    <col min="4" max="4" width="10.5703125" style="1" customWidth="1"/>
    <col min="5" max="5" width="11.42578125" style="1" customWidth="1"/>
    <col min="6" max="6" width="13.42578125" style="1" customWidth="1"/>
    <col min="7" max="7" width="9.140625" style="1" customWidth="1"/>
    <col min="8" max="10" width="10.140625" style="1" customWidth="1"/>
    <col min="11" max="11" width="12.140625" style="1" customWidth="1"/>
    <col min="12" max="12" width="10.85546875" style="1" customWidth="1"/>
    <col min="13" max="13" width="10.42578125" style="1" customWidth="1"/>
    <col min="14" max="14" width="11.85546875" style="1" customWidth="1"/>
    <col min="15" max="15" width="9.7109375" style="162" customWidth="1"/>
    <col min="16" max="17" width="10.5703125" style="1" customWidth="1"/>
    <col min="18" max="18" width="2.85546875" style="1" customWidth="1"/>
    <col min="19" max="19" width="12.42578125" style="7" customWidth="1"/>
    <col min="20" max="20" width="11.42578125" customWidth="1"/>
    <col min="21" max="21" width="14.5703125" customWidth="1"/>
  </cols>
  <sheetData>
    <row r="1" spans="1:36" s="5" customFormat="1">
      <c r="A1" s="5" t="s">
        <v>169</v>
      </c>
      <c r="B1" s="6"/>
      <c r="C1" s="6"/>
      <c r="D1" s="6"/>
      <c r="E1" s="6"/>
      <c r="F1" s="6"/>
      <c r="G1" s="6"/>
      <c r="H1" s="6"/>
      <c r="I1" s="6"/>
      <c r="J1" s="6"/>
      <c r="K1" s="6"/>
      <c r="L1" s="6"/>
      <c r="M1" s="6"/>
      <c r="N1" s="6"/>
      <c r="O1" s="163"/>
      <c r="P1" s="6"/>
      <c r="Q1" s="6"/>
      <c r="R1" s="6"/>
      <c r="S1" s="33"/>
    </row>
    <row r="2" spans="1:36" s="5" customFormat="1">
      <c r="A2" s="5" t="s">
        <v>54</v>
      </c>
      <c r="B2" s="6"/>
      <c r="C2" s="6"/>
      <c r="D2" s="6"/>
      <c r="E2" s="6"/>
      <c r="F2" s="6"/>
      <c r="G2" s="6"/>
      <c r="H2" s="6"/>
      <c r="I2" s="6"/>
      <c r="J2" s="6"/>
      <c r="K2" s="6"/>
      <c r="L2" s="33"/>
      <c r="M2" s="6"/>
      <c r="N2" s="6"/>
      <c r="O2" s="163"/>
      <c r="P2" s="6"/>
      <c r="Q2" s="6"/>
      <c r="R2" s="6"/>
      <c r="S2" s="33"/>
    </row>
    <row r="4" spans="1:36" s="4" customFormat="1" ht="45">
      <c r="A4" s="2" t="s">
        <v>0</v>
      </c>
      <c r="B4" s="3" t="s">
        <v>1</v>
      </c>
      <c r="C4" s="3" t="s">
        <v>115</v>
      </c>
      <c r="D4" s="3" t="s">
        <v>2</v>
      </c>
      <c r="E4" s="3" t="s">
        <v>3</v>
      </c>
      <c r="F4" s="3" t="s">
        <v>4</v>
      </c>
      <c r="G4" s="3" t="s">
        <v>5</v>
      </c>
      <c r="H4" s="3" t="s">
        <v>116</v>
      </c>
      <c r="I4" s="3" t="s">
        <v>62</v>
      </c>
      <c r="J4" s="3" t="s">
        <v>60</v>
      </c>
      <c r="K4" s="3" t="s">
        <v>6</v>
      </c>
      <c r="L4" s="3" t="s">
        <v>7</v>
      </c>
      <c r="M4" s="3" t="s">
        <v>8</v>
      </c>
      <c r="N4" s="3" t="s">
        <v>9</v>
      </c>
      <c r="O4" s="164" t="s">
        <v>10</v>
      </c>
      <c r="P4" s="3" t="s">
        <v>182</v>
      </c>
      <c r="Q4" s="3" t="s">
        <v>183</v>
      </c>
      <c r="R4" s="8"/>
      <c r="S4" s="34" t="s">
        <v>179</v>
      </c>
      <c r="T4" s="4" t="s">
        <v>180</v>
      </c>
      <c r="U4" s="3" t="s">
        <v>181</v>
      </c>
      <c r="V4" s="3"/>
      <c r="W4" s="3"/>
      <c r="X4" s="3"/>
      <c r="Y4" s="3"/>
      <c r="Z4" s="3"/>
      <c r="AA4" s="3"/>
      <c r="AB4" s="3"/>
      <c r="AC4" s="3"/>
      <c r="AD4" s="3"/>
      <c r="AE4" s="3"/>
      <c r="AF4" s="3"/>
      <c r="AG4" s="3"/>
      <c r="AH4" s="3"/>
      <c r="AI4" s="3"/>
      <c r="AJ4" s="3"/>
    </row>
    <row r="5" spans="1:36" s="41" customFormat="1">
      <c r="A5" s="278" t="s">
        <v>20</v>
      </c>
      <c r="B5" s="255"/>
      <c r="C5" s="255"/>
      <c r="D5" s="255"/>
      <c r="E5" s="255"/>
      <c r="F5" s="255"/>
      <c r="G5" s="255"/>
      <c r="H5" s="255"/>
      <c r="I5" s="255"/>
      <c r="J5" s="255"/>
      <c r="K5" s="255"/>
      <c r="L5" s="255"/>
      <c r="M5" s="255"/>
      <c r="N5" s="255"/>
      <c r="O5" s="256"/>
      <c r="P5" s="255"/>
      <c r="Q5" s="255"/>
      <c r="R5" s="265"/>
      <c r="S5" s="266"/>
      <c r="T5" s="254"/>
      <c r="U5" s="254"/>
    </row>
    <row r="6" spans="1:36">
      <c r="A6" s="257" t="s">
        <v>12</v>
      </c>
      <c r="B6" s="258">
        <v>5140</v>
      </c>
      <c r="C6" s="258">
        <v>452.14</v>
      </c>
      <c r="D6" s="258">
        <v>255.86</v>
      </c>
      <c r="E6" s="258">
        <v>140.72</v>
      </c>
      <c r="F6" s="258">
        <v>53.3</v>
      </c>
      <c r="G6" s="258">
        <v>23.46</v>
      </c>
      <c r="H6" s="258">
        <v>102.34</v>
      </c>
      <c r="I6" s="258">
        <v>0</v>
      </c>
      <c r="J6" s="258">
        <v>0</v>
      </c>
      <c r="K6" s="258">
        <v>127.92</v>
      </c>
      <c r="L6" s="258">
        <v>255.86</v>
      </c>
      <c r="M6" s="258">
        <v>434.94</v>
      </c>
      <c r="N6" s="258">
        <v>865.66</v>
      </c>
      <c r="O6" s="259">
        <v>9023</v>
      </c>
      <c r="P6" s="258">
        <f t="shared" ref="P6:P18" si="0">SUM(B6:N6)</f>
        <v>7852.2</v>
      </c>
      <c r="Q6" s="258">
        <f>SUM(O6:P6)</f>
        <v>16875.2</v>
      </c>
      <c r="R6" s="265"/>
      <c r="S6" s="267">
        <v>5139.75</v>
      </c>
      <c r="T6" s="280">
        <f t="shared" ref="T6:T18" si="1">S6-B6</f>
        <v>-0.25</v>
      </c>
      <c r="U6" s="81">
        <f>IF(P6&lt;12000,ROUNDUP(P6,0),12000)</f>
        <v>7853</v>
      </c>
      <c r="V6" s="1"/>
      <c r="W6" s="1"/>
      <c r="X6" s="1"/>
      <c r="Y6" s="1"/>
      <c r="Z6" s="1"/>
      <c r="AA6" s="1"/>
      <c r="AB6" s="1"/>
      <c r="AC6" s="1"/>
      <c r="AD6" s="1"/>
      <c r="AE6" s="1"/>
      <c r="AF6" s="1"/>
      <c r="AG6" s="1"/>
      <c r="AH6" s="1"/>
      <c r="AI6" s="1"/>
      <c r="AJ6" s="1"/>
    </row>
    <row r="7" spans="1:36">
      <c r="A7" s="276" t="s">
        <v>171</v>
      </c>
      <c r="B7" s="258">
        <v>5375</v>
      </c>
      <c r="C7" s="258">
        <v>452.14</v>
      </c>
      <c r="D7" s="258">
        <v>255.86</v>
      </c>
      <c r="E7" s="258">
        <v>140.72</v>
      </c>
      <c r="F7" s="258">
        <v>53.3</v>
      </c>
      <c r="G7" s="258">
        <v>23.46</v>
      </c>
      <c r="H7" s="258">
        <v>102.34</v>
      </c>
      <c r="I7" s="258">
        <v>0</v>
      </c>
      <c r="J7" s="258">
        <v>0</v>
      </c>
      <c r="K7" s="258">
        <v>127.92</v>
      </c>
      <c r="L7" s="258">
        <v>255.86</v>
      </c>
      <c r="M7" s="258">
        <v>434.94</v>
      </c>
      <c r="N7" s="258">
        <v>865.66</v>
      </c>
      <c r="O7" s="259">
        <v>9023</v>
      </c>
      <c r="P7" s="258">
        <f t="shared" si="0"/>
        <v>8087.2</v>
      </c>
      <c r="Q7" s="258">
        <f>SUM(O7:P7)</f>
        <v>17110.2</v>
      </c>
      <c r="R7" s="265"/>
      <c r="S7" s="267">
        <v>5139.75</v>
      </c>
      <c r="T7" s="268">
        <f t="shared" si="1"/>
        <v>-235.25</v>
      </c>
      <c r="U7" s="81">
        <f t="shared" ref="U7:U53" si="2">IF(P7&lt;12000,ROUNDUP(P7,0),12000)</f>
        <v>8088</v>
      </c>
      <c r="V7" s="1"/>
      <c r="W7" s="1"/>
      <c r="X7" s="1"/>
      <c r="Y7" s="1"/>
      <c r="Z7" s="1"/>
      <c r="AA7" s="1"/>
      <c r="AB7" s="1"/>
      <c r="AC7" s="1"/>
      <c r="AD7" s="1"/>
      <c r="AE7" s="1"/>
      <c r="AF7" s="1"/>
      <c r="AG7" s="1"/>
      <c r="AH7" s="1"/>
      <c r="AI7" s="1"/>
      <c r="AJ7" s="1"/>
    </row>
    <row r="8" spans="1:36">
      <c r="A8" s="257" t="s">
        <v>13</v>
      </c>
      <c r="B8" s="258">
        <v>5553</v>
      </c>
      <c r="C8" s="258">
        <v>286.17</v>
      </c>
      <c r="D8" s="258">
        <v>240</v>
      </c>
      <c r="E8" s="258">
        <v>138</v>
      </c>
      <c r="F8" s="258">
        <v>50.010000000000005</v>
      </c>
      <c r="G8" s="258">
        <v>37.5</v>
      </c>
      <c r="H8" s="258">
        <v>96</v>
      </c>
      <c r="I8" s="258">
        <v>1512.1200000000001</v>
      </c>
      <c r="J8" s="258">
        <v>0</v>
      </c>
      <c r="K8" s="258">
        <v>120</v>
      </c>
      <c r="L8" s="258">
        <v>240</v>
      </c>
      <c r="M8" s="258">
        <f>1433.7+609</f>
        <v>2042.7</v>
      </c>
      <c r="N8" s="258">
        <v>418.5</v>
      </c>
      <c r="O8" s="259">
        <v>6741</v>
      </c>
      <c r="P8" s="258">
        <f t="shared" si="0"/>
        <v>10734</v>
      </c>
      <c r="Q8" s="258">
        <f t="shared" ref="Q8:Q18" si="3">SUM(O8:P8)</f>
        <v>17475</v>
      </c>
      <c r="R8" s="265"/>
      <c r="S8" s="267">
        <v>5553</v>
      </c>
      <c r="T8" s="280">
        <f t="shared" si="1"/>
        <v>0</v>
      </c>
      <c r="U8" s="81">
        <f t="shared" si="2"/>
        <v>10734</v>
      </c>
      <c r="V8" s="1"/>
      <c r="W8" s="1"/>
      <c r="X8" s="1"/>
      <c r="Y8" s="1"/>
      <c r="Z8" s="1"/>
      <c r="AA8" s="1"/>
      <c r="AB8" s="1"/>
      <c r="AC8" s="1"/>
      <c r="AD8" s="1"/>
      <c r="AE8" s="1"/>
      <c r="AF8" s="1"/>
      <c r="AG8" s="1"/>
      <c r="AH8" s="1"/>
      <c r="AI8" s="1"/>
      <c r="AJ8" s="1"/>
    </row>
    <row r="9" spans="1:36">
      <c r="A9" s="257" t="s">
        <v>14</v>
      </c>
      <c r="B9" s="258">
        <v>5147.34</v>
      </c>
      <c r="C9" s="258">
        <v>1311.12</v>
      </c>
      <c r="D9" s="258">
        <v>240</v>
      </c>
      <c r="E9" s="258">
        <v>118</v>
      </c>
      <c r="F9" s="258">
        <v>50</v>
      </c>
      <c r="G9" s="258">
        <v>20</v>
      </c>
      <c r="H9" s="258">
        <v>96</v>
      </c>
      <c r="I9" s="258">
        <v>0</v>
      </c>
      <c r="J9" s="258">
        <v>0</v>
      </c>
      <c r="K9" s="258">
        <v>120</v>
      </c>
      <c r="L9" s="258">
        <v>240</v>
      </c>
      <c r="M9" s="258">
        <v>1056</v>
      </c>
      <c r="N9" s="258">
        <v>933.2</v>
      </c>
      <c r="O9" s="259">
        <v>2000</v>
      </c>
      <c r="P9" s="258">
        <f t="shared" si="0"/>
        <v>9331.66</v>
      </c>
      <c r="Q9" s="258">
        <f t="shared" si="3"/>
        <v>11331.66</v>
      </c>
      <c r="R9" s="265"/>
      <c r="S9" s="267">
        <v>5147.34</v>
      </c>
      <c r="T9" s="280">
        <f t="shared" si="1"/>
        <v>0</v>
      </c>
      <c r="U9" s="81">
        <f t="shared" si="2"/>
        <v>9332</v>
      </c>
      <c r="V9" s="1"/>
      <c r="W9" s="1"/>
      <c r="X9" s="1"/>
      <c r="Y9" s="1"/>
      <c r="Z9" s="1"/>
      <c r="AA9" s="1"/>
      <c r="AB9" s="1"/>
      <c r="AC9" s="1"/>
      <c r="AD9" s="1"/>
      <c r="AE9" s="1"/>
      <c r="AF9" s="1"/>
      <c r="AG9" s="1"/>
      <c r="AH9" s="1"/>
      <c r="AI9" s="1"/>
      <c r="AJ9" s="1"/>
    </row>
    <row r="10" spans="1:36">
      <c r="A10" s="257" t="s">
        <v>15</v>
      </c>
      <c r="B10" s="258">
        <v>4922.28</v>
      </c>
      <c r="C10" s="258">
        <v>193.2</v>
      </c>
      <c r="D10" s="258">
        <v>240</v>
      </c>
      <c r="E10" s="258">
        <v>120</v>
      </c>
      <c r="F10" s="258">
        <v>50</v>
      </c>
      <c r="G10" s="258">
        <v>20</v>
      </c>
      <c r="H10" s="258">
        <v>96</v>
      </c>
      <c r="I10" s="258">
        <v>0</v>
      </c>
      <c r="J10" s="258">
        <v>0</v>
      </c>
      <c r="K10" s="258">
        <v>120</v>
      </c>
      <c r="L10" s="258">
        <v>228</v>
      </c>
      <c r="M10" s="258">
        <v>1880.12</v>
      </c>
      <c r="N10" s="258">
        <v>1154.5</v>
      </c>
      <c r="O10" s="259">
        <v>1093.2</v>
      </c>
      <c r="P10" s="258">
        <f t="shared" si="0"/>
        <v>9024.0999999999985</v>
      </c>
      <c r="Q10" s="258">
        <f>SUM(O10:P10)</f>
        <v>10117.299999999999</v>
      </c>
      <c r="R10" s="265"/>
      <c r="S10" s="267">
        <v>4922.28</v>
      </c>
      <c r="T10" s="280">
        <f t="shared" si="1"/>
        <v>0</v>
      </c>
      <c r="U10" s="81">
        <f t="shared" si="2"/>
        <v>9025</v>
      </c>
      <c r="V10" s="1"/>
      <c r="W10" s="1"/>
      <c r="X10" s="1"/>
      <c r="Y10" s="1"/>
      <c r="Z10" s="1"/>
      <c r="AA10" s="1"/>
      <c r="AB10" s="1"/>
      <c r="AC10" s="1"/>
      <c r="AD10" s="1"/>
      <c r="AE10" s="1"/>
      <c r="AF10" s="1"/>
      <c r="AG10" s="1"/>
      <c r="AH10" s="1"/>
      <c r="AI10" s="1"/>
      <c r="AJ10" s="1"/>
    </row>
    <row r="11" spans="1:36">
      <c r="A11" s="257" t="s">
        <v>16</v>
      </c>
      <c r="B11" s="258">
        <v>5180</v>
      </c>
      <c r="C11" s="258">
        <v>1490</v>
      </c>
      <c r="D11" s="258">
        <v>240</v>
      </c>
      <c r="E11" s="258">
        <v>124</v>
      </c>
      <c r="F11" s="258">
        <v>50</v>
      </c>
      <c r="G11" s="258">
        <v>20</v>
      </c>
      <c r="H11" s="258">
        <v>96</v>
      </c>
      <c r="I11" s="258">
        <v>210</v>
      </c>
      <c r="J11" s="258">
        <v>0</v>
      </c>
      <c r="K11" s="258">
        <v>120</v>
      </c>
      <c r="L11" s="258">
        <v>240</v>
      </c>
      <c r="M11" s="258">
        <f>596+816</f>
        <v>1412</v>
      </c>
      <c r="N11" s="258">
        <v>668</v>
      </c>
      <c r="O11" s="259">
        <v>10788</v>
      </c>
      <c r="P11" s="258">
        <f t="shared" si="0"/>
        <v>9850</v>
      </c>
      <c r="Q11" s="258">
        <f t="shared" si="3"/>
        <v>20638</v>
      </c>
      <c r="R11" s="265"/>
      <c r="S11" s="267">
        <v>5180</v>
      </c>
      <c r="T11" s="280">
        <f t="shared" si="1"/>
        <v>0</v>
      </c>
      <c r="U11" s="81">
        <f t="shared" si="2"/>
        <v>9850</v>
      </c>
      <c r="V11" s="1"/>
      <c r="W11" s="1"/>
      <c r="X11" s="1"/>
      <c r="Y11" s="1"/>
      <c r="Z11" s="1"/>
      <c r="AA11" s="1"/>
      <c r="AB11" s="1"/>
      <c r="AC11" s="1"/>
      <c r="AD11" s="1"/>
      <c r="AE11" s="1"/>
      <c r="AF11" s="1"/>
      <c r="AG11" s="1"/>
      <c r="AH11" s="1"/>
      <c r="AI11" s="1"/>
      <c r="AJ11" s="1"/>
    </row>
    <row r="12" spans="1:36">
      <c r="A12" s="257" t="s">
        <v>17</v>
      </c>
      <c r="B12" s="258">
        <v>5777.2</v>
      </c>
      <c r="C12" s="258">
        <v>507.7</v>
      </c>
      <c r="D12" s="258">
        <v>240</v>
      </c>
      <c r="E12" s="258">
        <v>115.2</v>
      </c>
      <c r="F12" s="258">
        <v>50</v>
      </c>
      <c r="G12" s="258">
        <v>20</v>
      </c>
      <c r="H12" s="258">
        <v>96</v>
      </c>
      <c r="I12" s="258">
        <v>0</v>
      </c>
      <c r="J12" s="258">
        <v>0</v>
      </c>
      <c r="K12" s="258">
        <v>120</v>
      </c>
      <c r="L12" s="258">
        <v>240</v>
      </c>
      <c r="M12" s="258">
        <f>1518.3-160</f>
        <v>1358.3</v>
      </c>
      <c r="N12" s="258">
        <v>659</v>
      </c>
      <c r="O12" s="259">
        <v>12477.6</v>
      </c>
      <c r="P12" s="258">
        <f t="shared" si="0"/>
        <v>9183.4</v>
      </c>
      <c r="Q12" s="258">
        <f t="shared" si="3"/>
        <v>21661</v>
      </c>
      <c r="R12" s="265"/>
      <c r="S12" s="267">
        <v>5652.21</v>
      </c>
      <c r="T12" s="268">
        <f t="shared" si="1"/>
        <v>-124.98999999999978</v>
      </c>
      <c r="U12" s="81">
        <f t="shared" si="2"/>
        <v>9184</v>
      </c>
      <c r="V12" s="1"/>
      <c r="W12" s="1"/>
      <c r="X12" s="1"/>
      <c r="Y12" s="1"/>
      <c r="Z12" s="1"/>
      <c r="AA12" s="1"/>
      <c r="AB12" s="1"/>
      <c r="AC12" s="1"/>
      <c r="AD12" s="1"/>
      <c r="AE12" s="1"/>
      <c r="AF12" s="1"/>
      <c r="AG12" s="1"/>
      <c r="AH12" s="1"/>
      <c r="AI12" s="1"/>
      <c r="AJ12" s="1"/>
    </row>
    <row r="13" spans="1:36" ht="17.25">
      <c r="A13" s="277" t="s">
        <v>492</v>
      </c>
      <c r="B13" s="258">
        <f>5777.2</f>
        <v>5777.2</v>
      </c>
      <c r="C13" s="258">
        <v>507.7</v>
      </c>
      <c r="D13" s="258">
        <v>240</v>
      </c>
      <c r="E13" s="258">
        <v>115.2</v>
      </c>
      <c r="F13" s="258">
        <v>50</v>
      </c>
      <c r="G13" s="258">
        <v>20</v>
      </c>
      <c r="H13" s="258">
        <v>96</v>
      </c>
      <c r="I13" s="258">
        <v>0</v>
      </c>
      <c r="J13" s="258">
        <v>0</v>
      </c>
      <c r="K13" s="258">
        <v>120</v>
      </c>
      <c r="L13" s="258">
        <v>240</v>
      </c>
      <c r="M13" s="258">
        <v>1518.3</v>
      </c>
      <c r="N13" s="258">
        <v>659</v>
      </c>
      <c r="O13" s="259">
        <v>12477.6</v>
      </c>
      <c r="P13" s="258">
        <f t="shared" si="0"/>
        <v>9343.4</v>
      </c>
      <c r="Q13" s="258">
        <f t="shared" si="3"/>
        <v>21821</v>
      </c>
      <c r="R13" s="265"/>
      <c r="S13" s="267">
        <v>5652.21</v>
      </c>
      <c r="T13" s="268">
        <f t="shared" si="1"/>
        <v>-124.98999999999978</v>
      </c>
      <c r="U13" s="81">
        <f t="shared" ref="U13" si="4">IF(P13&lt;12000,ROUNDUP(P13,0),12000)</f>
        <v>9344</v>
      </c>
      <c r="V13" s="1"/>
      <c r="W13" s="1"/>
      <c r="X13" s="1"/>
      <c r="Y13" s="1"/>
      <c r="Z13" s="1"/>
      <c r="AA13" s="1"/>
      <c r="AB13" s="1"/>
      <c r="AC13" s="1"/>
      <c r="AD13" s="1"/>
      <c r="AE13" s="1"/>
      <c r="AF13" s="1"/>
      <c r="AG13" s="1"/>
      <c r="AH13" s="1"/>
      <c r="AI13" s="1"/>
      <c r="AJ13" s="1"/>
    </row>
    <row r="14" spans="1:36">
      <c r="A14" s="277" t="s">
        <v>477</v>
      </c>
      <c r="B14" s="258">
        <f>5777.2</f>
        <v>5777.2</v>
      </c>
      <c r="C14" s="258">
        <v>507.7</v>
      </c>
      <c r="D14" s="258">
        <v>240</v>
      </c>
      <c r="E14" s="258">
        <v>115.2</v>
      </c>
      <c r="F14" s="258">
        <v>50</v>
      </c>
      <c r="G14" s="258">
        <v>20</v>
      </c>
      <c r="H14" s="258">
        <v>96</v>
      </c>
      <c r="I14" s="258">
        <v>0</v>
      </c>
      <c r="J14" s="258">
        <v>0</v>
      </c>
      <c r="K14" s="258">
        <v>120</v>
      </c>
      <c r="L14" s="258">
        <v>240</v>
      </c>
      <c r="M14" s="258">
        <v>1518.3</v>
      </c>
      <c r="N14" s="258">
        <v>659</v>
      </c>
      <c r="O14" s="259">
        <v>12477.6</v>
      </c>
      <c r="P14" s="258">
        <f t="shared" ref="P14" si="5">SUM(B14:N14)</f>
        <v>9343.4</v>
      </c>
      <c r="Q14" s="258">
        <f t="shared" ref="Q14" si="6">SUM(O14:P14)</f>
        <v>21821</v>
      </c>
      <c r="R14" s="265"/>
      <c r="S14" s="267">
        <v>5652.21</v>
      </c>
      <c r="T14" s="268">
        <f t="shared" ref="T14" si="7">S14-B14</f>
        <v>-124.98999999999978</v>
      </c>
      <c r="U14" s="81">
        <f t="shared" si="2"/>
        <v>9344</v>
      </c>
      <c r="V14" s="1"/>
      <c r="W14" s="1"/>
      <c r="X14" s="1"/>
      <c r="Y14" s="1"/>
      <c r="Z14" s="1"/>
      <c r="AA14" s="1"/>
      <c r="AB14" s="1"/>
      <c r="AC14" s="1"/>
      <c r="AD14" s="1"/>
      <c r="AE14" s="1"/>
      <c r="AF14" s="1"/>
      <c r="AG14" s="1"/>
      <c r="AH14" s="1"/>
      <c r="AI14" s="1"/>
      <c r="AJ14" s="1"/>
    </row>
    <row r="15" spans="1:36">
      <c r="A15" s="257" t="s">
        <v>18</v>
      </c>
      <c r="B15" s="258">
        <v>5406.96</v>
      </c>
      <c r="C15" s="258">
        <v>3859.46</v>
      </c>
      <c r="D15" s="258">
        <v>240</v>
      </c>
      <c r="E15" s="258">
        <v>122.4</v>
      </c>
      <c r="F15" s="258">
        <v>50</v>
      </c>
      <c r="G15" s="258">
        <v>20</v>
      </c>
      <c r="H15" s="258">
        <v>96</v>
      </c>
      <c r="I15" s="258">
        <v>0</v>
      </c>
      <c r="J15" s="258">
        <v>0</v>
      </c>
      <c r="K15" s="258">
        <v>120</v>
      </c>
      <c r="L15" s="258">
        <v>240</v>
      </c>
      <c r="M15" s="258">
        <v>239.92</v>
      </c>
      <c r="N15" s="258">
        <v>752.26</v>
      </c>
      <c r="O15" s="259">
        <v>13728</v>
      </c>
      <c r="P15" s="258">
        <f t="shared" si="0"/>
        <v>11147</v>
      </c>
      <c r="Q15" s="258">
        <f t="shared" si="3"/>
        <v>24875</v>
      </c>
      <c r="R15" s="265"/>
      <c r="S15" s="267">
        <v>5406.96</v>
      </c>
      <c r="T15" s="280">
        <f t="shared" si="1"/>
        <v>0</v>
      </c>
      <c r="U15" s="81">
        <f t="shared" si="2"/>
        <v>11147</v>
      </c>
      <c r="V15" s="1"/>
      <c r="W15" s="1"/>
      <c r="X15" s="1"/>
      <c r="Y15" s="1"/>
      <c r="Z15" s="1"/>
      <c r="AA15" s="1"/>
      <c r="AB15" s="1"/>
      <c r="AC15" s="1"/>
      <c r="AD15" s="1"/>
      <c r="AE15" s="1"/>
      <c r="AF15" s="1"/>
      <c r="AG15" s="1"/>
      <c r="AH15" s="1"/>
      <c r="AI15" s="1"/>
      <c r="AJ15" s="1"/>
    </row>
    <row r="16" spans="1:36">
      <c r="A16" s="276" t="s">
        <v>172</v>
      </c>
      <c r="B16" s="258">
        <v>5719.92</v>
      </c>
      <c r="C16" s="258">
        <v>3859.46</v>
      </c>
      <c r="D16" s="258">
        <v>240</v>
      </c>
      <c r="E16" s="258">
        <v>122.4</v>
      </c>
      <c r="F16" s="258">
        <v>50</v>
      </c>
      <c r="G16" s="258">
        <v>20</v>
      </c>
      <c r="H16" s="258">
        <v>96</v>
      </c>
      <c r="I16" s="258">
        <v>0</v>
      </c>
      <c r="J16" s="258">
        <v>0</v>
      </c>
      <c r="K16" s="258">
        <v>120</v>
      </c>
      <c r="L16" s="258">
        <v>240</v>
      </c>
      <c r="M16" s="258">
        <v>239.92</v>
      </c>
      <c r="N16" s="258">
        <v>752.3</v>
      </c>
      <c r="O16" s="259">
        <v>13728</v>
      </c>
      <c r="P16" s="258">
        <f t="shared" si="0"/>
        <v>11460</v>
      </c>
      <c r="Q16" s="258">
        <f t="shared" ref="Q16:Q17" si="8">SUM(O16:P16)</f>
        <v>25188</v>
      </c>
      <c r="R16" s="265"/>
      <c r="S16" s="267">
        <v>5406.96</v>
      </c>
      <c r="T16" s="268">
        <f t="shared" si="1"/>
        <v>-312.96000000000004</v>
      </c>
      <c r="U16" s="81">
        <f t="shared" si="2"/>
        <v>11460</v>
      </c>
      <c r="V16" s="1"/>
      <c r="W16" s="1"/>
      <c r="X16" s="1"/>
      <c r="Y16" s="1"/>
      <c r="Z16" s="1"/>
      <c r="AA16" s="1"/>
      <c r="AB16" s="1"/>
      <c r="AC16" s="1"/>
      <c r="AD16" s="1"/>
      <c r="AE16" s="1"/>
      <c r="AF16" s="1"/>
      <c r="AG16" s="1"/>
      <c r="AH16" s="1"/>
      <c r="AI16" s="1"/>
      <c r="AJ16" s="1"/>
    </row>
    <row r="17" spans="1:36">
      <c r="A17" s="257" t="s">
        <v>40</v>
      </c>
      <c r="B17" s="258">
        <v>5788</v>
      </c>
      <c r="C17" s="258">
        <v>884</v>
      </c>
      <c r="D17" s="258">
        <v>240</v>
      </c>
      <c r="E17" s="258">
        <v>120</v>
      </c>
      <c r="F17" s="258">
        <v>50</v>
      </c>
      <c r="G17" s="258">
        <v>20</v>
      </c>
      <c r="H17" s="258">
        <v>96</v>
      </c>
      <c r="I17" s="258">
        <v>0</v>
      </c>
      <c r="J17" s="258">
        <v>0</v>
      </c>
      <c r="K17" s="258">
        <v>120</v>
      </c>
      <c r="L17" s="258">
        <v>240</v>
      </c>
      <c r="M17" s="258">
        <f>972+735</f>
        <v>1707</v>
      </c>
      <c r="N17" s="258">
        <v>800</v>
      </c>
      <c r="O17" s="259">
        <v>12100</v>
      </c>
      <c r="P17" s="258">
        <f t="shared" ref="P17" si="9">SUM(B17:N17)</f>
        <v>10065</v>
      </c>
      <c r="Q17" s="258">
        <f t="shared" si="8"/>
        <v>22165</v>
      </c>
      <c r="R17" s="265"/>
      <c r="S17" s="267">
        <v>5787.52</v>
      </c>
      <c r="T17" s="280">
        <f t="shared" ref="T17" si="10">S17-B17</f>
        <v>-0.47999999999956344</v>
      </c>
      <c r="U17" s="81">
        <f t="shared" si="2"/>
        <v>10065</v>
      </c>
      <c r="V17" s="1"/>
      <c r="W17" s="1"/>
      <c r="X17" s="1"/>
      <c r="Y17" s="1"/>
      <c r="Z17" s="1"/>
      <c r="AA17" s="1"/>
      <c r="AB17" s="1"/>
      <c r="AC17" s="1"/>
      <c r="AD17" s="1"/>
      <c r="AE17" s="1"/>
      <c r="AF17" s="1"/>
      <c r="AG17" s="1"/>
      <c r="AH17" s="1"/>
      <c r="AI17" s="1"/>
      <c r="AJ17" s="1"/>
    </row>
    <row r="18" spans="1:36">
      <c r="A18" s="277" t="s">
        <v>475</v>
      </c>
      <c r="B18" s="258">
        <v>5788</v>
      </c>
      <c r="C18" s="258">
        <v>884</v>
      </c>
      <c r="D18" s="258">
        <v>240</v>
      </c>
      <c r="E18" s="258">
        <v>120</v>
      </c>
      <c r="F18" s="258">
        <v>50</v>
      </c>
      <c r="G18" s="258">
        <v>20</v>
      </c>
      <c r="H18" s="258">
        <v>96</v>
      </c>
      <c r="I18" s="258">
        <v>0</v>
      </c>
      <c r="J18" s="258">
        <v>0</v>
      </c>
      <c r="K18" s="258">
        <v>120</v>
      </c>
      <c r="L18" s="258">
        <v>240</v>
      </c>
      <c r="M18" s="258">
        <f>972+735+91.5</f>
        <v>1798.5</v>
      </c>
      <c r="N18" s="258">
        <v>800</v>
      </c>
      <c r="O18" s="259">
        <v>12100</v>
      </c>
      <c r="P18" s="258">
        <f t="shared" si="0"/>
        <v>10156.5</v>
      </c>
      <c r="Q18" s="258">
        <f t="shared" si="3"/>
        <v>22256.5</v>
      </c>
      <c r="R18" s="265"/>
      <c r="S18" s="267">
        <v>5787.52</v>
      </c>
      <c r="T18" s="280">
        <f t="shared" si="1"/>
        <v>-0.47999999999956344</v>
      </c>
      <c r="U18" s="81">
        <f t="shared" si="2"/>
        <v>10157</v>
      </c>
      <c r="V18" s="1"/>
      <c r="W18" s="1"/>
      <c r="X18" s="1"/>
      <c r="Y18" s="1"/>
      <c r="Z18" s="1"/>
      <c r="AA18" s="1"/>
      <c r="AB18" s="1"/>
      <c r="AC18" s="1"/>
      <c r="AD18" s="1"/>
      <c r="AE18" s="1"/>
      <c r="AF18" s="1"/>
      <c r="AG18" s="1"/>
      <c r="AH18" s="1"/>
      <c r="AI18" s="1"/>
      <c r="AJ18" s="1"/>
    </row>
    <row r="19" spans="1:36">
      <c r="A19" s="279" t="s">
        <v>19</v>
      </c>
      <c r="B19" s="261"/>
      <c r="C19" s="261"/>
      <c r="D19" s="261"/>
      <c r="E19" s="261"/>
      <c r="F19" s="261"/>
      <c r="G19" s="261"/>
      <c r="H19" s="261"/>
      <c r="I19" s="261"/>
      <c r="J19" s="261"/>
      <c r="K19" s="261"/>
      <c r="L19" s="261"/>
      <c r="M19" s="261"/>
      <c r="N19" s="261"/>
      <c r="O19" s="262"/>
      <c r="P19" s="261"/>
      <c r="Q19" s="261"/>
      <c r="R19" s="265"/>
      <c r="S19" s="269"/>
      <c r="T19" s="270"/>
      <c r="U19" s="271"/>
      <c r="V19" s="1"/>
      <c r="W19" s="1"/>
      <c r="X19" s="1"/>
      <c r="Y19" s="1"/>
      <c r="Z19" s="1"/>
      <c r="AA19" s="1"/>
      <c r="AB19" s="1"/>
      <c r="AC19" s="1"/>
      <c r="AD19" s="1"/>
      <c r="AE19" s="1"/>
      <c r="AF19" s="1"/>
      <c r="AG19" s="1"/>
      <c r="AH19" s="1"/>
      <c r="AI19" s="1"/>
      <c r="AJ19" s="1"/>
    </row>
    <row r="20" spans="1:36">
      <c r="A20" s="257" t="s">
        <v>201</v>
      </c>
      <c r="B20" s="258">
        <v>7462.98</v>
      </c>
      <c r="C20" s="258">
        <v>548.87</v>
      </c>
      <c r="D20" s="258">
        <v>490</v>
      </c>
      <c r="E20" s="258">
        <v>160</v>
      </c>
      <c r="F20" s="258">
        <v>0</v>
      </c>
      <c r="G20" s="258">
        <v>0</v>
      </c>
      <c r="H20" s="258">
        <v>96</v>
      </c>
      <c r="I20" s="258">
        <v>0</v>
      </c>
      <c r="J20" s="258">
        <v>0</v>
      </c>
      <c r="K20" s="258">
        <v>120</v>
      </c>
      <c r="L20" s="258">
        <v>0</v>
      </c>
      <c r="M20" s="258">
        <v>3360.6</v>
      </c>
      <c r="N20" s="258">
        <v>276.25</v>
      </c>
      <c r="O20" s="259">
        <v>16676</v>
      </c>
      <c r="P20" s="258">
        <f t="shared" ref="P20:P36" si="11">SUM(B20:N20)</f>
        <v>12514.699999999999</v>
      </c>
      <c r="Q20" s="258">
        <f t="shared" ref="Q20:Q36" si="12">SUM(O20:P20)</f>
        <v>29190.699999999997</v>
      </c>
      <c r="R20" s="265"/>
      <c r="S20" s="267">
        <v>7462.98</v>
      </c>
      <c r="T20" s="268">
        <f t="shared" ref="T20:T36" si="13">S20-B20</f>
        <v>0</v>
      </c>
      <c r="U20" s="81">
        <f t="shared" si="2"/>
        <v>12000</v>
      </c>
      <c r="V20" s="1"/>
      <c r="W20" s="1"/>
      <c r="X20" s="1"/>
      <c r="Y20" s="1"/>
      <c r="Z20" s="1"/>
      <c r="AA20" s="1"/>
      <c r="AB20" s="1"/>
      <c r="AC20" s="1"/>
      <c r="AD20" s="1"/>
      <c r="AE20" s="1"/>
      <c r="AF20" s="1"/>
      <c r="AG20" s="1"/>
      <c r="AH20" s="1"/>
      <c r="AI20" s="1"/>
      <c r="AJ20" s="1"/>
    </row>
    <row r="21" spans="1:36">
      <c r="A21" s="277" t="s">
        <v>153</v>
      </c>
      <c r="B21" s="258">
        <v>7462.98</v>
      </c>
      <c r="C21" s="258">
        <v>548.87</v>
      </c>
      <c r="D21" s="258">
        <v>490</v>
      </c>
      <c r="E21" s="258">
        <v>160</v>
      </c>
      <c r="F21" s="258">
        <v>0</v>
      </c>
      <c r="G21" s="258">
        <v>0</v>
      </c>
      <c r="H21" s="258">
        <v>96</v>
      </c>
      <c r="I21" s="258">
        <v>0</v>
      </c>
      <c r="J21" s="258">
        <v>0</v>
      </c>
      <c r="K21" s="258">
        <v>120</v>
      </c>
      <c r="L21" s="258">
        <v>0</v>
      </c>
      <c r="M21" s="258">
        <v>3552.6</v>
      </c>
      <c r="N21" s="258">
        <v>276.25</v>
      </c>
      <c r="O21" s="259">
        <v>16676</v>
      </c>
      <c r="P21" s="258">
        <f t="shared" si="11"/>
        <v>12706.699999999999</v>
      </c>
      <c r="Q21" s="258">
        <f t="shared" ref="Q21:Q22" si="14">SUM(O21:P21)</f>
        <v>29382.699999999997</v>
      </c>
      <c r="R21" s="265"/>
      <c r="S21" s="267">
        <v>7462.98</v>
      </c>
      <c r="T21" s="268">
        <f t="shared" si="13"/>
        <v>0</v>
      </c>
      <c r="U21" s="81">
        <f t="shared" si="2"/>
        <v>12000</v>
      </c>
      <c r="V21" s="1"/>
      <c r="W21" s="1"/>
      <c r="X21" s="1"/>
      <c r="Y21" s="1"/>
      <c r="Z21" s="1"/>
      <c r="AA21" s="1"/>
      <c r="AB21" s="1"/>
      <c r="AC21" s="1"/>
      <c r="AD21" s="1"/>
      <c r="AE21" s="1"/>
      <c r="AF21" s="1"/>
      <c r="AG21" s="1"/>
      <c r="AH21" s="1"/>
      <c r="AI21" s="1"/>
      <c r="AJ21" s="1"/>
    </row>
    <row r="22" spans="1:36">
      <c r="A22" s="277" t="s">
        <v>202</v>
      </c>
      <c r="B22" s="258">
        <v>7654.98</v>
      </c>
      <c r="C22" s="258">
        <v>548.87</v>
      </c>
      <c r="D22" s="258">
        <v>490</v>
      </c>
      <c r="E22" s="258">
        <v>160</v>
      </c>
      <c r="F22" s="258">
        <v>0</v>
      </c>
      <c r="G22" s="258">
        <v>0</v>
      </c>
      <c r="H22" s="258">
        <v>96</v>
      </c>
      <c r="I22" s="258">
        <v>0</v>
      </c>
      <c r="J22" s="258">
        <v>0</v>
      </c>
      <c r="K22" s="258">
        <v>120</v>
      </c>
      <c r="L22" s="258">
        <v>0</v>
      </c>
      <c r="M22" s="258">
        <v>3360.6</v>
      </c>
      <c r="N22" s="258">
        <v>276.25</v>
      </c>
      <c r="O22" s="259">
        <v>16676</v>
      </c>
      <c r="P22" s="258">
        <f t="shared" si="11"/>
        <v>12706.7</v>
      </c>
      <c r="Q22" s="258">
        <f t="shared" si="14"/>
        <v>29382.7</v>
      </c>
      <c r="R22" s="265"/>
      <c r="S22" s="267">
        <v>7462.98</v>
      </c>
      <c r="T22" s="268">
        <f t="shared" si="13"/>
        <v>-192</v>
      </c>
      <c r="U22" s="81">
        <f t="shared" si="2"/>
        <v>12000</v>
      </c>
      <c r="V22" s="1"/>
      <c r="W22" s="1"/>
      <c r="X22" s="1"/>
      <c r="Y22" s="1"/>
      <c r="Z22" s="1"/>
      <c r="AA22" s="1"/>
      <c r="AB22" s="1"/>
      <c r="AC22" s="1"/>
      <c r="AD22" s="1"/>
      <c r="AE22" s="1"/>
      <c r="AF22" s="1"/>
      <c r="AG22" s="1"/>
      <c r="AH22" s="1"/>
      <c r="AI22" s="1"/>
      <c r="AJ22" s="1"/>
    </row>
    <row r="23" spans="1:36">
      <c r="A23" s="257" t="s">
        <v>22</v>
      </c>
      <c r="B23" s="258">
        <v>5372.4</v>
      </c>
      <c r="C23" s="258">
        <v>283.68</v>
      </c>
      <c r="D23" s="258">
        <v>400.08000000000004</v>
      </c>
      <c r="E23" s="258">
        <v>96</v>
      </c>
      <c r="F23" s="258">
        <v>0</v>
      </c>
      <c r="G23" s="258">
        <v>0</v>
      </c>
      <c r="H23" s="258">
        <v>96</v>
      </c>
      <c r="I23" s="258">
        <v>0</v>
      </c>
      <c r="J23" s="258">
        <v>0</v>
      </c>
      <c r="K23" s="258">
        <v>120</v>
      </c>
      <c r="L23" s="258">
        <v>48</v>
      </c>
      <c r="M23" s="258">
        <v>287.04000000000002</v>
      </c>
      <c r="N23" s="258">
        <v>743.52</v>
      </c>
      <c r="O23" s="259">
        <v>13154.16</v>
      </c>
      <c r="P23" s="258">
        <f t="shared" si="11"/>
        <v>7446.7199999999993</v>
      </c>
      <c r="Q23" s="258">
        <f t="shared" si="12"/>
        <v>20600.879999999997</v>
      </c>
      <c r="R23" s="265"/>
      <c r="S23" s="272">
        <v>5372.29</v>
      </c>
      <c r="T23" s="280">
        <f t="shared" si="13"/>
        <v>-0.10999999999967258</v>
      </c>
      <c r="U23" s="81">
        <f t="shared" si="2"/>
        <v>7447</v>
      </c>
      <c r="V23" s="1"/>
      <c r="W23" s="1"/>
      <c r="X23" s="1"/>
      <c r="Y23" s="1"/>
      <c r="Z23" s="1"/>
      <c r="AA23" s="1"/>
      <c r="AB23" s="1"/>
      <c r="AC23" s="1"/>
      <c r="AD23" s="1"/>
      <c r="AE23" s="1"/>
      <c r="AF23" s="1"/>
      <c r="AG23" s="1"/>
      <c r="AH23" s="1"/>
      <c r="AI23" s="1"/>
      <c r="AJ23" s="1"/>
    </row>
    <row r="24" spans="1:36">
      <c r="A24" s="257" t="s">
        <v>21</v>
      </c>
      <c r="B24" s="258">
        <v>4894.08</v>
      </c>
      <c r="C24" s="258">
        <v>196.32</v>
      </c>
      <c r="D24" s="258">
        <v>240</v>
      </c>
      <c r="E24" s="258">
        <v>108</v>
      </c>
      <c r="F24" s="258">
        <v>0</v>
      </c>
      <c r="G24" s="258">
        <v>96</v>
      </c>
      <c r="H24" s="258">
        <v>0</v>
      </c>
      <c r="I24" s="258">
        <v>0</v>
      </c>
      <c r="J24" s="258">
        <v>0</v>
      </c>
      <c r="K24" s="258">
        <v>120</v>
      </c>
      <c r="L24" s="258">
        <v>61.44</v>
      </c>
      <c r="M24" s="258">
        <v>822</v>
      </c>
      <c r="N24" s="258">
        <v>679</v>
      </c>
      <c r="O24" s="259">
        <v>7265.76</v>
      </c>
      <c r="P24" s="258">
        <f t="shared" si="11"/>
        <v>7216.8399999999992</v>
      </c>
      <c r="Q24" s="258">
        <f t="shared" si="12"/>
        <v>14482.599999999999</v>
      </c>
      <c r="R24" s="265"/>
      <c r="S24" s="272">
        <v>4894.25</v>
      </c>
      <c r="T24" s="280">
        <f t="shared" si="13"/>
        <v>0.17000000000007276</v>
      </c>
      <c r="U24" s="81">
        <f t="shared" si="2"/>
        <v>7217</v>
      </c>
      <c r="V24" s="1"/>
      <c r="W24" s="1"/>
      <c r="X24" s="1"/>
      <c r="Y24" s="1"/>
      <c r="Z24" s="1"/>
      <c r="AA24" s="1"/>
      <c r="AB24" s="1"/>
      <c r="AC24" s="1"/>
      <c r="AD24" s="1"/>
      <c r="AE24" s="1"/>
      <c r="AF24" s="1"/>
      <c r="AG24" s="1"/>
      <c r="AH24" s="1"/>
      <c r="AI24" s="1"/>
      <c r="AJ24" s="1"/>
    </row>
    <row r="25" spans="1:36" s="45" customFormat="1">
      <c r="A25" s="276" t="s">
        <v>203</v>
      </c>
      <c r="B25" s="263">
        <v>5395.92</v>
      </c>
      <c r="C25" s="263">
        <v>216.48</v>
      </c>
      <c r="D25" s="263">
        <v>264.72000000000003</v>
      </c>
      <c r="E25" s="263">
        <v>119.28</v>
      </c>
      <c r="F25" s="263">
        <v>0</v>
      </c>
      <c r="G25" s="263">
        <v>96</v>
      </c>
      <c r="H25" s="263">
        <v>0</v>
      </c>
      <c r="I25" s="263">
        <v>0</v>
      </c>
      <c r="J25" s="263">
        <v>0</v>
      </c>
      <c r="K25" s="263">
        <v>120</v>
      </c>
      <c r="L25" s="263">
        <v>61.44</v>
      </c>
      <c r="M25" s="263">
        <v>859.2</v>
      </c>
      <c r="N25" s="263">
        <v>679</v>
      </c>
      <c r="O25" s="259">
        <v>8010.48</v>
      </c>
      <c r="P25" s="263">
        <f t="shared" si="11"/>
        <v>7812.0399999999991</v>
      </c>
      <c r="Q25" s="263">
        <f t="shared" ref="Q25" si="15">SUM(O25:P25)</f>
        <v>15822.519999999999</v>
      </c>
      <c r="R25" s="273"/>
      <c r="S25" s="272">
        <v>4894.25</v>
      </c>
      <c r="T25" s="274">
        <f t="shared" si="13"/>
        <v>-501.67000000000007</v>
      </c>
      <c r="U25" s="275">
        <f t="shared" si="2"/>
        <v>7813</v>
      </c>
      <c r="V25" s="46"/>
      <c r="W25" s="46"/>
      <c r="X25" s="46"/>
      <c r="Y25" s="46"/>
      <c r="Z25" s="46"/>
      <c r="AA25" s="46"/>
      <c r="AB25" s="46"/>
      <c r="AC25" s="46"/>
      <c r="AD25" s="46"/>
      <c r="AE25" s="46"/>
      <c r="AF25" s="46"/>
      <c r="AG25" s="46"/>
      <c r="AH25" s="46"/>
      <c r="AI25" s="46"/>
      <c r="AJ25" s="46"/>
    </row>
    <row r="26" spans="1:36">
      <c r="A26" s="257" t="s">
        <v>23</v>
      </c>
      <c r="B26" s="258">
        <v>2710.64</v>
      </c>
      <c r="C26" s="258">
        <v>157.36000000000001</v>
      </c>
      <c r="D26" s="258">
        <v>240</v>
      </c>
      <c r="E26" s="258">
        <v>78</v>
      </c>
      <c r="F26" s="258">
        <v>0</v>
      </c>
      <c r="G26" s="258">
        <v>0</v>
      </c>
      <c r="H26" s="258">
        <v>96</v>
      </c>
      <c r="I26" s="258">
        <v>0</v>
      </c>
      <c r="J26" s="258">
        <v>0</v>
      </c>
      <c r="K26" s="258">
        <v>120</v>
      </c>
      <c r="L26" s="258">
        <v>144</v>
      </c>
      <c r="M26" s="258">
        <v>824.4</v>
      </c>
      <c r="N26" s="258">
        <v>432</v>
      </c>
      <c r="O26" s="259">
        <v>5364</v>
      </c>
      <c r="P26" s="258">
        <f t="shared" si="11"/>
        <v>4802.3999999999996</v>
      </c>
      <c r="Q26" s="258">
        <f t="shared" si="12"/>
        <v>10166.4</v>
      </c>
      <c r="R26" s="265"/>
      <c r="S26" s="272">
        <v>2710.64</v>
      </c>
      <c r="T26" s="280">
        <f t="shared" si="13"/>
        <v>0</v>
      </c>
      <c r="U26" s="81">
        <f t="shared" si="2"/>
        <v>4803</v>
      </c>
      <c r="V26" s="1"/>
      <c r="W26" s="1"/>
      <c r="X26" s="1"/>
      <c r="Y26" s="1"/>
      <c r="Z26" s="1"/>
      <c r="AA26" s="1"/>
      <c r="AB26" s="1"/>
      <c r="AC26" s="1"/>
      <c r="AD26" s="1"/>
      <c r="AE26" s="1"/>
      <c r="AF26" s="1"/>
      <c r="AG26" s="1"/>
      <c r="AH26" s="1"/>
      <c r="AI26" s="1"/>
      <c r="AJ26" s="1"/>
    </row>
    <row r="27" spans="1:36" s="45" customFormat="1">
      <c r="A27" s="276" t="s">
        <v>204</v>
      </c>
      <c r="B27" s="263">
        <f>2710.64+286.8</f>
        <v>2997.44</v>
      </c>
      <c r="C27" s="263">
        <v>157.36000000000001</v>
      </c>
      <c r="D27" s="263">
        <v>240</v>
      </c>
      <c r="E27" s="263">
        <v>78</v>
      </c>
      <c r="F27" s="263">
        <v>0</v>
      </c>
      <c r="G27" s="263">
        <v>0</v>
      </c>
      <c r="H27" s="263">
        <v>96</v>
      </c>
      <c r="I27" s="263">
        <v>0</v>
      </c>
      <c r="J27" s="263">
        <v>0</v>
      </c>
      <c r="K27" s="263">
        <v>120</v>
      </c>
      <c r="L27" s="263">
        <v>144</v>
      </c>
      <c r="M27" s="263">
        <f>1111.2-286.8</f>
        <v>824.40000000000009</v>
      </c>
      <c r="N27" s="263">
        <v>432</v>
      </c>
      <c r="O27" s="259">
        <v>5364</v>
      </c>
      <c r="P27" s="263">
        <f t="shared" si="11"/>
        <v>5089.2000000000007</v>
      </c>
      <c r="Q27" s="263">
        <f t="shared" ref="Q27" si="16">SUM(O27:P27)</f>
        <v>10453.200000000001</v>
      </c>
      <c r="R27" s="273"/>
      <c r="S27" s="272">
        <v>2710.64</v>
      </c>
      <c r="T27" s="274">
        <f t="shared" si="13"/>
        <v>-286.80000000000018</v>
      </c>
      <c r="U27" s="275">
        <f t="shared" si="2"/>
        <v>5090</v>
      </c>
      <c r="V27" s="46"/>
      <c r="W27" s="46"/>
      <c r="X27" s="46"/>
      <c r="Y27" s="46"/>
      <c r="Z27" s="46"/>
      <c r="AA27" s="46"/>
      <c r="AB27" s="46"/>
      <c r="AC27" s="46"/>
      <c r="AD27" s="46"/>
      <c r="AE27" s="46"/>
      <c r="AF27" s="46"/>
      <c r="AG27" s="46"/>
      <c r="AH27" s="46"/>
      <c r="AI27" s="46"/>
      <c r="AJ27" s="46"/>
    </row>
    <row r="28" spans="1:36">
      <c r="A28" s="257" t="s">
        <v>193</v>
      </c>
      <c r="B28" s="258">
        <v>6090.38</v>
      </c>
      <c r="C28" s="258">
        <v>339.1</v>
      </c>
      <c r="D28" s="258">
        <v>240</v>
      </c>
      <c r="E28" s="258">
        <v>138</v>
      </c>
      <c r="F28" s="258">
        <v>0</v>
      </c>
      <c r="G28" s="258">
        <v>150</v>
      </c>
      <c r="H28" s="258">
        <v>96</v>
      </c>
      <c r="I28" s="258">
        <v>0</v>
      </c>
      <c r="J28" s="258">
        <v>0</v>
      </c>
      <c r="K28" s="258">
        <v>0</v>
      </c>
      <c r="L28" s="258">
        <v>0</v>
      </c>
      <c r="M28" s="258">
        <v>2533.4</v>
      </c>
      <c r="N28" s="258">
        <v>435.92</v>
      </c>
      <c r="O28" s="259">
        <v>4836</v>
      </c>
      <c r="P28" s="258">
        <f t="shared" si="11"/>
        <v>10022.800000000001</v>
      </c>
      <c r="Q28" s="258">
        <f>SUM(O28:P28)</f>
        <v>14858.800000000001</v>
      </c>
      <c r="R28" s="265"/>
      <c r="S28" s="267">
        <v>6090.37</v>
      </c>
      <c r="T28" s="280">
        <f t="shared" si="13"/>
        <v>-1.0000000000218279E-2</v>
      </c>
      <c r="U28" s="81">
        <f t="shared" si="2"/>
        <v>10023</v>
      </c>
      <c r="V28" s="1"/>
      <c r="W28" s="1"/>
      <c r="X28" s="1"/>
      <c r="Y28" s="1"/>
      <c r="Z28" s="1"/>
      <c r="AA28" s="1"/>
      <c r="AB28" s="1"/>
      <c r="AC28" s="1"/>
      <c r="AD28" s="1"/>
      <c r="AE28" s="1"/>
      <c r="AF28" s="1"/>
      <c r="AG28" s="1"/>
      <c r="AH28" s="1"/>
      <c r="AI28" s="1"/>
      <c r="AJ28" s="1"/>
    </row>
    <row r="29" spans="1:36">
      <c r="A29" s="257" t="s">
        <v>240</v>
      </c>
      <c r="B29" s="258">
        <v>8878</v>
      </c>
      <c r="C29" s="258">
        <v>0</v>
      </c>
      <c r="D29" s="258">
        <v>240</v>
      </c>
      <c r="E29" s="258">
        <v>140</v>
      </c>
      <c r="F29" s="258">
        <v>0</v>
      </c>
      <c r="G29" s="258">
        <v>0</v>
      </c>
      <c r="H29" s="258">
        <v>96</v>
      </c>
      <c r="I29" s="258">
        <v>0</v>
      </c>
      <c r="J29" s="258">
        <v>0</v>
      </c>
      <c r="K29" s="258">
        <v>120</v>
      </c>
      <c r="L29" s="258">
        <v>0</v>
      </c>
      <c r="M29" s="258">
        <v>460</v>
      </c>
      <c r="N29" s="258">
        <v>0</v>
      </c>
      <c r="O29" s="259">
        <v>10556</v>
      </c>
      <c r="P29" s="258">
        <f t="shared" si="11"/>
        <v>9934</v>
      </c>
      <c r="Q29" s="258">
        <f t="shared" si="12"/>
        <v>20490</v>
      </c>
      <c r="R29" s="265"/>
      <c r="S29" s="267">
        <v>7673.22</v>
      </c>
      <c r="T29" s="268">
        <f t="shared" si="13"/>
        <v>-1204.7799999999997</v>
      </c>
      <c r="U29" s="81">
        <f t="shared" si="2"/>
        <v>9934</v>
      </c>
      <c r="V29" s="1"/>
      <c r="W29" s="1"/>
      <c r="X29" s="1"/>
      <c r="Y29" s="1"/>
      <c r="Z29" s="1"/>
      <c r="AA29" s="1"/>
      <c r="AB29" s="1"/>
      <c r="AC29" s="1"/>
      <c r="AD29" s="1"/>
      <c r="AE29" s="1"/>
      <c r="AF29" s="1"/>
      <c r="AG29" s="1"/>
      <c r="AH29" s="1"/>
      <c r="AI29" s="1"/>
      <c r="AJ29" s="1"/>
    </row>
    <row r="30" spans="1:36">
      <c r="A30" s="257" t="s">
        <v>241</v>
      </c>
      <c r="B30" s="258">
        <v>6801</v>
      </c>
      <c r="C30" s="258">
        <v>0</v>
      </c>
      <c r="D30" s="258">
        <v>240</v>
      </c>
      <c r="E30" s="258">
        <v>104</v>
      </c>
      <c r="F30" s="258">
        <v>0</v>
      </c>
      <c r="G30" s="258">
        <v>0</v>
      </c>
      <c r="H30" s="258">
        <v>96</v>
      </c>
      <c r="I30" s="258">
        <v>0</v>
      </c>
      <c r="J30" s="258">
        <v>0</v>
      </c>
      <c r="K30" s="258">
        <v>120</v>
      </c>
      <c r="L30" s="258">
        <v>0</v>
      </c>
      <c r="M30" s="258">
        <v>2537</v>
      </c>
      <c r="N30" s="258">
        <v>0</v>
      </c>
      <c r="O30" s="259">
        <v>7460</v>
      </c>
      <c r="P30" s="258">
        <f t="shared" si="11"/>
        <v>9898</v>
      </c>
      <c r="Q30" s="258">
        <f t="shared" si="12"/>
        <v>17358</v>
      </c>
      <c r="R30" s="265"/>
      <c r="S30" s="267">
        <v>5611.5</v>
      </c>
      <c r="T30" s="268">
        <f t="shared" si="13"/>
        <v>-1189.5</v>
      </c>
      <c r="U30" s="81">
        <f t="shared" si="2"/>
        <v>9898</v>
      </c>
      <c r="V30" s="1"/>
      <c r="W30" s="1"/>
      <c r="X30" s="1"/>
      <c r="Y30" s="1"/>
      <c r="Z30" s="1"/>
      <c r="AA30" s="1"/>
      <c r="AB30" s="1"/>
      <c r="AC30" s="1"/>
      <c r="AD30" s="1"/>
      <c r="AE30" s="1"/>
      <c r="AF30" s="1"/>
      <c r="AG30" s="1"/>
      <c r="AH30" s="1"/>
      <c r="AI30" s="1"/>
      <c r="AJ30" s="1"/>
    </row>
    <row r="31" spans="1:36">
      <c r="A31" s="257" t="s">
        <v>242</v>
      </c>
      <c r="B31" s="258">
        <v>6842</v>
      </c>
      <c r="C31" s="258">
        <v>0</v>
      </c>
      <c r="D31" s="258">
        <v>240</v>
      </c>
      <c r="E31" s="258">
        <v>102</v>
      </c>
      <c r="F31" s="258">
        <v>0</v>
      </c>
      <c r="G31" s="258">
        <v>0</v>
      </c>
      <c r="H31" s="258">
        <v>96</v>
      </c>
      <c r="I31" s="258">
        <v>0</v>
      </c>
      <c r="J31" s="258">
        <v>0</v>
      </c>
      <c r="K31" s="258">
        <v>120</v>
      </c>
      <c r="L31" s="258">
        <v>0</v>
      </c>
      <c r="M31" s="258">
        <v>3980</v>
      </c>
      <c r="N31" s="258">
        <v>0</v>
      </c>
      <c r="O31" s="259">
        <v>6574</v>
      </c>
      <c r="P31" s="258">
        <f t="shared" si="11"/>
        <v>11380</v>
      </c>
      <c r="Q31" s="258">
        <f t="shared" si="12"/>
        <v>17954</v>
      </c>
      <c r="R31" s="265"/>
      <c r="S31" s="267">
        <v>5517</v>
      </c>
      <c r="T31" s="268">
        <f t="shared" si="13"/>
        <v>-1325</v>
      </c>
      <c r="U31" s="81">
        <f t="shared" si="2"/>
        <v>11380</v>
      </c>
      <c r="V31" s="1"/>
      <c r="W31" s="1"/>
      <c r="X31" s="1"/>
      <c r="Y31" s="1"/>
      <c r="Z31" s="1"/>
      <c r="AA31" s="1"/>
      <c r="AB31" s="1"/>
      <c r="AC31" s="1"/>
      <c r="AD31" s="1"/>
      <c r="AE31" s="1"/>
      <c r="AF31" s="1"/>
      <c r="AG31" s="1"/>
      <c r="AH31" s="1"/>
      <c r="AI31" s="1"/>
      <c r="AJ31" s="1"/>
    </row>
    <row r="32" spans="1:36">
      <c r="A32" s="257" t="s">
        <v>243</v>
      </c>
      <c r="B32" s="258">
        <v>5907</v>
      </c>
      <c r="C32" s="258">
        <v>0</v>
      </c>
      <c r="D32" s="258">
        <v>240</v>
      </c>
      <c r="E32" s="258">
        <v>94</v>
      </c>
      <c r="F32" s="258">
        <v>0</v>
      </c>
      <c r="G32" s="258">
        <v>0</v>
      </c>
      <c r="H32" s="258">
        <v>96</v>
      </c>
      <c r="I32" s="258">
        <v>0</v>
      </c>
      <c r="J32" s="258">
        <v>0</v>
      </c>
      <c r="K32" s="258">
        <v>120</v>
      </c>
      <c r="L32" s="258">
        <v>0</v>
      </c>
      <c r="M32" s="258">
        <v>483</v>
      </c>
      <c r="N32" s="258">
        <v>0</v>
      </c>
      <c r="O32" s="259">
        <v>6078</v>
      </c>
      <c r="P32" s="258">
        <f t="shared" si="11"/>
        <v>6940</v>
      </c>
      <c r="Q32" s="258">
        <f t="shared" si="12"/>
        <v>13018</v>
      </c>
      <c r="R32" s="265"/>
      <c r="S32" s="267">
        <v>4987.26</v>
      </c>
      <c r="T32" s="268">
        <f t="shared" si="13"/>
        <v>-919.73999999999978</v>
      </c>
      <c r="U32" s="81">
        <f t="shared" si="2"/>
        <v>6940</v>
      </c>
      <c r="V32" s="1"/>
      <c r="W32" s="1"/>
      <c r="X32" s="1"/>
      <c r="Y32" s="1"/>
      <c r="Z32" s="1"/>
      <c r="AA32" s="1"/>
      <c r="AB32" s="1"/>
      <c r="AC32" s="1"/>
      <c r="AD32" s="1"/>
      <c r="AE32" s="1"/>
      <c r="AF32" s="1"/>
      <c r="AG32" s="1"/>
      <c r="AH32" s="1"/>
      <c r="AI32" s="1"/>
      <c r="AJ32" s="1"/>
    </row>
    <row r="33" spans="1:36" s="45" customFormat="1" ht="17.25">
      <c r="A33" s="260" t="s">
        <v>249</v>
      </c>
      <c r="B33" s="263">
        <v>9120</v>
      </c>
      <c r="C33" s="263">
        <v>0</v>
      </c>
      <c r="D33" s="263">
        <v>0</v>
      </c>
      <c r="E33" s="263">
        <v>0</v>
      </c>
      <c r="F33" s="263">
        <v>0</v>
      </c>
      <c r="G33" s="263">
        <v>0</v>
      </c>
      <c r="H33" s="263">
        <v>0</v>
      </c>
      <c r="I33" s="263">
        <v>0</v>
      </c>
      <c r="J33" s="263">
        <v>0</v>
      </c>
      <c r="K33" s="263">
        <v>0</v>
      </c>
      <c r="L33" s="263">
        <v>0</v>
      </c>
      <c r="M33" s="263">
        <v>0</v>
      </c>
      <c r="N33" s="263">
        <v>0</v>
      </c>
      <c r="O33" s="259">
        <v>0</v>
      </c>
      <c r="P33" s="258">
        <f t="shared" si="11"/>
        <v>9120</v>
      </c>
      <c r="Q33" s="263">
        <f t="shared" ref="Q33" si="17">SUM(O33:P33)</f>
        <v>9120</v>
      </c>
      <c r="R33" s="273"/>
      <c r="S33" s="272">
        <v>8858</v>
      </c>
      <c r="T33" s="274">
        <f t="shared" si="13"/>
        <v>-262</v>
      </c>
      <c r="U33" s="81">
        <f t="shared" si="2"/>
        <v>9120</v>
      </c>
      <c r="V33" s="1"/>
      <c r="W33" s="1"/>
      <c r="X33" s="1"/>
      <c r="Y33" s="1"/>
      <c r="Z33" s="1"/>
      <c r="AA33" s="1"/>
      <c r="AB33" s="1"/>
      <c r="AC33" s="1"/>
      <c r="AD33" s="1"/>
      <c r="AE33" s="1"/>
      <c r="AF33" s="1"/>
      <c r="AG33" s="1"/>
      <c r="AH33" s="1"/>
      <c r="AI33" s="1"/>
      <c r="AJ33" s="1"/>
    </row>
    <row r="34" spans="1:36" s="45" customFormat="1">
      <c r="A34" s="260" t="s">
        <v>248</v>
      </c>
      <c r="B34" s="263">
        <v>6801</v>
      </c>
      <c r="C34" s="263">
        <v>0</v>
      </c>
      <c r="D34" s="263">
        <v>490</v>
      </c>
      <c r="E34" s="263">
        <v>104</v>
      </c>
      <c r="F34" s="263">
        <v>0</v>
      </c>
      <c r="G34" s="263">
        <v>0</v>
      </c>
      <c r="H34" s="263">
        <v>96</v>
      </c>
      <c r="I34" s="263">
        <v>0</v>
      </c>
      <c r="J34" s="263">
        <v>0</v>
      </c>
      <c r="K34" s="263">
        <v>120</v>
      </c>
      <c r="L34" s="263">
        <v>0</v>
      </c>
      <c r="M34" s="263">
        <v>3380.65</v>
      </c>
      <c r="N34" s="263">
        <v>0</v>
      </c>
      <c r="O34" s="259">
        <v>7460</v>
      </c>
      <c r="P34" s="258">
        <f t="shared" si="11"/>
        <v>10991.65</v>
      </c>
      <c r="Q34" s="263">
        <f t="shared" ref="Q34" si="18">SUM(O34:P34)</f>
        <v>18451.650000000001</v>
      </c>
      <c r="R34" s="273"/>
      <c r="S34" s="272">
        <v>5902.3</v>
      </c>
      <c r="T34" s="274">
        <f t="shared" si="13"/>
        <v>-898.69999999999982</v>
      </c>
      <c r="U34" s="81">
        <f t="shared" si="2"/>
        <v>10992</v>
      </c>
      <c r="V34" s="1"/>
      <c r="W34" s="1"/>
      <c r="X34" s="1"/>
      <c r="Y34" s="1"/>
      <c r="Z34" s="1"/>
      <c r="AA34" s="1"/>
      <c r="AB34" s="1"/>
      <c r="AC34" s="1"/>
      <c r="AD34" s="1"/>
      <c r="AE34" s="1"/>
      <c r="AF34" s="1"/>
      <c r="AG34" s="1"/>
      <c r="AH34" s="1"/>
      <c r="AI34" s="1"/>
      <c r="AJ34" s="1"/>
    </row>
    <row r="35" spans="1:36" s="45" customFormat="1" ht="30">
      <c r="A35" s="264" t="s">
        <v>247</v>
      </c>
      <c r="B35" s="263">
        <v>8878</v>
      </c>
      <c r="C35" s="263">
        <v>0</v>
      </c>
      <c r="D35" s="263">
        <v>490</v>
      </c>
      <c r="E35" s="263">
        <v>140</v>
      </c>
      <c r="F35" s="263">
        <v>0</v>
      </c>
      <c r="G35" s="263">
        <v>0</v>
      </c>
      <c r="H35" s="263">
        <v>96</v>
      </c>
      <c r="I35" s="263">
        <v>0</v>
      </c>
      <c r="J35" s="263">
        <v>0</v>
      </c>
      <c r="K35" s="263">
        <v>120</v>
      </c>
      <c r="L35" s="263">
        <v>0</v>
      </c>
      <c r="M35" s="263">
        <v>1303.6500000000001</v>
      </c>
      <c r="N35" s="263">
        <v>0</v>
      </c>
      <c r="O35" s="259">
        <v>10556</v>
      </c>
      <c r="P35" s="258">
        <f t="shared" si="11"/>
        <v>11027.65</v>
      </c>
      <c r="Q35" s="263">
        <f t="shared" ref="Q35" si="19">SUM(O35:P35)</f>
        <v>21583.65</v>
      </c>
      <c r="R35" s="273"/>
      <c r="S35" s="272"/>
      <c r="T35" s="274">
        <f t="shared" si="13"/>
        <v>-8878</v>
      </c>
      <c r="U35" s="81">
        <f t="shared" si="2"/>
        <v>11028</v>
      </c>
      <c r="V35" s="1"/>
      <c r="W35" s="1"/>
      <c r="X35" s="1"/>
      <c r="Y35" s="1"/>
      <c r="Z35" s="1"/>
      <c r="AA35" s="1"/>
      <c r="AB35" s="1"/>
      <c r="AC35" s="1"/>
      <c r="AD35" s="1"/>
      <c r="AE35" s="1"/>
      <c r="AF35" s="1"/>
      <c r="AG35" s="1"/>
      <c r="AH35" s="1"/>
      <c r="AI35" s="1"/>
      <c r="AJ35" s="1"/>
    </row>
    <row r="36" spans="1:36">
      <c r="A36" s="257" t="s">
        <v>239</v>
      </c>
      <c r="B36" s="258">
        <v>7919</v>
      </c>
      <c r="C36" s="258">
        <v>224</v>
      </c>
      <c r="D36" s="258">
        <v>265</v>
      </c>
      <c r="E36" s="258">
        <v>161</v>
      </c>
      <c r="F36" s="258">
        <v>0</v>
      </c>
      <c r="G36" s="258">
        <v>0</v>
      </c>
      <c r="H36" s="258">
        <v>0</v>
      </c>
      <c r="I36" s="258">
        <v>0</v>
      </c>
      <c r="J36" s="258">
        <v>0</v>
      </c>
      <c r="K36" s="258">
        <v>132</v>
      </c>
      <c r="L36" s="258">
        <v>0</v>
      </c>
      <c r="M36" s="258">
        <v>0</v>
      </c>
      <c r="N36" s="258">
        <v>291</v>
      </c>
      <c r="O36" s="259">
        <v>9589</v>
      </c>
      <c r="P36" s="258">
        <f t="shared" si="11"/>
        <v>8992</v>
      </c>
      <c r="Q36" s="258">
        <f t="shared" si="12"/>
        <v>18581</v>
      </c>
      <c r="R36" s="265"/>
      <c r="S36" s="267">
        <v>7182.56</v>
      </c>
      <c r="T36" s="268">
        <f t="shared" si="13"/>
        <v>-736.4399999999996</v>
      </c>
      <c r="U36" s="81">
        <f t="shared" si="2"/>
        <v>8992</v>
      </c>
      <c r="V36" s="1"/>
      <c r="W36" s="1"/>
      <c r="X36" s="1"/>
      <c r="Y36" s="1"/>
      <c r="Z36" s="1"/>
      <c r="AA36" s="1"/>
      <c r="AB36" s="1"/>
      <c r="AC36" s="1"/>
      <c r="AD36" s="1"/>
      <c r="AE36" s="1"/>
      <c r="AF36" s="1"/>
      <c r="AG36" s="1"/>
      <c r="AH36" s="1"/>
      <c r="AI36" s="1"/>
      <c r="AJ36" s="1"/>
    </row>
    <row r="37" spans="1:36">
      <c r="A37" s="279" t="s">
        <v>479</v>
      </c>
      <c r="B37" s="261"/>
      <c r="C37" s="261"/>
      <c r="D37" s="261"/>
      <c r="E37" s="261"/>
      <c r="F37" s="261"/>
      <c r="G37" s="261"/>
      <c r="H37" s="261"/>
      <c r="I37" s="261"/>
      <c r="J37" s="261"/>
      <c r="K37" s="261"/>
      <c r="L37" s="261"/>
      <c r="M37" s="261"/>
      <c r="N37" s="261"/>
      <c r="O37" s="262"/>
      <c r="P37" s="261"/>
      <c r="Q37" s="261"/>
      <c r="R37" s="265"/>
      <c r="S37" s="269"/>
      <c r="T37" s="270"/>
      <c r="U37" s="271"/>
      <c r="V37" s="1"/>
      <c r="W37" s="1"/>
      <c r="X37" s="1"/>
      <c r="Y37" s="1"/>
      <c r="Z37" s="1"/>
      <c r="AA37" s="1"/>
      <c r="AB37" s="1"/>
      <c r="AC37" s="1"/>
      <c r="AD37" s="1"/>
      <c r="AE37" s="1"/>
      <c r="AF37" s="1"/>
      <c r="AG37" s="1"/>
      <c r="AH37" s="1"/>
      <c r="AI37" s="1"/>
      <c r="AJ37" s="1"/>
    </row>
    <row r="38" spans="1:36" ht="17.25">
      <c r="A38" s="257" t="s">
        <v>118</v>
      </c>
      <c r="B38" s="258">
        <v>4973</v>
      </c>
      <c r="C38" s="258">
        <v>204</v>
      </c>
      <c r="D38" s="258">
        <v>240</v>
      </c>
      <c r="E38" s="258">
        <v>124</v>
      </c>
      <c r="F38" s="258">
        <v>50</v>
      </c>
      <c r="G38" s="258">
        <v>30.72</v>
      </c>
      <c r="H38" s="258">
        <v>65.28</v>
      </c>
      <c r="I38" s="258">
        <v>636</v>
      </c>
      <c r="J38" s="258">
        <v>0</v>
      </c>
      <c r="K38" s="258">
        <v>120</v>
      </c>
      <c r="L38" s="258">
        <v>96</v>
      </c>
      <c r="M38" s="258">
        <v>2247</v>
      </c>
      <c r="N38" s="263">
        <v>1173</v>
      </c>
      <c r="O38" s="259">
        <v>7350</v>
      </c>
      <c r="P38" s="258">
        <f>SUM(B38:N38)</f>
        <v>9959</v>
      </c>
      <c r="Q38" s="258">
        <f t="shared" ref="Q38:Q40" si="20">SUM(O38:P38)</f>
        <v>17309</v>
      </c>
      <c r="R38" s="265"/>
      <c r="S38" s="267">
        <v>4973</v>
      </c>
      <c r="T38" s="268">
        <f>S38-B38</f>
        <v>0</v>
      </c>
      <c r="U38" s="81">
        <f t="shared" si="2"/>
        <v>9959</v>
      </c>
      <c r="V38" s="1"/>
      <c r="W38" s="1"/>
      <c r="X38" s="1"/>
      <c r="Y38" s="1"/>
      <c r="Z38" s="1"/>
      <c r="AA38" s="1"/>
      <c r="AB38" s="1"/>
      <c r="AC38" s="1"/>
      <c r="AD38" s="1"/>
      <c r="AE38" s="1"/>
      <c r="AF38" s="1"/>
      <c r="AG38" s="1"/>
      <c r="AH38" s="1"/>
      <c r="AI38" s="1"/>
      <c r="AJ38" s="1"/>
    </row>
    <row r="39" spans="1:36" ht="17.25">
      <c r="A39" s="257" t="s">
        <v>122</v>
      </c>
      <c r="B39" s="258">
        <v>4484</v>
      </c>
      <c r="C39" s="258">
        <v>0</v>
      </c>
      <c r="D39" s="258">
        <v>240</v>
      </c>
      <c r="E39" s="258">
        <v>108</v>
      </c>
      <c r="F39" s="258">
        <v>80</v>
      </c>
      <c r="G39" s="258">
        <v>96</v>
      </c>
      <c r="H39" s="258">
        <v>441</v>
      </c>
      <c r="I39" s="258">
        <v>0</v>
      </c>
      <c r="J39" s="258">
        <v>0</v>
      </c>
      <c r="K39" s="258">
        <v>168</v>
      </c>
      <c r="L39" s="258">
        <v>96</v>
      </c>
      <c r="M39" s="258">
        <v>2658</v>
      </c>
      <c r="N39" s="258">
        <v>726</v>
      </c>
      <c r="O39" s="259">
        <v>8900</v>
      </c>
      <c r="P39" s="258">
        <f>SUM(B39:N39)</f>
        <v>9097</v>
      </c>
      <c r="Q39" s="258">
        <f t="shared" si="20"/>
        <v>17997</v>
      </c>
      <c r="R39" s="265"/>
      <c r="S39" s="267">
        <v>4236.21</v>
      </c>
      <c r="T39" s="268">
        <f>S39-B39</f>
        <v>-247.78999999999996</v>
      </c>
      <c r="U39" s="81">
        <f t="shared" si="2"/>
        <v>9097</v>
      </c>
      <c r="V39" s="1"/>
      <c r="W39" s="1"/>
      <c r="X39" s="1"/>
      <c r="Y39" s="1"/>
      <c r="Z39" s="1"/>
      <c r="AA39" s="1"/>
      <c r="AB39" s="1"/>
      <c r="AC39" s="1"/>
      <c r="AD39" s="1"/>
      <c r="AE39" s="1"/>
      <c r="AF39" s="1"/>
      <c r="AG39" s="1"/>
      <c r="AH39" s="1"/>
      <c r="AI39" s="1"/>
      <c r="AJ39" s="1"/>
    </row>
    <row r="40" spans="1:36">
      <c r="A40" s="257" t="s">
        <v>29</v>
      </c>
      <c r="B40" s="258">
        <v>2618</v>
      </c>
      <c r="C40" s="258">
        <v>0</v>
      </c>
      <c r="D40" s="258">
        <v>240</v>
      </c>
      <c r="E40" s="258">
        <v>0</v>
      </c>
      <c r="F40" s="258">
        <v>50</v>
      </c>
      <c r="G40" s="258">
        <v>48</v>
      </c>
      <c r="H40" s="258">
        <v>48</v>
      </c>
      <c r="I40" s="258">
        <v>0</v>
      </c>
      <c r="J40" s="258">
        <v>0</v>
      </c>
      <c r="K40" s="258">
        <v>120</v>
      </c>
      <c r="L40" s="258">
        <v>96</v>
      </c>
      <c r="M40" s="258">
        <v>731.5</v>
      </c>
      <c r="N40" s="258">
        <v>398</v>
      </c>
      <c r="O40" s="259">
        <v>3300</v>
      </c>
      <c r="P40" s="258">
        <f>SUM(B40:N40)</f>
        <v>4349.5</v>
      </c>
      <c r="Q40" s="258">
        <f t="shared" si="20"/>
        <v>7649.5</v>
      </c>
      <c r="R40" s="265"/>
      <c r="S40" s="267">
        <v>2618</v>
      </c>
      <c r="T40" s="268">
        <f>S40-B40</f>
        <v>0</v>
      </c>
      <c r="U40" s="81">
        <f t="shared" si="2"/>
        <v>4350</v>
      </c>
      <c r="V40" s="1"/>
      <c r="W40" s="1"/>
      <c r="X40" s="1"/>
      <c r="Y40" s="1"/>
      <c r="Z40" s="1"/>
      <c r="AA40" s="1"/>
      <c r="AB40" s="1"/>
      <c r="AC40" s="1"/>
      <c r="AD40" s="1"/>
      <c r="AE40" s="1"/>
      <c r="AF40" s="1"/>
      <c r="AG40" s="1"/>
      <c r="AH40" s="1"/>
      <c r="AI40" s="1"/>
      <c r="AJ40" s="1"/>
    </row>
    <row r="41" spans="1:36">
      <c r="A41" s="279" t="s">
        <v>480</v>
      </c>
      <c r="B41" s="261"/>
      <c r="C41" s="261"/>
      <c r="D41" s="261"/>
      <c r="E41" s="261"/>
      <c r="F41" s="261"/>
      <c r="G41" s="261"/>
      <c r="H41" s="261"/>
      <c r="I41" s="261"/>
      <c r="J41" s="261"/>
      <c r="K41" s="261"/>
      <c r="L41" s="261"/>
      <c r="M41" s="261"/>
      <c r="N41" s="261"/>
      <c r="O41" s="262"/>
      <c r="P41" s="261"/>
      <c r="Q41" s="261"/>
      <c r="R41" s="265"/>
      <c r="S41" s="269"/>
      <c r="T41" s="270"/>
      <c r="U41" s="271"/>
      <c r="V41" s="1"/>
      <c r="W41" s="1"/>
      <c r="X41" s="1"/>
      <c r="Y41" s="1"/>
      <c r="Z41" s="1"/>
      <c r="AA41" s="1"/>
      <c r="AB41" s="1"/>
      <c r="AC41" s="1"/>
      <c r="AD41" s="1"/>
      <c r="AE41" s="1"/>
      <c r="AF41" s="1"/>
      <c r="AG41" s="1"/>
      <c r="AH41" s="1"/>
      <c r="AI41" s="1"/>
      <c r="AJ41" s="1"/>
    </row>
    <row r="42" spans="1:36">
      <c r="A42" s="257" t="s">
        <v>30</v>
      </c>
      <c r="B42" s="258">
        <v>3086.08</v>
      </c>
      <c r="C42" s="258">
        <v>248.96</v>
      </c>
      <c r="D42" s="258">
        <v>168</v>
      </c>
      <c r="E42" s="258">
        <v>72</v>
      </c>
      <c r="F42" s="258">
        <v>0</v>
      </c>
      <c r="G42" s="258">
        <v>0</v>
      </c>
      <c r="H42" s="258">
        <v>96</v>
      </c>
      <c r="I42" s="258">
        <v>168</v>
      </c>
      <c r="J42" s="258">
        <v>120</v>
      </c>
      <c r="K42" s="258">
        <v>120</v>
      </c>
      <c r="L42" s="258">
        <v>0</v>
      </c>
      <c r="M42" s="258">
        <v>100</v>
      </c>
      <c r="N42" s="258">
        <v>240</v>
      </c>
      <c r="O42" s="259">
        <v>0</v>
      </c>
      <c r="P42" s="258">
        <f>SUM(B42:N42)</f>
        <v>4419.04</v>
      </c>
      <c r="Q42" s="258">
        <f t="shared" ref="Q42:Q53" si="21">SUM(O42:P42)</f>
        <v>4419.04</v>
      </c>
      <c r="R42" s="265"/>
      <c r="S42" s="267">
        <v>3086.08</v>
      </c>
      <c r="T42" s="280">
        <f t="shared" ref="T42:T53" si="22">S42-B42</f>
        <v>0</v>
      </c>
      <c r="U42" s="81">
        <f t="shared" si="2"/>
        <v>4420</v>
      </c>
      <c r="V42" s="1"/>
      <c r="W42" s="1"/>
      <c r="X42" s="1"/>
      <c r="Y42" s="1"/>
      <c r="Z42" s="1"/>
      <c r="AA42" s="1"/>
      <c r="AB42" s="1"/>
      <c r="AC42" s="1"/>
      <c r="AD42" s="1"/>
      <c r="AE42" s="1"/>
      <c r="AF42" s="1"/>
      <c r="AG42" s="1"/>
      <c r="AH42" s="1"/>
      <c r="AI42" s="1"/>
      <c r="AJ42" s="1"/>
    </row>
    <row r="43" spans="1:36">
      <c r="A43" s="257" t="s">
        <v>31</v>
      </c>
      <c r="B43" s="258">
        <v>3214.0800000000004</v>
      </c>
      <c r="C43" s="258">
        <v>120.96000000000001</v>
      </c>
      <c r="D43" s="258">
        <v>168</v>
      </c>
      <c r="E43" s="258">
        <v>72</v>
      </c>
      <c r="F43" s="258">
        <v>0</v>
      </c>
      <c r="G43" s="258">
        <v>0</v>
      </c>
      <c r="H43" s="258">
        <v>96</v>
      </c>
      <c r="I43" s="258">
        <v>168</v>
      </c>
      <c r="J43" s="258">
        <v>120</v>
      </c>
      <c r="K43" s="258">
        <v>120</v>
      </c>
      <c r="L43" s="258">
        <v>0</v>
      </c>
      <c r="M43" s="263">
        <v>150</v>
      </c>
      <c r="N43" s="258">
        <v>254</v>
      </c>
      <c r="O43" s="259">
        <v>0</v>
      </c>
      <c r="P43" s="258">
        <f t="shared" ref="P43:P53" si="23">SUM(B43:N43)</f>
        <v>4483.0400000000009</v>
      </c>
      <c r="Q43" s="258">
        <f t="shared" si="21"/>
        <v>4483.0400000000009</v>
      </c>
      <c r="R43" s="265"/>
      <c r="S43" s="267">
        <v>3214.15</v>
      </c>
      <c r="T43" s="280">
        <f t="shared" si="22"/>
        <v>6.9999999999708962E-2</v>
      </c>
      <c r="U43" s="81">
        <f t="shared" si="2"/>
        <v>4484</v>
      </c>
      <c r="V43" s="1"/>
      <c r="W43" s="1"/>
      <c r="X43" s="1"/>
      <c r="Y43" s="1"/>
      <c r="Z43" s="1"/>
      <c r="AA43" s="1"/>
      <c r="AB43" s="1"/>
      <c r="AC43" s="1"/>
      <c r="AD43" s="1"/>
      <c r="AE43" s="1"/>
      <c r="AF43" s="1"/>
      <c r="AG43" s="1"/>
      <c r="AH43" s="1"/>
      <c r="AI43" s="1"/>
      <c r="AJ43" s="1"/>
    </row>
    <row r="44" spans="1:36">
      <c r="A44" s="257" t="s">
        <v>32</v>
      </c>
      <c r="B44" s="258">
        <v>3214.15</v>
      </c>
      <c r="C44" s="258">
        <v>120.89</v>
      </c>
      <c r="D44" s="258">
        <v>168</v>
      </c>
      <c r="E44" s="258">
        <v>72</v>
      </c>
      <c r="F44" s="258">
        <v>0</v>
      </c>
      <c r="G44" s="258">
        <v>0</v>
      </c>
      <c r="H44" s="258">
        <v>96</v>
      </c>
      <c r="I44" s="258">
        <v>168</v>
      </c>
      <c r="J44" s="258">
        <v>120</v>
      </c>
      <c r="K44" s="258">
        <v>120</v>
      </c>
      <c r="L44" s="258">
        <v>0</v>
      </c>
      <c r="M44" s="258">
        <v>150</v>
      </c>
      <c r="N44" s="258">
        <v>194</v>
      </c>
      <c r="O44" s="259">
        <v>0</v>
      </c>
      <c r="P44" s="258">
        <f t="shared" si="23"/>
        <v>4423.04</v>
      </c>
      <c r="Q44" s="258">
        <f t="shared" si="21"/>
        <v>4423.04</v>
      </c>
      <c r="R44" s="265"/>
      <c r="S44" s="267">
        <v>3214.15</v>
      </c>
      <c r="T44" s="280">
        <f t="shared" si="22"/>
        <v>0</v>
      </c>
      <c r="U44" s="81">
        <f t="shared" si="2"/>
        <v>4424</v>
      </c>
      <c r="V44" s="1"/>
      <c r="W44" s="1"/>
      <c r="X44" s="1"/>
      <c r="Y44" s="1"/>
      <c r="Z44" s="1"/>
      <c r="AA44" s="1"/>
      <c r="AB44" s="1"/>
      <c r="AC44" s="1"/>
      <c r="AD44" s="1"/>
      <c r="AE44" s="1"/>
      <c r="AF44" s="1"/>
      <c r="AG44" s="1"/>
      <c r="AH44" s="1"/>
      <c r="AI44" s="1"/>
      <c r="AJ44" s="1"/>
    </row>
    <row r="45" spans="1:36">
      <c r="A45" s="257" t="s">
        <v>33</v>
      </c>
      <c r="B45" s="258">
        <v>3214.08</v>
      </c>
      <c r="C45" s="258">
        <v>120.96</v>
      </c>
      <c r="D45" s="258">
        <v>168</v>
      </c>
      <c r="E45" s="258">
        <v>72</v>
      </c>
      <c r="F45" s="258">
        <v>0</v>
      </c>
      <c r="G45" s="258">
        <v>0</v>
      </c>
      <c r="H45" s="258">
        <v>96</v>
      </c>
      <c r="I45" s="258">
        <v>168</v>
      </c>
      <c r="J45" s="258">
        <v>120</v>
      </c>
      <c r="K45" s="258">
        <v>120</v>
      </c>
      <c r="L45" s="258">
        <v>0</v>
      </c>
      <c r="M45" s="258">
        <v>100</v>
      </c>
      <c r="N45" s="258">
        <v>40</v>
      </c>
      <c r="O45" s="259">
        <v>0</v>
      </c>
      <c r="P45" s="258">
        <f>SUM(B45:N45)</f>
        <v>4219.04</v>
      </c>
      <c r="Q45" s="258">
        <f t="shared" si="21"/>
        <v>4219.04</v>
      </c>
      <c r="R45" s="265"/>
      <c r="S45" s="267">
        <v>3214.15</v>
      </c>
      <c r="T45" s="280">
        <f t="shared" si="22"/>
        <v>7.0000000000163709E-2</v>
      </c>
      <c r="U45" s="81">
        <f t="shared" si="2"/>
        <v>4220</v>
      </c>
      <c r="V45" s="1"/>
      <c r="W45" s="1"/>
      <c r="X45" s="1"/>
      <c r="Y45" s="1"/>
      <c r="Z45" s="1"/>
      <c r="AA45" s="1"/>
      <c r="AB45" s="1"/>
      <c r="AC45" s="1"/>
      <c r="AD45" s="1"/>
      <c r="AE45" s="1"/>
      <c r="AF45" s="1"/>
      <c r="AG45" s="1"/>
      <c r="AH45" s="1"/>
      <c r="AI45" s="1"/>
      <c r="AJ45" s="1"/>
    </row>
    <row r="46" spans="1:36">
      <c r="A46" s="257" t="s">
        <v>34</v>
      </c>
      <c r="B46" s="258">
        <v>3214.08</v>
      </c>
      <c r="C46" s="258">
        <v>120.96</v>
      </c>
      <c r="D46" s="258">
        <v>168</v>
      </c>
      <c r="E46" s="258">
        <v>72</v>
      </c>
      <c r="F46" s="258">
        <v>0</v>
      </c>
      <c r="G46" s="258">
        <v>0</v>
      </c>
      <c r="H46" s="258">
        <v>96</v>
      </c>
      <c r="I46" s="258">
        <v>168</v>
      </c>
      <c r="J46" s="258">
        <v>120</v>
      </c>
      <c r="K46" s="258">
        <v>120</v>
      </c>
      <c r="L46" s="258">
        <v>0</v>
      </c>
      <c r="M46" s="258">
        <v>40</v>
      </c>
      <c r="N46" s="258">
        <v>80</v>
      </c>
      <c r="O46" s="259">
        <v>0</v>
      </c>
      <c r="P46" s="258">
        <f t="shared" si="23"/>
        <v>4199.04</v>
      </c>
      <c r="Q46" s="258">
        <f t="shared" si="21"/>
        <v>4199.04</v>
      </c>
      <c r="R46" s="265"/>
      <c r="S46" s="267">
        <v>3214.15</v>
      </c>
      <c r="T46" s="280">
        <f t="shared" si="22"/>
        <v>7.0000000000163709E-2</v>
      </c>
      <c r="U46" s="81">
        <f t="shared" si="2"/>
        <v>4200</v>
      </c>
      <c r="V46" s="1"/>
      <c r="W46" s="1"/>
      <c r="X46" s="1"/>
      <c r="Y46" s="1"/>
      <c r="Z46" s="1"/>
      <c r="AA46" s="1"/>
      <c r="AB46" s="1"/>
      <c r="AC46" s="1"/>
      <c r="AD46" s="1"/>
      <c r="AE46" s="1"/>
      <c r="AF46" s="1"/>
      <c r="AG46" s="1"/>
      <c r="AH46" s="1"/>
      <c r="AI46" s="1"/>
      <c r="AJ46" s="1"/>
    </row>
    <row r="47" spans="1:36">
      <c r="A47" s="257" t="s">
        <v>35</v>
      </c>
      <c r="B47" s="258">
        <v>3214.15</v>
      </c>
      <c r="C47" s="258">
        <v>120.89</v>
      </c>
      <c r="D47" s="258">
        <v>168</v>
      </c>
      <c r="E47" s="258">
        <v>72</v>
      </c>
      <c r="F47" s="258">
        <v>0</v>
      </c>
      <c r="G47" s="258">
        <v>0</v>
      </c>
      <c r="H47" s="258">
        <v>96</v>
      </c>
      <c r="I47" s="258">
        <v>168</v>
      </c>
      <c r="J47" s="258">
        <v>120</v>
      </c>
      <c r="K47" s="258">
        <v>120</v>
      </c>
      <c r="L47" s="258">
        <v>0</v>
      </c>
      <c r="M47" s="258">
        <v>80</v>
      </c>
      <c r="N47" s="258">
        <v>96</v>
      </c>
      <c r="O47" s="259">
        <v>0</v>
      </c>
      <c r="P47" s="258">
        <f>SUM(B47:N47)</f>
        <v>4255.04</v>
      </c>
      <c r="Q47" s="258">
        <f t="shared" si="21"/>
        <v>4255.04</v>
      </c>
      <c r="R47" s="265"/>
      <c r="S47" s="267">
        <v>3214.15</v>
      </c>
      <c r="T47" s="280">
        <f t="shared" si="22"/>
        <v>0</v>
      </c>
      <c r="U47" s="81">
        <f t="shared" si="2"/>
        <v>4256</v>
      </c>
      <c r="V47" s="1"/>
      <c r="W47" s="1"/>
      <c r="X47" s="1"/>
      <c r="Y47" s="1"/>
      <c r="Z47" s="1"/>
      <c r="AA47" s="1"/>
      <c r="AB47" s="1"/>
      <c r="AC47" s="1"/>
      <c r="AD47" s="1"/>
      <c r="AE47" s="1"/>
      <c r="AF47" s="1"/>
      <c r="AG47" s="1"/>
      <c r="AH47" s="1"/>
      <c r="AI47" s="1"/>
      <c r="AJ47" s="1"/>
    </row>
    <row r="48" spans="1:36">
      <c r="A48" s="257" t="s">
        <v>52</v>
      </c>
      <c r="B48" s="258">
        <v>3214.15</v>
      </c>
      <c r="C48" s="258">
        <v>120.89000000000001</v>
      </c>
      <c r="D48" s="258">
        <v>168</v>
      </c>
      <c r="E48" s="258">
        <v>72</v>
      </c>
      <c r="F48" s="258">
        <v>0</v>
      </c>
      <c r="G48" s="258">
        <v>0</v>
      </c>
      <c r="H48" s="258">
        <v>96</v>
      </c>
      <c r="I48" s="258">
        <v>168</v>
      </c>
      <c r="J48" s="258">
        <v>120</v>
      </c>
      <c r="K48" s="258">
        <v>120</v>
      </c>
      <c r="L48" s="258">
        <v>0</v>
      </c>
      <c r="M48" s="258">
        <v>100</v>
      </c>
      <c r="N48" s="258">
        <v>120</v>
      </c>
      <c r="O48" s="259">
        <v>0</v>
      </c>
      <c r="P48" s="258">
        <f t="shared" si="23"/>
        <v>4299.04</v>
      </c>
      <c r="Q48" s="258">
        <f t="shared" si="21"/>
        <v>4299.04</v>
      </c>
      <c r="R48" s="265"/>
      <c r="S48" s="267">
        <v>3214.15</v>
      </c>
      <c r="T48" s="280">
        <f t="shared" si="22"/>
        <v>0</v>
      </c>
      <c r="U48" s="81">
        <f t="shared" si="2"/>
        <v>4300</v>
      </c>
      <c r="V48" s="1"/>
      <c r="W48" s="1"/>
      <c r="X48" s="1"/>
      <c r="Y48" s="1"/>
      <c r="Z48" s="1"/>
      <c r="AA48" s="1"/>
      <c r="AB48" s="1"/>
      <c r="AC48" s="1"/>
      <c r="AD48" s="1"/>
      <c r="AE48" s="1"/>
      <c r="AF48" s="1"/>
      <c r="AG48" s="1"/>
      <c r="AH48" s="1"/>
      <c r="AI48" s="1"/>
      <c r="AJ48" s="1"/>
    </row>
    <row r="49" spans="1:36">
      <c r="A49" s="257" t="s">
        <v>36</v>
      </c>
      <c r="B49" s="258">
        <v>3214.08</v>
      </c>
      <c r="C49" s="258">
        <v>120.96000000000001</v>
      </c>
      <c r="D49" s="258">
        <v>168</v>
      </c>
      <c r="E49" s="258">
        <v>72</v>
      </c>
      <c r="F49" s="258">
        <v>0</v>
      </c>
      <c r="G49" s="258">
        <v>0</v>
      </c>
      <c r="H49" s="258">
        <v>96</v>
      </c>
      <c r="I49" s="258">
        <v>168</v>
      </c>
      <c r="J49" s="258">
        <v>120</v>
      </c>
      <c r="K49" s="258">
        <v>120</v>
      </c>
      <c r="L49" s="258">
        <v>0</v>
      </c>
      <c r="M49" s="258">
        <v>100</v>
      </c>
      <c r="N49" s="258">
        <v>30</v>
      </c>
      <c r="O49" s="259">
        <v>0</v>
      </c>
      <c r="P49" s="258">
        <f t="shared" si="23"/>
        <v>4209.04</v>
      </c>
      <c r="Q49" s="258">
        <f t="shared" si="21"/>
        <v>4209.04</v>
      </c>
      <c r="R49" s="265"/>
      <c r="S49" s="267">
        <v>3214.15</v>
      </c>
      <c r="T49" s="280">
        <f t="shared" si="22"/>
        <v>7.0000000000163709E-2</v>
      </c>
      <c r="U49" s="81">
        <f t="shared" si="2"/>
        <v>4210</v>
      </c>
      <c r="V49" s="1"/>
      <c r="W49" s="1"/>
      <c r="X49" s="1"/>
      <c r="Y49" s="1"/>
      <c r="Z49" s="1"/>
      <c r="AA49" s="1"/>
      <c r="AB49" s="1"/>
      <c r="AC49" s="1"/>
      <c r="AD49" s="1"/>
      <c r="AE49" s="1"/>
      <c r="AF49" s="1"/>
      <c r="AG49" s="1"/>
      <c r="AH49" s="1"/>
      <c r="AI49" s="1"/>
      <c r="AJ49" s="1"/>
    </row>
    <row r="50" spans="1:36" s="58" customFormat="1">
      <c r="A50" s="260" t="s">
        <v>37</v>
      </c>
      <c r="B50" s="263">
        <v>3214.32</v>
      </c>
      <c r="C50" s="263">
        <v>120.72</v>
      </c>
      <c r="D50" s="263">
        <v>168</v>
      </c>
      <c r="E50" s="263">
        <v>72</v>
      </c>
      <c r="F50" s="263">
        <v>0</v>
      </c>
      <c r="G50" s="263">
        <v>0</v>
      </c>
      <c r="H50" s="263">
        <v>96</v>
      </c>
      <c r="I50" s="263">
        <v>168</v>
      </c>
      <c r="J50" s="263">
        <v>120</v>
      </c>
      <c r="K50" s="263">
        <v>120</v>
      </c>
      <c r="L50" s="263">
        <v>0</v>
      </c>
      <c r="M50" s="263">
        <v>100</v>
      </c>
      <c r="N50" s="263">
        <v>195</v>
      </c>
      <c r="O50" s="259">
        <v>0</v>
      </c>
      <c r="P50" s="263">
        <f t="shared" si="23"/>
        <v>4374.04</v>
      </c>
      <c r="Q50" s="263">
        <f t="shared" si="21"/>
        <v>4374.04</v>
      </c>
      <c r="R50" s="273"/>
      <c r="S50" s="272">
        <v>3214.15</v>
      </c>
      <c r="T50" s="281">
        <f t="shared" si="22"/>
        <v>-0.17000000000007276</v>
      </c>
      <c r="U50" s="81">
        <f t="shared" si="2"/>
        <v>4375</v>
      </c>
      <c r="V50" s="59"/>
      <c r="W50" s="59"/>
      <c r="X50" s="59"/>
      <c r="Y50" s="59"/>
      <c r="Z50" s="59"/>
      <c r="AA50" s="59"/>
      <c r="AB50" s="59"/>
      <c r="AC50" s="59"/>
      <c r="AD50" s="59"/>
      <c r="AE50" s="59"/>
      <c r="AF50" s="59"/>
      <c r="AG50" s="59"/>
      <c r="AH50" s="59"/>
      <c r="AI50" s="59"/>
      <c r="AJ50" s="59"/>
    </row>
    <row r="51" spans="1:36">
      <c r="A51" s="257" t="s">
        <v>38</v>
      </c>
      <c r="B51" s="258">
        <v>3214.32</v>
      </c>
      <c r="C51" s="258">
        <v>120.72</v>
      </c>
      <c r="D51" s="258">
        <v>168</v>
      </c>
      <c r="E51" s="258">
        <v>72</v>
      </c>
      <c r="F51" s="258">
        <v>0</v>
      </c>
      <c r="G51" s="258">
        <v>0</v>
      </c>
      <c r="H51" s="258">
        <v>96</v>
      </c>
      <c r="I51" s="258">
        <v>168</v>
      </c>
      <c r="J51" s="258">
        <v>120</v>
      </c>
      <c r="K51" s="258">
        <v>120</v>
      </c>
      <c r="L51" s="258">
        <v>0</v>
      </c>
      <c r="M51" s="258">
        <v>120</v>
      </c>
      <c r="N51" s="258">
        <v>106</v>
      </c>
      <c r="O51" s="259">
        <v>0</v>
      </c>
      <c r="P51" s="258">
        <f>SUM(B51:N51)</f>
        <v>4305.04</v>
      </c>
      <c r="Q51" s="258">
        <f t="shared" si="21"/>
        <v>4305.04</v>
      </c>
      <c r="R51" s="265"/>
      <c r="S51" s="272">
        <v>3214.15</v>
      </c>
      <c r="T51" s="280">
        <f t="shared" si="22"/>
        <v>-0.17000000000007276</v>
      </c>
      <c r="U51" s="81">
        <f t="shared" si="2"/>
        <v>4306</v>
      </c>
      <c r="V51" s="1"/>
      <c r="W51" s="1"/>
      <c r="X51" s="1"/>
      <c r="Y51" s="1"/>
      <c r="Z51" s="1"/>
      <c r="AA51" s="1"/>
      <c r="AB51" s="1"/>
      <c r="AC51" s="1"/>
      <c r="AD51" s="1"/>
      <c r="AE51" s="1"/>
      <c r="AF51" s="1"/>
      <c r="AG51" s="1"/>
      <c r="AH51" s="1"/>
      <c r="AI51" s="1"/>
      <c r="AJ51" s="1"/>
    </row>
    <row r="52" spans="1:36">
      <c r="A52" s="257" t="s">
        <v>63</v>
      </c>
      <c r="B52" s="258">
        <v>3214.15</v>
      </c>
      <c r="C52" s="258">
        <v>120.89</v>
      </c>
      <c r="D52" s="258">
        <v>168</v>
      </c>
      <c r="E52" s="258">
        <v>72</v>
      </c>
      <c r="F52" s="258">
        <v>0</v>
      </c>
      <c r="G52" s="258">
        <v>0</v>
      </c>
      <c r="H52" s="258">
        <v>96</v>
      </c>
      <c r="I52" s="258">
        <v>168</v>
      </c>
      <c r="J52" s="258">
        <v>120</v>
      </c>
      <c r="K52" s="258">
        <v>120</v>
      </c>
      <c r="L52" s="258">
        <v>0</v>
      </c>
      <c r="M52" s="258">
        <v>100</v>
      </c>
      <c r="N52" s="258">
        <v>270</v>
      </c>
      <c r="O52" s="259">
        <v>0</v>
      </c>
      <c r="P52" s="258">
        <f t="shared" si="23"/>
        <v>4449.04</v>
      </c>
      <c r="Q52" s="258">
        <f t="shared" si="21"/>
        <v>4449.04</v>
      </c>
      <c r="R52" s="265"/>
      <c r="S52" s="267">
        <v>3214.15</v>
      </c>
      <c r="T52" s="280">
        <f t="shared" si="22"/>
        <v>0</v>
      </c>
      <c r="U52" s="81">
        <f t="shared" si="2"/>
        <v>4450</v>
      </c>
      <c r="V52" s="1"/>
      <c r="W52" s="1"/>
      <c r="X52" s="1"/>
      <c r="Y52" s="1"/>
      <c r="Z52" s="1"/>
      <c r="AA52" s="1"/>
      <c r="AB52" s="1"/>
      <c r="AC52" s="1"/>
      <c r="AD52" s="1"/>
      <c r="AE52" s="1"/>
      <c r="AF52" s="1"/>
      <c r="AG52" s="1"/>
      <c r="AH52" s="1"/>
      <c r="AI52" s="1"/>
      <c r="AJ52" s="1"/>
    </row>
    <row r="53" spans="1:36">
      <c r="A53" s="257" t="s">
        <v>110</v>
      </c>
      <c r="B53" s="258">
        <v>3214.32</v>
      </c>
      <c r="C53" s="258">
        <v>120.72</v>
      </c>
      <c r="D53" s="258">
        <v>168</v>
      </c>
      <c r="E53" s="258">
        <v>72</v>
      </c>
      <c r="F53" s="258">
        <v>0</v>
      </c>
      <c r="G53" s="258">
        <v>0</v>
      </c>
      <c r="H53" s="258">
        <v>96</v>
      </c>
      <c r="I53" s="258">
        <v>168</v>
      </c>
      <c r="J53" s="258">
        <v>120</v>
      </c>
      <c r="K53" s="258">
        <v>120</v>
      </c>
      <c r="L53" s="258">
        <v>0</v>
      </c>
      <c r="M53" s="258">
        <v>100</v>
      </c>
      <c r="N53" s="258">
        <v>20</v>
      </c>
      <c r="O53" s="259">
        <v>0</v>
      </c>
      <c r="P53" s="258">
        <f t="shared" si="23"/>
        <v>4199.04</v>
      </c>
      <c r="Q53" s="258">
        <f t="shared" si="21"/>
        <v>4199.04</v>
      </c>
      <c r="R53" s="265"/>
      <c r="S53" s="267">
        <v>3214.15</v>
      </c>
      <c r="T53" s="280">
        <f t="shared" si="22"/>
        <v>-0.17000000000007276</v>
      </c>
      <c r="U53" s="81">
        <f t="shared" si="2"/>
        <v>4200</v>
      </c>
      <c r="V53" s="1"/>
      <c r="W53" s="1"/>
      <c r="X53" s="1"/>
      <c r="Y53" s="1"/>
      <c r="Z53" s="1"/>
      <c r="AA53" s="1"/>
      <c r="AB53" s="1"/>
      <c r="AC53" s="1"/>
      <c r="AD53" s="1"/>
      <c r="AE53" s="1"/>
      <c r="AF53" s="1"/>
      <c r="AG53" s="1"/>
      <c r="AH53" s="1"/>
      <c r="AI53" s="1"/>
      <c r="AJ53" s="1"/>
    </row>
    <row r="54" spans="1:36" ht="30.75" hidden="1" customHeight="1">
      <c r="A54" s="298" t="s">
        <v>141</v>
      </c>
      <c r="B54" s="298"/>
      <c r="C54" s="298"/>
      <c r="D54" s="298"/>
      <c r="E54" s="298"/>
      <c r="F54" s="298"/>
      <c r="G54" s="298"/>
      <c r="H54" s="298"/>
      <c r="I54" s="298"/>
      <c r="J54" s="298"/>
      <c r="K54" s="298"/>
      <c r="L54" s="298"/>
      <c r="M54" s="298"/>
      <c r="N54" s="298"/>
      <c r="O54" s="298"/>
      <c r="P54" s="298"/>
      <c r="Q54" s="298"/>
      <c r="R54" s="156"/>
    </row>
    <row r="56" spans="1:36">
      <c r="A56" s="48" t="s">
        <v>129</v>
      </c>
    </row>
    <row r="57" spans="1:36">
      <c r="A57" s="48" t="s">
        <v>120</v>
      </c>
    </row>
    <row r="58" spans="1:36">
      <c r="A58" s="48" t="s">
        <v>121</v>
      </c>
    </row>
    <row r="59" spans="1:36">
      <c r="A59" s="48" t="s">
        <v>493</v>
      </c>
    </row>
  </sheetData>
  <mergeCells count="1">
    <mergeCell ref="A54:Q54"/>
  </mergeCells>
  <pageMargins left="0.7" right="0.7" top="0.75" bottom="0.75" header="0.3" footer="0.3"/>
  <pageSetup paperSize="5" scale="64" fitToHeight="0" orientation="landscape" r:id="rId1"/>
  <rowBreaks count="1" manualBreakCount="1">
    <brk id="40" max="20" man="1"/>
  </rowBreaks>
  <ignoredErrors>
    <ignoredError sqref="P38:P40 P29:P32 P15 P36 P19 P24 P26 P10 P11 P1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60"/>
  <sheetViews>
    <sheetView workbookViewId="0">
      <pane xSplit="1" ySplit="4" topLeftCell="B22" activePane="bottomRight" state="frozen"/>
      <selection activeCell="A2" sqref="A2"/>
      <selection pane="topRight" activeCell="A2" sqref="A2"/>
      <selection pane="bottomLeft" activeCell="A2" sqref="A2"/>
      <selection pane="bottomRight" activeCell="A23" sqref="A23"/>
    </sheetView>
  </sheetViews>
  <sheetFormatPr defaultRowHeight="15"/>
  <cols>
    <col min="1" max="1" width="36.7109375" customWidth="1"/>
    <col min="2" max="2" width="8.28515625" style="1" customWidth="1"/>
    <col min="3" max="3" width="9" style="1" customWidth="1"/>
    <col min="4" max="4" width="10.5703125" style="1" customWidth="1"/>
    <col min="5" max="5" width="11.42578125" style="1" customWidth="1"/>
    <col min="6" max="6" width="13.42578125" style="1" customWidth="1"/>
    <col min="7" max="7" width="9.140625" style="1" customWidth="1"/>
    <col min="8" max="10" width="10.140625" style="1" customWidth="1"/>
    <col min="11" max="11" width="12.140625" style="1" customWidth="1"/>
    <col min="12" max="12" width="10.85546875" style="1" customWidth="1"/>
    <col min="13" max="13" width="10.42578125" style="1" customWidth="1"/>
    <col min="14" max="14" width="11.85546875" style="1" customWidth="1"/>
    <col min="15" max="15" width="10" style="162" customWidth="1"/>
    <col min="16" max="17" width="9.140625" style="1"/>
    <col min="18" max="18" width="2.85546875" style="1" hidden="1" customWidth="1"/>
    <col min="19" max="19" width="10.28515625" hidden="1" customWidth="1"/>
    <col min="20" max="20" width="11.28515625" hidden="1" customWidth="1"/>
    <col min="21" max="21" width="11.140625" hidden="1" customWidth="1"/>
    <col min="22" max="22" width="7.85546875" hidden="1" customWidth="1"/>
    <col min="23" max="23" width="11.42578125" hidden="1" customWidth="1"/>
  </cols>
  <sheetData>
    <row r="1" spans="1:40" s="5" customFormat="1">
      <c r="A1" s="5" t="s">
        <v>169</v>
      </c>
      <c r="B1" s="6"/>
      <c r="C1" s="6"/>
      <c r="D1" s="6"/>
      <c r="E1" s="6"/>
      <c r="F1" s="6"/>
      <c r="G1" s="6"/>
      <c r="H1" s="6"/>
      <c r="I1" s="6"/>
      <c r="J1" s="6"/>
      <c r="K1" s="6"/>
      <c r="L1" s="6"/>
      <c r="M1" s="6"/>
      <c r="N1" s="6"/>
      <c r="O1" s="163"/>
      <c r="P1" s="6"/>
      <c r="Q1" s="6"/>
      <c r="R1" s="6"/>
    </row>
    <row r="2" spans="1:40" s="5" customFormat="1">
      <c r="A2" s="5" t="s">
        <v>11</v>
      </c>
      <c r="B2" s="6"/>
      <c r="C2" s="6"/>
      <c r="D2" s="6"/>
      <c r="E2" s="6"/>
      <c r="F2" s="6"/>
      <c r="G2" s="6"/>
      <c r="H2" s="6"/>
      <c r="I2" s="6"/>
      <c r="J2" s="6"/>
      <c r="K2" s="6"/>
      <c r="L2" s="6"/>
      <c r="M2" s="6"/>
      <c r="N2" s="6"/>
      <c r="O2" s="163"/>
      <c r="P2" s="6"/>
      <c r="Q2" s="6"/>
      <c r="R2" s="6"/>
    </row>
    <row r="4" spans="1:40" s="4" customFormat="1" ht="60">
      <c r="A4" s="2" t="s">
        <v>0</v>
      </c>
      <c r="B4" s="3" t="s">
        <v>1</v>
      </c>
      <c r="C4" s="3" t="s">
        <v>103</v>
      </c>
      <c r="D4" s="3" t="s">
        <v>2</v>
      </c>
      <c r="E4" s="3" t="s">
        <v>3</v>
      </c>
      <c r="F4" s="3" t="s">
        <v>4</v>
      </c>
      <c r="G4" s="3" t="s">
        <v>5</v>
      </c>
      <c r="H4" s="3" t="s">
        <v>61</v>
      </c>
      <c r="I4" s="3" t="s">
        <v>62</v>
      </c>
      <c r="J4" s="3" t="s">
        <v>60</v>
      </c>
      <c r="K4" s="3" t="s">
        <v>6</v>
      </c>
      <c r="L4" s="3" t="s">
        <v>7</v>
      </c>
      <c r="M4" s="3" t="s">
        <v>8</v>
      </c>
      <c r="N4" s="3" t="s">
        <v>9</v>
      </c>
      <c r="O4" s="164" t="s">
        <v>10</v>
      </c>
      <c r="P4" s="3" t="s">
        <v>182</v>
      </c>
      <c r="Q4" s="3" t="s">
        <v>183</v>
      </c>
      <c r="R4" s="8"/>
      <c r="S4" s="4" t="s">
        <v>64</v>
      </c>
      <c r="T4" s="4" t="s">
        <v>162</v>
      </c>
      <c r="U4" s="4" t="s">
        <v>65</v>
      </c>
      <c r="V4" s="4" t="s">
        <v>130</v>
      </c>
      <c r="W4" s="4" t="s">
        <v>160</v>
      </c>
      <c r="Y4" s="3"/>
      <c r="Z4" s="3"/>
      <c r="AA4" s="3"/>
      <c r="AB4" s="3"/>
      <c r="AC4" s="3"/>
      <c r="AD4" s="3"/>
      <c r="AE4" s="3"/>
      <c r="AF4" s="3"/>
      <c r="AG4" s="3"/>
      <c r="AH4" s="3"/>
      <c r="AI4" s="3"/>
      <c r="AJ4" s="3"/>
      <c r="AK4" s="3"/>
      <c r="AL4" s="3"/>
      <c r="AM4" s="3"/>
      <c r="AN4" s="3"/>
    </row>
    <row r="5" spans="1:40" s="41" customFormat="1">
      <c r="A5" s="278" t="s">
        <v>20</v>
      </c>
      <c r="B5" s="255"/>
      <c r="C5" s="255"/>
      <c r="D5" s="255"/>
      <c r="E5" s="255"/>
      <c r="F5" s="255"/>
      <c r="G5" s="255"/>
      <c r="H5" s="255"/>
      <c r="I5" s="255"/>
      <c r="J5" s="255"/>
      <c r="K5" s="255"/>
      <c r="L5" s="255"/>
      <c r="M5" s="255"/>
      <c r="N5" s="255"/>
      <c r="O5" s="256"/>
      <c r="P5" s="255"/>
      <c r="Q5" s="255"/>
      <c r="R5" s="44"/>
      <c r="S5" s="43"/>
      <c r="T5" s="43"/>
      <c r="U5" s="43"/>
      <c r="V5" s="43"/>
      <c r="W5" s="43"/>
    </row>
    <row r="6" spans="1:40">
      <c r="A6" s="257" t="s">
        <v>12</v>
      </c>
      <c r="B6" s="258">
        <v>5140</v>
      </c>
      <c r="C6" s="258">
        <v>452.14</v>
      </c>
      <c r="D6" s="258">
        <v>255.86</v>
      </c>
      <c r="E6" s="258">
        <v>140.72</v>
      </c>
      <c r="F6" s="258">
        <v>53.3</v>
      </c>
      <c r="G6" s="258">
        <v>23.46</v>
      </c>
      <c r="H6" s="258">
        <v>102.34</v>
      </c>
      <c r="I6" s="258">
        <v>0</v>
      </c>
      <c r="J6" s="258">
        <v>0</v>
      </c>
      <c r="K6" s="258">
        <v>127.92</v>
      </c>
      <c r="L6" s="258">
        <v>255.86</v>
      </c>
      <c r="M6" s="258">
        <v>434.94</v>
      </c>
      <c r="N6" s="258">
        <v>865.66</v>
      </c>
      <c r="O6" s="259">
        <v>9023</v>
      </c>
      <c r="P6" s="258">
        <f t="shared" ref="P6:P18" si="0">SUM(B6:N6)</f>
        <v>7852.2</v>
      </c>
      <c r="Q6" s="258">
        <f t="shared" ref="Q6:Q18" si="1">SUM(O6:P6)</f>
        <v>16875.2</v>
      </c>
      <c r="R6" s="9"/>
      <c r="S6" s="66">
        <v>5140</v>
      </c>
      <c r="T6" s="67">
        <f>S6-B6</f>
        <v>0</v>
      </c>
      <c r="U6" s="35">
        <v>5140</v>
      </c>
      <c r="V6" s="35">
        <f t="shared" ref="V6:V18" si="2">U6-S6</f>
        <v>0</v>
      </c>
      <c r="W6" s="35">
        <v>7852.2</v>
      </c>
      <c r="Y6" s="1"/>
      <c r="Z6" s="1"/>
      <c r="AA6" s="1"/>
      <c r="AB6" s="1"/>
      <c r="AC6" s="1"/>
      <c r="AD6" s="1"/>
      <c r="AE6" s="1"/>
      <c r="AF6" s="1"/>
      <c r="AG6" s="1"/>
      <c r="AH6" s="1"/>
      <c r="AI6" s="1"/>
      <c r="AJ6" s="1"/>
      <c r="AK6" s="1"/>
      <c r="AL6" s="1"/>
      <c r="AM6" s="1"/>
      <c r="AN6" s="1"/>
    </row>
    <row r="7" spans="1:40">
      <c r="A7" s="276" t="s">
        <v>171</v>
      </c>
      <c r="B7" s="258">
        <v>5375</v>
      </c>
      <c r="C7" s="258">
        <v>452.14</v>
      </c>
      <c r="D7" s="258">
        <v>255.86</v>
      </c>
      <c r="E7" s="258">
        <v>140.72</v>
      </c>
      <c r="F7" s="258">
        <v>53.3</v>
      </c>
      <c r="G7" s="258">
        <v>23.46</v>
      </c>
      <c r="H7" s="258">
        <v>102.34</v>
      </c>
      <c r="I7" s="258">
        <v>0</v>
      </c>
      <c r="J7" s="258">
        <v>0</v>
      </c>
      <c r="K7" s="258">
        <v>127.92</v>
      </c>
      <c r="L7" s="258">
        <v>255.86</v>
      </c>
      <c r="M7" s="258">
        <v>434.94</v>
      </c>
      <c r="N7" s="258">
        <v>865.66</v>
      </c>
      <c r="O7" s="259">
        <v>9023</v>
      </c>
      <c r="P7" s="258">
        <f t="shared" si="0"/>
        <v>8087.2</v>
      </c>
      <c r="Q7" s="258">
        <f t="shared" ref="Q7" si="3">SUM(O7:P7)</f>
        <v>17110.2</v>
      </c>
      <c r="R7" s="9"/>
      <c r="S7" s="66">
        <v>5375</v>
      </c>
      <c r="T7" s="67"/>
      <c r="U7" s="35">
        <v>5375</v>
      </c>
      <c r="V7" s="35"/>
      <c r="W7" s="35">
        <v>8087.2</v>
      </c>
      <c r="Y7" s="1"/>
      <c r="Z7" s="1"/>
      <c r="AA7" s="1"/>
      <c r="AB7" s="1"/>
      <c r="AC7" s="1"/>
      <c r="AD7" s="1"/>
      <c r="AE7" s="1"/>
      <c r="AF7" s="1"/>
      <c r="AG7" s="1"/>
      <c r="AH7" s="1"/>
      <c r="AI7" s="1"/>
      <c r="AJ7" s="1"/>
      <c r="AK7" s="1"/>
      <c r="AL7" s="1"/>
      <c r="AM7" s="1"/>
      <c r="AN7" s="1"/>
    </row>
    <row r="8" spans="1:40">
      <c r="A8" s="260" t="s">
        <v>13</v>
      </c>
      <c r="B8" s="258">
        <v>5553</v>
      </c>
      <c r="C8" s="258">
        <v>286.17</v>
      </c>
      <c r="D8" s="258">
        <v>240</v>
      </c>
      <c r="E8" s="258">
        <v>138</v>
      </c>
      <c r="F8" s="258">
        <v>50.010000000000005</v>
      </c>
      <c r="G8" s="258">
        <v>37.5</v>
      </c>
      <c r="H8" s="258">
        <v>96</v>
      </c>
      <c r="I8" s="258">
        <v>2052.12</v>
      </c>
      <c r="J8" s="258">
        <v>0</v>
      </c>
      <c r="K8" s="258">
        <v>150</v>
      </c>
      <c r="L8" s="258">
        <v>300</v>
      </c>
      <c r="M8" s="258">
        <f>1433.7+645</f>
        <v>2078.6999999999998</v>
      </c>
      <c r="N8" s="258">
        <v>418.5</v>
      </c>
      <c r="O8" s="259">
        <v>8913</v>
      </c>
      <c r="P8" s="258">
        <f t="shared" si="0"/>
        <v>11400</v>
      </c>
      <c r="Q8" s="258">
        <f t="shared" si="1"/>
        <v>20313</v>
      </c>
      <c r="R8" s="9"/>
      <c r="S8" s="66">
        <v>5553</v>
      </c>
      <c r="T8" s="67">
        <f t="shared" ref="T8:T18" si="4">S8-B8</f>
        <v>0</v>
      </c>
      <c r="U8" s="35">
        <v>5553</v>
      </c>
      <c r="V8" s="35">
        <f t="shared" si="2"/>
        <v>0</v>
      </c>
      <c r="W8" s="35">
        <v>10731</v>
      </c>
      <c r="Y8" s="1"/>
      <c r="Z8" s="1"/>
      <c r="AA8" s="1"/>
      <c r="AB8" s="1"/>
      <c r="AC8" s="1"/>
      <c r="AD8" s="1"/>
      <c r="AE8" s="1"/>
      <c r="AF8" s="1"/>
      <c r="AG8" s="1"/>
      <c r="AH8" s="1"/>
      <c r="AI8" s="1"/>
      <c r="AJ8" s="1"/>
      <c r="AK8" s="1"/>
      <c r="AL8" s="1"/>
      <c r="AM8" s="1"/>
      <c r="AN8" s="1"/>
    </row>
    <row r="9" spans="1:40">
      <c r="A9" s="260" t="s">
        <v>14</v>
      </c>
      <c r="B9" s="258">
        <v>5147.34</v>
      </c>
      <c r="C9" s="258">
        <v>1563.12</v>
      </c>
      <c r="D9" s="258">
        <v>240</v>
      </c>
      <c r="E9" s="258">
        <v>118</v>
      </c>
      <c r="F9" s="258">
        <v>50</v>
      </c>
      <c r="G9" s="258">
        <v>20</v>
      </c>
      <c r="H9" s="258">
        <v>96</v>
      </c>
      <c r="I9" s="258">
        <v>0</v>
      </c>
      <c r="J9" s="258">
        <v>0</v>
      </c>
      <c r="K9" s="258">
        <v>150</v>
      </c>
      <c r="L9" s="258">
        <v>300</v>
      </c>
      <c r="M9" s="258">
        <v>1080</v>
      </c>
      <c r="N9" s="258">
        <v>933.2</v>
      </c>
      <c r="O9" s="259">
        <v>2000</v>
      </c>
      <c r="P9" s="258">
        <f t="shared" si="0"/>
        <v>9697.66</v>
      </c>
      <c r="Q9" s="258">
        <f t="shared" si="1"/>
        <v>11697.66</v>
      </c>
      <c r="R9" s="9"/>
      <c r="S9" s="66">
        <v>5147</v>
      </c>
      <c r="T9" s="67">
        <f t="shared" si="4"/>
        <v>-0.34000000000014552</v>
      </c>
      <c r="U9" s="35">
        <v>5147</v>
      </c>
      <c r="V9" s="35">
        <f t="shared" si="2"/>
        <v>0</v>
      </c>
      <c r="W9" s="35">
        <v>9040</v>
      </c>
      <c r="Y9" s="1"/>
      <c r="Z9" s="1"/>
      <c r="AA9" s="1"/>
      <c r="AB9" s="1"/>
      <c r="AC9" s="1"/>
      <c r="AD9" s="1"/>
      <c r="AE9" s="1"/>
      <c r="AF9" s="1"/>
      <c r="AG9" s="1"/>
      <c r="AH9" s="1"/>
      <c r="AI9" s="1"/>
      <c r="AJ9" s="1"/>
      <c r="AK9" s="1"/>
      <c r="AL9" s="1"/>
      <c r="AM9" s="1"/>
      <c r="AN9" s="1"/>
    </row>
    <row r="10" spans="1:40">
      <c r="A10" s="260" t="s">
        <v>15</v>
      </c>
      <c r="B10" s="258">
        <v>4922.28</v>
      </c>
      <c r="C10" s="258">
        <v>193.2</v>
      </c>
      <c r="D10" s="258">
        <v>240</v>
      </c>
      <c r="E10" s="258">
        <v>120</v>
      </c>
      <c r="F10" s="258">
        <v>50</v>
      </c>
      <c r="G10" s="258">
        <v>20</v>
      </c>
      <c r="H10" s="258">
        <v>96</v>
      </c>
      <c r="I10" s="258">
        <v>0</v>
      </c>
      <c r="J10" s="258">
        <v>0</v>
      </c>
      <c r="K10" s="258">
        <v>150</v>
      </c>
      <c r="L10" s="258">
        <v>285</v>
      </c>
      <c r="M10" s="258">
        <v>1880.12</v>
      </c>
      <c r="N10" s="258">
        <v>1154.5</v>
      </c>
      <c r="O10" s="259">
        <v>1093.2</v>
      </c>
      <c r="P10" s="258">
        <f t="shared" si="0"/>
        <v>9111.0999999999985</v>
      </c>
      <c r="Q10" s="258">
        <f t="shared" si="1"/>
        <v>10204.299999999999</v>
      </c>
      <c r="R10" s="9"/>
      <c r="S10" s="66">
        <v>4922.28</v>
      </c>
      <c r="T10" s="67">
        <f t="shared" si="4"/>
        <v>0</v>
      </c>
      <c r="U10" s="35">
        <v>4922.28</v>
      </c>
      <c r="V10" s="35">
        <f t="shared" si="2"/>
        <v>0</v>
      </c>
      <c r="W10" s="35">
        <v>8741.14</v>
      </c>
      <c r="Y10" s="1"/>
      <c r="Z10" s="1"/>
      <c r="AA10" s="1"/>
      <c r="AB10" s="1"/>
      <c r="AC10" s="1"/>
      <c r="AD10" s="1"/>
      <c r="AE10" s="1"/>
      <c r="AF10" s="1"/>
      <c r="AG10" s="1"/>
      <c r="AH10" s="1"/>
      <c r="AI10" s="1"/>
      <c r="AJ10" s="1"/>
      <c r="AK10" s="1"/>
      <c r="AL10" s="1"/>
      <c r="AM10" s="1"/>
      <c r="AN10" s="1"/>
    </row>
    <row r="11" spans="1:40">
      <c r="A11" s="260" t="s">
        <v>16</v>
      </c>
      <c r="B11" s="258">
        <v>5180</v>
      </c>
      <c r="C11" s="258">
        <v>1490</v>
      </c>
      <c r="D11" s="258">
        <v>240</v>
      </c>
      <c r="E11" s="258">
        <v>124</v>
      </c>
      <c r="F11" s="258">
        <v>50</v>
      </c>
      <c r="G11" s="258">
        <v>20</v>
      </c>
      <c r="H11" s="258">
        <v>96</v>
      </c>
      <c r="I11" s="258">
        <v>210</v>
      </c>
      <c r="J11" s="258">
        <v>0</v>
      </c>
      <c r="K11" s="258">
        <v>150</v>
      </c>
      <c r="L11" s="258">
        <v>240</v>
      </c>
      <c r="M11" s="258">
        <f>596+1020</f>
        <v>1616</v>
      </c>
      <c r="N11" s="258">
        <v>758</v>
      </c>
      <c r="O11" s="259">
        <v>10788</v>
      </c>
      <c r="P11" s="258">
        <f t="shared" si="0"/>
        <v>10174</v>
      </c>
      <c r="Q11" s="258">
        <f t="shared" si="1"/>
        <v>20962</v>
      </c>
      <c r="R11" s="9"/>
      <c r="S11" s="66">
        <v>5180</v>
      </c>
      <c r="T11" s="67">
        <f t="shared" si="4"/>
        <v>0</v>
      </c>
      <c r="U11" s="35">
        <v>5180</v>
      </c>
      <c r="V11" s="35">
        <f t="shared" si="2"/>
        <v>0</v>
      </c>
      <c r="W11" s="35">
        <v>12000</v>
      </c>
      <c r="Y11" s="1"/>
      <c r="Z11" s="1"/>
      <c r="AA11" s="1"/>
      <c r="AB11" s="1"/>
      <c r="AC11" s="1"/>
      <c r="AD11" s="1"/>
      <c r="AE11" s="1"/>
      <c r="AF11" s="1"/>
      <c r="AG11" s="1"/>
      <c r="AH11" s="1"/>
      <c r="AI11" s="1"/>
      <c r="AJ11" s="1"/>
      <c r="AK11" s="1"/>
      <c r="AL11" s="1"/>
      <c r="AM11" s="1"/>
      <c r="AN11" s="1"/>
    </row>
    <row r="12" spans="1:40">
      <c r="A12" s="260" t="s">
        <v>17</v>
      </c>
      <c r="B12" s="258">
        <v>5777.2</v>
      </c>
      <c r="C12" s="258">
        <v>507.7</v>
      </c>
      <c r="D12" s="258">
        <v>240</v>
      </c>
      <c r="E12" s="258">
        <v>115.2</v>
      </c>
      <c r="F12" s="258">
        <v>50</v>
      </c>
      <c r="G12" s="258">
        <v>20</v>
      </c>
      <c r="H12" s="258">
        <v>96</v>
      </c>
      <c r="I12" s="258">
        <v>0</v>
      </c>
      <c r="J12" s="258">
        <v>0</v>
      </c>
      <c r="K12" s="258">
        <v>150</v>
      </c>
      <c r="L12" s="258">
        <v>300</v>
      </c>
      <c r="M12" s="258">
        <f>1614.3-160</f>
        <v>1454.3</v>
      </c>
      <c r="N12" s="258">
        <v>659</v>
      </c>
      <c r="O12" s="259">
        <v>12477.6</v>
      </c>
      <c r="P12" s="258">
        <f t="shared" si="0"/>
        <v>9369.4</v>
      </c>
      <c r="Q12" s="258">
        <f t="shared" si="1"/>
        <v>21847</v>
      </c>
      <c r="R12" s="9"/>
      <c r="S12" s="66"/>
      <c r="T12" s="67">
        <f t="shared" si="4"/>
        <v>-5777.2</v>
      </c>
      <c r="U12" s="35"/>
      <c r="V12" s="35">
        <f t="shared" si="2"/>
        <v>0</v>
      </c>
      <c r="W12" s="35"/>
      <c r="Y12" s="1"/>
      <c r="Z12" s="1"/>
      <c r="AA12" s="1"/>
      <c r="AB12" s="1"/>
      <c r="AC12" s="1"/>
      <c r="AD12" s="1"/>
      <c r="AE12" s="1"/>
      <c r="AF12" s="1"/>
      <c r="AG12" s="1"/>
      <c r="AH12" s="1"/>
      <c r="AI12" s="1"/>
      <c r="AJ12" s="1"/>
      <c r="AK12" s="1"/>
      <c r="AL12" s="1"/>
      <c r="AM12" s="1"/>
      <c r="AN12" s="1"/>
    </row>
    <row r="13" spans="1:40" ht="17.25">
      <c r="A13" s="276" t="s">
        <v>494</v>
      </c>
      <c r="B13" s="258">
        <v>5777.2</v>
      </c>
      <c r="C13" s="258">
        <v>507.7</v>
      </c>
      <c r="D13" s="258">
        <v>240</v>
      </c>
      <c r="E13" s="258">
        <v>115.2</v>
      </c>
      <c r="F13" s="258">
        <v>50</v>
      </c>
      <c r="G13" s="258">
        <v>20</v>
      </c>
      <c r="H13" s="258">
        <v>96</v>
      </c>
      <c r="I13" s="258">
        <v>0</v>
      </c>
      <c r="J13" s="258">
        <v>0</v>
      </c>
      <c r="K13" s="258">
        <v>150</v>
      </c>
      <c r="L13" s="258">
        <v>300</v>
      </c>
      <c r="M13" s="258">
        <v>1614.3</v>
      </c>
      <c r="N13" s="258">
        <v>659</v>
      </c>
      <c r="O13" s="259">
        <v>12477.6</v>
      </c>
      <c r="P13" s="258">
        <f t="shared" si="0"/>
        <v>9529.4</v>
      </c>
      <c r="Q13" s="258">
        <f t="shared" si="1"/>
        <v>22007</v>
      </c>
      <c r="R13" s="9"/>
      <c r="S13" s="66"/>
      <c r="T13" s="67">
        <f t="shared" si="4"/>
        <v>-5777.2</v>
      </c>
      <c r="U13" s="35"/>
      <c r="V13" s="35">
        <f t="shared" si="2"/>
        <v>0</v>
      </c>
      <c r="W13" s="35"/>
      <c r="Y13" s="1"/>
      <c r="Z13" s="1"/>
      <c r="AA13" s="1"/>
      <c r="AB13" s="1"/>
      <c r="AC13" s="1"/>
      <c r="AD13" s="1"/>
      <c r="AE13" s="1"/>
      <c r="AF13" s="1"/>
      <c r="AG13" s="1"/>
      <c r="AH13" s="1"/>
      <c r="AI13" s="1"/>
      <c r="AJ13" s="1"/>
      <c r="AK13" s="1"/>
      <c r="AL13" s="1"/>
      <c r="AM13" s="1"/>
      <c r="AN13" s="1"/>
    </row>
    <row r="14" spans="1:40">
      <c r="A14" s="276" t="s">
        <v>477</v>
      </c>
      <c r="B14" s="258">
        <v>5777.2</v>
      </c>
      <c r="C14" s="258">
        <v>507.7</v>
      </c>
      <c r="D14" s="258">
        <v>240</v>
      </c>
      <c r="E14" s="258">
        <v>115.2</v>
      </c>
      <c r="F14" s="258">
        <v>50</v>
      </c>
      <c r="G14" s="258">
        <v>20</v>
      </c>
      <c r="H14" s="258">
        <v>96</v>
      </c>
      <c r="I14" s="258">
        <v>0</v>
      </c>
      <c r="J14" s="258">
        <v>0</v>
      </c>
      <c r="K14" s="258">
        <v>150</v>
      </c>
      <c r="L14" s="258">
        <v>300</v>
      </c>
      <c r="M14" s="258">
        <v>1614.3</v>
      </c>
      <c r="N14" s="258">
        <v>659</v>
      </c>
      <c r="O14" s="259">
        <v>12477.6</v>
      </c>
      <c r="P14" s="258">
        <f t="shared" ref="P14" si="5">SUM(B14:N14)</f>
        <v>9529.4</v>
      </c>
      <c r="Q14" s="258">
        <f t="shared" ref="Q14" si="6">SUM(O14:P14)</f>
        <v>22007</v>
      </c>
      <c r="R14" s="9"/>
      <c r="S14" s="66"/>
      <c r="T14" s="67">
        <f t="shared" ref="T14" si="7">S14-B14</f>
        <v>-5777.2</v>
      </c>
      <c r="U14" s="35"/>
      <c r="V14" s="35">
        <f t="shared" ref="V14" si="8">U14-S14</f>
        <v>0</v>
      </c>
      <c r="W14" s="35"/>
      <c r="Y14" s="1"/>
      <c r="Z14" s="1"/>
      <c r="AA14" s="1"/>
      <c r="AB14" s="1"/>
      <c r="AC14" s="1"/>
      <c r="AD14" s="1"/>
      <c r="AE14" s="1"/>
      <c r="AF14" s="1"/>
      <c r="AG14" s="1"/>
      <c r="AH14" s="1"/>
      <c r="AI14" s="1"/>
      <c r="AJ14" s="1"/>
      <c r="AK14" s="1"/>
      <c r="AL14" s="1"/>
      <c r="AM14" s="1"/>
      <c r="AN14" s="1"/>
    </row>
    <row r="15" spans="1:40">
      <c r="A15" s="260" t="s">
        <v>18</v>
      </c>
      <c r="B15" s="258">
        <v>5406.96</v>
      </c>
      <c r="C15" s="258">
        <v>4611.74</v>
      </c>
      <c r="D15" s="258">
        <v>240</v>
      </c>
      <c r="E15" s="258">
        <v>122.4</v>
      </c>
      <c r="F15" s="258">
        <v>50</v>
      </c>
      <c r="G15" s="258">
        <v>20</v>
      </c>
      <c r="H15" s="258">
        <v>96</v>
      </c>
      <c r="I15" s="258">
        <v>0</v>
      </c>
      <c r="J15" s="258">
        <v>0</v>
      </c>
      <c r="K15" s="258">
        <v>150</v>
      </c>
      <c r="L15" s="258">
        <v>300</v>
      </c>
      <c r="M15" s="258">
        <v>289.89999999999998</v>
      </c>
      <c r="N15" s="258">
        <v>798</v>
      </c>
      <c r="O15" s="259">
        <v>13728</v>
      </c>
      <c r="P15" s="258">
        <f t="shared" si="0"/>
        <v>12085</v>
      </c>
      <c r="Q15" s="258">
        <f t="shared" si="1"/>
        <v>25813</v>
      </c>
      <c r="R15" s="9"/>
      <c r="S15" s="66">
        <v>5406.96</v>
      </c>
      <c r="T15" s="67">
        <f t="shared" si="4"/>
        <v>0</v>
      </c>
      <c r="U15" s="35">
        <v>5406.96</v>
      </c>
      <c r="V15" s="35">
        <f t="shared" si="2"/>
        <v>0</v>
      </c>
      <c r="W15" s="35">
        <v>11460.04</v>
      </c>
      <c r="Y15" s="1"/>
      <c r="Z15" s="1"/>
      <c r="AA15" s="1"/>
      <c r="AB15" s="1"/>
      <c r="AC15" s="1"/>
      <c r="AD15" s="1"/>
      <c r="AE15" s="1"/>
      <c r="AF15" s="1"/>
      <c r="AG15" s="1"/>
      <c r="AH15" s="1"/>
      <c r="AI15" s="1"/>
      <c r="AJ15" s="1"/>
      <c r="AK15" s="1"/>
      <c r="AL15" s="1"/>
      <c r="AM15" s="1"/>
      <c r="AN15" s="1"/>
    </row>
    <row r="16" spans="1:40">
      <c r="A16" s="276" t="s">
        <v>172</v>
      </c>
      <c r="B16" s="258">
        <v>5719.92</v>
      </c>
      <c r="C16" s="258">
        <v>4611.74</v>
      </c>
      <c r="D16" s="258">
        <v>240</v>
      </c>
      <c r="E16" s="258">
        <v>122.4</v>
      </c>
      <c r="F16" s="258">
        <v>50</v>
      </c>
      <c r="G16" s="258">
        <v>20</v>
      </c>
      <c r="H16" s="258">
        <v>96</v>
      </c>
      <c r="I16" s="258">
        <v>0</v>
      </c>
      <c r="J16" s="258">
        <v>0</v>
      </c>
      <c r="K16" s="258">
        <v>150</v>
      </c>
      <c r="L16" s="258">
        <v>300</v>
      </c>
      <c r="M16" s="258">
        <v>289.89999999999998</v>
      </c>
      <c r="N16" s="258">
        <v>798.04</v>
      </c>
      <c r="O16" s="259">
        <v>13728</v>
      </c>
      <c r="P16" s="258">
        <f t="shared" si="0"/>
        <v>12398</v>
      </c>
      <c r="Q16" s="258">
        <f t="shared" ref="Q16:Q17" si="9">SUM(O16:P16)</f>
        <v>26126</v>
      </c>
      <c r="R16" s="9"/>
      <c r="S16" s="66">
        <v>5406.96</v>
      </c>
      <c r="T16" s="67">
        <f t="shared" si="4"/>
        <v>-312.96000000000004</v>
      </c>
      <c r="U16" s="35">
        <v>5406.96</v>
      </c>
      <c r="V16" s="35">
        <f t="shared" ref="V16:V17" si="10">U16-S16</f>
        <v>0</v>
      </c>
      <c r="W16" s="35">
        <v>11460.04</v>
      </c>
      <c r="Y16" s="1"/>
      <c r="Z16" s="1"/>
      <c r="AA16" s="1"/>
      <c r="AB16" s="1"/>
      <c r="AC16" s="1"/>
      <c r="AD16" s="1"/>
      <c r="AE16" s="1"/>
      <c r="AF16" s="1"/>
      <c r="AG16" s="1"/>
      <c r="AH16" s="1"/>
      <c r="AI16" s="1"/>
      <c r="AJ16" s="1"/>
      <c r="AK16" s="1"/>
      <c r="AL16" s="1"/>
      <c r="AM16" s="1"/>
      <c r="AN16" s="1"/>
    </row>
    <row r="17" spans="1:40">
      <c r="A17" s="260" t="s">
        <v>40</v>
      </c>
      <c r="B17" s="258">
        <v>5788</v>
      </c>
      <c r="C17" s="258">
        <v>1105</v>
      </c>
      <c r="D17" s="258">
        <v>240</v>
      </c>
      <c r="E17" s="258">
        <v>120</v>
      </c>
      <c r="F17" s="258">
        <v>50</v>
      </c>
      <c r="G17" s="258">
        <v>20</v>
      </c>
      <c r="H17" s="258">
        <v>96</v>
      </c>
      <c r="I17" s="258">
        <v>0</v>
      </c>
      <c r="J17" s="258">
        <v>0</v>
      </c>
      <c r="K17" s="258">
        <v>150</v>
      </c>
      <c r="L17" s="258">
        <v>300</v>
      </c>
      <c r="M17" s="258">
        <f>1050+766</f>
        <v>1816</v>
      </c>
      <c r="N17" s="258">
        <v>800</v>
      </c>
      <c r="O17" s="259">
        <v>12100</v>
      </c>
      <c r="P17" s="258">
        <f t="shared" ref="P17" si="11">SUM(B17:N17)</f>
        <v>10485</v>
      </c>
      <c r="Q17" s="258">
        <f t="shared" si="9"/>
        <v>22585</v>
      </c>
      <c r="R17" s="9"/>
      <c r="S17" s="66">
        <v>5787.52</v>
      </c>
      <c r="T17" s="67">
        <f t="shared" ref="T17" si="12">S17-B17</f>
        <v>-0.47999999999956344</v>
      </c>
      <c r="U17" s="35">
        <v>5787.52</v>
      </c>
      <c r="V17" s="35">
        <f t="shared" si="10"/>
        <v>0</v>
      </c>
      <c r="W17" s="35">
        <v>10485</v>
      </c>
      <c r="Y17" s="1"/>
      <c r="Z17" s="1"/>
      <c r="AA17" s="1"/>
      <c r="AB17" s="1"/>
      <c r="AC17" s="1"/>
      <c r="AD17" s="1"/>
      <c r="AE17" s="1"/>
      <c r="AF17" s="1"/>
      <c r="AG17" s="1"/>
      <c r="AH17" s="1"/>
      <c r="AI17" s="1"/>
      <c r="AJ17" s="1"/>
      <c r="AK17" s="1"/>
      <c r="AL17" s="1"/>
      <c r="AM17" s="1"/>
      <c r="AN17" s="1"/>
    </row>
    <row r="18" spans="1:40">
      <c r="A18" s="276" t="s">
        <v>475</v>
      </c>
      <c r="B18" s="258">
        <v>5788</v>
      </c>
      <c r="C18" s="258">
        <v>1105</v>
      </c>
      <c r="D18" s="258">
        <v>240</v>
      </c>
      <c r="E18" s="258">
        <v>120</v>
      </c>
      <c r="F18" s="258">
        <v>50</v>
      </c>
      <c r="G18" s="258">
        <v>20</v>
      </c>
      <c r="H18" s="258">
        <v>96</v>
      </c>
      <c r="I18" s="258">
        <v>0</v>
      </c>
      <c r="J18" s="258">
        <v>0</v>
      </c>
      <c r="K18" s="258">
        <v>150</v>
      </c>
      <c r="L18" s="258">
        <v>300</v>
      </c>
      <c r="M18" s="258">
        <f>1050+766+91.5</f>
        <v>1907.5</v>
      </c>
      <c r="N18" s="258">
        <v>800</v>
      </c>
      <c r="O18" s="259">
        <v>12100</v>
      </c>
      <c r="P18" s="258">
        <f t="shared" si="0"/>
        <v>10576.5</v>
      </c>
      <c r="Q18" s="258">
        <f t="shared" si="1"/>
        <v>22676.5</v>
      </c>
      <c r="R18" s="9"/>
      <c r="S18" s="66">
        <v>5787.52</v>
      </c>
      <c r="T18" s="67">
        <f t="shared" si="4"/>
        <v>-0.47999999999956344</v>
      </c>
      <c r="U18" s="35">
        <v>5787.52</v>
      </c>
      <c r="V18" s="35">
        <f t="shared" si="2"/>
        <v>0</v>
      </c>
      <c r="W18" s="35">
        <v>10485</v>
      </c>
      <c r="Y18" s="1"/>
      <c r="Z18" s="1"/>
      <c r="AA18" s="1"/>
      <c r="AB18" s="1"/>
      <c r="AC18" s="1"/>
      <c r="AD18" s="1"/>
      <c r="AE18" s="1"/>
      <c r="AF18" s="1"/>
      <c r="AG18" s="1"/>
      <c r="AH18" s="1"/>
      <c r="AI18" s="1"/>
      <c r="AJ18" s="1"/>
      <c r="AK18" s="1"/>
      <c r="AL18" s="1"/>
      <c r="AM18" s="1"/>
      <c r="AN18" s="1"/>
    </row>
    <row r="19" spans="1:40">
      <c r="A19" s="279" t="s">
        <v>19</v>
      </c>
      <c r="B19" s="261"/>
      <c r="C19" s="261"/>
      <c r="D19" s="261"/>
      <c r="E19" s="261"/>
      <c r="F19" s="261"/>
      <c r="G19" s="261"/>
      <c r="H19" s="261"/>
      <c r="I19" s="261"/>
      <c r="J19" s="261"/>
      <c r="K19" s="261"/>
      <c r="L19" s="261"/>
      <c r="M19" s="261"/>
      <c r="N19" s="261"/>
      <c r="O19" s="262"/>
      <c r="P19" s="261"/>
      <c r="Q19" s="261"/>
      <c r="R19" s="44"/>
      <c r="S19" s="68"/>
      <c r="T19" s="69"/>
      <c r="U19" s="68"/>
      <c r="V19" s="68"/>
      <c r="W19" s="68"/>
      <c r="Y19" s="1"/>
      <c r="Z19" s="1"/>
      <c r="AA19" s="1"/>
      <c r="AB19" s="1"/>
      <c r="AC19" s="1"/>
      <c r="AD19" s="1"/>
      <c r="AE19" s="1"/>
      <c r="AF19" s="1"/>
      <c r="AG19" s="1"/>
      <c r="AH19" s="1"/>
      <c r="AI19" s="1"/>
      <c r="AJ19" s="1"/>
      <c r="AK19" s="1"/>
      <c r="AL19" s="1"/>
      <c r="AM19" s="1"/>
      <c r="AN19" s="1"/>
    </row>
    <row r="20" spans="1:40">
      <c r="A20" s="257" t="s">
        <v>201</v>
      </c>
      <c r="B20" s="258">
        <v>7462.98</v>
      </c>
      <c r="C20" s="258">
        <v>574.87</v>
      </c>
      <c r="D20" s="258">
        <v>490</v>
      </c>
      <c r="E20" s="258">
        <v>160</v>
      </c>
      <c r="F20" s="258">
        <v>0</v>
      </c>
      <c r="G20" s="258">
        <v>0</v>
      </c>
      <c r="H20" s="258">
        <v>96</v>
      </c>
      <c r="I20" s="258">
        <v>0</v>
      </c>
      <c r="J20" s="258">
        <v>0</v>
      </c>
      <c r="K20" s="258">
        <v>150</v>
      </c>
      <c r="L20" s="258">
        <v>0</v>
      </c>
      <c r="M20" s="258">
        <v>3515.4</v>
      </c>
      <c r="N20" s="258">
        <v>276.25</v>
      </c>
      <c r="O20" s="259">
        <v>16677</v>
      </c>
      <c r="P20" s="258">
        <f t="shared" ref="P20:P36" si="13">SUM(B20:N20)</f>
        <v>12725.499999999998</v>
      </c>
      <c r="Q20" s="258">
        <f>SUM(O20:P20)</f>
        <v>29402.5</v>
      </c>
      <c r="R20" s="9"/>
      <c r="S20" s="66">
        <v>7462.98</v>
      </c>
      <c r="T20" s="67">
        <f>S20-B20</f>
        <v>0</v>
      </c>
      <c r="U20" s="35">
        <v>7462.98</v>
      </c>
      <c r="V20" s="35">
        <f t="shared" ref="V20:V36" si="14">U20-S20</f>
        <v>0</v>
      </c>
      <c r="W20" s="35">
        <v>12000</v>
      </c>
      <c r="Y20" s="1"/>
      <c r="Z20" s="1"/>
      <c r="AA20" s="1"/>
      <c r="AB20" s="1"/>
      <c r="AC20" s="1"/>
      <c r="AD20" s="1"/>
      <c r="AE20" s="1"/>
      <c r="AF20" s="1"/>
      <c r="AG20" s="1"/>
      <c r="AH20" s="1"/>
      <c r="AI20" s="1"/>
      <c r="AJ20" s="1"/>
      <c r="AK20" s="1"/>
      <c r="AL20" s="1"/>
      <c r="AM20" s="1"/>
      <c r="AN20" s="1"/>
    </row>
    <row r="21" spans="1:40">
      <c r="A21" s="277" t="s">
        <v>153</v>
      </c>
      <c r="B21" s="258">
        <v>7462.98</v>
      </c>
      <c r="C21" s="258">
        <v>574.87</v>
      </c>
      <c r="D21" s="258">
        <v>490</v>
      </c>
      <c r="E21" s="258">
        <v>160</v>
      </c>
      <c r="F21" s="258">
        <v>0</v>
      </c>
      <c r="G21" s="258">
        <v>0</v>
      </c>
      <c r="H21" s="258">
        <v>96</v>
      </c>
      <c r="I21" s="258">
        <v>0</v>
      </c>
      <c r="J21" s="258">
        <v>0</v>
      </c>
      <c r="K21" s="258">
        <v>150</v>
      </c>
      <c r="L21" s="258">
        <v>0</v>
      </c>
      <c r="M21" s="258">
        <v>3755.4</v>
      </c>
      <c r="N21" s="258">
        <v>276.25</v>
      </c>
      <c r="O21" s="259">
        <v>16677</v>
      </c>
      <c r="P21" s="258">
        <f t="shared" si="13"/>
        <v>12965.499999999998</v>
      </c>
      <c r="Q21" s="258">
        <f t="shared" ref="Q21:Q22" si="15">SUM(O21:P21)</f>
        <v>29642.5</v>
      </c>
      <c r="R21" s="9"/>
      <c r="S21" s="66">
        <v>7462.98</v>
      </c>
      <c r="T21" s="67">
        <f>S21-B21</f>
        <v>0</v>
      </c>
      <c r="U21" s="35">
        <v>7462.98</v>
      </c>
      <c r="V21" s="35">
        <f t="shared" ref="V21:V22" si="16">U21-S21</f>
        <v>0</v>
      </c>
      <c r="W21" s="35">
        <v>12000</v>
      </c>
      <c r="Y21" s="1"/>
      <c r="Z21" s="1"/>
      <c r="AA21" s="1"/>
      <c r="AB21" s="1"/>
      <c r="AC21" s="1"/>
      <c r="AD21" s="1"/>
      <c r="AE21" s="1"/>
      <c r="AF21" s="1"/>
      <c r="AG21" s="1"/>
      <c r="AH21" s="1"/>
      <c r="AI21" s="1"/>
      <c r="AJ21" s="1"/>
      <c r="AK21" s="1"/>
      <c r="AL21" s="1"/>
      <c r="AM21" s="1"/>
      <c r="AN21" s="1"/>
    </row>
    <row r="22" spans="1:40">
      <c r="A22" s="277" t="s">
        <v>202</v>
      </c>
      <c r="B22" s="258">
        <v>7702.98</v>
      </c>
      <c r="C22" s="258">
        <v>574.87</v>
      </c>
      <c r="D22" s="258">
        <v>490</v>
      </c>
      <c r="E22" s="258">
        <v>160</v>
      </c>
      <c r="F22" s="258">
        <v>0</v>
      </c>
      <c r="G22" s="258">
        <v>0</v>
      </c>
      <c r="H22" s="258">
        <v>96</v>
      </c>
      <c r="I22" s="258">
        <v>0</v>
      </c>
      <c r="J22" s="258">
        <v>0</v>
      </c>
      <c r="K22" s="258">
        <v>150</v>
      </c>
      <c r="L22" s="258">
        <v>0</v>
      </c>
      <c r="M22" s="258">
        <v>3515.4</v>
      </c>
      <c r="N22" s="258">
        <v>276.25</v>
      </c>
      <c r="O22" s="259">
        <v>16677</v>
      </c>
      <c r="P22" s="258">
        <f t="shared" si="13"/>
        <v>12965.5</v>
      </c>
      <c r="Q22" s="258">
        <f t="shared" si="15"/>
        <v>29642.5</v>
      </c>
      <c r="R22" s="9"/>
      <c r="S22" s="66">
        <v>7462.98</v>
      </c>
      <c r="T22" s="67">
        <f>S22-B22</f>
        <v>-240</v>
      </c>
      <c r="U22" s="35">
        <v>7462.98</v>
      </c>
      <c r="V22" s="35">
        <f t="shared" si="16"/>
        <v>0</v>
      </c>
      <c r="W22" s="35">
        <v>12000</v>
      </c>
      <c r="Y22" s="1"/>
      <c r="Z22" s="1"/>
      <c r="AA22" s="1"/>
      <c r="AB22" s="1"/>
      <c r="AC22" s="1"/>
      <c r="AD22" s="1"/>
      <c r="AE22" s="1"/>
      <c r="AF22" s="1"/>
      <c r="AG22" s="1"/>
      <c r="AH22" s="1"/>
      <c r="AI22" s="1"/>
      <c r="AJ22" s="1"/>
      <c r="AK22" s="1"/>
      <c r="AL22" s="1"/>
      <c r="AM22" s="1"/>
      <c r="AN22" s="1"/>
    </row>
    <row r="23" spans="1:40">
      <c r="A23" s="257" t="s">
        <v>22</v>
      </c>
      <c r="B23" s="258">
        <v>5522.4</v>
      </c>
      <c r="C23" s="258">
        <v>283.68</v>
      </c>
      <c r="D23" s="258">
        <v>400.08</v>
      </c>
      <c r="E23" s="258">
        <v>96</v>
      </c>
      <c r="F23" s="258">
        <v>0</v>
      </c>
      <c r="G23" s="258">
        <v>0</v>
      </c>
      <c r="H23" s="258">
        <v>96</v>
      </c>
      <c r="I23" s="258">
        <v>0</v>
      </c>
      <c r="J23" s="258">
        <v>0</v>
      </c>
      <c r="K23" s="258">
        <v>150</v>
      </c>
      <c r="L23" s="258">
        <v>60</v>
      </c>
      <c r="M23" s="258">
        <v>317.04000000000002</v>
      </c>
      <c r="N23" s="258">
        <v>743.52</v>
      </c>
      <c r="O23" s="259">
        <v>13154.16</v>
      </c>
      <c r="P23" s="258">
        <f t="shared" si="13"/>
        <v>7668.7199999999993</v>
      </c>
      <c r="Q23" s="258">
        <f t="shared" ref="Q23:Q36" si="17">SUM(O23:P23)</f>
        <v>20822.879999999997</v>
      </c>
      <c r="R23" s="9"/>
      <c r="S23" s="70">
        <v>5372.29</v>
      </c>
      <c r="T23" s="67">
        <f>S23-B23</f>
        <v>-150.10999999999967</v>
      </c>
      <c r="U23" s="35">
        <v>5372.29</v>
      </c>
      <c r="V23" s="35">
        <f t="shared" si="14"/>
        <v>0</v>
      </c>
      <c r="W23" s="35">
        <v>7423.04</v>
      </c>
      <c r="Y23" s="1"/>
      <c r="Z23" s="1"/>
      <c r="AA23" s="1"/>
      <c r="AB23" s="1"/>
      <c r="AC23" s="1"/>
      <c r="AD23" s="1"/>
      <c r="AE23" s="1"/>
      <c r="AF23" s="1"/>
      <c r="AG23" s="1"/>
      <c r="AH23" s="1"/>
      <c r="AI23" s="1"/>
      <c r="AJ23" s="1"/>
      <c r="AK23" s="1"/>
      <c r="AL23" s="1"/>
      <c r="AM23" s="1"/>
      <c r="AN23" s="1"/>
    </row>
    <row r="24" spans="1:40">
      <c r="A24" s="257" t="s">
        <v>21</v>
      </c>
      <c r="B24" s="258">
        <v>4894.08</v>
      </c>
      <c r="C24" s="258">
        <v>196.32</v>
      </c>
      <c r="D24" s="258">
        <v>240</v>
      </c>
      <c r="E24" s="258">
        <v>108</v>
      </c>
      <c r="F24" s="258">
        <v>0</v>
      </c>
      <c r="G24" s="258">
        <v>96</v>
      </c>
      <c r="H24" s="258">
        <v>0</v>
      </c>
      <c r="I24" s="258">
        <v>0</v>
      </c>
      <c r="J24" s="258">
        <v>0</v>
      </c>
      <c r="K24" s="258">
        <v>150</v>
      </c>
      <c r="L24" s="258">
        <v>76.8</v>
      </c>
      <c r="M24" s="258">
        <v>822</v>
      </c>
      <c r="N24" s="258">
        <v>679</v>
      </c>
      <c r="O24" s="259">
        <v>7265.76</v>
      </c>
      <c r="P24" s="258">
        <f t="shared" si="13"/>
        <v>7262.2</v>
      </c>
      <c r="Q24" s="258">
        <f t="shared" si="17"/>
        <v>14527.96</v>
      </c>
      <c r="R24" s="9"/>
      <c r="S24" s="70">
        <v>4894.25</v>
      </c>
      <c r="T24" s="67">
        <f>S24-B24</f>
        <v>0.17000000000007276</v>
      </c>
      <c r="U24" s="35">
        <v>4894.25</v>
      </c>
      <c r="V24" s="35">
        <f t="shared" si="14"/>
        <v>0</v>
      </c>
      <c r="W24" s="35">
        <v>7216.8399999999992</v>
      </c>
      <c r="Y24" s="1"/>
      <c r="Z24" s="1"/>
      <c r="AA24" s="1"/>
      <c r="AB24" s="1"/>
      <c r="AC24" s="1"/>
      <c r="AD24" s="1"/>
      <c r="AE24" s="1"/>
      <c r="AF24" s="1"/>
      <c r="AG24" s="1"/>
      <c r="AH24" s="1"/>
      <c r="AI24" s="1"/>
      <c r="AJ24" s="1"/>
      <c r="AK24" s="1"/>
      <c r="AL24" s="1"/>
      <c r="AM24" s="1"/>
      <c r="AN24" s="1"/>
    </row>
    <row r="25" spans="1:40" s="45" customFormat="1">
      <c r="A25" s="276" t="s">
        <v>203</v>
      </c>
      <c r="B25" s="263">
        <v>5395.92</v>
      </c>
      <c r="C25" s="263">
        <v>216.48</v>
      </c>
      <c r="D25" s="263">
        <v>264.72000000000003</v>
      </c>
      <c r="E25" s="263">
        <v>119.28</v>
      </c>
      <c r="F25" s="263">
        <v>0</v>
      </c>
      <c r="G25" s="263">
        <v>96</v>
      </c>
      <c r="H25" s="263">
        <v>0</v>
      </c>
      <c r="I25" s="263">
        <v>0</v>
      </c>
      <c r="J25" s="263">
        <v>0</v>
      </c>
      <c r="K25" s="263">
        <v>150</v>
      </c>
      <c r="L25" s="263">
        <v>76.8</v>
      </c>
      <c r="M25" s="263">
        <v>859.2</v>
      </c>
      <c r="N25" s="263">
        <v>679</v>
      </c>
      <c r="O25" s="259">
        <v>8010.48</v>
      </c>
      <c r="P25" s="263">
        <f t="shared" si="13"/>
        <v>7857.4</v>
      </c>
      <c r="Q25" s="263">
        <f t="shared" ref="Q25" si="18">SUM(O25:P25)</f>
        <v>15867.88</v>
      </c>
      <c r="R25" s="47"/>
      <c r="S25" s="70">
        <v>4894.25</v>
      </c>
      <c r="T25" s="71"/>
      <c r="U25" s="72">
        <v>4894.25</v>
      </c>
      <c r="V25" s="72">
        <f t="shared" si="14"/>
        <v>0</v>
      </c>
      <c r="W25" s="72">
        <v>7812.0399999999991</v>
      </c>
      <c r="Y25" s="46"/>
      <c r="Z25" s="46"/>
      <c r="AA25" s="46"/>
      <c r="AB25" s="46"/>
      <c r="AC25" s="46"/>
      <c r="AD25" s="46"/>
      <c r="AE25" s="46"/>
      <c r="AF25" s="46"/>
      <c r="AG25" s="46"/>
      <c r="AH25" s="46"/>
      <c r="AI25" s="46"/>
      <c r="AJ25" s="46"/>
      <c r="AK25" s="46"/>
      <c r="AL25" s="46"/>
      <c r="AM25" s="46"/>
      <c r="AN25" s="46"/>
    </row>
    <row r="26" spans="1:40">
      <c r="A26" s="257" t="s">
        <v>23</v>
      </c>
      <c r="B26" s="258">
        <v>2710.64</v>
      </c>
      <c r="C26" s="258">
        <v>157.36000000000001</v>
      </c>
      <c r="D26" s="258">
        <v>240</v>
      </c>
      <c r="E26" s="258">
        <v>78</v>
      </c>
      <c r="F26" s="258">
        <v>0</v>
      </c>
      <c r="G26" s="258">
        <v>0</v>
      </c>
      <c r="H26" s="258">
        <v>96</v>
      </c>
      <c r="I26" s="258">
        <v>0</v>
      </c>
      <c r="J26" s="258">
        <v>0</v>
      </c>
      <c r="K26" s="258">
        <v>150</v>
      </c>
      <c r="L26" s="258">
        <v>180</v>
      </c>
      <c r="M26" s="258">
        <v>824.4</v>
      </c>
      <c r="N26" s="258">
        <v>432</v>
      </c>
      <c r="O26" s="259">
        <v>5364</v>
      </c>
      <c r="P26" s="258">
        <f t="shared" si="13"/>
        <v>4868.3999999999996</v>
      </c>
      <c r="Q26" s="258">
        <f t="shared" si="17"/>
        <v>10232.4</v>
      </c>
      <c r="R26" s="9"/>
      <c r="S26" s="70">
        <v>2710.64</v>
      </c>
      <c r="T26" s="67">
        <f t="shared" ref="T26:T33" si="19">S26-B26</f>
        <v>0</v>
      </c>
      <c r="U26" s="35">
        <v>2710.64</v>
      </c>
      <c r="V26" s="35">
        <f t="shared" si="14"/>
        <v>0</v>
      </c>
      <c r="W26" s="35">
        <v>4802.3999999999996</v>
      </c>
      <c r="Y26" s="1"/>
      <c r="Z26" s="1"/>
      <c r="AA26" s="1"/>
      <c r="AB26" s="1"/>
      <c r="AC26" s="1"/>
      <c r="AD26" s="1"/>
      <c r="AE26" s="1"/>
      <c r="AF26" s="1"/>
      <c r="AG26" s="1"/>
      <c r="AH26" s="1"/>
      <c r="AI26" s="1"/>
      <c r="AJ26" s="1"/>
      <c r="AK26" s="1"/>
      <c r="AL26" s="1"/>
      <c r="AM26" s="1"/>
      <c r="AN26" s="1"/>
    </row>
    <row r="27" spans="1:40" s="45" customFormat="1">
      <c r="A27" s="276" t="s">
        <v>204</v>
      </c>
      <c r="B27" s="263">
        <f>2710.64+286.8</f>
        <v>2997.44</v>
      </c>
      <c r="C27" s="263">
        <v>157.36000000000001</v>
      </c>
      <c r="D27" s="263">
        <v>240</v>
      </c>
      <c r="E27" s="263">
        <v>78</v>
      </c>
      <c r="F27" s="263">
        <v>0</v>
      </c>
      <c r="G27" s="263">
        <v>0</v>
      </c>
      <c r="H27" s="263">
        <v>96</v>
      </c>
      <c r="I27" s="263">
        <v>0</v>
      </c>
      <c r="J27" s="263">
        <v>0</v>
      </c>
      <c r="K27" s="263">
        <v>150</v>
      </c>
      <c r="L27" s="263">
        <v>180</v>
      </c>
      <c r="M27" s="263">
        <f>1111.2-286.8</f>
        <v>824.40000000000009</v>
      </c>
      <c r="N27" s="263">
        <v>432</v>
      </c>
      <c r="O27" s="259">
        <v>5364</v>
      </c>
      <c r="P27" s="263">
        <f t="shared" si="13"/>
        <v>5155.2000000000007</v>
      </c>
      <c r="Q27" s="263">
        <f t="shared" ref="Q27" si="20">SUM(O27:P27)</f>
        <v>10519.2</v>
      </c>
      <c r="R27" s="47"/>
      <c r="S27" s="70">
        <v>2710.64</v>
      </c>
      <c r="T27" s="71">
        <f t="shared" si="19"/>
        <v>-286.80000000000018</v>
      </c>
      <c r="U27" s="72">
        <v>2710.64</v>
      </c>
      <c r="V27" s="72">
        <f t="shared" ref="V27" si="21">U27-S27</f>
        <v>0</v>
      </c>
      <c r="W27" s="72">
        <v>4802.3999999999996</v>
      </c>
      <c r="Y27" s="46"/>
      <c r="Z27" s="46"/>
      <c r="AA27" s="46"/>
      <c r="AB27" s="46"/>
      <c r="AC27" s="46"/>
      <c r="AD27" s="46"/>
      <c r="AE27" s="46"/>
      <c r="AF27" s="46"/>
      <c r="AG27" s="46"/>
      <c r="AH27" s="46"/>
      <c r="AI27" s="46"/>
      <c r="AJ27" s="46"/>
      <c r="AK27" s="46"/>
      <c r="AL27" s="46"/>
      <c r="AM27" s="46"/>
      <c r="AN27" s="46"/>
    </row>
    <row r="28" spans="1:40">
      <c r="A28" s="257" t="s">
        <v>194</v>
      </c>
      <c r="B28" s="258">
        <v>6090.38</v>
      </c>
      <c r="C28" s="258">
        <v>339.1</v>
      </c>
      <c r="D28" s="258">
        <v>240</v>
      </c>
      <c r="E28" s="258">
        <v>138</v>
      </c>
      <c r="F28" s="258">
        <v>0</v>
      </c>
      <c r="G28" s="258">
        <v>150</v>
      </c>
      <c r="H28" s="258">
        <v>96</v>
      </c>
      <c r="I28" s="258">
        <v>0</v>
      </c>
      <c r="J28" s="258">
        <v>0</v>
      </c>
      <c r="K28" s="258">
        <v>0</v>
      </c>
      <c r="L28" s="258">
        <v>0</v>
      </c>
      <c r="M28" s="258">
        <v>2998.1</v>
      </c>
      <c r="N28" s="258">
        <v>465.92</v>
      </c>
      <c r="O28" s="259">
        <v>4836</v>
      </c>
      <c r="P28" s="258">
        <f t="shared" si="13"/>
        <v>10517.5</v>
      </c>
      <c r="Q28" s="258">
        <f>SUM(O28:P28)</f>
        <v>15353.5</v>
      </c>
      <c r="R28" s="9"/>
      <c r="S28" s="66">
        <v>6090.37</v>
      </c>
      <c r="T28" s="67">
        <f t="shared" si="19"/>
        <v>-1.0000000000218279E-2</v>
      </c>
      <c r="U28" s="35">
        <v>6090.37</v>
      </c>
      <c r="V28" s="35">
        <f>U28-S28</f>
        <v>0</v>
      </c>
      <c r="W28" s="35">
        <v>9472</v>
      </c>
      <c r="Y28" s="1"/>
      <c r="Z28" s="1"/>
      <c r="AA28" s="1"/>
      <c r="AB28" s="1"/>
      <c r="AC28" s="1"/>
      <c r="AD28" s="1"/>
      <c r="AE28" s="1"/>
      <c r="AF28" s="1"/>
      <c r="AG28" s="1"/>
      <c r="AH28" s="1"/>
      <c r="AI28" s="1"/>
      <c r="AJ28" s="1"/>
      <c r="AK28" s="1"/>
      <c r="AL28" s="1"/>
      <c r="AM28" s="1"/>
      <c r="AN28" s="1"/>
    </row>
    <row r="29" spans="1:40">
      <c r="A29" s="257" t="s">
        <v>240</v>
      </c>
      <c r="B29" s="258">
        <v>8878</v>
      </c>
      <c r="C29" s="258">
        <v>0</v>
      </c>
      <c r="D29" s="258">
        <v>240</v>
      </c>
      <c r="E29" s="258">
        <v>140</v>
      </c>
      <c r="F29" s="258">
        <v>0</v>
      </c>
      <c r="G29" s="258">
        <v>0</v>
      </c>
      <c r="H29" s="258">
        <v>96</v>
      </c>
      <c r="I29" s="258">
        <v>0</v>
      </c>
      <c r="J29" s="258">
        <v>0</v>
      </c>
      <c r="K29" s="258">
        <v>120</v>
      </c>
      <c r="L29" s="258">
        <v>0</v>
      </c>
      <c r="M29" s="258">
        <v>460</v>
      </c>
      <c r="N29" s="258">
        <v>0</v>
      </c>
      <c r="O29" s="259">
        <v>10556</v>
      </c>
      <c r="P29" s="258">
        <f t="shared" si="13"/>
        <v>9934</v>
      </c>
      <c r="Q29" s="258">
        <f t="shared" si="17"/>
        <v>20490</v>
      </c>
      <c r="R29" s="9"/>
      <c r="S29" s="66">
        <v>8878</v>
      </c>
      <c r="T29" s="67">
        <f t="shared" si="19"/>
        <v>0</v>
      </c>
      <c r="U29" s="35">
        <v>8878</v>
      </c>
      <c r="V29" s="35">
        <f t="shared" si="14"/>
        <v>0</v>
      </c>
      <c r="W29" s="35">
        <v>9934</v>
      </c>
      <c r="Y29" s="1"/>
      <c r="Z29" s="1"/>
      <c r="AA29" s="1"/>
      <c r="AB29" s="1"/>
      <c r="AC29" s="1"/>
      <c r="AD29" s="1"/>
      <c r="AE29" s="1"/>
      <c r="AF29" s="1"/>
      <c r="AG29" s="1"/>
      <c r="AH29" s="1"/>
      <c r="AI29" s="1"/>
      <c r="AJ29" s="1"/>
      <c r="AK29" s="1"/>
      <c r="AL29" s="1"/>
      <c r="AM29" s="1"/>
      <c r="AN29" s="1"/>
    </row>
    <row r="30" spans="1:40">
      <c r="A30" s="257" t="s">
        <v>241</v>
      </c>
      <c r="B30" s="258">
        <v>6801</v>
      </c>
      <c r="C30" s="258">
        <v>0</v>
      </c>
      <c r="D30" s="258">
        <v>240</v>
      </c>
      <c r="E30" s="258">
        <v>104</v>
      </c>
      <c r="F30" s="258">
        <v>0</v>
      </c>
      <c r="G30" s="258">
        <v>0</v>
      </c>
      <c r="H30" s="258">
        <v>96</v>
      </c>
      <c r="I30" s="258">
        <v>0</v>
      </c>
      <c r="J30" s="258">
        <v>0</v>
      </c>
      <c r="K30" s="258">
        <v>120</v>
      </c>
      <c r="L30" s="258">
        <v>0</v>
      </c>
      <c r="M30" s="258">
        <v>2537</v>
      </c>
      <c r="N30" s="258">
        <v>0</v>
      </c>
      <c r="O30" s="259">
        <v>7460</v>
      </c>
      <c r="P30" s="258">
        <f t="shared" si="13"/>
        <v>9898</v>
      </c>
      <c r="Q30" s="258">
        <f t="shared" si="17"/>
        <v>17358</v>
      </c>
      <c r="R30" s="9"/>
      <c r="S30" s="66">
        <v>6801</v>
      </c>
      <c r="T30" s="67">
        <f t="shared" si="19"/>
        <v>0</v>
      </c>
      <c r="U30" s="35">
        <v>6801</v>
      </c>
      <c r="V30" s="35">
        <f t="shared" si="14"/>
        <v>0</v>
      </c>
      <c r="W30" s="35">
        <v>9898</v>
      </c>
      <c r="Y30" s="1"/>
      <c r="Z30" s="1"/>
      <c r="AA30" s="1"/>
      <c r="AB30" s="1"/>
      <c r="AC30" s="1"/>
      <c r="AD30" s="1"/>
      <c r="AE30" s="1"/>
      <c r="AF30" s="1"/>
      <c r="AG30" s="1"/>
      <c r="AH30" s="1"/>
      <c r="AI30" s="1"/>
      <c r="AJ30" s="1"/>
      <c r="AK30" s="1"/>
      <c r="AL30" s="1"/>
      <c r="AM30" s="1"/>
      <c r="AN30" s="1"/>
    </row>
    <row r="31" spans="1:40">
      <c r="A31" s="257" t="s">
        <v>242</v>
      </c>
      <c r="B31" s="258">
        <v>6842</v>
      </c>
      <c r="C31" s="258">
        <v>0</v>
      </c>
      <c r="D31" s="258">
        <v>240</v>
      </c>
      <c r="E31" s="258">
        <v>102</v>
      </c>
      <c r="F31" s="258">
        <v>0</v>
      </c>
      <c r="G31" s="258">
        <v>0</v>
      </c>
      <c r="H31" s="258">
        <v>96</v>
      </c>
      <c r="I31" s="258">
        <v>0</v>
      </c>
      <c r="J31" s="258">
        <v>0</v>
      </c>
      <c r="K31" s="258">
        <v>120</v>
      </c>
      <c r="L31" s="258">
        <v>0</v>
      </c>
      <c r="M31" s="258">
        <v>3980</v>
      </c>
      <c r="N31" s="258">
        <v>0</v>
      </c>
      <c r="O31" s="259">
        <v>6574</v>
      </c>
      <c r="P31" s="258">
        <f t="shared" si="13"/>
        <v>11380</v>
      </c>
      <c r="Q31" s="258">
        <f t="shared" si="17"/>
        <v>17954</v>
      </c>
      <c r="R31" s="9"/>
      <c r="S31" s="66">
        <v>6842</v>
      </c>
      <c r="T31" s="67">
        <f t="shared" si="19"/>
        <v>0</v>
      </c>
      <c r="U31" s="35">
        <v>6842</v>
      </c>
      <c r="V31" s="35">
        <f t="shared" si="14"/>
        <v>0</v>
      </c>
      <c r="W31" s="35">
        <v>11380</v>
      </c>
      <c r="Y31" s="1"/>
      <c r="Z31" s="1"/>
      <c r="AA31" s="1"/>
      <c r="AB31" s="1"/>
      <c r="AC31" s="1"/>
      <c r="AD31" s="1"/>
      <c r="AE31" s="1"/>
      <c r="AF31" s="1"/>
      <c r="AG31" s="1"/>
      <c r="AH31" s="1"/>
      <c r="AI31" s="1"/>
      <c r="AJ31" s="1"/>
      <c r="AK31" s="1"/>
      <c r="AL31" s="1"/>
      <c r="AM31" s="1"/>
      <c r="AN31" s="1"/>
    </row>
    <row r="32" spans="1:40" s="45" customFormat="1">
      <c r="A32" s="260" t="s">
        <v>243</v>
      </c>
      <c r="B32" s="263">
        <v>5907</v>
      </c>
      <c r="C32" s="263">
        <v>0</v>
      </c>
      <c r="D32" s="263">
        <v>240</v>
      </c>
      <c r="E32" s="263">
        <v>94</v>
      </c>
      <c r="F32" s="263">
        <v>0</v>
      </c>
      <c r="G32" s="263">
        <v>0</v>
      </c>
      <c r="H32" s="263">
        <v>96</v>
      </c>
      <c r="I32" s="263">
        <v>0</v>
      </c>
      <c r="J32" s="263">
        <v>0</v>
      </c>
      <c r="K32" s="263">
        <v>120</v>
      </c>
      <c r="L32" s="263">
        <v>0</v>
      </c>
      <c r="M32" s="263">
        <v>483</v>
      </c>
      <c r="N32" s="263">
        <v>0</v>
      </c>
      <c r="O32" s="259">
        <v>6078</v>
      </c>
      <c r="P32" s="263">
        <f t="shared" si="13"/>
        <v>6940</v>
      </c>
      <c r="Q32" s="263">
        <f t="shared" si="17"/>
        <v>13018</v>
      </c>
      <c r="R32" s="47"/>
      <c r="S32" s="70">
        <v>5907</v>
      </c>
      <c r="T32" s="71">
        <f t="shared" si="19"/>
        <v>0</v>
      </c>
      <c r="U32" s="72">
        <v>5907</v>
      </c>
      <c r="V32" s="72">
        <f t="shared" si="14"/>
        <v>0</v>
      </c>
      <c r="W32" s="35">
        <v>6940</v>
      </c>
      <c r="Y32" s="46"/>
      <c r="Z32" s="46"/>
      <c r="AA32" s="46"/>
      <c r="AB32" s="46"/>
      <c r="AC32" s="46"/>
      <c r="AD32" s="46"/>
      <c r="AE32" s="46"/>
      <c r="AF32" s="46"/>
      <c r="AG32" s="46"/>
      <c r="AH32" s="46"/>
      <c r="AI32" s="46"/>
      <c r="AJ32" s="46"/>
      <c r="AK32" s="46"/>
      <c r="AL32" s="46"/>
      <c r="AM32" s="46"/>
      <c r="AN32" s="46"/>
    </row>
    <row r="33" spans="1:40" s="45" customFormat="1">
      <c r="A33" s="260" t="s">
        <v>244</v>
      </c>
      <c r="B33" s="263">
        <v>11400</v>
      </c>
      <c r="C33" s="263">
        <v>0</v>
      </c>
      <c r="D33" s="263">
        <v>0</v>
      </c>
      <c r="E33" s="263">
        <v>0</v>
      </c>
      <c r="F33" s="263">
        <v>0</v>
      </c>
      <c r="G33" s="263">
        <v>0</v>
      </c>
      <c r="H33" s="263">
        <v>0</v>
      </c>
      <c r="I33" s="263">
        <v>0</v>
      </c>
      <c r="J33" s="263">
        <v>0</v>
      </c>
      <c r="K33" s="263">
        <v>0</v>
      </c>
      <c r="L33" s="263">
        <v>0</v>
      </c>
      <c r="M33" s="263">
        <v>0</v>
      </c>
      <c r="N33" s="263">
        <v>0</v>
      </c>
      <c r="O33" s="259">
        <v>0</v>
      </c>
      <c r="P33" s="263">
        <f t="shared" si="13"/>
        <v>11400</v>
      </c>
      <c r="Q33" s="263">
        <f t="shared" ref="Q33" si="22">SUM(O33:P33)</f>
        <v>11400</v>
      </c>
      <c r="R33" s="47"/>
      <c r="S33" s="70" t="s">
        <v>163</v>
      </c>
      <c r="T33" s="71" t="e">
        <f t="shared" si="19"/>
        <v>#VALUE!</v>
      </c>
      <c r="U33" s="72" t="s">
        <v>163</v>
      </c>
      <c r="V33" s="72" t="e">
        <f>U33-S33</f>
        <v>#VALUE!</v>
      </c>
      <c r="W33" s="35">
        <v>11400</v>
      </c>
      <c r="Y33" s="1"/>
      <c r="Z33" s="1"/>
      <c r="AA33" s="1"/>
      <c r="AB33" s="1"/>
      <c r="AC33" s="1"/>
      <c r="AD33" s="1"/>
      <c r="AE33" s="1"/>
      <c r="AF33" s="1"/>
      <c r="AG33" s="1"/>
      <c r="AH33" s="1"/>
      <c r="AI33" s="1"/>
      <c r="AJ33" s="1"/>
      <c r="AK33" s="1"/>
      <c r="AL33" s="1"/>
      <c r="AM33" s="1"/>
      <c r="AN33" s="1"/>
    </row>
    <row r="34" spans="1:40" s="45" customFormat="1">
      <c r="A34" s="264" t="s">
        <v>245</v>
      </c>
      <c r="B34" s="263">
        <v>6801</v>
      </c>
      <c r="C34" s="263">
        <v>0</v>
      </c>
      <c r="D34" s="263">
        <v>490</v>
      </c>
      <c r="E34" s="263">
        <v>104</v>
      </c>
      <c r="F34" s="263">
        <v>0</v>
      </c>
      <c r="G34" s="263">
        <v>0</v>
      </c>
      <c r="H34" s="263">
        <v>96</v>
      </c>
      <c r="I34" s="263">
        <v>0</v>
      </c>
      <c r="J34" s="263">
        <v>0</v>
      </c>
      <c r="K34" s="263">
        <v>150</v>
      </c>
      <c r="L34" s="263">
        <v>0</v>
      </c>
      <c r="M34" s="263">
        <v>3380.65</v>
      </c>
      <c r="N34" s="263">
        <v>0</v>
      </c>
      <c r="O34" s="259">
        <v>7460</v>
      </c>
      <c r="P34" s="263">
        <f t="shared" si="13"/>
        <v>11021.65</v>
      </c>
      <c r="Q34" s="263">
        <f t="shared" ref="Q34" si="23">SUM(O34:P34)</f>
        <v>18481.650000000001</v>
      </c>
      <c r="R34" s="47"/>
      <c r="S34" s="70">
        <v>6801</v>
      </c>
      <c r="T34" s="71"/>
      <c r="U34" s="72">
        <v>6801</v>
      </c>
      <c r="V34" s="72"/>
      <c r="W34" s="35">
        <v>11021.65</v>
      </c>
      <c r="Y34" s="1"/>
      <c r="Z34" s="1"/>
      <c r="AA34" s="1"/>
      <c r="AB34" s="1"/>
      <c r="AC34" s="1"/>
      <c r="AD34" s="1"/>
      <c r="AE34" s="1"/>
      <c r="AF34" s="1"/>
      <c r="AG34" s="1"/>
      <c r="AH34" s="1"/>
      <c r="AI34" s="1"/>
      <c r="AJ34" s="1"/>
      <c r="AK34" s="1"/>
      <c r="AL34" s="1"/>
      <c r="AM34" s="1"/>
      <c r="AN34" s="1"/>
    </row>
    <row r="35" spans="1:40" s="45" customFormat="1" ht="30">
      <c r="A35" s="264" t="s">
        <v>246</v>
      </c>
      <c r="B35" s="263">
        <v>8878</v>
      </c>
      <c r="C35" s="263">
        <v>0</v>
      </c>
      <c r="D35" s="263">
        <v>490</v>
      </c>
      <c r="E35" s="263">
        <v>140</v>
      </c>
      <c r="F35" s="263">
        <v>0</v>
      </c>
      <c r="G35" s="263">
        <v>0</v>
      </c>
      <c r="H35" s="263">
        <v>96</v>
      </c>
      <c r="I35" s="263">
        <v>0</v>
      </c>
      <c r="J35" s="263">
        <v>0</v>
      </c>
      <c r="K35" s="263">
        <v>150</v>
      </c>
      <c r="L35" s="263">
        <v>0</v>
      </c>
      <c r="M35" s="263">
        <v>1303.6500000000001</v>
      </c>
      <c r="N35" s="263">
        <v>0</v>
      </c>
      <c r="O35" s="259">
        <v>10556</v>
      </c>
      <c r="P35" s="263">
        <f t="shared" si="13"/>
        <v>11057.65</v>
      </c>
      <c r="Q35" s="263">
        <f t="shared" ref="Q35" si="24">SUM(O35:P35)</f>
        <v>21613.65</v>
      </c>
      <c r="R35" s="47"/>
      <c r="S35" s="70">
        <v>8878</v>
      </c>
      <c r="T35" s="71"/>
      <c r="U35" s="72">
        <v>8878</v>
      </c>
      <c r="V35" s="72"/>
      <c r="W35" s="35">
        <v>11057.65</v>
      </c>
      <c r="Y35" s="1"/>
      <c r="Z35" s="1"/>
      <c r="AA35" s="1"/>
      <c r="AB35" s="1"/>
      <c r="AC35" s="1"/>
      <c r="AD35" s="1"/>
      <c r="AE35" s="1"/>
      <c r="AF35" s="1"/>
      <c r="AG35" s="1"/>
      <c r="AH35" s="1"/>
      <c r="AI35" s="1"/>
      <c r="AJ35" s="1"/>
      <c r="AK35" s="1"/>
      <c r="AL35" s="1"/>
      <c r="AM35" s="1"/>
      <c r="AN35" s="1"/>
    </row>
    <row r="36" spans="1:40">
      <c r="A36" s="257" t="s">
        <v>239</v>
      </c>
      <c r="B36" s="263">
        <v>7919</v>
      </c>
      <c r="C36" s="263">
        <v>224</v>
      </c>
      <c r="D36" s="263">
        <v>265</v>
      </c>
      <c r="E36" s="263">
        <v>161</v>
      </c>
      <c r="F36" s="263">
        <v>0</v>
      </c>
      <c r="G36" s="263">
        <v>0</v>
      </c>
      <c r="H36" s="263">
        <v>0</v>
      </c>
      <c r="I36" s="263">
        <v>0</v>
      </c>
      <c r="J36" s="263">
        <v>0</v>
      </c>
      <c r="K36" s="263">
        <v>132</v>
      </c>
      <c r="L36" s="263">
        <v>0</v>
      </c>
      <c r="M36" s="263">
        <v>0</v>
      </c>
      <c r="N36" s="263">
        <v>291</v>
      </c>
      <c r="O36" s="259">
        <v>9589</v>
      </c>
      <c r="P36" s="258">
        <f t="shared" si="13"/>
        <v>8992</v>
      </c>
      <c r="Q36" s="258">
        <f t="shared" si="17"/>
        <v>18581</v>
      </c>
      <c r="R36" s="9"/>
      <c r="S36" s="66">
        <v>7919</v>
      </c>
      <c r="T36" s="67">
        <f>S36-B36</f>
        <v>0</v>
      </c>
      <c r="U36" s="35">
        <v>7919</v>
      </c>
      <c r="V36" s="35">
        <f t="shared" si="14"/>
        <v>0</v>
      </c>
      <c r="W36" s="35">
        <v>8992</v>
      </c>
      <c r="Y36" s="1"/>
      <c r="Z36" s="1"/>
      <c r="AA36" s="1"/>
      <c r="AB36" s="1"/>
      <c r="AC36" s="1"/>
      <c r="AD36" s="1"/>
      <c r="AE36" s="1"/>
      <c r="AF36" s="1"/>
      <c r="AG36" s="1"/>
      <c r="AH36" s="1"/>
      <c r="AI36" s="1"/>
      <c r="AJ36" s="1"/>
      <c r="AK36" s="1"/>
      <c r="AL36" s="1"/>
      <c r="AM36" s="1"/>
      <c r="AN36" s="1"/>
    </row>
    <row r="37" spans="1:40">
      <c r="A37" s="279" t="s">
        <v>479</v>
      </c>
      <c r="B37" s="261"/>
      <c r="C37" s="261"/>
      <c r="D37" s="261"/>
      <c r="E37" s="261"/>
      <c r="F37" s="261"/>
      <c r="G37" s="261"/>
      <c r="H37" s="261"/>
      <c r="I37" s="261"/>
      <c r="J37" s="261"/>
      <c r="K37" s="261"/>
      <c r="L37" s="261"/>
      <c r="M37" s="261"/>
      <c r="N37" s="261"/>
      <c r="O37" s="262"/>
      <c r="P37" s="261"/>
      <c r="Q37" s="261"/>
      <c r="R37" s="44"/>
      <c r="S37" s="68"/>
      <c r="T37" s="69"/>
      <c r="U37" s="68"/>
      <c r="V37" s="68"/>
      <c r="W37" s="68"/>
      <c r="Y37" s="1"/>
      <c r="Z37" s="1"/>
      <c r="AA37" s="1"/>
      <c r="AB37" s="1"/>
      <c r="AC37" s="1"/>
      <c r="AD37" s="1"/>
      <c r="AE37" s="1"/>
      <c r="AF37" s="1"/>
      <c r="AG37" s="1"/>
      <c r="AH37" s="1"/>
      <c r="AI37" s="1"/>
      <c r="AJ37" s="1"/>
      <c r="AK37" s="1"/>
      <c r="AL37" s="1"/>
      <c r="AM37" s="1"/>
      <c r="AN37" s="1"/>
    </row>
    <row r="38" spans="1:40" ht="17.25">
      <c r="A38" s="257" t="s">
        <v>118</v>
      </c>
      <c r="B38" s="258">
        <v>4973</v>
      </c>
      <c r="C38" s="258">
        <v>204</v>
      </c>
      <c r="D38" s="258">
        <v>240</v>
      </c>
      <c r="E38" s="258">
        <v>124</v>
      </c>
      <c r="F38" s="258">
        <v>50</v>
      </c>
      <c r="G38" s="258">
        <v>30.72</v>
      </c>
      <c r="H38" s="258">
        <v>65.28</v>
      </c>
      <c r="I38" s="258">
        <v>636</v>
      </c>
      <c r="J38" s="258">
        <v>0</v>
      </c>
      <c r="K38" s="258">
        <v>120</v>
      </c>
      <c r="L38" s="258">
        <v>96</v>
      </c>
      <c r="M38" s="258">
        <v>2247</v>
      </c>
      <c r="N38" s="258">
        <v>1173</v>
      </c>
      <c r="O38" s="259">
        <v>7350</v>
      </c>
      <c r="P38" s="258">
        <f>SUM(B38:N38)</f>
        <v>9959</v>
      </c>
      <c r="Q38" s="258">
        <f t="shared" ref="Q38" si="25">SUM(O38:P38)</f>
        <v>17309</v>
      </c>
      <c r="R38" s="9"/>
      <c r="S38" s="66">
        <v>4973</v>
      </c>
      <c r="T38" s="67">
        <f>S38-B38</f>
        <v>0</v>
      </c>
      <c r="U38" s="35">
        <v>4973</v>
      </c>
      <c r="V38" s="35">
        <f>U38-S38</f>
        <v>0</v>
      </c>
      <c r="W38" s="35">
        <v>4973</v>
      </c>
      <c r="Y38" s="1"/>
      <c r="Z38" s="1"/>
      <c r="AA38" s="1"/>
      <c r="AB38" s="1"/>
      <c r="AC38" s="1"/>
      <c r="AD38" s="1"/>
      <c r="AE38" s="1"/>
      <c r="AF38" s="1"/>
      <c r="AG38" s="1"/>
      <c r="AH38" s="1"/>
      <c r="AI38" s="1"/>
      <c r="AJ38" s="1"/>
      <c r="AK38" s="1"/>
      <c r="AL38" s="1"/>
      <c r="AM38" s="1"/>
      <c r="AN38" s="1"/>
    </row>
    <row r="39" spans="1:40" ht="17.25">
      <c r="A39" s="257" t="s">
        <v>122</v>
      </c>
      <c r="B39" s="258">
        <v>4484</v>
      </c>
      <c r="C39" s="258">
        <v>0</v>
      </c>
      <c r="D39" s="258">
        <v>240</v>
      </c>
      <c r="E39" s="258">
        <v>108</v>
      </c>
      <c r="F39" s="258">
        <v>80</v>
      </c>
      <c r="G39" s="258">
        <v>96</v>
      </c>
      <c r="H39" s="258">
        <v>441</v>
      </c>
      <c r="I39" s="258">
        <v>0</v>
      </c>
      <c r="J39" s="258">
        <v>0</v>
      </c>
      <c r="K39" s="258">
        <v>200</v>
      </c>
      <c r="L39" s="258">
        <v>96</v>
      </c>
      <c r="M39" s="258">
        <v>2658</v>
      </c>
      <c r="N39" s="258">
        <v>726</v>
      </c>
      <c r="O39" s="259">
        <v>8900</v>
      </c>
      <c r="P39" s="258">
        <f>SUM(B39:N39)</f>
        <v>9129</v>
      </c>
      <c r="Q39" s="258">
        <f>SUM(O39:P39)</f>
        <v>18029</v>
      </c>
      <c r="R39" s="9"/>
      <c r="S39" s="66">
        <v>4484</v>
      </c>
      <c r="T39" s="67">
        <f>S39-B39</f>
        <v>0</v>
      </c>
      <c r="U39" s="35">
        <v>4484</v>
      </c>
      <c r="V39" s="35">
        <f>U39-S39</f>
        <v>0</v>
      </c>
      <c r="W39" s="35">
        <v>4484</v>
      </c>
      <c r="Y39" s="1"/>
      <c r="Z39" s="1"/>
      <c r="AA39" s="1"/>
      <c r="AB39" s="1"/>
      <c r="AC39" s="1"/>
      <c r="AD39" s="1"/>
      <c r="AE39" s="1"/>
      <c r="AF39" s="1"/>
      <c r="AG39" s="1"/>
      <c r="AH39" s="1"/>
      <c r="AI39" s="1"/>
      <c r="AJ39" s="1"/>
      <c r="AK39" s="1"/>
      <c r="AL39" s="1"/>
      <c r="AM39" s="1"/>
      <c r="AN39" s="1"/>
    </row>
    <row r="40" spans="1:40">
      <c r="A40" s="257" t="s">
        <v>29</v>
      </c>
      <c r="B40" s="258">
        <v>2618</v>
      </c>
      <c r="C40" s="258">
        <v>0</v>
      </c>
      <c r="D40" s="258">
        <v>240</v>
      </c>
      <c r="E40" s="258">
        <v>0</v>
      </c>
      <c r="F40" s="258">
        <v>50</v>
      </c>
      <c r="G40" s="258">
        <v>48</v>
      </c>
      <c r="H40" s="258">
        <v>48</v>
      </c>
      <c r="I40" s="258">
        <v>0</v>
      </c>
      <c r="J40" s="258">
        <v>0</v>
      </c>
      <c r="K40" s="258">
        <v>150</v>
      </c>
      <c r="L40" s="258">
        <v>96</v>
      </c>
      <c r="M40" s="258">
        <v>731.5</v>
      </c>
      <c r="N40" s="258">
        <v>398</v>
      </c>
      <c r="O40" s="259">
        <v>3300</v>
      </c>
      <c r="P40" s="258">
        <f>SUM(B40:N40)</f>
        <v>4379.5</v>
      </c>
      <c r="Q40" s="258">
        <f>SUM(O40:P40)</f>
        <v>7679.5</v>
      </c>
      <c r="R40" s="9"/>
      <c r="S40" s="66">
        <v>2618</v>
      </c>
      <c r="T40" s="67">
        <f>S40-B40</f>
        <v>0</v>
      </c>
      <c r="U40" s="35">
        <v>2618</v>
      </c>
      <c r="V40" s="35">
        <f>U40-S40</f>
        <v>0</v>
      </c>
      <c r="W40" s="35">
        <v>2618</v>
      </c>
      <c r="Y40" s="1"/>
      <c r="Z40" s="1"/>
      <c r="AA40" s="1"/>
      <c r="AB40" s="1"/>
      <c r="AC40" s="1"/>
      <c r="AD40" s="1"/>
      <c r="AE40" s="1"/>
      <c r="AF40" s="1"/>
      <c r="AG40" s="1"/>
      <c r="AH40" s="1"/>
      <c r="AI40" s="1"/>
      <c r="AJ40" s="1"/>
      <c r="AK40" s="1"/>
      <c r="AL40" s="1"/>
      <c r="AM40" s="1"/>
      <c r="AN40" s="1"/>
    </row>
    <row r="41" spans="1:40">
      <c r="A41" s="279" t="s">
        <v>480</v>
      </c>
      <c r="B41" s="261"/>
      <c r="C41" s="261"/>
      <c r="D41" s="261"/>
      <c r="E41" s="261"/>
      <c r="F41" s="261"/>
      <c r="G41" s="261"/>
      <c r="H41" s="261"/>
      <c r="I41" s="261"/>
      <c r="J41" s="261"/>
      <c r="K41" s="261"/>
      <c r="L41" s="261"/>
      <c r="M41" s="261"/>
      <c r="N41" s="261"/>
      <c r="O41" s="262"/>
      <c r="P41" s="261"/>
      <c r="Q41" s="261"/>
      <c r="R41" s="44"/>
      <c r="S41" s="68"/>
      <c r="T41" s="69"/>
      <c r="U41" s="68"/>
      <c r="V41" s="68"/>
      <c r="W41" s="68"/>
      <c r="Y41" s="1"/>
      <c r="Z41" s="1"/>
      <c r="AA41" s="1"/>
      <c r="AB41" s="1"/>
      <c r="AC41" s="1"/>
      <c r="AD41" s="1"/>
      <c r="AE41" s="1"/>
      <c r="AF41" s="1"/>
      <c r="AG41" s="1"/>
      <c r="AH41" s="1"/>
      <c r="AI41" s="1"/>
      <c r="AJ41" s="1"/>
      <c r="AK41" s="1"/>
      <c r="AL41" s="1"/>
      <c r="AM41" s="1"/>
      <c r="AN41" s="1"/>
    </row>
    <row r="42" spans="1:40">
      <c r="A42" s="257" t="s">
        <v>30</v>
      </c>
      <c r="B42" s="258">
        <v>3857.5</v>
      </c>
      <c r="C42" s="258">
        <v>311.3</v>
      </c>
      <c r="D42" s="258">
        <v>210</v>
      </c>
      <c r="E42" s="258">
        <v>90</v>
      </c>
      <c r="F42" s="258">
        <v>0</v>
      </c>
      <c r="G42" s="258">
        <v>0</v>
      </c>
      <c r="H42" s="258">
        <v>120</v>
      </c>
      <c r="I42" s="258">
        <v>210</v>
      </c>
      <c r="J42" s="258">
        <v>150</v>
      </c>
      <c r="K42" s="258">
        <v>150</v>
      </c>
      <c r="L42" s="258">
        <v>0</v>
      </c>
      <c r="M42" s="258">
        <v>100</v>
      </c>
      <c r="N42" s="258">
        <v>240</v>
      </c>
      <c r="O42" s="259">
        <v>0</v>
      </c>
      <c r="P42" s="258">
        <f>SUM(B42:N42)</f>
        <v>5438.8</v>
      </c>
      <c r="Q42" s="258">
        <f t="shared" ref="Q42:Q53" si="26">SUM(O42:P42)</f>
        <v>5438.8</v>
      </c>
      <c r="R42" s="9"/>
      <c r="S42" s="66">
        <v>3086.08</v>
      </c>
      <c r="T42" s="67">
        <f t="shared" ref="T42:T53" si="27">S42-B42</f>
        <v>-771.42000000000007</v>
      </c>
      <c r="U42" s="35">
        <v>3086.08</v>
      </c>
      <c r="V42" s="35">
        <f t="shared" ref="V42:V53" si="28">U42-S42</f>
        <v>0</v>
      </c>
      <c r="W42" s="35">
        <v>4419.04</v>
      </c>
      <c r="Y42" s="1"/>
      <c r="Z42" s="1"/>
      <c r="AA42" s="1"/>
      <c r="AB42" s="1"/>
      <c r="AC42" s="1"/>
      <c r="AD42" s="1"/>
      <c r="AE42" s="1"/>
      <c r="AF42" s="1"/>
      <c r="AG42" s="1"/>
      <c r="AH42" s="1"/>
      <c r="AI42" s="1"/>
      <c r="AJ42" s="1"/>
      <c r="AK42" s="1"/>
      <c r="AL42" s="1"/>
      <c r="AM42" s="1"/>
      <c r="AN42" s="1"/>
    </row>
    <row r="43" spans="1:40">
      <c r="A43" s="257" t="s">
        <v>31</v>
      </c>
      <c r="B43" s="258">
        <v>4017.6000000000004</v>
      </c>
      <c r="C43" s="263">
        <v>151.19999999999999</v>
      </c>
      <c r="D43" s="258">
        <v>168</v>
      </c>
      <c r="E43" s="258">
        <v>72</v>
      </c>
      <c r="F43" s="258">
        <v>0</v>
      </c>
      <c r="G43" s="258">
        <v>0</v>
      </c>
      <c r="H43" s="258">
        <v>96</v>
      </c>
      <c r="I43" s="258">
        <v>210</v>
      </c>
      <c r="J43" s="258">
        <v>150</v>
      </c>
      <c r="K43" s="258">
        <v>120</v>
      </c>
      <c r="L43" s="258">
        <v>0</v>
      </c>
      <c r="M43" s="263">
        <v>150</v>
      </c>
      <c r="N43" s="258">
        <v>254</v>
      </c>
      <c r="O43" s="259">
        <v>0</v>
      </c>
      <c r="P43" s="258">
        <f t="shared" ref="P43:P53" si="29">SUM(B43:N43)</f>
        <v>5388.8</v>
      </c>
      <c r="Q43" s="258">
        <f t="shared" si="26"/>
        <v>5388.8</v>
      </c>
      <c r="R43" s="9"/>
      <c r="S43" s="66">
        <v>3214.0800000000004</v>
      </c>
      <c r="T43" s="67">
        <f t="shared" si="27"/>
        <v>-803.52</v>
      </c>
      <c r="U43" s="35">
        <v>3214.0800000000004</v>
      </c>
      <c r="V43" s="35">
        <f t="shared" si="28"/>
        <v>0</v>
      </c>
      <c r="W43" s="35">
        <v>4483.0400000000009</v>
      </c>
      <c r="Y43" s="1"/>
      <c r="Z43" s="1"/>
      <c r="AA43" s="1"/>
      <c r="AB43" s="1"/>
      <c r="AC43" s="1"/>
      <c r="AD43" s="1"/>
      <c r="AE43" s="1"/>
      <c r="AF43" s="1"/>
      <c r="AG43" s="1"/>
      <c r="AH43" s="1"/>
      <c r="AI43" s="1"/>
      <c r="AJ43" s="1"/>
      <c r="AK43" s="1"/>
      <c r="AL43" s="1"/>
      <c r="AM43" s="1"/>
      <c r="AN43" s="1"/>
    </row>
    <row r="44" spans="1:40">
      <c r="A44" s="257" t="s">
        <v>32</v>
      </c>
      <c r="B44" s="258">
        <v>4017.9</v>
      </c>
      <c r="C44" s="258">
        <v>150.9</v>
      </c>
      <c r="D44" s="258">
        <v>168</v>
      </c>
      <c r="E44" s="258">
        <v>72</v>
      </c>
      <c r="F44" s="258">
        <v>0</v>
      </c>
      <c r="G44" s="258">
        <v>0</v>
      </c>
      <c r="H44" s="258">
        <v>96</v>
      </c>
      <c r="I44" s="258">
        <v>210</v>
      </c>
      <c r="J44" s="258">
        <v>150</v>
      </c>
      <c r="K44" s="258">
        <v>120</v>
      </c>
      <c r="L44" s="258">
        <v>0</v>
      </c>
      <c r="M44" s="258">
        <v>150</v>
      </c>
      <c r="N44" s="258">
        <v>194</v>
      </c>
      <c r="O44" s="259">
        <v>0</v>
      </c>
      <c r="P44" s="258">
        <f t="shared" si="29"/>
        <v>5328.8</v>
      </c>
      <c r="Q44" s="258">
        <f t="shared" si="26"/>
        <v>5328.8</v>
      </c>
      <c r="R44" s="9"/>
      <c r="S44" s="66">
        <v>3214.15</v>
      </c>
      <c r="T44" s="67">
        <f t="shared" si="27"/>
        <v>-803.75</v>
      </c>
      <c r="U44" s="35">
        <v>3214.15</v>
      </c>
      <c r="V44" s="35">
        <f t="shared" si="28"/>
        <v>0</v>
      </c>
      <c r="W44" s="35">
        <v>4423.04</v>
      </c>
      <c r="Y44" s="1"/>
      <c r="Z44" s="1"/>
      <c r="AA44" s="1"/>
      <c r="AB44" s="1"/>
      <c r="AC44" s="1"/>
      <c r="AD44" s="1"/>
      <c r="AE44" s="1"/>
      <c r="AF44" s="1"/>
      <c r="AG44" s="1"/>
      <c r="AH44" s="1"/>
      <c r="AI44" s="1"/>
      <c r="AJ44" s="1"/>
      <c r="AK44" s="1"/>
      <c r="AL44" s="1"/>
      <c r="AM44" s="1"/>
      <c r="AN44" s="1"/>
    </row>
    <row r="45" spans="1:40">
      <c r="A45" s="257" t="s">
        <v>33</v>
      </c>
      <c r="B45" s="258">
        <v>4017.6</v>
      </c>
      <c r="C45" s="258">
        <v>151.19999999999999</v>
      </c>
      <c r="D45" s="258">
        <v>168</v>
      </c>
      <c r="E45" s="258">
        <v>72</v>
      </c>
      <c r="F45" s="258">
        <v>0</v>
      </c>
      <c r="G45" s="258">
        <v>0</v>
      </c>
      <c r="H45" s="258">
        <v>96</v>
      </c>
      <c r="I45" s="258">
        <v>210</v>
      </c>
      <c r="J45" s="258">
        <v>150</v>
      </c>
      <c r="K45" s="258">
        <v>120</v>
      </c>
      <c r="L45" s="258">
        <v>0</v>
      </c>
      <c r="M45" s="258">
        <v>100</v>
      </c>
      <c r="N45" s="258">
        <v>40</v>
      </c>
      <c r="O45" s="259">
        <v>0</v>
      </c>
      <c r="P45" s="258">
        <f t="shared" si="29"/>
        <v>5124.8</v>
      </c>
      <c r="Q45" s="258">
        <f t="shared" si="26"/>
        <v>5124.8</v>
      </c>
      <c r="R45" s="9"/>
      <c r="S45" s="66">
        <v>3214.15</v>
      </c>
      <c r="T45" s="67">
        <f t="shared" si="27"/>
        <v>-803.44999999999982</v>
      </c>
      <c r="U45" s="35">
        <v>3214.15</v>
      </c>
      <c r="V45" s="35">
        <f t="shared" si="28"/>
        <v>0</v>
      </c>
      <c r="W45" s="35">
        <v>4219.04</v>
      </c>
      <c r="Y45" s="1"/>
      <c r="Z45" s="1"/>
      <c r="AA45" s="1"/>
      <c r="AB45" s="1"/>
      <c r="AC45" s="1"/>
      <c r="AD45" s="1"/>
      <c r="AE45" s="1"/>
      <c r="AF45" s="1"/>
      <c r="AG45" s="1"/>
      <c r="AH45" s="1"/>
      <c r="AI45" s="1"/>
      <c r="AJ45" s="1"/>
      <c r="AK45" s="1"/>
      <c r="AL45" s="1"/>
      <c r="AM45" s="1"/>
      <c r="AN45" s="1"/>
    </row>
    <row r="46" spans="1:40">
      <c r="A46" s="257" t="s">
        <v>34</v>
      </c>
      <c r="B46" s="258">
        <v>4017.6</v>
      </c>
      <c r="C46" s="258">
        <v>151.19999999999999</v>
      </c>
      <c r="D46" s="258">
        <v>168</v>
      </c>
      <c r="E46" s="258">
        <v>72</v>
      </c>
      <c r="F46" s="258">
        <v>0</v>
      </c>
      <c r="G46" s="258">
        <v>0</v>
      </c>
      <c r="H46" s="258">
        <v>96</v>
      </c>
      <c r="I46" s="258">
        <v>210</v>
      </c>
      <c r="J46" s="258">
        <v>150</v>
      </c>
      <c r="K46" s="258">
        <v>120</v>
      </c>
      <c r="L46" s="258">
        <v>0</v>
      </c>
      <c r="M46" s="258">
        <v>40</v>
      </c>
      <c r="N46" s="258">
        <v>80</v>
      </c>
      <c r="O46" s="259">
        <v>0</v>
      </c>
      <c r="P46" s="258">
        <f t="shared" si="29"/>
        <v>5104.8</v>
      </c>
      <c r="Q46" s="258">
        <f t="shared" si="26"/>
        <v>5104.8</v>
      </c>
      <c r="R46" s="9"/>
      <c r="S46" s="66">
        <v>3214.15</v>
      </c>
      <c r="T46" s="67">
        <f t="shared" si="27"/>
        <v>-803.44999999999982</v>
      </c>
      <c r="U46" s="35">
        <v>3214.15</v>
      </c>
      <c r="V46" s="35">
        <f t="shared" si="28"/>
        <v>0</v>
      </c>
      <c r="W46" s="35">
        <v>4199.1099999999997</v>
      </c>
      <c r="Y46" s="1"/>
      <c r="Z46" s="1"/>
      <c r="AA46" s="1"/>
      <c r="AB46" s="1"/>
      <c r="AC46" s="1"/>
      <c r="AD46" s="1"/>
      <c r="AE46" s="1"/>
      <c r="AF46" s="1"/>
      <c r="AG46" s="1"/>
      <c r="AH46" s="1"/>
      <c r="AI46" s="1"/>
      <c r="AJ46" s="1"/>
      <c r="AK46" s="1"/>
      <c r="AL46" s="1"/>
      <c r="AM46" s="1"/>
      <c r="AN46" s="1"/>
    </row>
    <row r="47" spans="1:40">
      <c r="A47" s="257" t="s">
        <v>35</v>
      </c>
      <c r="B47" s="258">
        <v>4017.8</v>
      </c>
      <c r="C47" s="258">
        <v>151</v>
      </c>
      <c r="D47" s="258">
        <v>168</v>
      </c>
      <c r="E47" s="258">
        <v>72</v>
      </c>
      <c r="F47" s="258">
        <v>0</v>
      </c>
      <c r="G47" s="258">
        <v>0</v>
      </c>
      <c r="H47" s="258">
        <v>96</v>
      </c>
      <c r="I47" s="258">
        <v>210</v>
      </c>
      <c r="J47" s="258">
        <v>150</v>
      </c>
      <c r="K47" s="258">
        <v>120</v>
      </c>
      <c r="L47" s="258">
        <v>0</v>
      </c>
      <c r="M47" s="258">
        <v>80</v>
      </c>
      <c r="N47" s="258">
        <v>96</v>
      </c>
      <c r="O47" s="259">
        <v>0</v>
      </c>
      <c r="P47" s="258">
        <f t="shared" si="29"/>
        <v>5160.8</v>
      </c>
      <c r="Q47" s="258">
        <f t="shared" si="26"/>
        <v>5160.8</v>
      </c>
      <c r="R47" s="9"/>
      <c r="S47" s="66">
        <v>3214.15</v>
      </c>
      <c r="T47" s="67">
        <f t="shared" si="27"/>
        <v>-803.65000000000009</v>
      </c>
      <c r="U47" s="35">
        <v>3214.15</v>
      </c>
      <c r="V47" s="35">
        <f t="shared" si="28"/>
        <v>0</v>
      </c>
      <c r="W47" s="35">
        <v>4255.04</v>
      </c>
      <c r="Y47" s="1"/>
      <c r="Z47" s="1"/>
      <c r="AA47" s="1"/>
      <c r="AB47" s="1"/>
      <c r="AC47" s="1"/>
      <c r="AD47" s="1"/>
      <c r="AE47" s="1"/>
      <c r="AF47" s="1"/>
      <c r="AG47" s="1"/>
      <c r="AH47" s="1"/>
      <c r="AI47" s="1"/>
      <c r="AJ47" s="1"/>
      <c r="AK47" s="1"/>
      <c r="AL47" s="1"/>
      <c r="AM47" s="1"/>
      <c r="AN47" s="1"/>
    </row>
    <row r="48" spans="1:40">
      <c r="A48" s="257" t="s">
        <v>52</v>
      </c>
      <c r="B48" s="258">
        <v>4017.5999999999995</v>
      </c>
      <c r="C48" s="258">
        <v>151.19999999999999</v>
      </c>
      <c r="D48" s="258">
        <v>168</v>
      </c>
      <c r="E48" s="258">
        <v>72</v>
      </c>
      <c r="F48" s="258">
        <v>0</v>
      </c>
      <c r="G48" s="258">
        <v>0</v>
      </c>
      <c r="H48" s="258">
        <v>96</v>
      </c>
      <c r="I48" s="258">
        <v>210</v>
      </c>
      <c r="J48" s="258">
        <v>150</v>
      </c>
      <c r="K48" s="258">
        <v>120</v>
      </c>
      <c r="L48" s="258">
        <v>0</v>
      </c>
      <c r="M48" s="258">
        <v>100</v>
      </c>
      <c r="N48" s="258">
        <v>120</v>
      </c>
      <c r="O48" s="259">
        <v>0</v>
      </c>
      <c r="P48" s="258">
        <f t="shared" si="29"/>
        <v>5204.7999999999993</v>
      </c>
      <c r="Q48" s="258">
        <f t="shared" si="26"/>
        <v>5204.7999999999993</v>
      </c>
      <c r="R48" s="9"/>
      <c r="S48" s="66">
        <v>3214.15</v>
      </c>
      <c r="T48" s="67">
        <f t="shared" si="27"/>
        <v>-803.44999999999936</v>
      </c>
      <c r="U48" s="35">
        <v>3214.15</v>
      </c>
      <c r="V48" s="35">
        <f t="shared" si="28"/>
        <v>0</v>
      </c>
      <c r="W48" s="35">
        <v>4299.04</v>
      </c>
      <c r="Y48" s="1"/>
      <c r="Z48" s="1"/>
      <c r="AA48" s="1"/>
      <c r="AB48" s="1"/>
      <c r="AC48" s="1"/>
      <c r="AD48" s="1"/>
      <c r="AE48" s="1"/>
      <c r="AF48" s="1"/>
      <c r="AG48" s="1"/>
      <c r="AH48" s="1"/>
      <c r="AI48" s="1"/>
      <c r="AJ48" s="1"/>
      <c r="AK48" s="1"/>
      <c r="AL48" s="1"/>
      <c r="AM48" s="1"/>
      <c r="AN48" s="1"/>
    </row>
    <row r="49" spans="1:40">
      <c r="A49" s="257" t="s">
        <v>36</v>
      </c>
      <c r="B49" s="258">
        <v>4017.5999999999995</v>
      </c>
      <c r="C49" s="258">
        <v>151.19999999999999</v>
      </c>
      <c r="D49" s="258">
        <v>168</v>
      </c>
      <c r="E49" s="258">
        <v>72</v>
      </c>
      <c r="F49" s="258">
        <v>0</v>
      </c>
      <c r="G49" s="258">
        <v>0</v>
      </c>
      <c r="H49" s="258">
        <v>96</v>
      </c>
      <c r="I49" s="258">
        <v>210</v>
      </c>
      <c r="J49" s="258">
        <v>150</v>
      </c>
      <c r="K49" s="258">
        <v>120</v>
      </c>
      <c r="L49" s="258">
        <v>0</v>
      </c>
      <c r="M49" s="258">
        <v>100</v>
      </c>
      <c r="N49" s="258">
        <v>30</v>
      </c>
      <c r="O49" s="259">
        <v>0</v>
      </c>
      <c r="P49" s="258">
        <f t="shared" si="29"/>
        <v>5114.7999999999993</v>
      </c>
      <c r="Q49" s="258">
        <f t="shared" si="26"/>
        <v>5114.7999999999993</v>
      </c>
      <c r="R49" s="9"/>
      <c r="S49" s="66">
        <v>3214.15</v>
      </c>
      <c r="T49" s="67">
        <f t="shared" si="27"/>
        <v>-803.44999999999936</v>
      </c>
      <c r="U49" s="35">
        <v>3214.15</v>
      </c>
      <c r="V49" s="35">
        <f t="shared" si="28"/>
        <v>0</v>
      </c>
      <c r="W49" s="35">
        <v>4209.04</v>
      </c>
      <c r="Y49" s="1"/>
      <c r="Z49" s="1"/>
      <c r="AA49" s="1"/>
      <c r="AB49" s="1"/>
      <c r="AC49" s="1"/>
      <c r="AD49" s="1"/>
      <c r="AE49" s="1"/>
      <c r="AF49" s="1"/>
      <c r="AG49" s="1"/>
      <c r="AH49" s="1"/>
      <c r="AI49" s="1"/>
      <c r="AJ49" s="1"/>
      <c r="AK49" s="1"/>
      <c r="AL49" s="1"/>
      <c r="AM49" s="1"/>
      <c r="AN49" s="1"/>
    </row>
    <row r="50" spans="1:40" s="58" customFormat="1">
      <c r="A50" s="260" t="s">
        <v>37</v>
      </c>
      <c r="B50" s="263">
        <v>4017.9</v>
      </c>
      <c r="C50" s="263">
        <v>150.9</v>
      </c>
      <c r="D50" s="263">
        <v>168</v>
      </c>
      <c r="E50" s="263">
        <v>72</v>
      </c>
      <c r="F50" s="263">
        <v>0</v>
      </c>
      <c r="G50" s="263">
        <v>0</v>
      </c>
      <c r="H50" s="263">
        <v>96</v>
      </c>
      <c r="I50" s="263">
        <v>210</v>
      </c>
      <c r="J50" s="263">
        <v>150</v>
      </c>
      <c r="K50" s="263">
        <v>120</v>
      </c>
      <c r="L50" s="263">
        <v>0</v>
      </c>
      <c r="M50" s="263">
        <v>100</v>
      </c>
      <c r="N50" s="263">
        <v>195</v>
      </c>
      <c r="O50" s="259">
        <v>0</v>
      </c>
      <c r="P50" s="258">
        <f t="shared" si="29"/>
        <v>5279.8</v>
      </c>
      <c r="Q50" s="263">
        <f t="shared" si="26"/>
        <v>5279.8</v>
      </c>
      <c r="R50" s="47"/>
      <c r="S50" s="70">
        <v>3214.15</v>
      </c>
      <c r="T50" s="71">
        <f t="shared" si="27"/>
        <v>-803.75</v>
      </c>
      <c r="U50" s="72">
        <v>3214.15</v>
      </c>
      <c r="V50" s="72">
        <f t="shared" si="28"/>
        <v>0</v>
      </c>
      <c r="W50" s="72">
        <v>4374.04</v>
      </c>
      <c r="Y50" s="59"/>
      <c r="Z50" s="59"/>
      <c r="AA50" s="59"/>
      <c r="AB50" s="59"/>
      <c r="AC50" s="59"/>
      <c r="AD50" s="59"/>
      <c r="AE50" s="59"/>
      <c r="AF50" s="59"/>
      <c r="AG50" s="59"/>
      <c r="AH50" s="59"/>
      <c r="AI50" s="59"/>
      <c r="AJ50" s="59"/>
      <c r="AK50" s="59"/>
      <c r="AL50" s="59"/>
      <c r="AM50" s="59"/>
      <c r="AN50" s="59"/>
    </row>
    <row r="51" spans="1:40">
      <c r="A51" s="257" t="s">
        <v>38</v>
      </c>
      <c r="B51" s="258">
        <v>4017.9</v>
      </c>
      <c r="C51" s="258">
        <v>150.9</v>
      </c>
      <c r="D51" s="258">
        <v>168</v>
      </c>
      <c r="E51" s="258">
        <v>72</v>
      </c>
      <c r="F51" s="258">
        <v>0</v>
      </c>
      <c r="G51" s="258">
        <v>0</v>
      </c>
      <c r="H51" s="258">
        <v>96</v>
      </c>
      <c r="I51" s="258">
        <v>210</v>
      </c>
      <c r="J51" s="258">
        <v>150</v>
      </c>
      <c r="K51" s="258">
        <v>120</v>
      </c>
      <c r="L51" s="258">
        <v>0</v>
      </c>
      <c r="M51" s="258">
        <v>150</v>
      </c>
      <c r="N51" s="258">
        <v>106</v>
      </c>
      <c r="O51" s="259">
        <v>0</v>
      </c>
      <c r="P51" s="258">
        <f t="shared" si="29"/>
        <v>5240.8</v>
      </c>
      <c r="Q51" s="258">
        <f t="shared" si="26"/>
        <v>5240.8</v>
      </c>
      <c r="R51" s="9"/>
      <c r="S51" s="66">
        <v>3214.32</v>
      </c>
      <c r="T51" s="67">
        <f t="shared" si="27"/>
        <v>-803.57999999999993</v>
      </c>
      <c r="U51" s="35">
        <v>3214.32</v>
      </c>
      <c r="V51" s="35">
        <f t="shared" si="28"/>
        <v>0</v>
      </c>
      <c r="W51" s="35">
        <v>4305.04</v>
      </c>
      <c r="Y51" s="1"/>
      <c r="Z51" s="1"/>
      <c r="AA51" s="1"/>
      <c r="AB51" s="1"/>
      <c r="AC51" s="1"/>
      <c r="AD51" s="1"/>
      <c r="AE51" s="1"/>
      <c r="AF51" s="1"/>
      <c r="AG51" s="1"/>
      <c r="AH51" s="1"/>
      <c r="AI51" s="1"/>
      <c r="AJ51" s="1"/>
      <c r="AK51" s="1"/>
      <c r="AL51" s="1"/>
      <c r="AM51" s="1"/>
      <c r="AN51" s="1"/>
    </row>
    <row r="52" spans="1:40">
      <c r="A52" s="257" t="s">
        <v>63</v>
      </c>
      <c r="B52" s="258">
        <v>4017.6</v>
      </c>
      <c r="C52" s="258">
        <v>151.19999999999999</v>
      </c>
      <c r="D52" s="258">
        <v>168</v>
      </c>
      <c r="E52" s="258">
        <v>72</v>
      </c>
      <c r="F52" s="258">
        <v>0</v>
      </c>
      <c r="G52" s="258">
        <v>0</v>
      </c>
      <c r="H52" s="258">
        <v>96</v>
      </c>
      <c r="I52" s="258">
        <v>210</v>
      </c>
      <c r="J52" s="258">
        <v>150</v>
      </c>
      <c r="K52" s="258">
        <v>120</v>
      </c>
      <c r="L52" s="258">
        <v>0</v>
      </c>
      <c r="M52" s="258">
        <v>100</v>
      </c>
      <c r="N52" s="258">
        <v>270</v>
      </c>
      <c r="O52" s="259">
        <v>0</v>
      </c>
      <c r="P52" s="258">
        <f t="shared" si="29"/>
        <v>5354.8</v>
      </c>
      <c r="Q52" s="258">
        <f t="shared" si="26"/>
        <v>5354.8</v>
      </c>
      <c r="R52" s="9"/>
      <c r="S52" s="66">
        <v>3214.15</v>
      </c>
      <c r="T52" s="67">
        <f t="shared" si="27"/>
        <v>-803.44999999999982</v>
      </c>
      <c r="U52" s="35">
        <v>3214.15</v>
      </c>
      <c r="V52" s="35">
        <f t="shared" si="28"/>
        <v>0</v>
      </c>
      <c r="W52" s="35">
        <v>4449.04</v>
      </c>
      <c r="Y52" s="1"/>
      <c r="Z52" s="1"/>
      <c r="AA52" s="1"/>
      <c r="AB52" s="1"/>
      <c r="AC52" s="1"/>
      <c r="AD52" s="1"/>
      <c r="AE52" s="1"/>
      <c r="AF52" s="1"/>
      <c r="AG52" s="1"/>
      <c r="AH52" s="1"/>
      <c r="AI52" s="1"/>
      <c r="AJ52" s="1"/>
      <c r="AK52" s="1"/>
      <c r="AL52" s="1"/>
      <c r="AM52" s="1"/>
      <c r="AN52" s="1"/>
    </row>
    <row r="53" spans="1:40">
      <c r="A53" s="257" t="s">
        <v>110</v>
      </c>
      <c r="B53" s="258">
        <v>4017.9</v>
      </c>
      <c r="C53" s="258">
        <v>150.9</v>
      </c>
      <c r="D53" s="258">
        <v>168</v>
      </c>
      <c r="E53" s="258">
        <v>72</v>
      </c>
      <c r="F53" s="258">
        <v>0</v>
      </c>
      <c r="G53" s="258">
        <v>0</v>
      </c>
      <c r="H53" s="258">
        <v>96</v>
      </c>
      <c r="I53" s="258">
        <v>210</v>
      </c>
      <c r="J53" s="258">
        <v>150</v>
      </c>
      <c r="K53" s="258">
        <v>120</v>
      </c>
      <c r="L53" s="258">
        <v>0</v>
      </c>
      <c r="M53" s="258">
        <v>100</v>
      </c>
      <c r="N53" s="258">
        <v>20</v>
      </c>
      <c r="O53" s="259">
        <v>0</v>
      </c>
      <c r="P53" s="258">
        <f t="shared" si="29"/>
        <v>5104.8</v>
      </c>
      <c r="Q53" s="258">
        <f t="shared" si="26"/>
        <v>5104.8</v>
      </c>
      <c r="R53" s="9"/>
      <c r="S53" s="66">
        <v>3214.15</v>
      </c>
      <c r="T53" s="67">
        <f t="shared" si="27"/>
        <v>-803.75</v>
      </c>
      <c r="U53" s="35">
        <v>3214.15</v>
      </c>
      <c r="V53" s="35">
        <f t="shared" si="28"/>
        <v>0</v>
      </c>
      <c r="W53" s="35">
        <v>4198.87</v>
      </c>
      <c r="Y53" s="1"/>
      <c r="Z53" s="1"/>
      <c r="AA53" s="1"/>
      <c r="AB53" s="1"/>
      <c r="AC53" s="1"/>
      <c r="AD53" s="1"/>
      <c r="AE53" s="1"/>
      <c r="AF53" s="1"/>
      <c r="AG53" s="1"/>
      <c r="AH53" s="1"/>
      <c r="AI53" s="1"/>
      <c r="AJ53" s="1"/>
      <c r="AK53" s="1"/>
      <c r="AL53" s="1"/>
      <c r="AM53" s="1"/>
      <c r="AN53" s="1"/>
    </row>
    <row r="55" spans="1:40" ht="60.75" hidden="1" customHeight="1">
      <c r="A55" s="298" t="s">
        <v>142</v>
      </c>
      <c r="B55" s="298"/>
      <c r="C55" s="298"/>
      <c r="D55" s="298"/>
      <c r="E55" s="298"/>
      <c r="F55" s="298"/>
      <c r="G55" s="298"/>
      <c r="H55" s="298"/>
      <c r="I55" s="298"/>
      <c r="J55" s="298"/>
      <c r="K55" s="298"/>
      <c r="L55" s="298"/>
      <c r="M55" s="298"/>
      <c r="N55" s="298"/>
      <c r="O55" s="298"/>
      <c r="P55" s="298"/>
      <c r="Q55" s="298"/>
      <c r="R55"/>
      <c r="S55" s="7"/>
      <c r="U55" s="7"/>
    </row>
    <row r="57" spans="1:40">
      <c r="A57" s="48" t="s">
        <v>129</v>
      </c>
    </row>
    <row r="58" spans="1:40">
      <c r="A58" s="48" t="s">
        <v>120</v>
      </c>
    </row>
    <row r="59" spans="1:40">
      <c r="A59" s="48" t="s">
        <v>121</v>
      </c>
    </row>
    <row r="60" spans="1:40">
      <c r="A60" s="48" t="s">
        <v>493</v>
      </c>
    </row>
  </sheetData>
  <mergeCells count="1">
    <mergeCell ref="A55:Q55"/>
  </mergeCells>
  <phoneticPr fontId="2" type="noConversion"/>
  <pageMargins left="0.7" right="0.7" top="0.75" bottom="0.75" header="0.3" footer="0.3"/>
  <pageSetup paperSize="5" scale="79" fitToHeight="0" orientation="landscape" r:id="rId1"/>
  <ignoredErrors>
    <ignoredError sqref="P18 P37:P41 P29:P32 P19 P23:P24 P26 P8 P9 P10 P11 P12 P1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60"/>
  <sheetViews>
    <sheetView workbookViewId="0">
      <pane xSplit="1" ySplit="4" topLeftCell="B29" activePane="bottomRight" state="frozen"/>
      <selection activeCell="A2" sqref="A2"/>
      <selection pane="topRight" activeCell="A2" sqref="A2"/>
      <selection pane="bottomLeft" activeCell="A2" sqref="A2"/>
      <selection pane="bottomRight" activeCell="B20" sqref="B20"/>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 customWidth="1"/>
    <col min="16" max="17" width="9.140625" style="1"/>
    <col min="18" max="18" width="2.85546875" style="1" customWidth="1"/>
  </cols>
  <sheetData>
    <row r="1" spans="1:35" s="5" customFormat="1">
      <c r="A1" s="5" t="s">
        <v>169</v>
      </c>
      <c r="B1" s="6"/>
      <c r="C1" s="6"/>
      <c r="D1" s="6"/>
      <c r="E1" s="6"/>
      <c r="F1" s="6"/>
      <c r="G1" s="6"/>
      <c r="H1" s="6"/>
      <c r="I1" s="6"/>
      <c r="J1" s="6"/>
      <c r="K1" s="6"/>
      <c r="L1" s="6"/>
      <c r="M1" s="6"/>
      <c r="N1" s="6"/>
      <c r="O1" s="6"/>
      <c r="P1" s="6"/>
      <c r="Q1" s="6"/>
      <c r="R1" s="6"/>
    </row>
    <row r="2" spans="1:35" s="5" customFormat="1">
      <c r="A2" s="5" t="s">
        <v>57</v>
      </c>
      <c r="B2" s="6"/>
      <c r="C2" s="6"/>
      <c r="D2" s="6"/>
      <c r="E2" s="6"/>
      <c r="F2" s="6"/>
      <c r="G2" s="6"/>
      <c r="H2" s="6"/>
      <c r="I2" s="6"/>
      <c r="J2" s="6"/>
      <c r="K2" s="6"/>
      <c r="L2" s="6"/>
      <c r="M2" s="6"/>
      <c r="N2" s="6"/>
      <c r="O2" s="6"/>
      <c r="P2" s="6"/>
      <c r="Q2" s="6"/>
      <c r="R2" s="6"/>
    </row>
    <row r="4" spans="1:35" s="4" customFormat="1" ht="75">
      <c r="A4" s="2" t="s">
        <v>0</v>
      </c>
      <c r="B4" s="3" t="s">
        <v>1</v>
      </c>
      <c r="C4" s="3" t="s">
        <v>115</v>
      </c>
      <c r="D4" s="3" t="s">
        <v>2</v>
      </c>
      <c r="E4" s="3" t="s">
        <v>3</v>
      </c>
      <c r="F4" s="3" t="s">
        <v>105</v>
      </c>
      <c r="G4" s="3" t="s">
        <v>5</v>
      </c>
      <c r="H4" s="3" t="s">
        <v>116</v>
      </c>
      <c r="I4" s="3" t="s">
        <v>106</v>
      </c>
      <c r="J4" s="3" t="s">
        <v>6</v>
      </c>
      <c r="K4" s="3" t="s">
        <v>7</v>
      </c>
      <c r="L4" s="3" t="s">
        <v>8</v>
      </c>
      <c r="M4" s="3" t="s">
        <v>9</v>
      </c>
      <c r="N4" s="3" t="s">
        <v>53</v>
      </c>
      <c r="O4" s="56" t="s">
        <v>10</v>
      </c>
      <c r="P4" s="3" t="s">
        <v>182</v>
      </c>
      <c r="Q4" s="3" t="s">
        <v>183</v>
      </c>
      <c r="R4" s="3"/>
      <c r="T4" s="3"/>
      <c r="U4" s="3"/>
      <c r="V4" s="3"/>
      <c r="W4" s="3"/>
      <c r="X4" s="3"/>
      <c r="Y4" s="3"/>
      <c r="Z4" s="3"/>
      <c r="AA4" s="3"/>
      <c r="AB4" s="3"/>
      <c r="AC4" s="3"/>
      <c r="AD4" s="3"/>
      <c r="AE4" s="3"/>
      <c r="AF4" s="3"/>
      <c r="AG4" s="3"/>
      <c r="AH4" s="3"/>
      <c r="AI4" s="3"/>
    </row>
    <row r="5" spans="1:35" s="41" customFormat="1">
      <c r="A5" s="60" t="s">
        <v>20</v>
      </c>
      <c r="B5" s="61"/>
      <c r="C5" s="61"/>
      <c r="D5" s="61"/>
      <c r="E5" s="61"/>
      <c r="F5" s="61"/>
      <c r="G5" s="61"/>
      <c r="H5" s="61"/>
      <c r="I5" s="61"/>
      <c r="J5" s="61"/>
      <c r="K5" s="61"/>
      <c r="L5" s="61"/>
      <c r="M5" s="61"/>
      <c r="N5" s="61"/>
      <c r="O5" s="62"/>
      <c r="P5" s="61"/>
      <c r="Q5" s="61"/>
      <c r="R5" s="42"/>
    </row>
    <row r="6" spans="1:35">
      <c r="A6" t="s">
        <v>12</v>
      </c>
      <c r="B6" s="1">
        <v>5528.6</v>
      </c>
      <c r="C6" s="1">
        <v>418.96</v>
      </c>
      <c r="D6" s="1">
        <v>192.6</v>
      </c>
      <c r="E6" s="1">
        <v>106.2</v>
      </c>
      <c r="F6" s="1">
        <v>53.3</v>
      </c>
      <c r="G6" s="1">
        <v>23.46</v>
      </c>
      <c r="H6" s="1">
        <v>77.400000000000006</v>
      </c>
      <c r="I6" s="1">
        <v>0</v>
      </c>
      <c r="J6" s="1">
        <v>95.94</v>
      </c>
      <c r="K6" s="1">
        <v>192.6</v>
      </c>
      <c r="L6" s="1">
        <v>434.94</v>
      </c>
      <c r="M6" s="1">
        <v>865.66</v>
      </c>
      <c r="N6" s="1">
        <v>0</v>
      </c>
      <c r="O6" s="57">
        <v>9023</v>
      </c>
      <c r="P6" s="1">
        <f t="shared" ref="P6:P15" si="0">SUM(B6:N6)</f>
        <v>7989.66</v>
      </c>
      <c r="Q6" s="1">
        <f>SUM(O6:P6)</f>
        <v>17012.66</v>
      </c>
      <c r="T6" s="1"/>
      <c r="U6" s="1"/>
      <c r="V6" s="1"/>
      <c r="W6" s="1"/>
      <c r="X6" s="1"/>
      <c r="Y6" s="1"/>
      <c r="Z6" s="1"/>
      <c r="AA6" s="1"/>
      <c r="AB6" s="1"/>
      <c r="AC6" s="1"/>
      <c r="AD6" s="1"/>
      <c r="AE6" s="1"/>
      <c r="AF6" s="1"/>
      <c r="AG6" s="1"/>
      <c r="AH6" s="1"/>
      <c r="AI6" s="1"/>
    </row>
    <row r="7" spans="1:35">
      <c r="A7" t="s">
        <v>13</v>
      </c>
      <c r="B7" s="1">
        <v>4926</v>
      </c>
      <c r="C7" s="1">
        <v>185.39999999999998</v>
      </c>
      <c r="D7" s="1">
        <v>180</v>
      </c>
      <c r="E7" s="1">
        <v>105</v>
      </c>
      <c r="F7" s="1">
        <v>30</v>
      </c>
      <c r="G7" s="1">
        <v>37.5</v>
      </c>
      <c r="H7" s="1">
        <v>72</v>
      </c>
      <c r="I7" s="1">
        <v>1175.28</v>
      </c>
      <c r="J7" s="1">
        <v>90</v>
      </c>
      <c r="K7" s="1">
        <v>180</v>
      </c>
      <c r="L7" s="1">
        <f>860.22+480</f>
        <v>1340.22</v>
      </c>
      <c r="M7" s="1">
        <v>273.60000000000002</v>
      </c>
      <c r="N7" s="1">
        <v>0</v>
      </c>
      <c r="O7" s="57">
        <v>4731</v>
      </c>
      <c r="P7" s="1">
        <f t="shared" si="0"/>
        <v>8595</v>
      </c>
      <c r="Q7" s="1">
        <f t="shared" ref="Q7:Q14" si="1">SUM(O7:P7)</f>
        <v>13326</v>
      </c>
      <c r="T7" s="1"/>
      <c r="U7" s="1"/>
      <c r="V7" s="1"/>
      <c r="W7" s="1"/>
      <c r="X7" s="1"/>
      <c r="Y7" s="1"/>
      <c r="Z7" s="1"/>
      <c r="AA7" s="1"/>
      <c r="AB7" s="1"/>
      <c r="AC7" s="1"/>
      <c r="AD7" s="1"/>
      <c r="AE7" s="1"/>
      <c r="AF7" s="1"/>
      <c r="AG7" s="1"/>
      <c r="AH7" s="1"/>
      <c r="AI7" s="1"/>
    </row>
    <row r="8" spans="1:35">
      <c r="A8" t="s">
        <v>14</v>
      </c>
      <c r="B8" s="1">
        <v>5702.74</v>
      </c>
      <c r="C8" s="1">
        <v>1002.74</v>
      </c>
      <c r="D8" s="1">
        <v>180</v>
      </c>
      <c r="E8" s="1">
        <v>118</v>
      </c>
      <c r="F8" s="1">
        <v>50</v>
      </c>
      <c r="G8" s="1">
        <v>20</v>
      </c>
      <c r="H8" s="1">
        <v>96</v>
      </c>
      <c r="I8" s="1">
        <v>0</v>
      </c>
      <c r="J8" s="1">
        <v>90</v>
      </c>
      <c r="K8" s="1">
        <v>180</v>
      </c>
      <c r="L8" s="1">
        <v>1050</v>
      </c>
      <c r="M8" s="1">
        <v>853.4</v>
      </c>
      <c r="N8" s="1">
        <v>0</v>
      </c>
      <c r="O8" s="57">
        <v>2000</v>
      </c>
      <c r="P8" s="1">
        <f t="shared" si="0"/>
        <v>9342.8799999999992</v>
      </c>
      <c r="Q8" s="1">
        <f t="shared" si="1"/>
        <v>11342.88</v>
      </c>
      <c r="T8" s="1"/>
      <c r="U8" s="1"/>
      <c r="V8" s="1"/>
      <c r="W8" s="1"/>
      <c r="X8" s="1"/>
      <c r="Y8" s="1"/>
      <c r="Z8" s="1"/>
      <c r="AA8" s="1"/>
      <c r="AB8" s="1"/>
      <c r="AC8" s="1"/>
      <c r="AD8" s="1"/>
      <c r="AE8" s="1"/>
      <c r="AF8" s="1"/>
      <c r="AG8" s="1"/>
      <c r="AH8" s="1"/>
      <c r="AI8" s="1"/>
    </row>
    <row r="9" spans="1:35">
      <c r="A9" t="s">
        <v>15</v>
      </c>
      <c r="B9" s="1">
        <v>5685.6</v>
      </c>
      <c r="C9" s="1">
        <v>64.8</v>
      </c>
      <c r="D9" s="1">
        <v>180</v>
      </c>
      <c r="E9" s="1">
        <v>90</v>
      </c>
      <c r="F9" s="1">
        <v>50</v>
      </c>
      <c r="G9" s="1">
        <v>20</v>
      </c>
      <c r="H9" s="1">
        <v>96</v>
      </c>
      <c r="I9" s="1">
        <v>0</v>
      </c>
      <c r="J9" s="1">
        <v>90</v>
      </c>
      <c r="K9" s="1">
        <v>171</v>
      </c>
      <c r="L9" s="1">
        <v>1561.34</v>
      </c>
      <c r="M9" s="1">
        <v>931</v>
      </c>
      <c r="N9" s="1">
        <v>0</v>
      </c>
      <c r="O9" s="57">
        <v>1093.2</v>
      </c>
      <c r="P9" s="1">
        <f t="shared" si="0"/>
        <v>8939.7400000000016</v>
      </c>
      <c r="Q9" s="1">
        <f t="shared" si="1"/>
        <v>10032.940000000002</v>
      </c>
      <c r="T9" s="1"/>
      <c r="U9" s="1"/>
      <c r="V9" s="1"/>
      <c r="W9" s="1"/>
      <c r="X9" s="1"/>
      <c r="Y9" s="1"/>
      <c r="Z9" s="1"/>
      <c r="AA9" s="1"/>
      <c r="AB9" s="1"/>
      <c r="AC9" s="1"/>
      <c r="AD9" s="1"/>
      <c r="AE9" s="1"/>
      <c r="AF9" s="1"/>
      <c r="AG9" s="1"/>
      <c r="AH9" s="1"/>
      <c r="AI9" s="1"/>
    </row>
    <row r="10" spans="1:35">
      <c r="A10" t="s">
        <v>16</v>
      </c>
      <c r="B10" s="1">
        <v>5738</v>
      </c>
      <c r="C10" s="1">
        <v>2024</v>
      </c>
      <c r="D10" s="1">
        <v>180</v>
      </c>
      <c r="E10" s="1">
        <v>124</v>
      </c>
      <c r="F10" s="1">
        <v>50</v>
      </c>
      <c r="G10" s="1">
        <v>20</v>
      </c>
      <c r="H10" s="1">
        <v>96</v>
      </c>
      <c r="I10" s="1">
        <v>210</v>
      </c>
      <c r="J10" s="1">
        <v>90</v>
      </c>
      <c r="K10" s="1">
        <v>180</v>
      </c>
      <c r="L10" s="1">
        <f>596+828</f>
        <v>1424</v>
      </c>
      <c r="M10" s="1">
        <v>578</v>
      </c>
      <c r="N10" s="1">
        <v>0</v>
      </c>
      <c r="O10" s="57">
        <v>10788</v>
      </c>
      <c r="P10" s="1">
        <f t="shared" si="0"/>
        <v>10714</v>
      </c>
      <c r="Q10" s="1">
        <f t="shared" si="1"/>
        <v>21502</v>
      </c>
      <c r="T10" s="1"/>
      <c r="U10" s="1"/>
      <c r="V10" s="1"/>
      <c r="W10" s="1"/>
      <c r="X10" s="1"/>
      <c r="Y10" s="1"/>
      <c r="Z10" s="1"/>
      <c r="AA10" s="1"/>
      <c r="AB10" s="1"/>
      <c r="AC10" s="1"/>
      <c r="AD10" s="1"/>
      <c r="AE10" s="1"/>
      <c r="AF10" s="1"/>
      <c r="AG10" s="1"/>
      <c r="AH10" s="1"/>
      <c r="AI10" s="1"/>
    </row>
    <row r="11" spans="1:35">
      <c r="A11" t="s">
        <v>17</v>
      </c>
      <c r="B11" s="1">
        <v>6684.2</v>
      </c>
      <c r="C11" s="1">
        <v>490.1</v>
      </c>
      <c r="D11" s="1">
        <v>180</v>
      </c>
      <c r="E11" s="1">
        <v>115.2</v>
      </c>
      <c r="F11" s="1">
        <v>50</v>
      </c>
      <c r="G11" s="1">
        <v>20</v>
      </c>
      <c r="H11" s="1">
        <v>72</v>
      </c>
      <c r="I11" s="1">
        <v>0</v>
      </c>
      <c r="J11" s="1">
        <v>90</v>
      </c>
      <c r="K11" s="1">
        <v>180</v>
      </c>
      <c r="L11" s="1">
        <v>1310.3</v>
      </c>
      <c r="M11" s="1">
        <v>659</v>
      </c>
      <c r="N11" s="1">
        <v>0</v>
      </c>
      <c r="O11" s="57">
        <v>12477.6</v>
      </c>
      <c r="P11" s="1">
        <f t="shared" si="0"/>
        <v>9850.7999999999993</v>
      </c>
      <c r="Q11" s="1">
        <f t="shared" si="1"/>
        <v>22328.400000000001</v>
      </c>
      <c r="T11" s="1"/>
      <c r="U11" s="1"/>
      <c r="V11" s="1"/>
      <c r="W11" s="1"/>
      <c r="X11" s="1"/>
      <c r="Y11" s="1"/>
      <c r="Z11" s="1"/>
      <c r="AA11" s="1"/>
      <c r="AB11" s="1"/>
      <c r="AC11" s="1"/>
      <c r="AD11" s="1"/>
      <c r="AE11" s="1"/>
      <c r="AF11" s="1"/>
      <c r="AG11" s="1"/>
      <c r="AH11" s="1"/>
      <c r="AI11" s="1"/>
    </row>
    <row r="12" spans="1:35">
      <c r="A12" t="s">
        <v>18</v>
      </c>
      <c r="B12" s="1">
        <v>5815.9800000000005</v>
      </c>
      <c r="C12" s="1">
        <v>3226.4</v>
      </c>
      <c r="D12" s="1">
        <v>180</v>
      </c>
      <c r="E12" s="1">
        <v>91.8</v>
      </c>
      <c r="F12" s="1">
        <v>50</v>
      </c>
      <c r="G12" s="1">
        <v>20</v>
      </c>
      <c r="H12" s="1">
        <v>72</v>
      </c>
      <c r="I12" s="1">
        <v>0</v>
      </c>
      <c r="J12" s="1">
        <v>90</v>
      </c>
      <c r="K12" s="1">
        <v>180</v>
      </c>
      <c r="L12" s="1">
        <v>749.94</v>
      </c>
      <c r="M12" s="1">
        <v>725.88</v>
      </c>
      <c r="N12" s="1">
        <v>0</v>
      </c>
      <c r="O12" s="57">
        <v>13728</v>
      </c>
      <c r="P12" s="1">
        <f t="shared" si="0"/>
        <v>11202</v>
      </c>
      <c r="Q12" s="1">
        <f t="shared" si="1"/>
        <v>24930</v>
      </c>
      <c r="T12" s="1"/>
      <c r="U12" s="1"/>
      <c r="V12" s="1"/>
      <c r="W12" s="1"/>
      <c r="X12" s="1"/>
      <c r="Y12" s="1"/>
      <c r="Z12" s="1"/>
      <c r="AA12" s="1"/>
      <c r="AB12" s="1"/>
      <c r="AC12" s="1"/>
      <c r="AD12" s="1"/>
      <c r="AE12" s="1"/>
      <c r="AF12" s="1"/>
      <c r="AG12" s="1"/>
      <c r="AH12" s="1"/>
      <c r="AI12" s="1"/>
    </row>
    <row r="13" spans="1:35">
      <c r="A13" t="s">
        <v>40</v>
      </c>
      <c r="B13" s="1">
        <v>6489</v>
      </c>
      <c r="C13" s="1">
        <v>794</v>
      </c>
      <c r="D13" s="1">
        <v>180</v>
      </c>
      <c r="E13" s="1">
        <v>90</v>
      </c>
      <c r="F13" s="1">
        <v>50</v>
      </c>
      <c r="G13" s="1">
        <v>20</v>
      </c>
      <c r="H13" s="1">
        <v>72</v>
      </c>
      <c r="I13" s="1">
        <v>0</v>
      </c>
      <c r="J13" s="1">
        <v>90</v>
      </c>
      <c r="K13" s="1">
        <v>180</v>
      </c>
      <c r="L13" s="1">
        <f>834+752</f>
        <v>1586</v>
      </c>
      <c r="M13" s="1">
        <v>740</v>
      </c>
      <c r="N13" s="1">
        <v>0</v>
      </c>
      <c r="O13" s="57">
        <v>12100</v>
      </c>
      <c r="P13" s="1">
        <f t="shared" si="0"/>
        <v>10291</v>
      </c>
      <c r="Q13" s="1">
        <f t="shared" si="1"/>
        <v>22391</v>
      </c>
      <c r="T13" s="1"/>
      <c r="U13" s="1"/>
      <c r="V13" s="1"/>
      <c r="W13" s="1"/>
      <c r="X13" s="1"/>
      <c r="Y13" s="1"/>
      <c r="Z13" s="1"/>
      <c r="AA13" s="1"/>
      <c r="AB13" s="1"/>
      <c r="AC13" s="1"/>
      <c r="AD13" s="1"/>
      <c r="AE13" s="1"/>
      <c r="AF13" s="1"/>
      <c r="AG13" s="1"/>
      <c r="AH13" s="1"/>
      <c r="AI13" s="1"/>
    </row>
    <row r="14" spans="1:35">
      <c r="A14" t="s">
        <v>273</v>
      </c>
      <c r="B14" s="1">
        <v>6489</v>
      </c>
      <c r="C14" s="1">
        <v>794</v>
      </c>
      <c r="D14" s="1">
        <v>180</v>
      </c>
      <c r="E14" s="1">
        <v>90</v>
      </c>
      <c r="F14" s="1">
        <v>50</v>
      </c>
      <c r="G14" s="1">
        <v>20</v>
      </c>
      <c r="H14" s="1">
        <v>72</v>
      </c>
      <c r="I14" s="1">
        <v>0</v>
      </c>
      <c r="J14" s="1">
        <v>90</v>
      </c>
      <c r="K14" s="1">
        <v>180</v>
      </c>
      <c r="L14" s="1">
        <f>834+752</f>
        <v>1586</v>
      </c>
      <c r="M14" s="1">
        <v>740</v>
      </c>
      <c r="N14" s="1">
        <v>1500</v>
      </c>
      <c r="O14" s="57">
        <v>12100</v>
      </c>
      <c r="P14" s="1">
        <f t="shared" si="0"/>
        <v>11791</v>
      </c>
      <c r="Q14" s="1">
        <f t="shared" si="1"/>
        <v>23891</v>
      </c>
      <c r="T14" s="1"/>
      <c r="U14" s="1"/>
      <c r="V14" s="1"/>
      <c r="W14" s="1"/>
      <c r="X14" s="1"/>
      <c r="Y14" s="1"/>
      <c r="Z14" s="1"/>
      <c r="AA14" s="1"/>
      <c r="AB14" s="1"/>
      <c r="AC14" s="1"/>
      <c r="AD14" s="1"/>
      <c r="AE14" s="1"/>
      <c r="AF14" s="1"/>
      <c r="AG14" s="1"/>
      <c r="AH14" s="1"/>
      <c r="AI14" s="1"/>
    </row>
    <row r="15" spans="1:35" s="45" customFormat="1">
      <c r="A15" s="45" t="s">
        <v>274</v>
      </c>
      <c r="B15" s="46">
        <v>6489</v>
      </c>
      <c r="C15" s="46">
        <v>794</v>
      </c>
      <c r="D15" s="46">
        <v>180</v>
      </c>
      <c r="E15" s="46">
        <v>90</v>
      </c>
      <c r="F15" s="46">
        <v>50</v>
      </c>
      <c r="G15" s="46">
        <v>20</v>
      </c>
      <c r="H15" s="46">
        <v>72</v>
      </c>
      <c r="I15" s="46">
        <v>0</v>
      </c>
      <c r="J15" s="46">
        <v>90</v>
      </c>
      <c r="K15" s="46">
        <v>180</v>
      </c>
      <c r="L15" s="46">
        <f>834+752</f>
        <v>1586</v>
      </c>
      <c r="M15" s="46">
        <v>740</v>
      </c>
      <c r="N15" s="46">
        <v>8000</v>
      </c>
      <c r="O15" s="162">
        <v>12100</v>
      </c>
      <c r="P15" s="46">
        <f t="shared" si="0"/>
        <v>18291</v>
      </c>
      <c r="Q15" s="46">
        <f t="shared" ref="Q15" si="2">SUM(O15:P15)</f>
        <v>30391</v>
      </c>
      <c r="R15" s="46"/>
      <c r="T15" s="46"/>
      <c r="U15" s="46"/>
      <c r="V15" s="46"/>
      <c r="W15" s="46"/>
      <c r="X15" s="46"/>
      <c r="Y15" s="46"/>
      <c r="Z15" s="46"/>
      <c r="AA15" s="46"/>
      <c r="AB15" s="46"/>
      <c r="AC15" s="46"/>
      <c r="AD15" s="46"/>
      <c r="AE15" s="46"/>
      <c r="AF15" s="46"/>
      <c r="AG15" s="46"/>
      <c r="AH15" s="46"/>
      <c r="AI15" s="46"/>
    </row>
    <row r="16" spans="1:35">
      <c r="A16" s="63" t="s">
        <v>19</v>
      </c>
      <c r="B16" s="64"/>
      <c r="C16" s="64"/>
      <c r="D16" s="64"/>
      <c r="E16" s="64"/>
      <c r="F16" s="64"/>
      <c r="G16" s="64"/>
      <c r="H16" s="64"/>
      <c r="I16" s="64"/>
      <c r="J16" s="64"/>
      <c r="K16" s="64"/>
      <c r="L16" s="64"/>
      <c r="M16" s="64"/>
      <c r="N16" s="64"/>
      <c r="O16" s="65"/>
      <c r="P16" s="61"/>
      <c r="Q16" s="64"/>
      <c r="T16" s="1"/>
      <c r="U16" s="1"/>
      <c r="V16" s="1"/>
      <c r="W16" s="1"/>
      <c r="X16" s="1"/>
      <c r="Y16" s="1"/>
      <c r="Z16" s="1"/>
      <c r="AA16" s="1"/>
      <c r="AB16" s="1"/>
      <c r="AC16" s="1"/>
      <c r="AD16" s="1"/>
      <c r="AE16" s="1"/>
      <c r="AF16" s="1"/>
      <c r="AG16" s="1"/>
      <c r="AH16" s="1"/>
      <c r="AI16" s="1"/>
    </row>
    <row r="17" spans="1:35">
      <c r="A17" t="s">
        <v>154</v>
      </c>
      <c r="B17" s="1">
        <v>8727.85</v>
      </c>
      <c r="C17" s="1">
        <v>0</v>
      </c>
      <c r="D17" s="1">
        <v>430</v>
      </c>
      <c r="E17" s="1">
        <v>160</v>
      </c>
      <c r="F17" s="1">
        <v>0</v>
      </c>
      <c r="G17" s="1">
        <v>0</v>
      </c>
      <c r="H17" s="1">
        <v>96</v>
      </c>
      <c r="I17" s="1">
        <v>0</v>
      </c>
      <c r="J17" s="1">
        <v>90</v>
      </c>
      <c r="K17" s="1">
        <v>0</v>
      </c>
      <c r="L17" s="1">
        <v>3263.4</v>
      </c>
      <c r="M17" s="1">
        <v>285.25</v>
      </c>
      <c r="N17" s="1">
        <v>0</v>
      </c>
      <c r="O17" s="57">
        <v>16915</v>
      </c>
      <c r="P17" s="1">
        <f t="shared" ref="P17:P45" si="3">SUM(B17:N17)</f>
        <v>13052.5</v>
      </c>
      <c r="Q17" s="1">
        <f>SUM(O17:P17)</f>
        <v>29967.5</v>
      </c>
      <c r="T17" s="1"/>
      <c r="U17" s="1"/>
      <c r="V17" s="1"/>
      <c r="W17" s="1"/>
      <c r="X17" s="1"/>
      <c r="Y17" s="1"/>
      <c r="Z17" s="1"/>
      <c r="AA17" s="1"/>
      <c r="AB17" s="1"/>
      <c r="AC17" s="1"/>
      <c r="AD17" s="1"/>
      <c r="AE17" s="1"/>
      <c r="AF17" s="1"/>
      <c r="AG17" s="1"/>
      <c r="AH17" s="1"/>
      <c r="AI17" s="1"/>
    </row>
    <row r="18" spans="1:35">
      <c r="A18" s="160" t="s">
        <v>155</v>
      </c>
      <c r="B18" s="1">
        <v>8888.9500000000007</v>
      </c>
      <c r="C18" s="1">
        <v>0</v>
      </c>
      <c r="D18" s="1">
        <v>430</v>
      </c>
      <c r="E18" s="1">
        <v>160</v>
      </c>
      <c r="F18" s="1">
        <v>0</v>
      </c>
      <c r="G18" s="1">
        <v>0</v>
      </c>
      <c r="H18" s="1">
        <v>96</v>
      </c>
      <c r="I18" s="1">
        <v>0</v>
      </c>
      <c r="J18" s="1">
        <v>90</v>
      </c>
      <c r="K18" s="1">
        <v>0</v>
      </c>
      <c r="L18" s="1">
        <v>3263.4</v>
      </c>
      <c r="M18" s="1">
        <v>285.25</v>
      </c>
      <c r="N18" s="1">
        <v>0</v>
      </c>
      <c r="O18" s="57">
        <v>16915</v>
      </c>
      <c r="P18" s="1">
        <f t="shared" si="3"/>
        <v>13213.6</v>
      </c>
      <c r="Q18" s="1">
        <f>SUM(O18:P18)</f>
        <v>30128.6</v>
      </c>
      <c r="T18" s="1"/>
      <c r="U18" s="1"/>
      <c r="V18" s="1"/>
      <c r="W18" s="1"/>
      <c r="X18" s="1"/>
      <c r="Y18" s="1"/>
      <c r="Z18" s="1"/>
      <c r="AA18" s="1"/>
      <c r="AB18" s="1"/>
      <c r="AC18" s="1"/>
      <c r="AD18" s="1"/>
      <c r="AE18" s="1"/>
      <c r="AF18" s="1"/>
      <c r="AG18" s="1"/>
      <c r="AH18" s="1"/>
      <c r="AI18" s="1"/>
    </row>
    <row r="19" spans="1:35">
      <c r="A19" t="s">
        <v>250</v>
      </c>
      <c r="B19" s="1">
        <v>16540.5</v>
      </c>
      <c r="C19" s="1">
        <v>0</v>
      </c>
      <c r="D19" s="1">
        <v>180</v>
      </c>
      <c r="E19" s="1">
        <v>328.5</v>
      </c>
      <c r="F19" s="1">
        <v>0</v>
      </c>
      <c r="G19" s="1">
        <v>0</v>
      </c>
      <c r="H19" s="1">
        <v>72</v>
      </c>
      <c r="I19" s="1">
        <v>0</v>
      </c>
      <c r="J19" s="1">
        <v>90</v>
      </c>
      <c r="K19" s="1">
        <v>0</v>
      </c>
      <c r="L19" s="1">
        <v>1602</v>
      </c>
      <c r="M19" s="1">
        <v>20</v>
      </c>
      <c r="N19" s="1">
        <v>0</v>
      </c>
      <c r="O19" s="57">
        <v>11580</v>
      </c>
      <c r="P19" s="1">
        <f t="shared" si="3"/>
        <v>18833</v>
      </c>
      <c r="Q19" s="1">
        <f t="shared" ref="Q19:Q45" si="4">SUM(O19:P19)</f>
        <v>30413</v>
      </c>
      <c r="T19" s="1"/>
      <c r="U19" s="1"/>
      <c r="V19" s="1"/>
      <c r="W19" s="1"/>
      <c r="X19" s="1"/>
      <c r="Y19" s="1"/>
      <c r="Z19" s="1"/>
      <c r="AA19" s="1"/>
      <c r="AB19" s="1"/>
      <c r="AC19" s="1"/>
      <c r="AD19" s="1"/>
      <c r="AE19" s="1"/>
      <c r="AF19" s="1"/>
      <c r="AG19" s="1"/>
      <c r="AH19" s="1"/>
      <c r="AI19" s="1"/>
    </row>
    <row r="20" spans="1:35">
      <c r="A20" t="s">
        <v>22</v>
      </c>
      <c r="B20" s="1">
        <v>6195.96</v>
      </c>
      <c r="C20" s="1">
        <v>0</v>
      </c>
      <c r="D20" s="1">
        <v>180</v>
      </c>
      <c r="E20" s="1">
        <v>90</v>
      </c>
      <c r="F20" s="1">
        <v>0</v>
      </c>
      <c r="G20" s="1">
        <v>0</v>
      </c>
      <c r="H20" s="1">
        <v>72</v>
      </c>
      <c r="I20" s="1">
        <v>0</v>
      </c>
      <c r="J20" s="1">
        <v>90</v>
      </c>
      <c r="K20" s="1">
        <v>36</v>
      </c>
      <c r="L20" s="1">
        <v>215.28000000000003</v>
      </c>
      <c r="M20" s="1">
        <v>559.43999999999994</v>
      </c>
      <c r="N20" s="1">
        <v>0</v>
      </c>
      <c r="O20" s="162">
        <v>12497.22</v>
      </c>
      <c r="P20" s="1">
        <f t="shared" si="3"/>
        <v>7438.6799999999994</v>
      </c>
      <c r="Q20" s="1">
        <f t="shared" si="4"/>
        <v>19935.899999999998</v>
      </c>
      <c r="T20" s="1"/>
      <c r="U20" s="1"/>
      <c r="V20" s="1"/>
      <c r="W20" s="1"/>
      <c r="X20" s="1"/>
      <c r="Y20" s="1"/>
      <c r="Z20" s="1"/>
      <c r="AA20" s="1"/>
      <c r="AB20" s="1"/>
      <c r="AC20" s="1"/>
      <c r="AD20" s="1"/>
      <c r="AE20" s="1"/>
      <c r="AF20" s="1"/>
      <c r="AG20" s="1"/>
      <c r="AH20" s="1"/>
      <c r="AI20" s="1"/>
    </row>
    <row r="21" spans="1:35">
      <c r="A21" t="s">
        <v>193</v>
      </c>
      <c r="B21" s="1">
        <v>6090.38</v>
      </c>
      <c r="C21" s="1">
        <v>420.7</v>
      </c>
      <c r="D21" s="1">
        <v>180</v>
      </c>
      <c r="E21" s="1">
        <v>138</v>
      </c>
      <c r="F21" s="1">
        <v>594</v>
      </c>
      <c r="G21" s="1">
        <v>150</v>
      </c>
      <c r="H21" s="1">
        <v>96</v>
      </c>
      <c r="I21" s="1">
        <v>0</v>
      </c>
      <c r="J21" s="1">
        <v>0</v>
      </c>
      <c r="K21" s="1">
        <v>0</v>
      </c>
      <c r="L21" s="1">
        <v>1668.7</v>
      </c>
      <c r="M21" s="1">
        <v>408.32</v>
      </c>
      <c r="N21" s="1">
        <v>0</v>
      </c>
      <c r="O21" s="162">
        <v>4570</v>
      </c>
      <c r="P21" s="1">
        <f t="shared" si="3"/>
        <v>9746.1</v>
      </c>
      <c r="Q21" s="1">
        <f>SUM(O21:P21)</f>
        <v>14316.1</v>
      </c>
      <c r="T21" s="1"/>
      <c r="U21" s="1"/>
      <c r="V21" s="1"/>
      <c r="W21" s="1"/>
      <c r="X21" s="1"/>
      <c r="Y21" s="1"/>
      <c r="Z21" s="1"/>
      <c r="AA21" s="1"/>
      <c r="AB21" s="1"/>
      <c r="AC21" s="1"/>
      <c r="AD21" s="1"/>
      <c r="AE21" s="1"/>
      <c r="AF21" s="1"/>
      <c r="AG21" s="1"/>
      <c r="AH21" s="1"/>
      <c r="AI21" s="1"/>
    </row>
    <row r="22" spans="1:35" s="45" customFormat="1">
      <c r="A22" s="45" t="s">
        <v>192</v>
      </c>
      <c r="B22" s="46">
        <v>6090.38</v>
      </c>
      <c r="C22" s="46">
        <v>420.7</v>
      </c>
      <c r="D22" s="46">
        <v>180</v>
      </c>
      <c r="E22" s="46">
        <v>138</v>
      </c>
      <c r="F22" s="46">
        <v>594</v>
      </c>
      <c r="G22" s="46">
        <v>150</v>
      </c>
      <c r="H22" s="46">
        <v>96</v>
      </c>
      <c r="I22" s="46">
        <v>0</v>
      </c>
      <c r="J22" s="46">
        <v>0</v>
      </c>
      <c r="K22" s="46">
        <v>0</v>
      </c>
      <c r="L22" s="46">
        <v>1668.7</v>
      </c>
      <c r="M22" s="46">
        <v>408.32</v>
      </c>
      <c r="N22" s="46">
        <v>4000</v>
      </c>
      <c r="O22" s="162">
        <v>4570</v>
      </c>
      <c r="P22" s="46">
        <f t="shared" si="3"/>
        <v>13746.1</v>
      </c>
      <c r="Q22" s="46">
        <f t="shared" ref="Q22" si="5">SUM(O22:P22)</f>
        <v>18316.099999999999</v>
      </c>
      <c r="R22" s="46"/>
      <c r="T22" s="46"/>
      <c r="U22" s="46"/>
      <c r="V22" s="46"/>
      <c r="W22" s="46"/>
      <c r="X22" s="46"/>
      <c r="Y22" s="46"/>
      <c r="Z22" s="46"/>
      <c r="AA22" s="46"/>
      <c r="AB22" s="46"/>
      <c r="AC22" s="46"/>
      <c r="AD22" s="46"/>
      <c r="AE22" s="46"/>
      <c r="AF22" s="46"/>
      <c r="AG22" s="46"/>
      <c r="AH22" s="46"/>
      <c r="AI22" s="46"/>
    </row>
    <row r="23" spans="1:35">
      <c r="A23" t="s">
        <v>240</v>
      </c>
      <c r="B23" s="1">
        <v>10368</v>
      </c>
      <c r="C23" s="1">
        <v>0</v>
      </c>
      <c r="D23" s="1">
        <v>180</v>
      </c>
      <c r="E23" s="1">
        <v>166</v>
      </c>
      <c r="F23" s="1">
        <v>0</v>
      </c>
      <c r="G23" s="1">
        <v>0</v>
      </c>
      <c r="H23" s="1">
        <v>96</v>
      </c>
      <c r="I23" s="1">
        <v>0</v>
      </c>
      <c r="J23" s="1">
        <v>90</v>
      </c>
      <c r="K23" s="1">
        <v>0</v>
      </c>
      <c r="L23" s="1">
        <v>460</v>
      </c>
      <c r="M23" s="1">
        <v>0</v>
      </c>
      <c r="N23" s="1">
        <v>0</v>
      </c>
      <c r="O23" s="162">
        <v>11084</v>
      </c>
      <c r="P23" s="1">
        <f t="shared" si="3"/>
        <v>11360</v>
      </c>
      <c r="Q23" s="1">
        <f t="shared" si="4"/>
        <v>22444</v>
      </c>
      <c r="T23" s="1"/>
      <c r="U23" s="1"/>
      <c r="V23" s="1"/>
      <c r="W23" s="1"/>
      <c r="X23" s="1"/>
      <c r="Y23" s="1"/>
      <c r="Z23" s="1"/>
      <c r="AA23" s="1"/>
      <c r="AB23" s="1"/>
      <c r="AC23" s="1"/>
      <c r="AD23" s="1"/>
      <c r="AE23" s="1"/>
      <c r="AF23" s="1"/>
      <c r="AG23" s="1"/>
      <c r="AH23" s="1"/>
      <c r="AI23" s="1"/>
    </row>
    <row r="24" spans="1:35" s="45" customFormat="1">
      <c r="A24" s="45" t="s">
        <v>251</v>
      </c>
      <c r="B24" s="46">
        <v>10368</v>
      </c>
      <c r="C24" s="46">
        <v>0</v>
      </c>
      <c r="D24" s="46">
        <v>180</v>
      </c>
      <c r="E24" s="46">
        <v>166</v>
      </c>
      <c r="F24" s="46">
        <v>0</v>
      </c>
      <c r="G24" s="46">
        <v>0</v>
      </c>
      <c r="H24" s="46">
        <v>96</v>
      </c>
      <c r="I24" s="46">
        <v>0</v>
      </c>
      <c r="J24" s="46">
        <v>90</v>
      </c>
      <c r="K24" s="46">
        <v>0</v>
      </c>
      <c r="L24" s="46">
        <v>3660</v>
      </c>
      <c r="M24" s="46">
        <v>0</v>
      </c>
      <c r="N24" s="46">
        <v>0</v>
      </c>
      <c r="O24" s="162">
        <v>11084</v>
      </c>
      <c r="P24" s="46">
        <f t="shared" si="3"/>
        <v>14560</v>
      </c>
      <c r="Q24" s="46">
        <f>SUM(O24:P24)</f>
        <v>25644</v>
      </c>
      <c r="R24" s="46"/>
      <c r="T24" s="46"/>
      <c r="U24" s="46"/>
      <c r="V24" s="46"/>
      <c r="W24" s="46"/>
      <c r="X24" s="46"/>
      <c r="Y24" s="46"/>
      <c r="Z24" s="46"/>
      <c r="AA24" s="46"/>
      <c r="AB24" s="46"/>
      <c r="AC24" s="46"/>
      <c r="AD24" s="46"/>
      <c r="AE24" s="46"/>
      <c r="AF24" s="46"/>
      <c r="AG24" s="46"/>
      <c r="AH24" s="46"/>
      <c r="AI24" s="46"/>
    </row>
    <row r="25" spans="1:35">
      <c r="A25" t="s">
        <v>241</v>
      </c>
      <c r="B25" s="1">
        <v>8224</v>
      </c>
      <c r="C25" s="1">
        <v>0</v>
      </c>
      <c r="D25" s="1">
        <v>180</v>
      </c>
      <c r="E25" s="1">
        <v>128</v>
      </c>
      <c r="F25" s="1">
        <v>0</v>
      </c>
      <c r="G25" s="1">
        <v>0</v>
      </c>
      <c r="H25" s="1">
        <v>96</v>
      </c>
      <c r="I25" s="1">
        <v>0</v>
      </c>
      <c r="J25" s="1">
        <v>90</v>
      </c>
      <c r="K25" s="1">
        <v>0</v>
      </c>
      <c r="L25" s="1">
        <v>2896</v>
      </c>
      <c r="M25" s="1">
        <v>0</v>
      </c>
      <c r="N25" s="1">
        <v>0</v>
      </c>
      <c r="O25" s="162">
        <v>10206</v>
      </c>
      <c r="P25" s="1">
        <f t="shared" si="3"/>
        <v>11614</v>
      </c>
      <c r="Q25" s="1">
        <f t="shared" si="4"/>
        <v>21820</v>
      </c>
      <c r="T25" s="1"/>
      <c r="U25" s="1"/>
      <c r="V25" s="1"/>
      <c r="W25" s="1"/>
      <c r="X25" s="1"/>
      <c r="Y25" s="1"/>
      <c r="Z25" s="1"/>
      <c r="AA25" s="1"/>
      <c r="AB25" s="1"/>
      <c r="AC25" s="1"/>
      <c r="AD25" s="1"/>
      <c r="AE25" s="1"/>
      <c r="AF25" s="1"/>
      <c r="AG25" s="1"/>
      <c r="AH25" s="1"/>
      <c r="AI25" s="1"/>
    </row>
    <row r="26" spans="1:35" s="45" customFormat="1">
      <c r="A26" s="45" t="s">
        <v>252</v>
      </c>
      <c r="B26" s="46">
        <v>18173</v>
      </c>
      <c r="C26" s="46">
        <v>0</v>
      </c>
      <c r="D26" s="46">
        <v>180</v>
      </c>
      <c r="E26" s="46">
        <v>271</v>
      </c>
      <c r="F26" s="46">
        <v>0</v>
      </c>
      <c r="G26" s="46">
        <v>0</v>
      </c>
      <c r="H26" s="46">
        <v>96</v>
      </c>
      <c r="I26" s="46">
        <v>0</v>
      </c>
      <c r="J26" s="46">
        <v>90</v>
      </c>
      <c r="K26" s="46">
        <v>0</v>
      </c>
      <c r="L26" s="46">
        <v>8372</v>
      </c>
      <c r="M26" s="46">
        <v>0</v>
      </c>
      <c r="N26" s="1">
        <v>0</v>
      </c>
      <c r="O26" s="57">
        <v>14390</v>
      </c>
      <c r="P26" s="46">
        <f t="shared" si="3"/>
        <v>27182</v>
      </c>
      <c r="Q26" s="46">
        <f t="shared" si="4"/>
        <v>41572</v>
      </c>
      <c r="R26" s="46"/>
      <c r="T26" s="1"/>
      <c r="U26" s="1"/>
      <c r="V26" s="1"/>
      <c r="W26" s="1"/>
      <c r="X26" s="1"/>
      <c r="Y26" s="1"/>
      <c r="Z26" s="1"/>
      <c r="AA26" s="1"/>
      <c r="AB26" s="1"/>
      <c r="AC26" s="1"/>
      <c r="AD26" s="1"/>
      <c r="AE26" s="1"/>
      <c r="AF26" s="1"/>
      <c r="AG26" s="1"/>
      <c r="AH26" s="1"/>
      <c r="AI26" s="1"/>
    </row>
    <row r="27" spans="1:35">
      <c r="A27" t="s">
        <v>253</v>
      </c>
      <c r="B27" s="1">
        <v>18173</v>
      </c>
      <c r="C27" s="1">
        <v>0</v>
      </c>
      <c r="D27" s="1">
        <v>180</v>
      </c>
      <c r="E27" s="1">
        <v>271</v>
      </c>
      <c r="F27" s="1">
        <v>0</v>
      </c>
      <c r="G27" s="1">
        <v>0</v>
      </c>
      <c r="H27" s="1">
        <v>96</v>
      </c>
      <c r="I27" s="1">
        <v>0</v>
      </c>
      <c r="J27" s="1">
        <v>90</v>
      </c>
      <c r="K27" s="1">
        <v>0</v>
      </c>
      <c r="L27" s="1">
        <v>450</v>
      </c>
      <c r="M27" s="1">
        <v>0</v>
      </c>
      <c r="N27" s="1">
        <v>0</v>
      </c>
      <c r="O27" s="57">
        <v>14390</v>
      </c>
      <c r="P27" s="1">
        <f t="shared" si="3"/>
        <v>19260</v>
      </c>
      <c r="Q27" s="1">
        <f t="shared" si="4"/>
        <v>33650</v>
      </c>
      <c r="T27" s="1"/>
      <c r="U27" s="1"/>
      <c r="V27" s="1"/>
      <c r="W27" s="1"/>
      <c r="X27" s="1"/>
      <c r="Y27" s="1"/>
      <c r="Z27" s="1"/>
      <c r="AA27" s="1"/>
      <c r="AB27" s="1"/>
      <c r="AC27" s="1"/>
      <c r="AD27" s="1"/>
      <c r="AE27" s="1"/>
      <c r="AF27" s="1"/>
      <c r="AG27" s="1"/>
      <c r="AH27" s="1"/>
      <c r="AI27" s="1"/>
    </row>
    <row r="28" spans="1:35">
      <c r="A28" t="s">
        <v>254</v>
      </c>
      <c r="B28" s="1">
        <v>8777</v>
      </c>
      <c r="C28" s="1">
        <v>0</v>
      </c>
      <c r="D28" s="1">
        <v>300</v>
      </c>
      <c r="E28" s="1">
        <v>139</v>
      </c>
      <c r="F28" s="1">
        <v>0</v>
      </c>
      <c r="G28" s="1">
        <v>0</v>
      </c>
      <c r="H28" s="1">
        <v>120</v>
      </c>
      <c r="I28" s="1">
        <v>0</v>
      </c>
      <c r="J28" s="1">
        <v>150</v>
      </c>
      <c r="K28" s="1">
        <v>0</v>
      </c>
      <c r="L28" s="1">
        <v>568</v>
      </c>
      <c r="M28" s="1">
        <v>0</v>
      </c>
      <c r="N28" s="1">
        <v>0</v>
      </c>
      <c r="O28" s="57">
        <v>12326</v>
      </c>
      <c r="P28" s="1">
        <f t="shared" si="3"/>
        <v>10054</v>
      </c>
      <c r="Q28" s="1">
        <f t="shared" si="4"/>
        <v>22380</v>
      </c>
      <c r="T28" s="1"/>
      <c r="U28" s="1"/>
      <c r="V28" s="1"/>
      <c r="W28" s="1"/>
      <c r="X28" s="1"/>
      <c r="Y28" s="1"/>
      <c r="Z28" s="1"/>
      <c r="AA28" s="1"/>
      <c r="AB28" s="1"/>
      <c r="AC28" s="1"/>
      <c r="AD28" s="1"/>
      <c r="AE28" s="1"/>
      <c r="AF28" s="1"/>
      <c r="AG28" s="1"/>
      <c r="AH28" s="1"/>
      <c r="AI28" s="1"/>
    </row>
    <row r="29" spans="1:35">
      <c r="A29" t="s">
        <v>255</v>
      </c>
      <c r="B29" s="1">
        <v>31931</v>
      </c>
      <c r="C29" s="1">
        <v>0</v>
      </c>
      <c r="D29" s="1">
        <v>300</v>
      </c>
      <c r="E29" s="1">
        <v>395</v>
      </c>
      <c r="F29" s="1">
        <v>0</v>
      </c>
      <c r="G29" s="1">
        <v>0</v>
      </c>
      <c r="H29" s="1">
        <v>120</v>
      </c>
      <c r="I29" s="1">
        <v>0</v>
      </c>
      <c r="J29" s="1">
        <v>150</v>
      </c>
      <c r="K29" s="1">
        <v>0</v>
      </c>
      <c r="L29" s="1">
        <v>5758</v>
      </c>
      <c r="M29" s="1">
        <v>0</v>
      </c>
      <c r="N29" s="1">
        <v>0</v>
      </c>
      <c r="O29" s="57">
        <v>31600</v>
      </c>
      <c r="P29" s="1">
        <f t="shared" si="3"/>
        <v>38654</v>
      </c>
      <c r="Q29" s="1">
        <f t="shared" si="4"/>
        <v>70254</v>
      </c>
      <c r="T29" s="1"/>
      <c r="U29" s="1"/>
      <c r="V29" s="1"/>
      <c r="W29" s="1"/>
      <c r="X29" s="1"/>
      <c r="Y29" s="1"/>
      <c r="Z29" s="1"/>
      <c r="AA29" s="1"/>
      <c r="AB29" s="1"/>
      <c r="AC29" s="1"/>
      <c r="AD29" s="1"/>
      <c r="AE29" s="1"/>
      <c r="AF29" s="1"/>
      <c r="AG29" s="1"/>
      <c r="AH29" s="1"/>
      <c r="AI29" s="1"/>
    </row>
    <row r="30" spans="1:35">
      <c r="A30" t="s">
        <v>256</v>
      </c>
      <c r="B30" s="1">
        <v>9335</v>
      </c>
      <c r="C30" s="1">
        <v>0</v>
      </c>
      <c r="D30" s="1">
        <v>180</v>
      </c>
      <c r="E30" s="1">
        <v>166</v>
      </c>
      <c r="F30" s="1">
        <v>0</v>
      </c>
      <c r="G30" s="1">
        <v>0</v>
      </c>
      <c r="H30" s="1">
        <v>96</v>
      </c>
      <c r="I30" s="1">
        <v>0</v>
      </c>
      <c r="J30" s="1">
        <v>90</v>
      </c>
      <c r="K30" s="1">
        <v>0</v>
      </c>
      <c r="L30" s="1">
        <v>460</v>
      </c>
      <c r="M30" s="1">
        <v>0</v>
      </c>
      <c r="N30" s="1">
        <v>0</v>
      </c>
      <c r="O30" s="162">
        <v>10091.459999999999</v>
      </c>
      <c r="P30" s="1">
        <f t="shared" si="3"/>
        <v>10327</v>
      </c>
      <c r="Q30" s="1">
        <f t="shared" si="4"/>
        <v>20418.46</v>
      </c>
      <c r="T30" s="1"/>
      <c r="U30" s="1"/>
      <c r="V30" s="1"/>
      <c r="W30" s="1"/>
      <c r="X30" s="1"/>
      <c r="Y30" s="1"/>
      <c r="Z30" s="1"/>
      <c r="AA30" s="1"/>
      <c r="AB30" s="1"/>
      <c r="AC30" s="1"/>
      <c r="AD30" s="1"/>
      <c r="AE30" s="1"/>
      <c r="AF30" s="1"/>
      <c r="AG30" s="1"/>
      <c r="AH30" s="1"/>
      <c r="AI30" s="1"/>
    </row>
    <row r="31" spans="1:35">
      <c r="A31" s="156" t="s">
        <v>257</v>
      </c>
      <c r="B31" s="1">
        <v>18596</v>
      </c>
      <c r="C31" s="1">
        <v>0</v>
      </c>
      <c r="D31" s="1">
        <v>180</v>
      </c>
      <c r="E31" s="1">
        <v>166</v>
      </c>
      <c r="F31" s="1">
        <v>0</v>
      </c>
      <c r="G31" s="1">
        <v>0</v>
      </c>
      <c r="H31" s="1">
        <v>96</v>
      </c>
      <c r="I31" s="1">
        <v>0</v>
      </c>
      <c r="J31" s="1">
        <v>90</v>
      </c>
      <c r="K31" s="1">
        <v>0</v>
      </c>
      <c r="L31" s="1">
        <v>460</v>
      </c>
      <c r="M31" s="1">
        <v>0</v>
      </c>
      <c r="N31" s="1">
        <v>0</v>
      </c>
      <c r="O31" s="162">
        <v>19224</v>
      </c>
      <c r="P31" s="1">
        <f t="shared" si="3"/>
        <v>19588</v>
      </c>
      <c r="Q31" s="1">
        <f t="shared" si="4"/>
        <v>38812</v>
      </c>
      <c r="T31" s="1"/>
      <c r="U31" s="1"/>
      <c r="V31" s="1"/>
      <c r="W31" s="1"/>
      <c r="X31" s="1"/>
      <c r="Y31" s="1"/>
      <c r="Z31" s="1"/>
      <c r="AA31" s="1"/>
      <c r="AB31" s="1"/>
      <c r="AC31" s="1"/>
      <c r="AD31" s="1"/>
      <c r="AE31" s="1"/>
      <c r="AF31" s="1"/>
      <c r="AG31" s="1"/>
      <c r="AH31" s="1"/>
      <c r="AI31" s="1"/>
    </row>
    <row r="32" spans="1:35">
      <c r="A32" s="156" t="s">
        <v>258</v>
      </c>
      <c r="B32" s="1">
        <v>9335</v>
      </c>
      <c r="C32" s="1">
        <v>0</v>
      </c>
      <c r="D32" s="1">
        <v>180</v>
      </c>
      <c r="E32" s="1">
        <v>166</v>
      </c>
      <c r="F32" s="1">
        <v>0</v>
      </c>
      <c r="G32" s="1">
        <v>0</v>
      </c>
      <c r="H32" s="1">
        <v>96</v>
      </c>
      <c r="I32" s="1">
        <v>0</v>
      </c>
      <c r="J32" s="1">
        <v>90</v>
      </c>
      <c r="K32" s="1">
        <v>0</v>
      </c>
      <c r="L32" s="1">
        <v>660</v>
      </c>
      <c r="M32" s="1">
        <v>0</v>
      </c>
      <c r="N32" s="1">
        <v>0</v>
      </c>
      <c r="O32" s="162">
        <v>8401.5</v>
      </c>
      <c r="P32" s="1">
        <f t="shared" si="3"/>
        <v>10527</v>
      </c>
      <c r="Q32" s="1">
        <f t="shared" si="4"/>
        <v>18928.5</v>
      </c>
      <c r="T32" s="1"/>
      <c r="U32" s="1"/>
      <c r="V32" s="1"/>
      <c r="W32" s="1"/>
      <c r="X32" s="1"/>
      <c r="Y32" s="1"/>
      <c r="Z32" s="1"/>
      <c r="AA32" s="1"/>
      <c r="AB32" s="1"/>
      <c r="AC32" s="1"/>
      <c r="AD32" s="1"/>
      <c r="AE32" s="1"/>
      <c r="AF32" s="1"/>
      <c r="AG32" s="1"/>
      <c r="AH32" s="1"/>
      <c r="AI32" s="1"/>
    </row>
    <row r="33" spans="1:35">
      <c r="A33" s="156" t="s">
        <v>259</v>
      </c>
      <c r="B33" s="1">
        <v>8858.32</v>
      </c>
      <c r="C33" s="1">
        <v>0</v>
      </c>
      <c r="D33" s="1">
        <v>180</v>
      </c>
      <c r="E33" s="1">
        <v>166</v>
      </c>
      <c r="F33" s="1">
        <v>0</v>
      </c>
      <c r="G33" s="1">
        <v>0</v>
      </c>
      <c r="H33" s="1">
        <v>96</v>
      </c>
      <c r="I33" s="1">
        <v>0</v>
      </c>
      <c r="J33" s="1">
        <v>90</v>
      </c>
      <c r="K33" s="1">
        <v>0</v>
      </c>
      <c r="L33" s="1">
        <v>1260</v>
      </c>
      <c r="M33" s="1">
        <v>0</v>
      </c>
      <c r="N33" s="1">
        <v>0</v>
      </c>
      <c r="O33" s="162">
        <v>6643.74</v>
      </c>
      <c r="P33" s="1">
        <f t="shared" si="3"/>
        <v>10650.32</v>
      </c>
      <c r="Q33" s="1">
        <f t="shared" si="4"/>
        <v>17294.059999999998</v>
      </c>
      <c r="T33" s="1"/>
      <c r="U33" s="1"/>
      <c r="V33" s="1"/>
      <c r="W33" s="1"/>
      <c r="X33" s="1"/>
      <c r="Y33" s="1"/>
      <c r="Z33" s="1"/>
      <c r="AA33" s="1"/>
      <c r="AB33" s="1"/>
      <c r="AC33" s="1"/>
      <c r="AD33" s="1"/>
      <c r="AE33" s="1"/>
      <c r="AF33" s="1"/>
      <c r="AG33" s="1"/>
      <c r="AH33" s="1"/>
      <c r="AI33" s="1"/>
    </row>
    <row r="34" spans="1:35" s="45" customFormat="1">
      <c r="A34" s="155" t="s">
        <v>260</v>
      </c>
      <c r="B34" s="46">
        <v>10872</v>
      </c>
      <c r="C34" s="46">
        <v>0</v>
      </c>
      <c r="D34" s="46">
        <v>0</v>
      </c>
      <c r="E34" s="46">
        <v>0</v>
      </c>
      <c r="F34" s="46">
        <v>0</v>
      </c>
      <c r="G34" s="46">
        <v>0</v>
      </c>
      <c r="H34" s="46">
        <v>0</v>
      </c>
      <c r="I34" s="46">
        <v>0</v>
      </c>
      <c r="J34" s="46">
        <v>0</v>
      </c>
      <c r="K34" s="46">
        <v>0</v>
      </c>
      <c r="L34" s="46">
        <v>0</v>
      </c>
      <c r="M34" s="46">
        <v>0</v>
      </c>
      <c r="N34" s="46">
        <v>0</v>
      </c>
      <c r="O34" s="162">
        <v>0</v>
      </c>
      <c r="P34" s="46">
        <f t="shared" si="3"/>
        <v>10872</v>
      </c>
      <c r="Q34" s="46">
        <f t="shared" ref="Q34" si="6">SUM(O34:P34)</f>
        <v>10872</v>
      </c>
      <c r="R34" s="46"/>
      <c r="T34" s="46"/>
      <c r="U34" s="46"/>
      <c r="V34" s="46"/>
      <c r="W34" s="46"/>
      <c r="X34" s="46"/>
      <c r="Y34" s="46"/>
      <c r="Z34" s="46"/>
      <c r="AA34" s="46"/>
      <c r="AB34" s="46"/>
      <c r="AC34" s="46"/>
      <c r="AD34" s="46"/>
      <c r="AE34" s="46"/>
      <c r="AF34" s="46"/>
      <c r="AG34" s="46"/>
      <c r="AH34" s="46"/>
      <c r="AI34" s="46"/>
    </row>
    <row r="35" spans="1:35" s="45" customFormat="1">
      <c r="A35" s="45" t="s">
        <v>271</v>
      </c>
      <c r="B35" s="46">
        <v>8858.32</v>
      </c>
      <c r="C35" s="46">
        <v>0</v>
      </c>
      <c r="D35" s="46">
        <v>430</v>
      </c>
      <c r="E35" s="46">
        <v>166</v>
      </c>
      <c r="F35" s="46">
        <v>0</v>
      </c>
      <c r="G35" s="46">
        <v>0</v>
      </c>
      <c r="H35" s="46">
        <v>96</v>
      </c>
      <c r="I35" s="46">
        <v>0</v>
      </c>
      <c r="J35" s="46">
        <v>90</v>
      </c>
      <c r="K35" s="46">
        <v>0</v>
      </c>
      <c r="L35" s="46">
        <v>2112.65</v>
      </c>
      <c r="M35" s="46">
        <v>0</v>
      </c>
      <c r="N35" s="46">
        <v>0</v>
      </c>
      <c r="O35" s="162">
        <v>6643.74</v>
      </c>
      <c r="P35" s="46">
        <f t="shared" si="3"/>
        <v>11752.97</v>
      </c>
      <c r="Q35" s="46">
        <f>SUM(O35:P35)</f>
        <v>18396.71</v>
      </c>
      <c r="R35" s="46"/>
      <c r="T35" s="46"/>
      <c r="U35" s="46"/>
      <c r="V35" s="46"/>
      <c r="W35" s="46"/>
      <c r="X35" s="46"/>
      <c r="Y35" s="46"/>
      <c r="Z35" s="46"/>
      <c r="AA35" s="46"/>
      <c r="AB35" s="46"/>
      <c r="AC35" s="46"/>
      <c r="AD35" s="46"/>
      <c r="AE35" s="46"/>
      <c r="AF35" s="46"/>
      <c r="AG35" s="46"/>
      <c r="AH35" s="46"/>
      <c r="AI35" s="46"/>
    </row>
    <row r="36" spans="1:35">
      <c r="A36" t="s">
        <v>261</v>
      </c>
      <c r="B36" s="1">
        <v>34668.5</v>
      </c>
      <c r="C36" s="1">
        <v>0</v>
      </c>
      <c r="D36" s="1">
        <v>300</v>
      </c>
      <c r="E36" s="1">
        <v>464</v>
      </c>
      <c r="F36" s="1">
        <v>0</v>
      </c>
      <c r="G36" s="1">
        <v>0</v>
      </c>
      <c r="H36" s="1">
        <v>120</v>
      </c>
      <c r="I36" s="1">
        <v>0</v>
      </c>
      <c r="J36" s="1">
        <v>150</v>
      </c>
      <c r="K36" s="1">
        <v>0</v>
      </c>
      <c r="L36" s="1">
        <v>527.5</v>
      </c>
      <c r="M36" s="1">
        <v>0</v>
      </c>
      <c r="N36" s="1">
        <v>0</v>
      </c>
      <c r="O36" s="162">
        <v>30994</v>
      </c>
      <c r="P36" s="1">
        <f t="shared" si="3"/>
        <v>36230</v>
      </c>
      <c r="Q36" s="1">
        <f t="shared" si="4"/>
        <v>67224</v>
      </c>
      <c r="T36" s="1"/>
      <c r="U36" s="1"/>
      <c r="V36" s="1"/>
      <c r="W36" s="1"/>
      <c r="X36" s="1"/>
      <c r="Y36" s="1"/>
      <c r="Z36" s="1"/>
      <c r="AA36" s="1"/>
      <c r="AB36" s="1"/>
      <c r="AC36" s="1"/>
      <c r="AD36" s="1"/>
      <c r="AE36" s="1"/>
      <c r="AF36" s="1"/>
      <c r="AG36" s="1"/>
      <c r="AH36" s="1"/>
      <c r="AI36" s="1"/>
    </row>
    <row r="37" spans="1:35">
      <c r="A37" t="s">
        <v>262</v>
      </c>
      <c r="B37" s="1">
        <v>15822</v>
      </c>
      <c r="C37" s="1">
        <v>0</v>
      </c>
      <c r="D37" s="1">
        <v>180</v>
      </c>
      <c r="E37" s="1">
        <v>166</v>
      </c>
      <c r="F37" s="1">
        <v>0</v>
      </c>
      <c r="G37" s="1">
        <v>0</v>
      </c>
      <c r="H37" s="1">
        <v>96</v>
      </c>
      <c r="I37" s="1">
        <v>0</v>
      </c>
      <c r="J37" s="1">
        <v>90</v>
      </c>
      <c r="K37" s="1">
        <v>0</v>
      </c>
      <c r="L37" s="1">
        <v>460</v>
      </c>
      <c r="M37" s="1">
        <v>0</v>
      </c>
      <c r="N37" s="1">
        <v>0</v>
      </c>
      <c r="O37" s="57">
        <v>16996</v>
      </c>
      <c r="P37" s="1">
        <f t="shared" si="3"/>
        <v>16814</v>
      </c>
      <c r="Q37" s="1">
        <f t="shared" si="4"/>
        <v>33810</v>
      </c>
      <c r="T37" s="1"/>
      <c r="U37" s="1"/>
      <c r="V37" s="1"/>
      <c r="W37" s="1"/>
      <c r="X37" s="1"/>
      <c r="Y37" s="1"/>
      <c r="Z37" s="1"/>
      <c r="AA37" s="1"/>
      <c r="AB37" s="1"/>
      <c r="AC37" s="1"/>
      <c r="AD37" s="1"/>
      <c r="AE37" s="1"/>
      <c r="AF37" s="1"/>
      <c r="AG37" s="1"/>
      <c r="AH37" s="1"/>
      <c r="AI37" s="1"/>
    </row>
    <row r="38" spans="1:35">
      <c r="A38" t="s">
        <v>263</v>
      </c>
      <c r="B38" s="1">
        <v>11191</v>
      </c>
      <c r="C38" s="1">
        <v>0</v>
      </c>
      <c r="D38" s="1">
        <v>199</v>
      </c>
      <c r="E38" s="1">
        <v>161</v>
      </c>
      <c r="F38" s="1">
        <v>0</v>
      </c>
      <c r="G38" s="1">
        <v>0</v>
      </c>
      <c r="H38" s="1">
        <v>0</v>
      </c>
      <c r="I38" s="1">
        <v>0</v>
      </c>
      <c r="J38" s="1">
        <v>99</v>
      </c>
      <c r="K38" s="1">
        <v>0</v>
      </c>
      <c r="L38" s="1">
        <v>0</v>
      </c>
      <c r="M38" s="1">
        <v>512</v>
      </c>
      <c r="N38" s="1">
        <v>0</v>
      </c>
      <c r="O38" s="57">
        <v>12253</v>
      </c>
      <c r="P38" s="1">
        <f t="shared" si="3"/>
        <v>12162</v>
      </c>
      <c r="Q38" s="1">
        <f t="shared" si="4"/>
        <v>24415</v>
      </c>
      <c r="T38" s="1"/>
      <c r="U38" s="1"/>
      <c r="V38" s="1"/>
      <c r="W38" s="1"/>
      <c r="X38" s="1"/>
      <c r="Y38" s="1"/>
      <c r="Z38" s="1"/>
      <c r="AA38" s="1"/>
      <c r="AB38" s="1"/>
      <c r="AC38" s="1"/>
      <c r="AD38" s="1"/>
      <c r="AE38" s="1"/>
      <c r="AF38" s="1"/>
      <c r="AG38" s="1"/>
      <c r="AH38" s="1"/>
      <c r="AI38" s="1"/>
    </row>
    <row r="39" spans="1:35">
      <c r="A39" s="155" t="s">
        <v>264</v>
      </c>
      <c r="B39" s="1">
        <v>14497</v>
      </c>
      <c r="C39" s="1">
        <v>0</v>
      </c>
      <c r="D39" s="1">
        <v>198</v>
      </c>
      <c r="E39" s="1">
        <v>161</v>
      </c>
      <c r="F39" s="1">
        <v>0</v>
      </c>
      <c r="G39" s="1">
        <v>0</v>
      </c>
      <c r="H39" s="1">
        <v>0</v>
      </c>
      <c r="I39" s="1">
        <v>0</v>
      </c>
      <c r="J39" s="1">
        <v>99</v>
      </c>
      <c r="K39" s="1">
        <v>0</v>
      </c>
      <c r="L39" s="1">
        <v>0</v>
      </c>
      <c r="M39" s="1">
        <v>291</v>
      </c>
      <c r="N39" s="1">
        <v>0</v>
      </c>
      <c r="O39" s="57">
        <v>10873</v>
      </c>
      <c r="P39" s="1">
        <f t="shared" si="3"/>
        <v>15246</v>
      </c>
      <c r="Q39" s="1">
        <f t="shared" ref="Q39" si="7">SUM(O39:P39)</f>
        <v>26119</v>
      </c>
      <c r="T39" s="1"/>
      <c r="U39" s="1"/>
      <c r="V39" s="1"/>
      <c r="W39" s="1"/>
      <c r="X39" s="1"/>
      <c r="Y39" s="1"/>
      <c r="Z39" s="1"/>
      <c r="AA39" s="1"/>
      <c r="AB39" s="1"/>
      <c r="AC39" s="1"/>
      <c r="AD39" s="1"/>
      <c r="AE39" s="1"/>
      <c r="AF39" s="1"/>
      <c r="AG39" s="1"/>
      <c r="AH39" s="1"/>
      <c r="AI39" s="1"/>
    </row>
    <row r="40" spans="1:35">
      <c r="A40" t="s">
        <v>265</v>
      </c>
      <c r="B40" s="1">
        <v>16028</v>
      </c>
      <c r="C40" s="1">
        <v>0</v>
      </c>
      <c r="D40" s="1">
        <v>198</v>
      </c>
      <c r="E40" s="1">
        <v>161</v>
      </c>
      <c r="F40" s="1">
        <v>0</v>
      </c>
      <c r="G40" s="1">
        <v>0</v>
      </c>
      <c r="H40" s="1">
        <v>0</v>
      </c>
      <c r="I40" s="1">
        <v>0</v>
      </c>
      <c r="J40" s="1">
        <v>99</v>
      </c>
      <c r="K40" s="1">
        <v>0</v>
      </c>
      <c r="L40" s="1">
        <v>34</v>
      </c>
      <c r="M40" s="1">
        <v>291</v>
      </c>
      <c r="N40" s="1">
        <v>0</v>
      </c>
      <c r="O40" s="57">
        <v>10303</v>
      </c>
      <c r="P40" s="1">
        <f t="shared" si="3"/>
        <v>16811</v>
      </c>
      <c r="Q40" s="1">
        <f t="shared" si="4"/>
        <v>27114</v>
      </c>
      <c r="T40" s="1"/>
      <c r="U40" s="1"/>
      <c r="V40" s="1"/>
      <c r="W40" s="1"/>
      <c r="X40" s="1"/>
      <c r="Y40" s="1"/>
      <c r="Z40" s="1"/>
      <c r="AA40" s="1"/>
      <c r="AB40" s="1"/>
      <c r="AC40" s="1"/>
      <c r="AD40" s="1"/>
      <c r="AE40" s="1"/>
      <c r="AF40" s="1"/>
      <c r="AG40" s="1"/>
      <c r="AH40" s="1"/>
      <c r="AI40" s="1"/>
    </row>
    <row r="41" spans="1:35">
      <c r="A41" t="s">
        <v>266</v>
      </c>
      <c r="B41" s="1">
        <v>5726</v>
      </c>
      <c r="C41" s="1">
        <v>0</v>
      </c>
      <c r="D41" s="1">
        <v>0</v>
      </c>
      <c r="E41" s="1">
        <v>126</v>
      </c>
      <c r="F41" s="1">
        <v>0</v>
      </c>
      <c r="G41" s="1">
        <v>0</v>
      </c>
      <c r="H41" s="1">
        <v>0</v>
      </c>
      <c r="I41" s="1">
        <v>0</v>
      </c>
      <c r="J41" s="1">
        <v>0</v>
      </c>
      <c r="K41" s="1">
        <v>0</v>
      </c>
      <c r="L41" s="1">
        <v>0</v>
      </c>
      <c r="M41" s="1">
        <v>291</v>
      </c>
      <c r="N41" s="1">
        <v>0</v>
      </c>
      <c r="O41" s="57">
        <v>8305</v>
      </c>
      <c r="P41" s="1">
        <f t="shared" si="3"/>
        <v>6143</v>
      </c>
      <c r="Q41" s="1">
        <f t="shared" si="4"/>
        <v>14448</v>
      </c>
      <c r="T41" s="1"/>
      <c r="U41" s="1"/>
      <c r="V41" s="1"/>
      <c r="W41" s="1"/>
      <c r="X41" s="1"/>
      <c r="Y41" s="1"/>
      <c r="Z41" s="1"/>
      <c r="AA41" s="1"/>
      <c r="AB41" s="1"/>
      <c r="AC41" s="1"/>
      <c r="AD41" s="1"/>
      <c r="AE41" s="1"/>
      <c r="AF41" s="1"/>
      <c r="AG41" s="1"/>
      <c r="AH41" s="1"/>
      <c r="AI41" s="1"/>
    </row>
    <row r="42" spans="1:35">
      <c r="A42" s="45" t="s">
        <v>267</v>
      </c>
      <c r="B42" s="46">
        <v>10657</v>
      </c>
      <c r="C42" s="46">
        <v>0</v>
      </c>
      <c r="D42" s="46">
        <v>0</v>
      </c>
      <c r="E42" s="46">
        <v>126</v>
      </c>
      <c r="F42" s="46">
        <v>0</v>
      </c>
      <c r="G42" s="46">
        <v>0</v>
      </c>
      <c r="H42" s="46">
        <v>0</v>
      </c>
      <c r="I42" s="46">
        <v>0</v>
      </c>
      <c r="J42" s="46">
        <v>0</v>
      </c>
      <c r="K42" s="46">
        <v>0</v>
      </c>
      <c r="L42" s="46">
        <v>88</v>
      </c>
      <c r="M42" s="46">
        <v>291</v>
      </c>
      <c r="N42" s="46">
        <v>0</v>
      </c>
      <c r="O42" s="57">
        <v>16538</v>
      </c>
      <c r="P42" s="46">
        <f t="shared" si="3"/>
        <v>11162</v>
      </c>
      <c r="Q42" s="46">
        <f t="shared" si="4"/>
        <v>27700</v>
      </c>
      <c r="T42" s="1"/>
      <c r="U42" s="1"/>
      <c r="V42" s="1"/>
      <c r="W42" s="1"/>
      <c r="X42" s="1"/>
      <c r="Y42" s="1"/>
      <c r="Z42" s="1"/>
      <c r="AA42" s="1"/>
      <c r="AB42" s="1"/>
      <c r="AC42" s="1"/>
      <c r="AD42" s="1"/>
      <c r="AE42" s="1"/>
      <c r="AF42" s="1"/>
      <c r="AG42" s="1"/>
      <c r="AH42" s="1"/>
      <c r="AI42" s="1"/>
    </row>
    <row r="43" spans="1:35">
      <c r="A43" t="s">
        <v>268</v>
      </c>
      <c r="B43" s="1">
        <v>31522</v>
      </c>
      <c r="C43" s="1">
        <v>0</v>
      </c>
      <c r="D43" s="1">
        <v>0</v>
      </c>
      <c r="E43" s="1">
        <v>443</v>
      </c>
      <c r="F43" s="1">
        <v>0</v>
      </c>
      <c r="G43" s="1">
        <v>0</v>
      </c>
      <c r="H43" s="1">
        <v>0</v>
      </c>
      <c r="I43" s="1">
        <v>0</v>
      </c>
      <c r="J43" s="1">
        <v>0</v>
      </c>
      <c r="K43" s="1">
        <v>0</v>
      </c>
      <c r="L43" s="1">
        <v>109</v>
      </c>
      <c r="M43" s="1">
        <v>308</v>
      </c>
      <c r="N43" s="1">
        <v>0</v>
      </c>
      <c r="O43" s="57">
        <v>35084</v>
      </c>
      <c r="P43" s="1">
        <f t="shared" si="3"/>
        <v>32382</v>
      </c>
      <c r="Q43" s="1">
        <f t="shared" si="4"/>
        <v>67466</v>
      </c>
      <c r="T43" s="1"/>
      <c r="U43" s="1"/>
      <c r="V43" s="1"/>
      <c r="W43" s="1"/>
      <c r="X43" s="1"/>
      <c r="Y43" s="1"/>
      <c r="Z43" s="1"/>
      <c r="AA43" s="1"/>
      <c r="AB43" s="1"/>
      <c r="AC43" s="1"/>
      <c r="AD43" s="1"/>
      <c r="AE43" s="1"/>
      <c r="AF43" s="1"/>
      <c r="AG43" s="1"/>
      <c r="AH43" s="1"/>
      <c r="AI43" s="1"/>
    </row>
    <row r="44" spans="1:35">
      <c r="A44" s="45" t="s">
        <v>269</v>
      </c>
      <c r="B44" s="46">
        <v>13808</v>
      </c>
      <c r="C44" s="46">
        <v>0</v>
      </c>
      <c r="D44" s="46">
        <v>198</v>
      </c>
      <c r="E44" s="46">
        <v>161</v>
      </c>
      <c r="F44" s="46">
        <v>0</v>
      </c>
      <c r="G44" s="46">
        <v>0</v>
      </c>
      <c r="H44" s="46">
        <v>0</v>
      </c>
      <c r="I44" s="46">
        <v>0</v>
      </c>
      <c r="J44" s="46">
        <v>99</v>
      </c>
      <c r="K44" s="46">
        <v>0</v>
      </c>
      <c r="L44" s="46">
        <v>0</v>
      </c>
      <c r="M44" s="46">
        <v>291</v>
      </c>
      <c r="N44" s="46">
        <v>0</v>
      </c>
      <c r="O44" s="57">
        <v>10356</v>
      </c>
      <c r="P44" s="46">
        <f t="shared" si="3"/>
        <v>14557</v>
      </c>
      <c r="Q44" s="46">
        <f t="shared" ref="Q44" si="8">SUM(O44:P44)</f>
        <v>24913</v>
      </c>
      <c r="T44" s="1"/>
      <c r="U44" s="1"/>
      <c r="V44" s="1"/>
      <c r="W44" s="1"/>
      <c r="X44" s="1"/>
      <c r="Y44" s="1"/>
      <c r="Z44" s="1"/>
      <c r="AA44" s="1"/>
      <c r="AB44" s="1"/>
      <c r="AC44" s="1"/>
      <c r="AD44" s="1"/>
      <c r="AE44" s="1"/>
      <c r="AF44" s="1"/>
      <c r="AG44" s="1"/>
      <c r="AH44" s="1"/>
      <c r="AI44" s="1"/>
    </row>
    <row r="45" spans="1:35">
      <c r="A45" s="156" t="s">
        <v>270</v>
      </c>
      <c r="B45" s="1">
        <v>13801</v>
      </c>
      <c r="C45" s="1">
        <v>0</v>
      </c>
      <c r="D45" s="1">
        <v>198</v>
      </c>
      <c r="E45" s="1">
        <v>161</v>
      </c>
      <c r="F45" s="1">
        <v>0</v>
      </c>
      <c r="G45" s="1">
        <v>0</v>
      </c>
      <c r="H45" s="1">
        <v>0</v>
      </c>
      <c r="I45" s="1">
        <v>0</v>
      </c>
      <c r="J45" s="1">
        <v>99</v>
      </c>
      <c r="K45" s="1">
        <v>0</v>
      </c>
      <c r="L45" s="1">
        <v>34</v>
      </c>
      <c r="M45" s="1">
        <v>291</v>
      </c>
      <c r="N45" s="1">
        <v>0</v>
      </c>
      <c r="O45" s="57">
        <v>10738</v>
      </c>
      <c r="P45" s="1">
        <f t="shared" si="3"/>
        <v>14584</v>
      </c>
      <c r="Q45" s="1">
        <f t="shared" si="4"/>
        <v>25322</v>
      </c>
      <c r="T45" s="1"/>
      <c r="U45" s="1"/>
      <c r="V45" s="1"/>
      <c r="W45" s="1"/>
      <c r="X45" s="1"/>
      <c r="Y45" s="1"/>
      <c r="Z45" s="1"/>
      <c r="AA45" s="1"/>
      <c r="AB45" s="1"/>
      <c r="AC45" s="1"/>
      <c r="AD45" s="1"/>
      <c r="AE45" s="1"/>
      <c r="AF45" s="1"/>
      <c r="AG45" s="1"/>
      <c r="AH45" s="1"/>
      <c r="AI45" s="1"/>
    </row>
    <row r="46" spans="1:35">
      <c r="A46" s="63" t="s">
        <v>479</v>
      </c>
      <c r="B46" s="64"/>
      <c r="C46" s="64"/>
      <c r="D46" s="64"/>
      <c r="E46" s="64"/>
      <c r="F46" s="64"/>
      <c r="G46" s="64"/>
      <c r="H46" s="64"/>
      <c r="I46" s="64"/>
      <c r="J46" s="64"/>
      <c r="K46" s="64"/>
      <c r="L46" s="64"/>
      <c r="M46" s="64"/>
      <c r="N46" s="64"/>
      <c r="O46" s="65"/>
      <c r="P46" s="61"/>
      <c r="Q46" s="64"/>
      <c r="T46" s="1"/>
      <c r="U46" s="1"/>
      <c r="V46" s="1"/>
      <c r="W46" s="1"/>
      <c r="X46" s="1"/>
      <c r="Y46" s="1"/>
      <c r="Z46" s="1"/>
      <c r="AA46" s="1"/>
      <c r="AB46" s="1"/>
      <c r="AC46" s="1"/>
      <c r="AD46" s="1"/>
      <c r="AE46" s="1"/>
      <c r="AF46" s="1"/>
      <c r="AG46" s="1"/>
      <c r="AH46" s="1"/>
      <c r="AI46" s="1"/>
    </row>
    <row r="47" spans="1:35" ht="17.25">
      <c r="A47" t="s">
        <v>133</v>
      </c>
      <c r="B47" s="1">
        <v>5336</v>
      </c>
      <c r="C47" s="1">
        <v>259</v>
      </c>
      <c r="D47" s="1">
        <v>180</v>
      </c>
      <c r="E47" s="1">
        <v>124</v>
      </c>
      <c r="F47" s="1">
        <v>50</v>
      </c>
      <c r="G47" s="1">
        <v>23.04</v>
      </c>
      <c r="H47" s="1">
        <v>48.96</v>
      </c>
      <c r="I47" s="1">
        <v>477</v>
      </c>
      <c r="J47" s="1">
        <v>90</v>
      </c>
      <c r="K47" s="1">
        <v>72</v>
      </c>
      <c r="L47" s="1">
        <v>2933</v>
      </c>
      <c r="M47" s="1">
        <v>1173</v>
      </c>
      <c r="N47" s="1">
        <v>0</v>
      </c>
      <c r="O47" s="57">
        <v>6446</v>
      </c>
      <c r="P47" s="1">
        <f>SUM(B47:N47)</f>
        <v>10766</v>
      </c>
      <c r="Q47" s="1">
        <f t="shared" ref="Q47:Q49" si="9">SUM(O47:P47)</f>
        <v>17212</v>
      </c>
      <c r="T47" s="1"/>
      <c r="U47" s="1"/>
      <c r="V47" s="1"/>
      <c r="W47" s="1"/>
      <c r="X47" s="1"/>
      <c r="Y47" s="1"/>
      <c r="Z47" s="1"/>
      <c r="AA47" s="1"/>
      <c r="AB47" s="1"/>
      <c r="AC47" s="1"/>
      <c r="AD47" s="1"/>
      <c r="AE47" s="1"/>
      <c r="AF47" s="1"/>
      <c r="AG47" s="1"/>
      <c r="AH47" s="1"/>
      <c r="AI47" s="1"/>
    </row>
    <row r="48" spans="1:35" ht="17.25">
      <c r="A48" t="s">
        <v>134</v>
      </c>
      <c r="B48" s="1">
        <v>6024</v>
      </c>
      <c r="C48" s="1">
        <v>0</v>
      </c>
      <c r="D48" s="1">
        <v>180</v>
      </c>
      <c r="E48" s="1">
        <v>136</v>
      </c>
      <c r="F48" s="1">
        <v>80</v>
      </c>
      <c r="G48" s="1">
        <v>72</v>
      </c>
      <c r="H48" s="1">
        <v>519</v>
      </c>
      <c r="I48" s="1">
        <v>0</v>
      </c>
      <c r="J48" s="1">
        <v>126</v>
      </c>
      <c r="K48" s="1">
        <v>72</v>
      </c>
      <c r="L48" s="1">
        <v>2968</v>
      </c>
      <c r="M48" s="1">
        <v>726</v>
      </c>
      <c r="N48" s="1">
        <v>0</v>
      </c>
      <c r="O48" s="57">
        <v>6942</v>
      </c>
      <c r="P48" s="1">
        <f>SUM(B48:N48)</f>
        <v>10903</v>
      </c>
      <c r="Q48" s="1">
        <f t="shared" si="9"/>
        <v>17845</v>
      </c>
      <c r="T48" s="1"/>
      <c r="U48" s="1"/>
      <c r="V48" s="1"/>
      <c r="W48" s="1"/>
      <c r="X48" s="1"/>
      <c r="Y48" s="1"/>
      <c r="Z48" s="1"/>
      <c r="AA48" s="1"/>
      <c r="AB48" s="1"/>
      <c r="AC48" s="1"/>
      <c r="AD48" s="1"/>
      <c r="AE48" s="1"/>
      <c r="AF48" s="1"/>
      <c r="AG48" s="1"/>
      <c r="AH48" s="1"/>
      <c r="AI48" s="1"/>
    </row>
    <row r="49" spans="1:35">
      <c r="A49" t="s">
        <v>145</v>
      </c>
      <c r="B49" s="1">
        <v>10484</v>
      </c>
      <c r="C49" s="1">
        <v>1596</v>
      </c>
      <c r="D49" s="1">
        <v>180</v>
      </c>
      <c r="E49" s="1">
        <v>172</v>
      </c>
      <c r="F49" s="1">
        <v>50</v>
      </c>
      <c r="G49" s="1">
        <v>20</v>
      </c>
      <c r="H49" s="1">
        <v>52</v>
      </c>
      <c r="I49" s="1">
        <v>0</v>
      </c>
      <c r="J49" s="1">
        <v>90</v>
      </c>
      <c r="K49" s="1">
        <v>72</v>
      </c>
      <c r="L49" s="1">
        <v>3301</v>
      </c>
      <c r="M49" s="1">
        <v>379</v>
      </c>
      <c r="N49" s="1">
        <v>0</v>
      </c>
      <c r="O49" s="57">
        <v>15000</v>
      </c>
      <c r="P49" s="1">
        <f>SUM(B49:N49)</f>
        <v>16396</v>
      </c>
      <c r="Q49" s="1">
        <f t="shared" si="9"/>
        <v>31396</v>
      </c>
      <c r="T49" s="1"/>
      <c r="U49" s="1"/>
      <c r="V49" s="1"/>
      <c r="W49" s="1"/>
      <c r="X49" s="1"/>
      <c r="Y49" s="1"/>
      <c r="Z49" s="1"/>
      <c r="AA49" s="1"/>
      <c r="AB49" s="1"/>
      <c r="AC49" s="1"/>
      <c r="AD49" s="1"/>
      <c r="AE49" s="1"/>
      <c r="AF49" s="1"/>
      <c r="AG49" s="1"/>
      <c r="AH49" s="1"/>
      <c r="AI49" s="1"/>
    </row>
    <row r="50" spans="1:35">
      <c r="A50" t="s">
        <v>146</v>
      </c>
      <c r="B50" s="1">
        <v>10484</v>
      </c>
      <c r="C50" s="1">
        <v>1596</v>
      </c>
      <c r="D50" s="1">
        <v>180</v>
      </c>
      <c r="E50" s="1">
        <v>172</v>
      </c>
      <c r="F50" s="1">
        <v>50</v>
      </c>
      <c r="G50" s="1">
        <v>20</v>
      </c>
      <c r="H50" s="1">
        <v>52</v>
      </c>
      <c r="I50" s="1">
        <v>0</v>
      </c>
      <c r="J50" s="1">
        <v>90</v>
      </c>
      <c r="K50" s="1">
        <v>72</v>
      </c>
      <c r="L50" s="1">
        <v>3301</v>
      </c>
      <c r="M50" s="1">
        <v>379</v>
      </c>
      <c r="N50" s="1">
        <v>0</v>
      </c>
      <c r="O50" s="57">
        <v>15000</v>
      </c>
      <c r="P50" s="1">
        <f>SUM(B50:N50)</f>
        <v>16396</v>
      </c>
      <c r="Q50" s="1">
        <f t="shared" ref="Q50:Q51" si="10">SUM(O50:P50)</f>
        <v>31396</v>
      </c>
    </row>
    <row r="51" spans="1:35">
      <c r="A51" t="s">
        <v>147</v>
      </c>
      <c r="B51" s="1">
        <v>10484</v>
      </c>
      <c r="C51" s="1">
        <v>1596</v>
      </c>
      <c r="D51" s="1">
        <v>180</v>
      </c>
      <c r="E51" s="1">
        <v>172</v>
      </c>
      <c r="F51" s="1">
        <v>50</v>
      </c>
      <c r="G51" s="1">
        <v>20</v>
      </c>
      <c r="H51" s="1">
        <v>52</v>
      </c>
      <c r="I51" s="1">
        <v>0</v>
      </c>
      <c r="J51" s="1">
        <v>90</v>
      </c>
      <c r="K51" s="1">
        <v>72</v>
      </c>
      <c r="L51" s="1">
        <v>3301</v>
      </c>
      <c r="M51" s="1">
        <v>379</v>
      </c>
      <c r="N51" s="1">
        <v>0</v>
      </c>
      <c r="O51" s="57">
        <v>15000</v>
      </c>
      <c r="P51" s="1">
        <f>SUM(B51:N51)</f>
        <v>16396</v>
      </c>
      <c r="Q51" s="1">
        <f t="shared" si="10"/>
        <v>31396</v>
      </c>
    </row>
    <row r="53" spans="1:35">
      <c r="A53" s="48" t="s">
        <v>131</v>
      </c>
    </row>
    <row r="54" spans="1:35">
      <c r="A54" s="48" t="s">
        <v>132</v>
      </c>
    </row>
    <row r="59" spans="1:35">
      <c r="A59" s="54"/>
    </row>
    <row r="60" spans="1:35">
      <c r="A60" s="54"/>
    </row>
  </sheetData>
  <phoneticPr fontId="2" type="noConversion"/>
  <pageMargins left="0.7" right="0.7" top="0.75" bottom="0.75" header="0.3" footer="0.3"/>
  <pageSetup paperSize="5" scale="10" orientation="landscape" r:id="rId1"/>
  <ignoredErrors>
    <ignoredError sqref="P47:P48 P45 P38 P19:P20 P40:P41 P43 P6:P14 P24:P33 P36:P3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61"/>
  <sheetViews>
    <sheetView workbookViewId="0">
      <pane xSplit="1" ySplit="4" topLeftCell="B5" activePane="bottomRight" state="frozen"/>
      <selection activeCell="A2" sqref="A2"/>
      <selection pane="topRight" activeCell="A2" sqref="A2"/>
      <selection pane="bottomLeft" activeCell="A2" sqref="A2"/>
      <selection pane="bottomRight" activeCell="B22" sqref="B22"/>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62" customWidth="1"/>
    <col min="16" max="17" width="9.140625" style="1"/>
    <col min="18" max="18" width="2.85546875" style="1" customWidth="1"/>
  </cols>
  <sheetData>
    <row r="1" spans="1:34" s="5" customFormat="1">
      <c r="A1" s="5" t="s">
        <v>169</v>
      </c>
      <c r="B1" s="6"/>
      <c r="C1" s="6"/>
      <c r="D1" s="6"/>
      <c r="E1" s="6"/>
      <c r="F1" s="6"/>
      <c r="G1" s="6"/>
      <c r="H1" s="6"/>
      <c r="I1" s="6"/>
      <c r="J1" s="6"/>
      <c r="K1" s="6"/>
      <c r="L1" s="6"/>
      <c r="M1" s="6"/>
      <c r="N1" s="6"/>
      <c r="O1" s="163"/>
      <c r="P1" s="6"/>
      <c r="Q1" s="6"/>
      <c r="R1" s="6"/>
    </row>
    <row r="2" spans="1:34" s="5" customFormat="1">
      <c r="A2" s="5" t="s">
        <v>58</v>
      </c>
      <c r="B2" s="6"/>
      <c r="C2" s="6"/>
      <c r="D2" s="6"/>
      <c r="E2" s="6"/>
      <c r="F2" s="6"/>
      <c r="G2" s="6"/>
      <c r="H2" s="6"/>
      <c r="I2" s="6"/>
      <c r="J2" s="6"/>
      <c r="K2" s="6"/>
      <c r="L2" s="6"/>
      <c r="M2" s="6"/>
      <c r="N2" s="6"/>
      <c r="O2" s="163"/>
      <c r="P2" s="6"/>
      <c r="Q2" s="6"/>
      <c r="R2" s="6"/>
    </row>
    <row r="4" spans="1:34" s="4" customFormat="1" ht="75">
      <c r="A4" s="2" t="s">
        <v>0</v>
      </c>
      <c r="B4" s="3" t="s">
        <v>1</v>
      </c>
      <c r="C4" s="3" t="s">
        <v>103</v>
      </c>
      <c r="D4" s="3" t="s">
        <v>2</v>
      </c>
      <c r="E4" s="3" t="s">
        <v>3</v>
      </c>
      <c r="F4" s="3" t="s">
        <v>105</v>
      </c>
      <c r="G4" s="3" t="s">
        <v>5</v>
      </c>
      <c r="H4" s="3" t="s">
        <v>61</v>
      </c>
      <c r="I4" s="3" t="s">
        <v>106</v>
      </c>
      <c r="J4" s="3" t="s">
        <v>6</v>
      </c>
      <c r="K4" s="3" t="s">
        <v>7</v>
      </c>
      <c r="L4" s="3" t="s">
        <v>8</v>
      </c>
      <c r="M4" s="3" t="s">
        <v>9</v>
      </c>
      <c r="N4" s="3" t="s">
        <v>53</v>
      </c>
      <c r="O4" s="164" t="s">
        <v>10</v>
      </c>
      <c r="P4" s="3" t="s">
        <v>182</v>
      </c>
      <c r="Q4" s="3" t="s">
        <v>183</v>
      </c>
      <c r="R4" s="3"/>
      <c r="S4" s="3"/>
      <c r="T4" s="3"/>
      <c r="U4" s="3"/>
      <c r="V4" s="3"/>
      <c r="W4" s="3"/>
      <c r="X4" s="3"/>
      <c r="Y4" s="3"/>
      <c r="Z4" s="3"/>
      <c r="AA4" s="3"/>
      <c r="AB4" s="3"/>
      <c r="AC4" s="3"/>
      <c r="AD4" s="3"/>
      <c r="AE4" s="3"/>
      <c r="AF4" s="3"/>
      <c r="AG4" s="3"/>
      <c r="AH4" s="3"/>
    </row>
    <row r="5" spans="1:34" s="41" customFormat="1">
      <c r="A5" s="60" t="s">
        <v>20</v>
      </c>
      <c r="B5" s="61"/>
      <c r="C5" s="61"/>
      <c r="D5" s="61"/>
      <c r="E5" s="61"/>
      <c r="F5" s="61"/>
      <c r="G5" s="61"/>
      <c r="H5" s="61"/>
      <c r="I5" s="61"/>
      <c r="J5" s="61"/>
      <c r="K5" s="61"/>
      <c r="L5" s="61"/>
      <c r="M5" s="61"/>
      <c r="N5" s="61"/>
      <c r="O5" s="165"/>
      <c r="P5" s="61"/>
      <c r="Q5" s="61"/>
      <c r="R5" s="42"/>
    </row>
    <row r="6" spans="1:34">
      <c r="A6" t="s">
        <v>12</v>
      </c>
      <c r="B6" s="1">
        <v>5528.6</v>
      </c>
      <c r="C6" s="1">
        <v>418.96</v>
      </c>
      <c r="D6" s="1">
        <v>214</v>
      </c>
      <c r="E6" s="1">
        <v>118</v>
      </c>
      <c r="F6" s="1">
        <v>53.3</v>
      </c>
      <c r="G6" s="1">
        <v>23.46</v>
      </c>
      <c r="H6" s="1">
        <v>86</v>
      </c>
      <c r="I6" s="1">
        <v>0</v>
      </c>
      <c r="J6" s="1">
        <v>106.6</v>
      </c>
      <c r="K6" s="1">
        <v>214</v>
      </c>
      <c r="L6" s="1">
        <v>434.94</v>
      </c>
      <c r="M6" s="1">
        <v>865.66</v>
      </c>
      <c r="N6" s="1">
        <v>0</v>
      </c>
      <c r="O6" s="162">
        <v>9023</v>
      </c>
      <c r="P6" s="1">
        <f t="shared" ref="P6:P16" si="0">SUM(B6:N6)</f>
        <v>8063.52</v>
      </c>
      <c r="Q6" s="1">
        <f t="shared" ref="Q6:Q15" si="1">SUM(O6:P6)</f>
        <v>17086.52</v>
      </c>
      <c r="S6" s="1"/>
      <c r="T6" s="1"/>
      <c r="U6" s="1"/>
      <c r="V6" s="1"/>
      <c r="W6" s="1"/>
      <c r="X6" s="1"/>
      <c r="Y6" s="1"/>
      <c r="Z6" s="1"/>
      <c r="AA6" s="1"/>
      <c r="AB6" s="1"/>
      <c r="AC6" s="1"/>
      <c r="AD6" s="1"/>
      <c r="AE6" s="1"/>
      <c r="AF6" s="1"/>
      <c r="AG6" s="1"/>
      <c r="AH6" s="1"/>
    </row>
    <row r="7" spans="1:34">
      <c r="A7" t="s">
        <v>13</v>
      </c>
      <c r="B7" s="1">
        <v>5282</v>
      </c>
      <c r="C7" s="1">
        <v>186.76999999999998</v>
      </c>
      <c r="D7" s="1">
        <v>200</v>
      </c>
      <c r="E7" s="1">
        <v>115</v>
      </c>
      <c r="F7" s="1">
        <v>36.67</v>
      </c>
      <c r="G7" s="1">
        <v>37.5</v>
      </c>
      <c r="H7" s="1">
        <v>80</v>
      </c>
      <c r="I7" s="1">
        <v>1219.78</v>
      </c>
      <c r="J7" s="1">
        <v>100</v>
      </c>
      <c r="K7" s="1">
        <v>200</v>
      </c>
      <c r="L7" s="1">
        <f>1051.38+522</f>
        <v>1573.38</v>
      </c>
      <c r="M7" s="1">
        <v>321.89999999999998</v>
      </c>
      <c r="N7" s="1">
        <v>0</v>
      </c>
      <c r="O7" s="162">
        <v>5401</v>
      </c>
      <c r="P7" s="1">
        <f t="shared" si="0"/>
        <v>9353</v>
      </c>
      <c r="Q7" s="1">
        <f t="shared" si="1"/>
        <v>14754</v>
      </c>
      <c r="S7" s="1"/>
      <c r="T7" s="1"/>
      <c r="U7" s="1"/>
      <c r="V7" s="1"/>
      <c r="W7" s="1"/>
      <c r="X7" s="1"/>
      <c r="Y7" s="1"/>
      <c r="Z7" s="1"/>
      <c r="AA7" s="1"/>
      <c r="AB7" s="1"/>
      <c r="AC7" s="1"/>
      <c r="AD7" s="1"/>
      <c r="AE7" s="1"/>
      <c r="AF7" s="1"/>
      <c r="AG7" s="1"/>
      <c r="AH7" s="1"/>
    </row>
    <row r="8" spans="1:34">
      <c r="A8" t="s">
        <v>14</v>
      </c>
      <c r="B8" s="1">
        <v>5702.74</v>
      </c>
      <c r="C8" s="1">
        <v>1086.74</v>
      </c>
      <c r="D8" s="1">
        <v>180</v>
      </c>
      <c r="E8" s="1">
        <v>118</v>
      </c>
      <c r="F8" s="1">
        <v>50</v>
      </c>
      <c r="G8" s="1">
        <v>20</v>
      </c>
      <c r="H8" s="1">
        <v>96</v>
      </c>
      <c r="I8" s="1">
        <v>0</v>
      </c>
      <c r="J8" s="1">
        <v>100</v>
      </c>
      <c r="K8" s="1">
        <v>200</v>
      </c>
      <c r="L8" s="1">
        <v>1060</v>
      </c>
      <c r="M8" s="1">
        <v>880</v>
      </c>
      <c r="N8" s="1">
        <v>0</v>
      </c>
      <c r="O8" s="162">
        <v>2000</v>
      </c>
      <c r="P8" s="1">
        <f t="shared" si="0"/>
        <v>9493.48</v>
      </c>
      <c r="Q8" s="1">
        <f t="shared" si="1"/>
        <v>11493.48</v>
      </c>
      <c r="S8" s="1"/>
      <c r="T8" s="1"/>
      <c r="U8" s="1"/>
      <c r="V8" s="1"/>
      <c r="W8" s="1"/>
      <c r="X8" s="1"/>
      <c r="Y8" s="1"/>
      <c r="Z8" s="1"/>
      <c r="AA8" s="1"/>
      <c r="AB8" s="1"/>
      <c r="AC8" s="1"/>
      <c r="AD8" s="1"/>
      <c r="AE8" s="1"/>
      <c r="AF8" s="1"/>
      <c r="AG8" s="1"/>
      <c r="AH8" s="1"/>
    </row>
    <row r="9" spans="1:34">
      <c r="A9" t="s">
        <v>15</v>
      </c>
      <c r="B9" s="1">
        <v>5685.6</v>
      </c>
      <c r="C9" s="1">
        <v>64.8</v>
      </c>
      <c r="D9" s="1">
        <v>200</v>
      </c>
      <c r="E9" s="1">
        <v>100</v>
      </c>
      <c r="F9" s="1">
        <v>50</v>
      </c>
      <c r="G9" s="1">
        <v>20</v>
      </c>
      <c r="H9" s="1">
        <v>96</v>
      </c>
      <c r="I9" s="1">
        <v>0</v>
      </c>
      <c r="J9" s="1">
        <v>100</v>
      </c>
      <c r="K9" s="1">
        <v>190</v>
      </c>
      <c r="L9" s="1">
        <v>1615.6</v>
      </c>
      <c r="M9" s="1">
        <v>1010</v>
      </c>
      <c r="N9" s="1">
        <v>0</v>
      </c>
      <c r="O9" s="162">
        <v>1093.2</v>
      </c>
      <c r="P9" s="1">
        <f t="shared" si="0"/>
        <v>9132</v>
      </c>
      <c r="Q9" s="1">
        <f t="shared" si="1"/>
        <v>10225.200000000001</v>
      </c>
      <c r="S9" s="1"/>
      <c r="T9" s="1"/>
      <c r="U9" s="1"/>
      <c r="V9" s="1"/>
      <c r="W9" s="1"/>
      <c r="X9" s="1"/>
      <c r="Y9" s="1"/>
      <c r="Z9" s="1"/>
      <c r="AA9" s="1"/>
      <c r="AB9" s="1"/>
      <c r="AC9" s="1"/>
      <c r="AD9" s="1"/>
      <c r="AE9" s="1"/>
      <c r="AF9" s="1"/>
      <c r="AG9" s="1"/>
      <c r="AH9" s="1"/>
    </row>
    <row r="10" spans="1:34">
      <c r="A10" t="s">
        <v>16</v>
      </c>
      <c r="B10" s="1">
        <v>5738</v>
      </c>
      <c r="C10" s="1">
        <v>2024</v>
      </c>
      <c r="D10" s="1">
        <v>200</v>
      </c>
      <c r="E10" s="1">
        <v>124</v>
      </c>
      <c r="F10" s="1">
        <v>50</v>
      </c>
      <c r="G10" s="1">
        <v>20</v>
      </c>
      <c r="H10" s="1">
        <v>96</v>
      </c>
      <c r="I10" s="1">
        <v>210</v>
      </c>
      <c r="J10" s="1">
        <v>100</v>
      </c>
      <c r="K10" s="1">
        <v>200</v>
      </c>
      <c r="L10" s="1">
        <f>596+920</f>
        <v>1516</v>
      </c>
      <c r="M10" s="1">
        <v>608</v>
      </c>
      <c r="N10" s="1">
        <v>0</v>
      </c>
      <c r="O10" s="162">
        <v>10788</v>
      </c>
      <c r="P10" s="1">
        <f t="shared" si="0"/>
        <v>10886</v>
      </c>
      <c r="Q10" s="1">
        <f t="shared" si="1"/>
        <v>21674</v>
      </c>
      <c r="S10" s="1"/>
      <c r="T10" s="1"/>
      <c r="U10" s="1"/>
      <c r="V10" s="1"/>
      <c r="W10" s="1"/>
      <c r="X10" s="1"/>
      <c r="Y10" s="1"/>
      <c r="Z10" s="1"/>
      <c r="AA10" s="1"/>
      <c r="AB10" s="1"/>
      <c r="AC10" s="1"/>
      <c r="AD10" s="1"/>
      <c r="AE10" s="1"/>
      <c r="AF10" s="1"/>
      <c r="AG10" s="1"/>
      <c r="AH10" s="1"/>
    </row>
    <row r="11" spans="1:34">
      <c r="A11" t="s">
        <v>17</v>
      </c>
      <c r="B11" s="1">
        <v>6684.2</v>
      </c>
      <c r="C11" s="1">
        <v>490.1</v>
      </c>
      <c r="D11" s="1">
        <v>200</v>
      </c>
      <c r="E11" s="1">
        <v>115.2</v>
      </c>
      <c r="F11" s="1">
        <v>50</v>
      </c>
      <c r="G11" s="1">
        <v>20</v>
      </c>
      <c r="H11" s="1">
        <v>80</v>
      </c>
      <c r="I11" s="1">
        <v>0</v>
      </c>
      <c r="J11" s="1">
        <v>100</v>
      </c>
      <c r="K11" s="1">
        <v>200</v>
      </c>
      <c r="L11" s="1">
        <v>1324.3</v>
      </c>
      <c r="M11" s="1">
        <v>659</v>
      </c>
      <c r="N11" s="1">
        <v>0</v>
      </c>
      <c r="O11" s="162">
        <v>12477.6</v>
      </c>
      <c r="P11" s="1">
        <f t="shared" si="0"/>
        <v>9922.7999999999993</v>
      </c>
      <c r="Q11" s="1">
        <f t="shared" si="1"/>
        <v>22400.400000000001</v>
      </c>
      <c r="S11" s="1"/>
      <c r="T11" s="1"/>
      <c r="U11" s="1"/>
      <c r="V11" s="1"/>
      <c r="W11" s="1"/>
      <c r="X11" s="1"/>
      <c r="Y11" s="1"/>
      <c r="Z11" s="1"/>
      <c r="AA11" s="1"/>
      <c r="AB11" s="1"/>
      <c r="AC11" s="1"/>
      <c r="AD11" s="1"/>
      <c r="AE11" s="1"/>
      <c r="AF11" s="1"/>
      <c r="AG11" s="1"/>
      <c r="AH11" s="1"/>
    </row>
    <row r="12" spans="1:34">
      <c r="A12" t="s">
        <v>18</v>
      </c>
      <c r="B12" s="1">
        <v>5815.9800000000005</v>
      </c>
      <c r="C12" s="1">
        <v>3479.82</v>
      </c>
      <c r="D12" s="1">
        <v>200</v>
      </c>
      <c r="E12" s="1">
        <v>102</v>
      </c>
      <c r="F12" s="1">
        <v>50</v>
      </c>
      <c r="G12" s="1">
        <v>20</v>
      </c>
      <c r="H12" s="1">
        <v>80</v>
      </c>
      <c r="I12" s="1">
        <v>0</v>
      </c>
      <c r="J12" s="1">
        <v>100</v>
      </c>
      <c r="K12" s="1">
        <v>200</v>
      </c>
      <c r="L12" s="1">
        <v>766.6</v>
      </c>
      <c r="M12" s="1">
        <v>741.6</v>
      </c>
      <c r="N12" s="1">
        <v>0</v>
      </c>
      <c r="O12" s="162">
        <v>13728</v>
      </c>
      <c r="P12" s="1">
        <f t="shared" si="0"/>
        <v>11556.000000000002</v>
      </c>
      <c r="Q12" s="1">
        <f t="shared" si="1"/>
        <v>25284</v>
      </c>
      <c r="S12" s="1"/>
      <c r="T12" s="1"/>
      <c r="U12" s="1"/>
      <c r="V12" s="1"/>
      <c r="W12" s="1"/>
      <c r="X12" s="1"/>
      <c r="Y12" s="1"/>
      <c r="Z12" s="1"/>
      <c r="AA12" s="1"/>
      <c r="AB12" s="1"/>
      <c r="AC12" s="1"/>
      <c r="AD12" s="1"/>
      <c r="AE12" s="1"/>
      <c r="AF12" s="1"/>
      <c r="AG12" s="1"/>
      <c r="AH12" s="1"/>
    </row>
    <row r="13" spans="1:34">
      <c r="A13" t="s">
        <v>40</v>
      </c>
      <c r="B13" s="1">
        <v>6489</v>
      </c>
      <c r="C13" s="1">
        <v>830</v>
      </c>
      <c r="D13" s="1">
        <v>200</v>
      </c>
      <c r="E13" s="1">
        <v>100</v>
      </c>
      <c r="F13" s="1">
        <v>50</v>
      </c>
      <c r="G13" s="1">
        <v>20</v>
      </c>
      <c r="H13" s="1">
        <v>80</v>
      </c>
      <c r="I13" s="1">
        <v>0</v>
      </c>
      <c r="J13" s="1">
        <v>100</v>
      </c>
      <c r="K13" s="1">
        <v>200</v>
      </c>
      <c r="L13" s="1">
        <f>880+765</f>
        <v>1645</v>
      </c>
      <c r="M13" s="1">
        <v>760</v>
      </c>
      <c r="N13" s="1">
        <v>0</v>
      </c>
      <c r="O13" s="162">
        <v>12100</v>
      </c>
      <c r="P13" s="1">
        <f t="shared" si="0"/>
        <v>10474</v>
      </c>
      <c r="Q13" s="1">
        <f t="shared" si="1"/>
        <v>22574</v>
      </c>
      <c r="S13" s="1"/>
      <c r="T13" s="1"/>
      <c r="U13" s="1"/>
      <c r="V13" s="1"/>
      <c r="W13" s="1"/>
      <c r="X13" s="1"/>
      <c r="Y13" s="1"/>
      <c r="Z13" s="1"/>
      <c r="AA13" s="1"/>
      <c r="AB13" s="1"/>
      <c r="AC13" s="1"/>
      <c r="AD13" s="1"/>
      <c r="AE13" s="1"/>
      <c r="AF13" s="1"/>
      <c r="AG13" s="1"/>
      <c r="AH13" s="1"/>
    </row>
    <row r="14" spans="1:34">
      <c r="A14" t="s">
        <v>272</v>
      </c>
      <c r="B14" s="1">
        <v>10729</v>
      </c>
      <c r="C14" s="1">
        <v>1003</v>
      </c>
      <c r="D14" s="1">
        <v>240</v>
      </c>
      <c r="E14" s="1">
        <v>120</v>
      </c>
      <c r="F14" s="1">
        <v>50</v>
      </c>
      <c r="G14" s="1">
        <v>20</v>
      </c>
      <c r="H14" s="1">
        <v>96</v>
      </c>
      <c r="I14" s="1">
        <v>0</v>
      </c>
      <c r="J14" s="1">
        <v>120</v>
      </c>
      <c r="K14" s="1">
        <v>240</v>
      </c>
      <c r="L14" s="1">
        <f>972+1140</f>
        <v>2112</v>
      </c>
      <c r="M14" s="1">
        <v>800</v>
      </c>
      <c r="N14" s="1">
        <v>10034</v>
      </c>
      <c r="O14" s="162">
        <v>20256</v>
      </c>
      <c r="P14" s="1">
        <f t="shared" si="0"/>
        <v>25564</v>
      </c>
      <c r="Q14" s="1">
        <f t="shared" si="1"/>
        <v>45820</v>
      </c>
      <c r="S14" s="1"/>
      <c r="T14" s="1"/>
      <c r="U14" s="1"/>
      <c r="V14" s="1"/>
      <c r="W14" s="1"/>
      <c r="X14" s="1"/>
      <c r="Y14" s="1"/>
      <c r="Z14" s="1"/>
      <c r="AA14" s="1"/>
      <c r="AB14" s="1"/>
      <c r="AC14" s="1"/>
      <c r="AD14" s="1"/>
      <c r="AE14" s="1"/>
      <c r="AF14" s="1"/>
      <c r="AG14" s="1"/>
      <c r="AH14" s="1"/>
    </row>
    <row r="15" spans="1:34">
      <c r="A15" t="s">
        <v>273</v>
      </c>
      <c r="B15" s="1">
        <v>6489</v>
      </c>
      <c r="C15" s="1">
        <v>830</v>
      </c>
      <c r="D15" s="1">
        <v>200</v>
      </c>
      <c r="E15" s="1">
        <v>100</v>
      </c>
      <c r="F15" s="1">
        <v>50</v>
      </c>
      <c r="G15" s="1">
        <v>20</v>
      </c>
      <c r="H15" s="1">
        <v>80</v>
      </c>
      <c r="I15" s="1">
        <v>0</v>
      </c>
      <c r="J15" s="1">
        <v>100</v>
      </c>
      <c r="K15" s="1">
        <v>200</v>
      </c>
      <c r="L15" s="1">
        <f>880+765</f>
        <v>1645</v>
      </c>
      <c r="M15" s="1">
        <v>760</v>
      </c>
      <c r="N15" s="1">
        <v>1500</v>
      </c>
      <c r="O15" s="162">
        <v>12100</v>
      </c>
      <c r="P15" s="1">
        <f t="shared" si="0"/>
        <v>11974</v>
      </c>
      <c r="Q15" s="1">
        <f t="shared" si="1"/>
        <v>24074</v>
      </c>
      <c r="S15" s="1"/>
      <c r="T15" s="1"/>
      <c r="U15" s="1"/>
      <c r="V15" s="1"/>
      <c r="W15" s="1"/>
      <c r="X15" s="1"/>
      <c r="Y15" s="1"/>
      <c r="Z15" s="1"/>
      <c r="AA15" s="1"/>
      <c r="AB15" s="1"/>
      <c r="AC15" s="1"/>
      <c r="AD15" s="1"/>
      <c r="AE15" s="1"/>
      <c r="AF15" s="1"/>
      <c r="AG15" s="1"/>
      <c r="AH15" s="1"/>
    </row>
    <row r="16" spans="1:34" s="45" customFormat="1">
      <c r="A16" s="45" t="s">
        <v>274</v>
      </c>
      <c r="B16" s="46">
        <v>6489</v>
      </c>
      <c r="C16" s="46">
        <v>830</v>
      </c>
      <c r="D16" s="46">
        <v>200</v>
      </c>
      <c r="E16" s="46">
        <v>100</v>
      </c>
      <c r="F16" s="46">
        <v>50</v>
      </c>
      <c r="G16" s="46">
        <v>20</v>
      </c>
      <c r="H16" s="46">
        <v>80</v>
      </c>
      <c r="I16" s="46">
        <v>0</v>
      </c>
      <c r="J16" s="46">
        <v>100</v>
      </c>
      <c r="K16" s="46">
        <v>200</v>
      </c>
      <c r="L16" s="46">
        <f>880+765</f>
        <v>1645</v>
      </c>
      <c r="M16" s="46">
        <v>760</v>
      </c>
      <c r="N16" s="46">
        <v>8000</v>
      </c>
      <c r="O16" s="162">
        <v>12100</v>
      </c>
      <c r="P16" s="46">
        <f t="shared" si="0"/>
        <v>18474</v>
      </c>
      <c r="Q16" s="46">
        <f t="shared" ref="Q16" si="2">SUM(O16:P16)</f>
        <v>30574</v>
      </c>
      <c r="R16" s="46"/>
      <c r="S16" s="46"/>
      <c r="T16" s="46"/>
      <c r="U16" s="46"/>
      <c r="V16" s="46"/>
      <c r="W16" s="46"/>
      <c r="X16" s="46"/>
      <c r="Y16" s="46"/>
      <c r="Z16" s="46"/>
      <c r="AA16" s="46"/>
      <c r="AB16" s="46"/>
      <c r="AC16" s="46"/>
      <c r="AD16" s="46"/>
      <c r="AE16" s="46"/>
      <c r="AF16" s="46"/>
      <c r="AG16" s="46"/>
      <c r="AH16" s="46"/>
    </row>
    <row r="17" spans="1:34">
      <c r="A17" s="63" t="s">
        <v>19</v>
      </c>
      <c r="B17" s="64"/>
      <c r="C17" s="64"/>
      <c r="D17" s="64"/>
      <c r="E17" s="64"/>
      <c r="F17" s="64"/>
      <c r="G17" s="64"/>
      <c r="H17" s="64"/>
      <c r="I17" s="64"/>
      <c r="J17" s="64"/>
      <c r="K17" s="64"/>
      <c r="L17" s="64"/>
      <c r="M17" s="64"/>
      <c r="N17" s="64"/>
      <c r="O17" s="166"/>
      <c r="P17" s="61"/>
      <c r="Q17" s="64"/>
      <c r="S17" s="1"/>
      <c r="T17" s="1"/>
      <c r="U17" s="1"/>
      <c r="V17" s="1"/>
      <c r="W17" s="1"/>
      <c r="X17" s="1"/>
      <c r="Y17" s="1"/>
      <c r="Z17" s="1"/>
      <c r="AA17" s="1"/>
      <c r="AB17" s="1"/>
      <c r="AC17" s="1"/>
      <c r="AD17" s="1"/>
      <c r="AE17" s="1"/>
      <c r="AF17" s="1"/>
      <c r="AG17" s="1"/>
      <c r="AH17" s="1"/>
    </row>
    <row r="18" spans="1:34">
      <c r="A18" t="s">
        <v>154</v>
      </c>
      <c r="B18" s="1">
        <v>8861.85</v>
      </c>
      <c r="C18" s="1">
        <v>0</v>
      </c>
      <c r="D18" s="1">
        <v>450</v>
      </c>
      <c r="E18" s="1">
        <v>160</v>
      </c>
      <c r="F18" s="1">
        <v>0</v>
      </c>
      <c r="G18" s="1">
        <v>0</v>
      </c>
      <c r="H18" s="1">
        <v>96</v>
      </c>
      <c r="I18" s="1">
        <v>0</v>
      </c>
      <c r="J18" s="1">
        <v>100</v>
      </c>
      <c r="K18" s="1">
        <v>0</v>
      </c>
      <c r="L18" s="1">
        <v>3321.4</v>
      </c>
      <c r="M18" s="1">
        <v>285.25</v>
      </c>
      <c r="N18" s="1">
        <v>0</v>
      </c>
      <c r="O18" s="162">
        <v>16920</v>
      </c>
      <c r="P18" s="1">
        <f t="shared" ref="P18:P35" si="3">SUM(B18:N18)</f>
        <v>13274.5</v>
      </c>
      <c r="Q18" s="1">
        <f t="shared" ref="Q18:Q47" si="4">SUM(O18:P18)</f>
        <v>30194.5</v>
      </c>
      <c r="S18" s="1"/>
      <c r="T18" s="1"/>
      <c r="U18" s="1"/>
      <c r="V18" s="1"/>
      <c r="W18" s="1"/>
      <c r="X18" s="1"/>
      <c r="Y18" s="1"/>
      <c r="Z18" s="1"/>
      <c r="AA18" s="1"/>
      <c r="AB18" s="1"/>
      <c r="AC18" s="1"/>
      <c r="AD18" s="1"/>
      <c r="AE18" s="1"/>
      <c r="AF18" s="1"/>
      <c r="AG18" s="1"/>
      <c r="AH18" s="1"/>
    </row>
    <row r="19" spans="1:34">
      <c r="A19" s="160" t="s">
        <v>155</v>
      </c>
      <c r="B19" s="1">
        <v>9040.85</v>
      </c>
      <c r="C19" s="1">
        <v>0</v>
      </c>
      <c r="D19" s="1">
        <v>450</v>
      </c>
      <c r="E19" s="1">
        <v>160</v>
      </c>
      <c r="F19" s="1">
        <v>0</v>
      </c>
      <c r="G19" s="1">
        <v>0</v>
      </c>
      <c r="H19" s="1">
        <v>96</v>
      </c>
      <c r="I19" s="1">
        <v>0</v>
      </c>
      <c r="J19" s="1">
        <v>100</v>
      </c>
      <c r="K19" s="1">
        <v>0</v>
      </c>
      <c r="L19" s="1">
        <v>3321.4</v>
      </c>
      <c r="M19" s="1">
        <v>285.25</v>
      </c>
      <c r="N19" s="1">
        <v>0</v>
      </c>
      <c r="O19" s="162">
        <v>16920</v>
      </c>
      <c r="P19" s="1">
        <f t="shared" si="3"/>
        <v>13453.5</v>
      </c>
      <c r="Q19" s="1">
        <f>SUM(O19:P19)</f>
        <v>30373.5</v>
      </c>
      <c r="S19" s="1"/>
      <c r="T19" s="1"/>
      <c r="U19" s="1"/>
      <c r="V19" s="1"/>
      <c r="W19" s="1"/>
      <c r="X19" s="1"/>
      <c r="Y19" s="1"/>
      <c r="Z19" s="1"/>
      <c r="AA19" s="1"/>
      <c r="AB19" s="1"/>
      <c r="AC19" s="1"/>
      <c r="AD19" s="1"/>
      <c r="AE19" s="1"/>
      <c r="AF19" s="1"/>
      <c r="AG19" s="1"/>
      <c r="AH19" s="1"/>
    </row>
    <row r="20" spans="1:34">
      <c r="A20" t="s">
        <v>41</v>
      </c>
      <c r="B20" s="1">
        <v>26073.85</v>
      </c>
      <c r="C20" s="1">
        <v>0</v>
      </c>
      <c r="D20" s="1">
        <v>490</v>
      </c>
      <c r="E20" s="1">
        <v>432</v>
      </c>
      <c r="F20" s="1">
        <v>0</v>
      </c>
      <c r="G20" s="1">
        <v>0</v>
      </c>
      <c r="H20" s="1">
        <v>96</v>
      </c>
      <c r="I20" s="1">
        <v>0</v>
      </c>
      <c r="J20" s="1">
        <v>100</v>
      </c>
      <c r="K20" s="1">
        <v>0</v>
      </c>
      <c r="L20" s="1">
        <v>1837.15</v>
      </c>
      <c r="M20" s="1">
        <v>285.5</v>
      </c>
      <c r="N20" s="1">
        <v>0</v>
      </c>
      <c r="O20" s="162">
        <v>31620</v>
      </c>
      <c r="P20" s="1">
        <f t="shared" si="3"/>
        <v>29314.5</v>
      </c>
      <c r="Q20" s="1">
        <f t="shared" si="4"/>
        <v>60934.5</v>
      </c>
      <c r="S20" s="1"/>
      <c r="T20" s="1"/>
      <c r="U20" s="1"/>
      <c r="V20" s="1"/>
      <c r="W20" s="1"/>
      <c r="X20" s="1"/>
      <c r="Y20" s="1"/>
      <c r="Z20" s="1"/>
      <c r="AA20" s="1"/>
      <c r="AB20" s="1"/>
      <c r="AC20" s="1"/>
      <c r="AD20" s="1"/>
      <c r="AE20" s="1"/>
      <c r="AF20" s="1"/>
      <c r="AG20" s="1"/>
      <c r="AH20" s="1"/>
    </row>
    <row r="21" spans="1:34">
      <c r="A21" t="s">
        <v>109</v>
      </c>
      <c r="B21" s="1">
        <v>18378.34</v>
      </c>
      <c r="C21" s="1">
        <v>0</v>
      </c>
      <c r="D21" s="1">
        <v>200</v>
      </c>
      <c r="E21" s="1">
        <v>365</v>
      </c>
      <c r="F21" s="1">
        <v>0</v>
      </c>
      <c r="G21" s="1">
        <v>0</v>
      </c>
      <c r="H21" s="1">
        <v>80</v>
      </c>
      <c r="I21" s="1">
        <v>0</v>
      </c>
      <c r="J21" s="1">
        <v>100</v>
      </c>
      <c r="K21" s="1">
        <v>0</v>
      </c>
      <c r="L21" s="1">
        <v>1778.34</v>
      </c>
      <c r="M21" s="1">
        <v>20</v>
      </c>
      <c r="N21" s="1">
        <v>0</v>
      </c>
      <c r="O21" s="162">
        <v>12866.66</v>
      </c>
      <c r="P21" s="1">
        <f t="shared" si="3"/>
        <v>20921.68</v>
      </c>
      <c r="Q21" s="1">
        <f t="shared" si="4"/>
        <v>33788.339999999997</v>
      </c>
      <c r="S21" s="1"/>
      <c r="T21" s="1"/>
      <c r="U21" s="1"/>
      <c r="V21" s="1"/>
      <c r="W21" s="1"/>
      <c r="X21" s="1"/>
      <c r="Y21" s="1"/>
      <c r="Z21" s="1"/>
      <c r="AA21" s="1"/>
      <c r="AB21" s="1"/>
      <c r="AC21" s="1"/>
      <c r="AD21" s="1"/>
      <c r="AE21" s="1"/>
      <c r="AF21" s="1"/>
      <c r="AG21" s="1"/>
      <c r="AH21" s="1"/>
    </row>
    <row r="22" spans="1:34">
      <c r="A22" t="s">
        <v>22</v>
      </c>
      <c r="B22" s="1">
        <v>6195.96</v>
      </c>
      <c r="C22" s="1">
        <v>0</v>
      </c>
      <c r="D22" s="1">
        <v>180</v>
      </c>
      <c r="E22" s="1">
        <v>90</v>
      </c>
      <c r="F22" s="1">
        <v>0</v>
      </c>
      <c r="G22" s="1">
        <v>0</v>
      </c>
      <c r="H22" s="1">
        <v>80</v>
      </c>
      <c r="I22" s="1">
        <v>0</v>
      </c>
      <c r="J22" s="1">
        <v>100</v>
      </c>
      <c r="K22" s="1">
        <v>40</v>
      </c>
      <c r="L22" s="1">
        <v>225.28</v>
      </c>
      <c r="M22" s="1">
        <v>559.44000000000005</v>
      </c>
      <c r="N22" s="1">
        <v>0</v>
      </c>
      <c r="O22" s="162">
        <v>12497.22</v>
      </c>
      <c r="P22" s="1">
        <f t="shared" si="3"/>
        <v>7470.68</v>
      </c>
      <c r="Q22" s="1">
        <f t="shared" si="4"/>
        <v>19967.900000000001</v>
      </c>
      <c r="S22" s="1"/>
      <c r="T22" s="1"/>
      <c r="U22" s="1"/>
      <c r="V22" s="1"/>
      <c r="W22" s="1"/>
      <c r="X22" s="1"/>
      <c r="Y22" s="1"/>
      <c r="Z22" s="1"/>
      <c r="AA22" s="1"/>
      <c r="AB22" s="1"/>
      <c r="AC22" s="1"/>
      <c r="AD22" s="1"/>
      <c r="AE22" s="1"/>
      <c r="AF22" s="1"/>
      <c r="AG22" s="1"/>
      <c r="AH22" s="1"/>
    </row>
    <row r="23" spans="1:34">
      <c r="A23" t="s">
        <v>193</v>
      </c>
      <c r="B23" s="1">
        <v>6090.38</v>
      </c>
      <c r="C23" s="1">
        <v>420.7</v>
      </c>
      <c r="D23" s="1">
        <v>200</v>
      </c>
      <c r="E23" s="1">
        <v>138</v>
      </c>
      <c r="F23" s="1">
        <v>660</v>
      </c>
      <c r="G23" s="1">
        <v>150</v>
      </c>
      <c r="H23" s="1">
        <v>96</v>
      </c>
      <c r="I23" s="1">
        <v>0</v>
      </c>
      <c r="J23" s="1">
        <v>0</v>
      </c>
      <c r="K23" s="1">
        <v>0</v>
      </c>
      <c r="L23" s="1">
        <v>1823.6</v>
      </c>
      <c r="M23" s="1">
        <v>418.32</v>
      </c>
      <c r="N23" s="1">
        <v>0</v>
      </c>
      <c r="O23" s="162">
        <v>4570</v>
      </c>
      <c r="P23" s="1">
        <f t="shared" si="3"/>
        <v>9997</v>
      </c>
      <c r="Q23" s="1">
        <f>SUM(O23:P23)</f>
        <v>14567</v>
      </c>
      <c r="S23" s="1"/>
      <c r="T23" s="1"/>
      <c r="U23" s="1"/>
      <c r="V23" s="1"/>
      <c r="W23" s="1"/>
      <c r="X23" s="1"/>
      <c r="Y23" s="1"/>
      <c r="Z23" s="1"/>
      <c r="AA23" s="1"/>
      <c r="AB23" s="1"/>
      <c r="AC23" s="1"/>
      <c r="AD23" s="1"/>
      <c r="AE23" s="1"/>
      <c r="AF23" s="1"/>
      <c r="AG23" s="1"/>
      <c r="AH23" s="1"/>
    </row>
    <row r="24" spans="1:34" s="45" customFormat="1">
      <c r="A24" s="45" t="s">
        <v>192</v>
      </c>
      <c r="B24" s="46">
        <v>6090.38</v>
      </c>
      <c r="C24" s="46">
        <v>420.7</v>
      </c>
      <c r="D24" s="46">
        <v>200</v>
      </c>
      <c r="E24" s="46">
        <v>138</v>
      </c>
      <c r="F24" s="46">
        <v>660</v>
      </c>
      <c r="G24" s="46">
        <v>150</v>
      </c>
      <c r="H24" s="46">
        <v>96</v>
      </c>
      <c r="I24" s="46">
        <v>0</v>
      </c>
      <c r="J24" s="46">
        <v>0</v>
      </c>
      <c r="K24" s="46">
        <v>0</v>
      </c>
      <c r="L24" s="46">
        <v>1823.6</v>
      </c>
      <c r="M24" s="46">
        <v>418.32</v>
      </c>
      <c r="N24" s="46">
        <v>4000</v>
      </c>
      <c r="O24" s="162">
        <v>4570</v>
      </c>
      <c r="P24" s="46">
        <f t="shared" si="3"/>
        <v>13997</v>
      </c>
      <c r="Q24" s="46">
        <f t="shared" ref="Q24" si="5">SUM(O24:P24)</f>
        <v>18567</v>
      </c>
      <c r="R24" s="46"/>
      <c r="S24" s="46"/>
      <c r="T24" s="46"/>
      <c r="U24" s="46"/>
      <c r="V24" s="46"/>
      <c r="W24" s="46"/>
      <c r="X24" s="46"/>
      <c r="Y24" s="46"/>
      <c r="Z24" s="46"/>
      <c r="AA24" s="46"/>
      <c r="AB24" s="46"/>
      <c r="AC24" s="46"/>
      <c r="AD24" s="46"/>
      <c r="AE24" s="46"/>
      <c r="AF24" s="46"/>
      <c r="AG24" s="46"/>
      <c r="AH24" s="46"/>
    </row>
    <row r="25" spans="1:34">
      <c r="A25" t="s">
        <v>240</v>
      </c>
      <c r="B25" s="1">
        <v>10368</v>
      </c>
      <c r="C25" s="1">
        <v>0</v>
      </c>
      <c r="D25" s="1">
        <v>180</v>
      </c>
      <c r="E25" s="1">
        <v>166</v>
      </c>
      <c r="F25" s="1">
        <v>0</v>
      </c>
      <c r="G25" s="1">
        <v>0</v>
      </c>
      <c r="H25" s="1">
        <v>96</v>
      </c>
      <c r="I25" s="1">
        <v>0</v>
      </c>
      <c r="J25" s="1">
        <v>90</v>
      </c>
      <c r="K25" s="1">
        <v>0</v>
      </c>
      <c r="L25" s="1">
        <v>460</v>
      </c>
      <c r="M25" s="1">
        <v>0</v>
      </c>
      <c r="N25" s="1">
        <v>0</v>
      </c>
      <c r="O25" s="162">
        <v>11084</v>
      </c>
      <c r="P25" s="1">
        <f t="shared" si="3"/>
        <v>11360</v>
      </c>
      <c r="Q25" s="1">
        <f t="shared" si="4"/>
        <v>22444</v>
      </c>
      <c r="S25" s="1"/>
      <c r="T25" s="1"/>
      <c r="U25" s="1"/>
      <c r="V25" s="1"/>
      <c r="W25" s="1"/>
      <c r="X25" s="1"/>
      <c r="Y25" s="1"/>
      <c r="Z25" s="1"/>
      <c r="AA25" s="1"/>
      <c r="AB25" s="1"/>
      <c r="AC25" s="1"/>
      <c r="AD25" s="1"/>
      <c r="AE25" s="1"/>
      <c r="AF25" s="1"/>
      <c r="AG25" s="1"/>
      <c r="AH25" s="1"/>
    </row>
    <row r="26" spans="1:34" s="45" customFormat="1">
      <c r="A26" s="45" t="s">
        <v>251</v>
      </c>
      <c r="B26" s="46">
        <v>10368</v>
      </c>
      <c r="C26" s="46">
        <v>0</v>
      </c>
      <c r="D26" s="46">
        <v>180</v>
      </c>
      <c r="E26" s="46">
        <v>166</v>
      </c>
      <c r="F26" s="46">
        <v>0</v>
      </c>
      <c r="G26" s="46">
        <v>0</v>
      </c>
      <c r="H26" s="46">
        <v>96</v>
      </c>
      <c r="I26" s="46">
        <v>0</v>
      </c>
      <c r="J26" s="46">
        <v>90</v>
      </c>
      <c r="K26" s="46">
        <v>0</v>
      </c>
      <c r="L26" s="46">
        <v>3660</v>
      </c>
      <c r="M26" s="46">
        <v>0</v>
      </c>
      <c r="N26" s="46">
        <v>0</v>
      </c>
      <c r="O26" s="162">
        <v>11084</v>
      </c>
      <c r="P26" s="46">
        <f t="shared" si="3"/>
        <v>14560</v>
      </c>
      <c r="Q26" s="46">
        <f t="shared" ref="Q26" si="6">SUM(O26:P26)</f>
        <v>25644</v>
      </c>
      <c r="R26" s="46"/>
      <c r="S26" s="46"/>
      <c r="T26" s="46"/>
      <c r="U26" s="46"/>
      <c r="V26" s="46"/>
      <c r="W26" s="46"/>
      <c r="X26" s="46"/>
      <c r="Y26" s="46"/>
      <c r="Z26" s="46"/>
      <c r="AA26" s="46"/>
      <c r="AB26" s="46"/>
      <c r="AC26" s="46"/>
      <c r="AD26" s="46"/>
      <c r="AE26" s="46"/>
      <c r="AF26" s="46"/>
      <c r="AG26" s="46"/>
      <c r="AH26" s="46"/>
    </row>
    <row r="27" spans="1:34">
      <c r="A27" t="s">
        <v>241</v>
      </c>
      <c r="B27" s="1">
        <v>8224</v>
      </c>
      <c r="C27" s="1">
        <v>0</v>
      </c>
      <c r="D27" s="1">
        <v>180</v>
      </c>
      <c r="E27" s="1">
        <v>128</v>
      </c>
      <c r="F27" s="1">
        <v>0</v>
      </c>
      <c r="G27" s="1">
        <v>0</v>
      </c>
      <c r="H27" s="1">
        <v>96</v>
      </c>
      <c r="I27" s="1">
        <v>0</v>
      </c>
      <c r="J27" s="1">
        <v>90</v>
      </c>
      <c r="K27" s="1">
        <v>0</v>
      </c>
      <c r="L27" s="1">
        <v>2896</v>
      </c>
      <c r="M27" s="1">
        <v>0</v>
      </c>
      <c r="N27" s="1">
        <v>0</v>
      </c>
      <c r="O27" s="162">
        <v>10206</v>
      </c>
      <c r="P27" s="1">
        <f t="shared" si="3"/>
        <v>11614</v>
      </c>
      <c r="Q27" s="1">
        <f t="shared" si="4"/>
        <v>21820</v>
      </c>
      <c r="S27" s="1"/>
      <c r="T27" s="1"/>
      <c r="U27" s="1"/>
      <c r="V27" s="1"/>
      <c r="W27" s="1"/>
      <c r="X27" s="1"/>
      <c r="Y27" s="1"/>
      <c r="Z27" s="1"/>
      <c r="AA27" s="1"/>
      <c r="AB27" s="1"/>
      <c r="AC27" s="1"/>
      <c r="AD27" s="1"/>
      <c r="AE27" s="1"/>
      <c r="AF27" s="1"/>
      <c r="AG27" s="1"/>
      <c r="AH27" s="1"/>
    </row>
    <row r="28" spans="1:34" s="45" customFormat="1">
      <c r="A28" s="45" t="s">
        <v>252</v>
      </c>
      <c r="B28" s="46">
        <v>18173</v>
      </c>
      <c r="C28" s="46">
        <v>0</v>
      </c>
      <c r="D28" s="46">
        <v>180</v>
      </c>
      <c r="E28" s="46">
        <v>271</v>
      </c>
      <c r="F28" s="46">
        <v>0</v>
      </c>
      <c r="G28" s="46">
        <v>0</v>
      </c>
      <c r="H28" s="46">
        <v>96</v>
      </c>
      <c r="I28" s="46">
        <v>0</v>
      </c>
      <c r="J28" s="46">
        <v>90</v>
      </c>
      <c r="K28" s="46">
        <v>0</v>
      </c>
      <c r="L28" s="46">
        <v>8372</v>
      </c>
      <c r="M28" s="46">
        <v>0</v>
      </c>
      <c r="N28" s="1">
        <v>0</v>
      </c>
      <c r="O28" s="162">
        <v>14390</v>
      </c>
      <c r="P28" s="46">
        <f t="shared" si="3"/>
        <v>27182</v>
      </c>
      <c r="Q28" s="46">
        <f t="shared" si="4"/>
        <v>41572</v>
      </c>
      <c r="R28" s="46"/>
      <c r="S28" s="1"/>
      <c r="T28" s="1"/>
      <c r="U28" s="1"/>
      <c r="V28" s="1"/>
      <c r="W28" s="1"/>
      <c r="X28" s="1"/>
      <c r="Y28" s="1"/>
      <c r="Z28" s="1"/>
      <c r="AA28" s="1"/>
      <c r="AB28" s="1"/>
      <c r="AC28" s="1"/>
      <c r="AD28" s="1"/>
      <c r="AE28" s="1"/>
      <c r="AF28" s="1"/>
      <c r="AG28" s="1"/>
      <c r="AH28" s="1"/>
    </row>
    <row r="29" spans="1:34">
      <c r="A29" t="s">
        <v>253</v>
      </c>
      <c r="B29" s="1">
        <v>18173</v>
      </c>
      <c r="C29" s="1">
        <v>0</v>
      </c>
      <c r="D29" s="1">
        <v>180</v>
      </c>
      <c r="E29" s="1">
        <v>271</v>
      </c>
      <c r="F29" s="1">
        <v>0</v>
      </c>
      <c r="G29" s="1">
        <v>0</v>
      </c>
      <c r="H29" s="1">
        <v>96</v>
      </c>
      <c r="I29" s="1">
        <v>0</v>
      </c>
      <c r="J29" s="1">
        <v>90</v>
      </c>
      <c r="K29" s="1">
        <v>0</v>
      </c>
      <c r="L29" s="1">
        <v>450</v>
      </c>
      <c r="M29" s="1">
        <v>0</v>
      </c>
      <c r="N29" s="1">
        <v>0</v>
      </c>
      <c r="O29" s="162">
        <v>14390</v>
      </c>
      <c r="P29" s="1">
        <f t="shared" si="3"/>
        <v>19260</v>
      </c>
      <c r="Q29" s="1">
        <f t="shared" si="4"/>
        <v>33650</v>
      </c>
      <c r="S29" s="1"/>
      <c r="T29" s="1"/>
      <c r="U29" s="1"/>
      <c r="V29" s="1"/>
      <c r="W29" s="1"/>
      <c r="X29" s="1"/>
      <c r="Y29" s="1"/>
      <c r="Z29" s="1"/>
      <c r="AA29" s="1"/>
      <c r="AB29" s="1"/>
      <c r="AC29" s="1"/>
      <c r="AD29" s="1"/>
      <c r="AE29" s="1"/>
      <c r="AF29" s="1"/>
      <c r="AG29" s="1"/>
      <c r="AH29" s="1"/>
    </row>
    <row r="30" spans="1:34">
      <c r="A30" t="s">
        <v>254</v>
      </c>
      <c r="B30" s="1">
        <v>8777</v>
      </c>
      <c r="C30" s="1">
        <v>0</v>
      </c>
      <c r="D30" s="1">
        <v>300</v>
      </c>
      <c r="E30" s="1">
        <v>139</v>
      </c>
      <c r="F30" s="1">
        <v>0</v>
      </c>
      <c r="G30" s="1">
        <v>0</v>
      </c>
      <c r="H30" s="1">
        <v>120</v>
      </c>
      <c r="I30" s="1">
        <v>0</v>
      </c>
      <c r="J30" s="1">
        <v>150</v>
      </c>
      <c r="K30" s="1">
        <v>0</v>
      </c>
      <c r="L30" s="1">
        <v>568</v>
      </c>
      <c r="M30" s="1">
        <v>0</v>
      </c>
      <c r="N30" s="1">
        <v>0</v>
      </c>
      <c r="O30" s="162">
        <v>12326</v>
      </c>
      <c r="P30" s="1">
        <f t="shared" si="3"/>
        <v>10054</v>
      </c>
      <c r="Q30" s="1">
        <f t="shared" si="4"/>
        <v>22380</v>
      </c>
      <c r="S30" s="1"/>
      <c r="T30" s="1"/>
      <c r="U30" s="1"/>
      <c r="V30" s="1"/>
      <c r="W30" s="1"/>
      <c r="X30" s="1"/>
      <c r="Y30" s="1"/>
      <c r="Z30" s="1"/>
      <c r="AA30" s="1"/>
      <c r="AB30" s="1"/>
      <c r="AC30" s="1"/>
      <c r="AD30" s="1"/>
      <c r="AE30" s="1"/>
      <c r="AF30" s="1"/>
      <c r="AG30" s="1"/>
      <c r="AH30" s="1"/>
    </row>
    <row r="31" spans="1:34">
      <c r="A31" t="s">
        <v>255</v>
      </c>
      <c r="B31" s="1">
        <v>31931</v>
      </c>
      <c r="C31" s="1">
        <v>0</v>
      </c>
      <c r="D31" s="1">
        <v>300</v>
      </c>
      <c r="E31" s="1">
        <v>395</v>
      </c>
      <c r="F31" s="1">
        <v>0</v>
      </c>
      <c r="G31" s="1">
        <v>0</v>
      </c>
      <c r="H31" s="1">
        <v>120</v>
      </c>
      <c r="I31" s="1">
        <v>0</v>
      </c>
      <c r="J31" s="1">
        <v>150</v>
      </c>
      <c r="K31" s="1">
        <v>0</v>
      </c>
      <c r="L31" s="1">
        <v>5758</v>
      </c>
      <c r="M31" s="1">
        <v>0</v>
      </c>
      <c r="N31" s="1">
        <v>0</v>
      </c>
      <c r="O31" s="162">
        <v>31600</v>
      </c>
      <c r="P31" s="1">
        <f t="shared" si="3"/>
        <v>38654</v>
      </c>
      <c r="Q31" s="1">
        <f t="shared" si="4"/>
        <v>70254</v>
      </c>
      <c r="S31" s="1"/>
      <c r="T31" s="1"/>
      <c r="U31" s="1"/>
      <c r="V31" s="1"/>
      <c r="W31" s="1"/>
      <c r="X31" s="1"/>
      <c r="Y31" s="1"/>
      <c r="Z31" s="1"/>
      <c r="AA31" s="1"/>
      <c r="AB31" s="1"/>
      <c r="AC31" s="1"/>
      <c r="AD31" s="1"/>
      <c r="AE31" s="1"/>
      <c r="AF31" s="1"/>
      <c r="AG31" s="1"/>
      <c r="AH31" s="1"/>
    </row>
    <row r="32" spans="1:34">
      <c r="A32" t="s">
        <v>256</v>
      </c>
      <c r="B32" s="1">
        <v>9335</v>
      </c>
      <c r="C32" s="1">
        <v>0</v>
      </c>
      <c r="D32" s="1">
        <v>180</v>
      </c>
      <c r="E32" s="1">
        <v>166</v>
      </c>
      <c r="F32" s="1">
        <v>0</v>
      </c>
      <c r="G32" s="1">
        <v>0</v>
      </c>
      <c r="H32" s="1">
        <v>96</v>
      </c>
      <c r="I32" s="1">
        <v>0</v>
      </c>
      <c r="J32" s="1">
        <v>90</v>
      </c>
      <c r="K32" s="1">
        <v>0</v>
      </c>
      <c r="L32" s="1">
        <v>460</v>
      </c>
      <c r="M32" s="1">
        <v>0</v>
      </c>
      <c r="N32" s="1">
        <v>0</v>
      </c>
      <c r="O32" s="162">
        <v>10091.459999999999</v>
      </c>
      <c r="P32" s="1">
        <f t="shared" si="3"/>
        <v>10327</v>
      </c>
      <c r="Q32" s="1">
        <f t="shared" si="4"/>
        <v>20418.46</v>
      </c>
      <c r="S32" s="1"/>
      <c r="T32" s="1"/>
      <c r="U32" s="1"/>
      <c r="V32" s="1"/>
      <c r="W32" s="1"/>
      <c r="X32" s="1"/>
      <c r="Y32" s="1"/>
      <c r="Z32" s="1"/>
      <c r="AA32" s="1"/>
      <c r="AB32" s="1"/>
      <c r="AC32" s="1"/>
      <c r="AD32" s="1"/>
      <c r="AE32" s="1"/>
      <c r="AF32" s="1"/>
      <c r="AG32" s="1"/>
      <c r="AH32" s="1"/>
    </row>
    <row r="33" spans="1:34">
      <c r="A33" s="156" t="s">
        <v>257</v>
      </c>
      <c r="B33" s="1">
        <v>18596</v>
      </c>
      <c r="C33" s="1">
        <v>0</v>
      </c>
      <c r="D33" s="1">
        <v>180</v>
      </c>
      <c r="E33" s="1">
        <v>166</v>
      </c>
      <c r="F33" s="1">
        <v>0</v>
      </c>
      <c r="G33" s="1">
        <v>0</v>
      </c>
      <c r="H33" s="1">
        <v>96</v>
      </c>
      <c r="I33" s="1">
        <v>0</v>
      </c>
      <c r="J33" s="1">
        <v>90</v>
      </c>
      <c r="K33" s="1">
        <v>0</v>
      </c>
      <c r="L33" s="1">
        <v>460</v>
      </c>
      <c r="M33" s="1">
        <v>0</v>
      </c>
      <c r="N33" s="1">
        <v>0</v>
      </c>
      <c r="O33" s="162">
        <v>19224</v>
      </c>
      <c r="P33" s="1">
        <f t="shared" si="3"/>
        <v>19588</v>
      </c>
      <c r="Q33" s="1">
        <f t="shared" si="4"/>
        <v>38812</v>
      </c>
      <c r="S33" s="1"/>
      <c r="T33" s="1"/>
      <c r="U33" s="1"/>
      <c r="V33" s="1"/>
      <c r="W33" s="1"/>
      <c r="X33" s="1"/>
      <c r="Y33" s="1"/>
      <c r="Z33" s="1"/>
      <c r="AA33" s="1"/>
      <c r="AB33" s="1"/>
      <c r="AC33" s="1"/>
      <c r="AD33" s="1"/>
      <c r="AE33" s="1"/>
      <c r="AF33" s="1"/>
      <c r="AG33" s="1"/>
      <c r="AH33" s="1"/>
    </row>
    <row r="34" spans="1:34">
      <c r="A34" s="156" t="s">
        <v>258</v>
      </c>
      <c r="B34" s="1">
        <v>9335</v>
      </c>
      <c r="C34" s="1">
        <v>0</v>
      </c>
      <c r="D34" s="1">
        <v>180</v>
      </c>
      <c r="E34" s="1">
        <v>166</v>
      </c>
      <c r="F34" s="1">
        <v>0</v>
      </c>
      <c r="G34" s="1">
        <v>0</v>
      </c>
      <c r="H34" s="1">
        <v>96</v>
      </c>
      <c r="I34" s="1">
        <v>0</v>
      </c>
      <c r="J34" s="1">
        <v>90</v>
      </c>
      <c r="K34" s="1">
        <v>0</v>
      </c>
      <c r="L34" s="1">
        <v>660</v>
      </c>
      <c r="M34" s="1">
        <v>0</v>
      </c>
      <c r="N34" s="1">
        <v>0</v>
      </c>
      <c r="O34" s="162">
        <v>8401.5</v>
      </c>
      <c r="P34" s="1">
        <f t="shared" si="3"/>
        <v>10527</v>
      </c>
      <c r="Q34" s="1">
        <f t="shared" si="4"/>
        <v>18928.5</v>
      </c>
      <c r="S34" s="1"/>
      <c r="T34" s="1"/>
      <c r="U34" s="1"/>
      <c r="V34" s="1"/>
      <c r="W34" s="1"/>
      <c r="X34" s="1"/>
      <c r="Y34" s="1"/>
      <c r="Z34" s="1"/>
      <c r="AA34" s="1"/>
      <c r="AB34" s="1"/>
      <c r="AC34" s="1"/>
      <c r="AD34" s="1"/>
      <c r="AE34" s="1"/>
      <c r="AF34" s="1"/>
      <c r="AG34" s="1"/>
      <c r="AH34" s="1"/>
    </row>
    <row r="35" spans="1:34">
      <c r="A35" s="156" t="s">
        <v>259</v>
      </c>
      <c r="B35" s="1">
        <v>8858.32</v>
      </c>
      <c r="C35" s="1">
        <v>0</v>
      </c>
      <c r="D35" s="1">
        <v>180</v>
      </c>
      <c r="E35" s="1">
        <v>166</v>
      </c>
      <c r="F35" s="1">
        <v>0</v>
      </c>
      <c r="G35" s="1">
        <v>0</v>
      </c>
      <c r="H35" s="1">
        <v>96</v>
      </c>
      <c r="I35" s="1">
        <v>0</v>
      </c>
      <c r="J35" s="1">
        <v>90</v>
      </c>
      <c r="K35" s="1">
        <v>0</v>
      </c>
      <c r="L35" s="1">
        <v>1260</v>
      </c>
      <c r="M35" s="1">
        <v>0</v>
      </c>
      <c r="N35" s="1">
        <v>0</v>
      </c>
      <c r="O35" s="162">
        <v>6643.74</v>
      </c>
      <c r="P35" s="1">
        <f t="shared" si="3"/>
        <v>10650.32</v>
      </c>
      <c r="Q35" s="1">
        <f t="shared" si="4"/>
        <v>17294.059999999998</v>
      </c>
      <c r="S35" s="1"/>
      <c r="T35" s="1"/>
      <c r="U35" s="1"/>
      <c r="V35" s="1"/>
      <c r="W35" s="1"/>
      <c r="X35" s="1"/>
      <c r="Y35" s="1"/>
      <c r="Z35" s="1"/>
      <c r="AA35" s="1"/>
      <c r="AB35" s="1"/>
      <c r="AC35" s="1"/>
      <c r="AD35" s="1"/>
      <c r="AE35" s="1"/>
      <c r="AF35" s="1"/>
      <c r="AG35" s="1"/>
      <c r="AH35" s="1"/>
    </row>
    <row r="36" spans="1:34" s="45" customFormat="1">
      <c r="A36" s="155" t="s">
        <v>260</v>
      </c>
      <c r="B36" s="46">
        <v>12080</v>
      </c>
      <c r="C36" s="46">
        <v>0</v>
      </c>
      <c r="D36" s="46">
        <v>0</v>
      </c>
      <c r="E36" s="46">
        <v>0</v>
      </c>
      <c r="F36" s="46">
        <v>0</v>
      </c>
      <c r="G36" s="46">
        <v>0</v>
      </c>
      <c r="H36" s="46">
        <v>0</v>
      </c>
      <c r="I36" s="46">
        <v>0</v>
      </c>
      <c r="J36" s="46">
        <v>0</v>
      </c>
      <c r="K36" s="46">
        <v>0</v>
      </c>
      <c r="L36" s="46">
        <v>0</v>
      </c>
      <c r="M36" s="46">
        <v>0</v>
      </c>
      <c r="N36" s="46">
        <v>0</v>
      </c>
      <c r="O36" s="162">
        <v>0</v>
      </c>
      <c r="P36" s="46">
        <f>SUM(B36:O36)</f>
        <v>12080</v>
      </c>
      <c r="Q36" s="46">
        <f t="shared" ref="Q36" si="7">SUM(O36:P36)</f>
        <v>12080</v>
      </c>
      <c r="R36" s="46"/>
      <c r="S36" s="46"/>
      <c r="T36" s="46"/>
      <c r="U36" s="46"/>
      <c r="V36" s="46"/>
      <c r="W36" s="46"/>
      <c r="X36" s="46"/>
      <c r="Y36" s="46"/>
      <c r="Z36" s="46"/>
      <c r="AA36" s="46"/>
      <c r="AB36" s="46"/>
      <c r="AC36" s="46"/>
      <c r="AD36" s="46"/>
      <c r="AE36" s="46"/>
      <c r="AF36" s="46"/>
      <c r="AG36" s="46"/>
      <c r="AH36" s="46"/>
    </row>
    <row r="37" spans="1:34" s="45" customFormat="1">
      <c r="A37" s="45" t="s">
        <v>271</v>
      </c>
      <c r="B37" s="46">
        <v>8858.32</v>
      </c>
      <c r="C37" s="46">
        <v>0</v>
      </c>
      <c r="D37" s="46">
        <v>430</v>
      </c>
      <c r="E37" s="46">
        <v>166</v>
      </c>
      <c r="F37" s="46">
        <v>0</v>
      </c>
      <c r="G37" s="46">
        <v>0</v>
      </c>
      <c r="H37" s="46">
        <v>96</v>
      </c>
      <c r="I37" s="46">
        <v>0</v>
      </c>
      <c r="J37" s="46">
        <v>100</v>
      </c>
      <c r="K37" s="46">
        <v>0</v>
      </c>
      <c r="L37" s="46">
        <v>2112.65</v>
      </c>
      <c r="M37" s="46">
        <v>0</v>
      </c>
      <c r="N37" s="46">
        <v>0</v>
      </c>
      <c r="O37" s="162">
        <v>6643.74</v>
      </c>
      <c r="P37" s="46">
        <f t="shared" ref="P37:P47" si="8">SUM(B37:N37)</f>
        <v>11762.97</v>
      </c>
      <c r="Q37" s="46">
        <f t="shared" ref="Q37" si="9">SUM(O37:P37)</f>
        <v>18406.71</v>
      </c>
      <c r="R37" s="46"/>
      <c r="S37" s="46"/>
      <c r="T37" s="46"/>
      <c r="U37" s="46"/>
      <c r="V37" s="46"/>
      <c r="W37" s="46"/>
      <c r="X37" s="46"/>
      <c r="Y37" s="46"/>
      <c r="Z37" s="46"/>
      <c r="AA37" s="46"/>
      <c r="AB37" s="46"/>
      <c r="AC37" s="46"/>
      <c r="AD37" s="46"/>
      <c r="AE37" s="46"/>
      <c r="AF37" s="46"/>
      <c r="AG37" s="46"/>
      <c r="AH37" s="46"/>
    </row>
    <row r="38" spans="1:34">
      <c r="A38" t="s">
        <v>261</v>
      </c>
      <c r="B38" s="1">
        <v>34668.5</v>
      </c>
      <c r="C38" s="1">
        <v>0</v>
      </c>
      <c r="D38" s="1">
        <v>300</v>
      </c>
      <c r="E38" s="1">
        <v>464</v>
      </c>
      <c r="G38" s="1">
        <v>0</v>
      </c>
      <c r="H38" s="1">
        <v>120</v>
      </c>
      <c r="I38" s="1">
        <v>0</v>
      </c>
      <c r="J38" s="1">
        <v>150</v>
      </c>
      <c r="K38" s="1">
        <v>0</v>
      </c>
      <c r="L38" s="1">
        <v>527.5</v>
      </c>
      <c r="M38" s="1">
        <v>0</v>
      </c>
      <c r="N38" s="1">
        <v>0</v>
      </c>
      <c r="O38" s="162">
        <v>30994</v>
      </c>
      <c r="P38" s="1">
        <f t="shared" si="8"/>
        <v>36230</v>
      </c>
      <c r="Q38" s="1">
        <f t="shared" si="4"/>
        <v>67224</v>
      </c>
      <c r="S38" s="1"/>
      <c r="T38" s="1"/>
      <c r="U38" s="1"/>
      <c r="V38" s="1"/>
      <c r="W38" s="1"/>
      <c r="X38" s="1"/>
      <c r="Y38" s="1"/>
      <c r="Z38" s="1"/>
      <c r="AA38" s="1"/>
      <c r="AB38" s="1"/>
      <c r="AC38" s="1"/>
      <c r="AD38" s="1"/>
      <c r="AE38" s="1"/>
      <c r="AF38" s="1"/>
      <c r="AG38" s="1"/>
      <c r="AH38" s="1"/>
    </row>
    <row r="39" spans="1:34">
      <c r="A39" t="s">
        <v>262</v>
      </c>
      <c r="B39" s="1">
        <v>15822</v>
      </c>
      <c r="C39" s="1">
        <v>0</v>
      </c>
      <c r="D39" s="1">
        <v>180</v>
      </c>
      <c r="E39" s="1">
        <v>166</v>
      </c>
      <c r="F39" s="1">
        <v>0</v>
      </c>
      <c r="G39" s="1">
        <v>0</v>
      </c>
      <c r="H39" s="1">
        <v>96</v>
      </c>
      <c r="I39" s="1">
        <v>0</v>
      </c>
      <c r="J39" s="1">
        <v>90</v>
      </c>
      <c r="K39" s="1">
        <v>0</v>
      </c>
      <c r="L39" s="1">
        <v>460</v>
      </c>
      <c r="M39" s="1">
        <v>0</v>
      </c>
      <c r="N39" s="1">
        <v>0</v>
      </c>
      <c r="O39" s="162">
        <v>16996</v>
      </c>
      <c r="P39" s="1">
        <f t="shared" si="8"/>
        <v>16814</v>
      </c>
      <c r="Q39" s="1">
        <f t="shared" si="4"/>
        <v>33810</v>
      </c>
      <c r="S39" s="1"/>
      <c r="T39" s="1"/>
      <c r="U39" s="1"/>
      <c r="V39" s="1"/>
      <c r="W39" s="1"/>
      <c r="X39" s="1"/>
      <c r="Y39" s="1"/>
      <c r="Z39" s="1"/>
      <c r="AA39" s="1"/>
      <c r="AB39" s="1"/>
      <c r="AC39" s="1"/>
      <c r="AD39" s="1"/>
      <c r="AE39" s="1"/>
      <c r="AF39" s="1"/>
      <c r="AG39" s="1"/>
      <c r="AH39" s="1"/>
    </row>
    <row r="40" spans="1:34">
      <c r="A40" t="s">
        <v>263</v>
      </c>
      <c r="B40" s="1">
        <v>11191</v>
      </c>
      <c r="C40" s="1">
        <v>0</v>
      </c>
      <c r="D40" s="1">
        <v>221</v>
      </c>
      <c r="E40" s="1">
        <v>161</v>
      </c>
      <c r="F40" s="1">
        <v>0</v>
      </c>
      <c r="G40" s="1">
        <v>0</v>
      </c>
      <c r="H40" s="1">
        <v>0</v>
      </c>
      <c r="I40" s="1">
        <v>0</v>
      </c>
      <c r="J40" s="1">
        <v>110</v>
      </c>
      <c r="K40" s="1">
        <v>0</v>
      </c>
      <c r="M40" s="1">
        <v>512</v>
      </c>
      <c r="N40" s="1">
        <v>0</v>
      </c>
      <c r="O40" s="162">
        <v>12253</v>
      </c>
      <c r="P40" s="1">
        <f t="shared" si="8"/>
        <v>12195</v>
      </c>
      <c r="Q40" s="1">
        <f t="shared" si="4"/>
        <v>24448</v>
      </c>
      <c r="S40" s="1"/>
      <c r="T40" s="1"/>
      <c r="U40" s="1"/>
      <c r="V40" s="1"/>
      <c r="W40" s="1"/>
      <c r="X40" s="1"/>
      <c r="Y40" s="1"/>
      <c r="Z40" s="1"/>
      <c r="AA40" s="1"/>
      <c r="AB40" s="1"/>
      <c r="AC40" s="1"/>
      <c r="AD40" s="1"/>
      <c r="AE40" s="1"/>
      <c r="AF40" s="1"/>
      <c r="AG40" s="1"/>
      <c r="AH40" s="1"/>
    </row>
    <row r="41" spans="1:34">
      <c r="A41" s="155" t="s">
        <v>264</v>
      </c>
      <c r="B41" s="1">
        <v>14497</v>
      </c>
      <c r="C41" s="1">
        <v>0</v>
      </c>
      <c r="D41" s="1">
        <v>198</v>
      </c>
      <c r="E41" s="1">
        <v>161</v>
      </c>
      <c r="F41" s="1">
        <v>0</v>
      </c>
      <c r="G41" s="1">
        <v>0</v>
      </c>
      <c r="H41" s="1">
        <v>0</v>
      </c>
      <c r="I41" s="1">
        <v>0</v>
      </c>
      <c r="J41" s="1">
        <v>99</v>
      </c>
      <c r="K41" s="1">
        <v>0</v>
      </c>
      <c r="L41" s="1">
        <v>0</v>
      </c>
      <c r="M41" s="1">
        <v>291</v>
      </c>
      <c r="N41" s="1">
        <v>0</v>
      </c>
      <c r="O41" s="162">
        <v>10873</v>
      </c>
      <c r="P41" s="1">
        <f t="shared" si="8"/>
        <v>15246</v>
      </c>
      <c r="Q41" s="1">
        <f t="shared" ref="Q41" si="10">SUM(O41:P41)</f>
        <v>26119</v>
      </c>
      <c r="S41" s="1"/>
      <c r="T41" s="1"/>
      <c r="U41" s="1"/>
      <c r="V41" s="1"/>
      <c r="W41" s="1"/>
      <c r="X41" s="1"/>
      <c r="Y41" s="1"/>
      <c r="Z41" s="1"/>
      <c r="AA41" s="1"/>
      <c r="AB41" s="1"/>
      <c r="AC41" s="1"/>
      <c r="AD41" s="1"/>
      <c r="AE41" s="1"/>
      <c r="AF41" s="1"/>
      <c r="AG41" s="1"/>
      <c r="AH41" s="1"/>
    </row>
    <row r="42" spans="1:34">
      <c r="A42" t="s">
        <v>265</v>
      </c>
      <c r="B42" s="1">
        <v>16028</v>
      </c>
      <c r="C42" s="1">
        <v>0</v>
      </c>
      <c r="D42" s="1">
        <v>198</v>
      </c>
      <c r="E42" s="1">
        <v>161</v>
      </c>
      <c r="F42" s="1">
        <v>0</v>
      </c>
      <c r="G42" s="1">
        <v>0</v>
      </c>
      <c r="H42" s="1">
        <v>0</v>
      </c>
      <c r="I42" s="1">
        <v>0</v>
      </c>
      <c r="J42" s="1">
        <v>99</v>
      </c>
      <c r="K42" s="1">
        <v>0</v>
      </c>
      <c r="L42" s="1">
        <v>34</v>
      </c>
      <c r="M42" s="1">
        <v>291</v>
      </c>
      <c r="N42" s="1">
        <v>0</v>
      </c>
      <c r="O42" s="162">
        <v>10303</v>
      </c>
      <c r="P42" s="1">
        <f t="shared" si="8"/>
        <v>16811</v>
      </c>
      <c r="Q42" s="1">
        <f t="shared" si="4"/>
        <v>27114</v>
      </c>
      <c r="S42" s="1"/>
      <c r="T42" s="1"/>
      <c r="U42" s="1"/>
      <c r="V42" s="1"/>
      <c r="W42" s="1"/>
      <c r="X42" s="1"/>
      <c r="Y42" s="1"/>
      <c r="Z42" s="1"/>
      <c r="AA42" s="1"/>
      <c r="AB42" s="1"/>
      <c r="AC42" s="1"/>
      <c r="AD42" s="1"/>
      <c r="AE42" s="1"/>
      <c r="AF42" s="1"/>
      <c r="AG42" s="1"/>
      <c r="AH42" s="1"/>
    </row>
    <row r="43" spans="1:34">
      <c r="A43" t="s">
        <v>266</v>
      </c>
      <c r="B43" s="1">
        <v>5726</v>
      </c>
      <c r="C43" s="1">
        <v>0</v>
      </c>
      <c r="D43" s="1">
        <v>0</v>
      </c>
      <c r="E43" s="1">
        <v>126</v>
      </c>
      <c r="F43" s="1">
        <v>0</v>
      </c>
      <c r="G43" s="1">
        <v>0</v>
      </c>
      <c r="H43" s="1">
        <v>0</v>
      </c>
      <c r="I43" s="1">
        <v>0</v>
      </c>
      <c r="J43" s="1">
        <v>0</v>
      </c>
      <c r="K43" s="1">
        <v>0</v>
      </c>
      <c r="L43" s="1">
        <v>0</v>
      </c>
      <c r="M43" s="1">
        <v>291</v>
      </c>
      <c r="N43" s="1">
        <v>0</v>
      </c>
      <c r="O43" s="162">
        <v>8305</v>
      </c>
      <c r="P43" s="1">
        <f t="shared" si="8"/>
        <v>6143</v>
      </c>
      <c r="Q43" s="1">
        <f t="shared" si="4"/>
        <v>14448</v>
      </c>
      <c r="S43" s="1"/>
      <c r="T43" s="1"/>
      <c r="U43" s="1"/>
      <c r="V43" s="1"/>
      <c r="W43" s="1"/>
      <c r="X43" s="1"/>
      <c r="Y43" s="1"/>
      <c r="Z43" s="1"/>
      <c r="AA43" s="1"/>
      <c r="AB43" s="1"/>
      <c r="AC43" s="1"/>
      <c r="AD43" s="1"/>
      <c r="AE43" s="1"/>
      <c r="AF43" s="1"/>
      <c r="AG43" s="1"/>
      <c r="AH43" s="1"/>
    </row>
    <row r="44" spans="1:34">
      <c r="A44" s="45" t="s">
        <v>267</v>
      </c>
      <c r="B44" s="46">
        <v>10657</v>
      </c>
      <c r="C44" s="46">
        <v>0</v>
      </c>
      <c r="D44" s="46">
        <v>0</v>
      </c>
      <c r="E44" s="46">
        <v>126</v>
      </c>
      <c r="F44" s="46">
        <v>0</v>
      </c>
      <c r="G44" s="46">
        <v>0</v>
      </c>
      <c r="H44" s="46">
        <v>0</v>
      </c>
      <c r="I44" s="46">
        <v>0</v>
      </c>
      <c r="J44" s="46">
        <v>0</v>
      </c>
      <c r="K44" s="46">
        <v>0</v>
      </c>
      <c r="L44" s="46">
        <v>88</v>
      </c>
      <c r="M44" s="46">
        <v>291</v>
      </c>
      <c r="N44" s="46">
        <v>0</v>
      </c>
      <c r="O44" s="162">
        <v>16538</v>
      </c>
      <c r="P44" s="46">
        <f t="shared" si="8"/>
        <v>11162</v>
      </c>
      <c r="Q44" s="46">
        <f t="shared" ref="Q44" si="11">SUM(O44:P44)</f>
        <v>27700</v>
      </c>
      <c r="S44" s="1"/>
      <c r="T44" s="1"/>
      <c r="U44" s="1"/>
      <c r="V44" s="1"/>
      <c r="W44" s="1"/>
      <c r="X44" s="1"/>
      <c r="Y44" s="1"/>
      <c r="Z44" s="1"/>
      <c r="AA44" s="1"/>
      <c r="AB44" s="1"/>
      <c r="AC44" s="1"/>
      <c r="AD44" s="1"/>
      <c r="AE44" s="1"/>
      <c r="AF44" s="1"/>
      <c r="AG44" s="1"/>
      <c r="AH44" s="1"/>
    </row>
    <row r="45" spans="1:34">
      <c r="A45" t="s">
        <v>268</v>
      </c>
      <c r="B45" s="1">
        <v>31522</v>
      </c>
      <c r="C45" s="1">
        <v>0</v>
      </c>
      <c r="D45" s="1">
        <v>0</v>
      </c>
      <c r="E45" s="1">
        <v>443</v>
      </c>
      <c r="F45" s="1">
        <v>0</v>
      </c>
      <c r="G45" s="1">
        <v>0</v>
      </c>
      <c r="H45" s="1">
        <v>0</v>
      </c>
      <c r="I45" s="1">
        <v>0</v>
      </c>
      <c r="J45" s="1">
        <v>0</v>
      </c>
      <c r="K45" s="1">
        <v>0</v>
      </c>
      <c r="L45" s="1">
        <v>109</v>
      </c>
      <c r="M45" s="1">
        <v>308</v>
      </c>
      <c r="N45" s="1">
        <v>0</v>
      </c>
      <c r="O45" s="162">
        <v>35084</v>
      </c>
      <c r="P45" s="1">
        <f t="shared" si="8"/>
        <v>32382</v>
      </c>
      <c r="Q45" s="1">
        <f t="shared" si="4"/>
        <v>67466</v>
      </c>
      <c r="S45" s="1"/>
      <c r="T45" s="1"/>
      <c r="U45" s="1"/>
      <c r="V45" s="1"/>
      <c r="W45" s="1"/>
      <c r="X45" s="1"/>
      <c r="Y45" s="1"/>
      <c r="Z45" s="1"/>
      <c r="AA45" s="1"/>
      <c r="AB45" s="1"/>
      <c r="AC45" s="1"/>
      <c r="AD45" s="1"/>
      <c r="AE45" s="1"/>
      <c r="AF45" s="1"/>
      <c r="AG45" s="1"/>
      <c r="AH45" s="1"/>
    </row>
    <row r="46" spans="1:34">
      <c r="A46" s="45" t="s">
        <v>269</v>
      </c>
      <c r="B46" s="46">
        <v>13808</v>
      </c>
      <c r="C46" s="46">
        <v>0</v>
      </c>
      <c r="D46" s="46">
        <v>198</v>
      </c>
      <c r="E46" s="46">
        <v>161</v>
      </c>
      <c r="F46" s="46">
        <v>0</v>
      </c>
      <c r="G46" s="46">
        <v>0</v>
      </c>
      <c r="H46" s="46">
        <v>0</v>
      </c>
      <c r="I46" s="46">
        <v>0</v>
      </c>
      <c r="J46" s="46">
        <v>99</v>
      </c>
      <c r="K46" s="46">
        <v>0</v>
      </c>
      <c r="L46" s="46">
        <v>0</v>
      </c>
      <c r="M46" s="46">
        <v>291</v>
      </c>
      <c r="N46" s="46">
        <v>0</v>
      </c>
      <c r="O46" s="162">
        <v>10356</v>
      </c>
      <c r="P46" s="46">
        <f t="shared" si="8"/>
        <v>14557</v>
      </c>
      <c r="Q46" s="46">
        <f t="shared" ref="Q46" si="12">SUM(O46:P46)</f>
        <v>24913</v>
      </c>
      <c r="S46" s="1"/>
      <c r="T46" s="1"/>
      <c r="U46" s="1"/>
      <c r="V46" s="1"/>
      <c r="W46" s="1"/>
      <c r="X46" s="1"/>
      <c r="Y46" s="1"/>
      <c r="Z46" s="1"/>
      <c r="AA46" s="1"/>
      <c r="AB46" s="1"/>
      <c r="AC46" s="1"/>
      <c r="AD46" s="1"/>
      <c r="AE46" s="1"/>
      <c r="AF46" s="1"/>
      <c r="AG46" s="1"/>
      <c r="AH46" s="1"/>
    </row>
    <row r="47" spans="1:34">
      <c r="A47" s="156" t="s">
        <v>270</v>
      </c>
      <c r="B47" s="1">
        <v>13801</v>
      </c>
      <c r="C47" s="1">
        <v>0</v>
      </c>
      <c r="D47" s="1">
        <v>198</v>
      </c>
      <c r="E47" s="1">
        <v>161</v>
      </c>
      <c r="F47" s="1">
        <v>0</v>
      </c>
      <c r="G47" s="1">
        <v>0</v>
      </c>
      <c r="H47" s="1">
        <v>0</v>
      </c>
      <c r="I47" s="1">
        <v>0</v>
      </c>
      <c r="J47" s="1">
        <v>99</v>
      </c>
      <c r="K47" s="1">
        <v>0</v>
      </c>
      <c r="L47" s="1">
        <v>34</v>
      </c>
      <c r="M47" s="1">
        <v>291</v>
      </c>
      <c r="N47" s="1">
        <v>0</v>
      </c>
      <c r="O47" s="162">
        <v>10738</v>
      </c>
      <c r="P47" s="1">
        <f t="shared" si="8"/>
        <v>14584</v>
      </c>
      <c r="Q47" s="1">
        <f t="shared" si="4"/>
        <v>25322</v>
      </c>
      <c r="S47" s="1"/>
      <c r="T47" s="1"/>
      <c r="U47" s="1"/>
      <c r="V47" s="1"/>
      <c r="W47" s="1"/>
      <c r="X47" s="1"/>
      <c r="Y47" s="1"/>
      <c r="Z47" s="1"/>
      <c r="AA47" s="1"/>
      <c r="AB47" s="1"/>
      <c r="AC47" s="1"/>
      <c r="AD47" s="1"/>
      <c r="AE47" s="1"/>
      <c r="AF47" s="1"/>
      <c r="AG47" s="1"/>
      <c r="AH47" s="1"/>
    </row>
    <row r="48" spans="1:34">
      <c r="A48" s="63" t="s">
        <v>479</v>
      </c>
      <c r="B48" s="64"/>
      <c r="C48" s="64"/>
      <c r="D48" s="64"/>
      <c r="E48" s="64"/>
      <c r="F48" s="64"/>
      <c r="G48" s="64"/>
      <c r="H48" s="64"/>
      <c r="I48" s="64"/>
      <c r="J48" s="64"/>
      <c r="K48" s="64"/>
      <c r="L48" s="64"/>
      <c r="M48" s="64"/>
      <c r="N48" s="64"/>
      <c r="O48" s="166"/>
      <c r="P48" s="64"/>
      <c r="Q48" s="64"/>
      <c r="S48" s="1"/>
      <c r="T48" s="1"/>
      <c r="U48" s="1"/>
      <c r="V48" s="1"/>
      <c r="W48" s="1"/>
      <c r="X48" s="1"/>
      <c r="Y48" s="1"/>
      <c r="Z48" s="1"/>
      <c r="AA48" s="1"/>
      <c r="AB48" s="1"/>
      <c r="AC48" s="1"/>
      <c r="AD48" s="1"/>
      <c r="AE48" s="1"/>
      <c r="AF48" s="1"/>
      <c r="AG48" s="1"/>
      <c r="AH48" s="1"/>
    </row>
    <row r="49" spans="1:34" ht="17.25">
      <c r="A49" t="s">
        <v>133</v>
      </c>
      <c r="B49" s="1">
        <v>5336</v>
      </c>
      <c r="C49" s="1">
        <v>259</v>
      </c>
      <c r="D49" s="1">
        <v>200</v>
      </c>
      <c r="E49" s="1">
        <v>124</v>
      </c>
      <c r="F49" s="1">
        <v>50</v>
      </c>
      <c r="G49" s="1">
        <v>25.6</v>
      </c>
      <c r="H49" s="1">
        <v>54.4</v>
      </c>
      <c r="I49" s="1">
        <v>530</v>
      </c>
      <c r="J49" s="1">
        <v>100</v>
      </c>
      <c r="K49" s="1">
        <v>80</v>
      </c>
      <c r="L49" s="1">
        <v>3025</v>
      </c>
      <c r="M49" s="1">
        <v>1173</v>
      </c>
      <c r="N49" s="1">
        <v>0</v>
      </c>
      <c r="O49" s="162">
        <v>6446</v>
      </c>
      <c r="P49" s="1">
        <f>SUM(B49:N49)</f>
        <v>10957</v>
      </c>
      <c r="Q49" s="1">
        <f>SUM(O49:P49)</f>
        <v>17403</v>
      </c>
      <c r="S49" s="1"/>
      <c r="T49" s="1"/>
      <c r="U49" s="1"/>
      <c r="V49" s="1"/>
      <c r="W49" s="1"/>
      <c r="X49" s="1"/>
      <c r="Y49" s="1"/>
      <c r="Z49" s="1"/>
      <c r="AA49" s="1"/>
      <c r="AB49" s="1"/>
      <c r="AC49" s="1"/>
      <c r="AD49" s="1"/>
      <c r="AE49" s="1"/>
      <c r="AF49" s="1"/>
      <c r="AG49" s="1"/>
      <c r="AH49" s="1"/>
    </row>
    <row r="50" spans="1:34" ht="17.25">
      <c r="A50" t="s">
        <v>135</v>
      </c>
      <c r="B50" s="1">
        <v>6024</v>
      </c>
      <c r="C50" s="1">
        <v>0</v>
      </c>
      <c r="D50" s="1">
        <v>200</v>
      </c>
      <c r="E50" s="1">
        <v>136</v>
      </c>
      <c r="F50" s="1">
        <v>80</v>
      </c>
      <c r="G50" s="1">
        <v>80</v>
      </c>
      <c r="H50" s="1">
        <v>519</v>
      </c>
      <c r="I50" s="1">
        <v>0</v>
      </c>
      <c r="J50" s="1">
        <v>140</v>
      </c>
      <c r="K50" s="1">
        <v>80</v>
      </c>
      <c r="L50" s="1">
        <v>2968</v>
      </c>
      <c r="M50" s="1">
        <v>726</v>
      </c>
      <c r="N50" s="1">
        <v>0</v>
      </c>
      <c r="O50" s="162">
        <v>6942</v>
      </c>
      <c r="P50" s="1">
        <f>SUM(B50:N50)</f>
        <v>10953</v>
      </c>
      <c r="Q50" s="1">
        <f>SUM(O50:P50)</f>
        <v>17895</v>
      </c>
      <c r="S50" s="1"/>
      <c r="T50" s="1"/>
      <c r="U50" s="1"/>
      <c r="V50" s="1"/>
      <c r="W50" s="1"/>
      <c r="X50" s="1"/>
      <c r="Y50" s="1"/>
      <c r="Z50" s="1"/>
      <c r="AA50" s="1"/>
      <c r="AB50" s="1"/>
      <c r="AC50" s="1"/>
      <c r="AD50" s="1"/>
      <c r="AE50" s="1"/>
      <c r="AF50" s="1"/>
      <c r="AG50" s="1"/>
      <c r="AH50" s="1"/>
    </row>
    <row r="51" spans="1:34">
      <c r="A51" t="s">
        <v>145</v>
      </c>
      <c r="B51" s="1">
        <v>10484</v>
      </c>
      <c r="C51" s="1">
        <v>1596</v>
      </c>
      <c r="D51" s="1">
        <v>200</v>
      </c>
      <c r="E51" s="1">
        <v>190</v>
      </c>
      <c r="F51" s="1">
        <v>50</v>
      </c>
      <c r="G51" s="1">
        <v>20</v>
      </c>
      <c r="H51" s="1">
        <v>60</v>
      </c>
      <c r="I51" s="1">
        <v>0</v>
      </c>
      <c r="J51" s="1">
        <v>100</v>
      </c>
      <c r="K51" s="1">
        <v>80</v>
      </c>
      <c r="L51" s="1">
        <v>3467</v>
      </c>
      <c r="M51" s="1">
        <v>379</v>
      </c>
      <c r="N51" s="1">
        <v>0</v>
      </c>
      <c r="O51" s="162">
        <v>15000</v>
      </c>
      <c r="P51" s="1">
        <f>SUM(B51:N51)</f>
        <v>16626</v>
      </c>
      <c r="Q51" s="1">
        <f>SUM(O51:P51)</f>
        <v>31626</v>
      </c>
      <c r="S51" s="1"/>
      <c r="T51" s="1"/>
      <c r="U51" s="1"/>
      <c r="V51" s="1"/>
      <c r="W51" s="1"/>
      <c r="X51" s="1"/>
      <c r="Y51" s="1"/>
      <c r="Z51" s="1"/>
      <c r="AA51" s="1"/>
      <c r="AB51" s="1"/>
      <c r="AC51" s="1"/>
      <c r="AD51" s="1"/>
      <c r="AE51" s="1"/>
      <c r="AF51" s="1"/>
      <c r="AG51" s="1"/>
      <c r="AH51" s="1"/>
    </row>
    <row r="52" spans="1:34">
      <c r="A52" t="s">
        <v>146</v>
      </c>
      <c r="B52" s="1">
        <v>10484</v>
      </c>
      <c r="C52" s="1">
        <v>1596</v>
      </c>
      <c r="D52" s="1">
        <v>200</v>
      </c>
      <c r="E52" s="1">
        <v>190</v>
      </c>
      <c r="F52" s="1">
        <v>50</v>
      </c>
      <c r="G52" s="1">
        <v>20</v>
      </c>
      <c r="H52" s="1">
        <v>60</v>
      </c>
      <c r="I52" s="1">
        <v>0</v>
      </c>
      <c r="J52" s="1">
        <v>100</v>
      </c>
      <c r="K52" s="1">
        <v>80</v>
      </c>
      <c r="L52" s="1">
        <v>3467</v>
      </c>
      <c r="M52" s="1">
        <v>379</v>
      </c>
      <c r="N52" s="1">
        <v>0</v>
      </c>
      <c r="O52" s="162">
        <v>15000</v>
      </c>
      <c r="P52" s="1">
        <f>SUM(B52:N52)</f>
        <v>16626</v>
      </c>
      <c r="Q52" s="1">
        <f t="shared" ref="Q52:Q53" si="13">SUM(O52:P52)</f>
        <v>31626</v>
      </c>
    </row>
    <row r="53" spans="1:34">
      <c r="A53" t="s">
        <v>147</v>
      </c>
      <c r="B53" s="1">
        <v>10484</v>
      </c>
      <c r="C53" s="1">
        <v>1596</v>
      </c>
      <c r="D53" s="1">
        <v>200</v>
      </c>
      <c r="E53" s="1">
        <v>190</v>
      </c>
      <c r="F53" s="1">
        <v>50</v>
      </c>
      <c r="G53" s="1">
        <v>20</v>
      </c>
      <c r="H53" s="1">
        <v>60</v>
      </c>
      <c r="I53" s="1">
        <v>0</v>
      </c>
      <c r="J53" s="1">
        <v>100</v>
      </c>
      <c r="K53" s="1">
        <v>80</v>
      </c>
      <c r="L53" s="1">
        <v>3467</v>
      </c>
      <c r="M53" s="1">
        <v>379</v>
      </c>
      <c r="N53" s="1">
        <v>0</v>
      </c>
      <c r="O53" s="162">
        <v>15000</v>
      </c>
      <c r="P53" s="1">
        <f>SUM(B53:N53)</f>
        <v>16626</v>
      </c>
      <c r="Q53" s="1">
        <f t="shared" si="13"/>
        <v>31626</v>
      </c>
    </row>
    <row r="55" spans="1:34">
      <c r="A55" s="48" t="s">
        <v>131</v>
      </c>
    </row>
    <row r="56" spans="1:34">
      <c r="A56" s="48" t="s">
        <v>132</v>
      </c>
    </row>
    <row r="60" spans="1:34">
      <c r="A60" s="54"/>
    </row>
    <row r="61" spans="1:34">
      <c r="A61" s="54"/>
    </row>
  </sheetData>
  <phoneticPr fontId="2" type="noConversion"/>
  <pageMargins left="0.7" right="0.7" top="0.75" bottom="0.75" header="0.3" footer="0.3"/>
  <pageSetup paperSize="5" scale="10" orientation="landscape" r:id="rId1"/>
  <ignoredErrors>
    <ignoredError sqref="P7:P13 P49:P51 P47 P25 P45 P42:P43 P15 P27:P35 P38:P40 P20:P2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61"/>
  <sheetViews>
    <sheetView zoomScaleNormal="100" workbookViewId="0">
      <pane xSplit="1" ySplit="4" topLeftCell="B5" activePane="bottomRight" state="frozen"/>
      <selection activeCell="A2" sqref="A2"/>
      <selection pane="topRight" activeCell="A2" sqref="A2"/>
      <selection pane="bottomLeft" activeCell="A2" sqref="A2"/>
      <selection pane="bottomRight" activeCell="A12" sqref="A12"/>
    </sheetView>
  </sheetViews>
  <sheetFormatPr defaultRowHeight="15"/>
  <cols>
    <col min="1" max="1" width="55.7109375" customWidth="1"/>
    <col min="2" max="3" width="10.85546875" style="1" customWidth="1"/>
    <col min="4" max="4" width="10.5703125" style="1" customWidth="1"/>
    <col min="5" max="5" width="11.42578125" style="1" customWidth="1"/>
    <col min="6" max="6" width="13.42578125" style="1" customWidth="1"/>
    <col min="7" max="9" width="10.140625" style="1" customWidth="1"/>
    <col min="10" max="10" width="12.140625" style="1" customWidth="1"/>
    <col min="11" max="11" width="10.85546875" style="1" customWidth="1"/>
    <col min="12" max="12" width="10.42578125" style="1" customWidth="1"/>
    <col min="13" max="14" width="11.85546875" style="1" customWidth="1"/>
    <col min="15" max="15" width="11" style="162" customWidth="1"/>
    <col min="16" max="17" width="9.140625" style="1"/>
    <col min="18" max="18" width="2.85546875" style="1" customWidth="1"/>
    <col min="20" max="20" width="11.5703125" hidden="1" customWidth="1"/>
  </cols>
  <sheetData>
    <row r="1" spans="1:37" s="5" customFormat="1">
      <c r="A1" s="5" t="s">
        <v>169</v>
      </c>
      <c r="B1" s="6"/>
      <c r="C1" s="6"/>
      <c r="D1" s="6"/>
      <c r="E1" s="6"/>
      <c r="F1" s="6"/>
      <c r="G1" s="6"/>
      <c r="H1" s="6"/>
      <c r="I1" s="6"/>
      <c r="J1" s="6"/>
      <c r="K1" s="6"/>
      <c r="L1" s="6"/>
      <c r="M1" s="6"/>
      <c r="N1" s="6"/>
      <c r="O1" s="163"/>
      <c r="P1" s="6"/>
      <c r="Q1" s="6"/>
      <c r="R1" s="6"/>
    </row>
    <row r="2" spans="1:37" s="5" customFormat="1">
      <c r="A2" s="5" t="s">
        <v>59</v>
      </c>
      <c r="B2" s="6"/>
      <c r="C2" s="6"/>
      <c r="D2" s="6"/>
      <c r="E2" s="6"/>
      <c r="F2" s="6"/>
      <c r="G2" s="6"/>
      <c r="H2" s="6"/>
      <c r="I2" s="6"/>
      <c r="J2" s="6"/>
      <c r="K2" s="6"/>
      <c r="L2" s="6"/>
      <c r="M2" s="6"/>
      <c r="N2" s="6"/>
      <c r="O2" s="163"/>
      <c r="P2" s="6"/>
      <c r="Q2" s="6"/>
      <c r="R2" s="6"/>
    </row>
    <row r="4" spans="1:37" s="4" customFormat="1" ht="75">
      <c r="A4" s="2" t="s">
        <v>0</v>
      </c>
      <c r="B4" s="3" t="s">
        <v>1</v>
      </c>
      <c r="C4" s="3" t="s">
        <v>103</v>
      </c>
      <c r="D4" s="3" t="s">
        <v>2</v>
      </c>
      <c r="E4" s="3" t="s">
        <v>3</v>
      </c>
      <c r="F4" s="3" t="s">
        <v>105</v>
      </c>
      <c r="G4" s="3" t="s">
        <v>5</v>
      </c>
      <c r="H4" s="3" t="s">
        <v>61</v>
      </c>
      <c r="I4" s="3" t="s">
        <v>106</v>
      </c>
      <c r="J4" s="3" t="s">
        <v>6</v>
      </c>
      <c r="K4" s="3" t="s">
        <v>7</v>
      </c>
      <c r="L4" s="3" t="s">
        <v>8</v>
      </c>
      <c r="M4" s="3" t="s">
        <v>9</v>
      </c>
      <c r="N4" s="3" t="s">
        <v>53</v>
      </c>
      <c r="O4" s="164" t="s">
        <v>10</v>
      </c>
      <c r="P4" s="3" t="s">
        <v>182</v>
      </c>
      <c r="Q4" s="3" t="s">
        <v>183</v>
      </c>
      <c r="R4" s="3"/>
      <c r="T4" s="4" t="s">
        <v>107</v>
      </c>
      <c r="V4" s="3"/>
      <c r="W4" s="3"/>
      <c r="X4" s="3"/>
      <c r="Y4" s="3"/>
      <c r="Z4" s="3"/>
      <c r="AA4" s="3"/>
      <c r="AB4" s="3"/>
      <c r="AC4" s="3"/>
      <c r="AD4" s="3"/>
      <c r="AE4" s="3"/>
      <c r="AF4" s="3"/>
      <c r="AG4" s="3"/>
      <c r="AH4" s="3"/>
      <c r="AI4" s="3"/>
      <c r="AJ4" s="3"/>
      <c r="AK4" s="3"/>
    </row>
    <row r="5" spans="1:37" s="41" customFormat="1">
      <c r="A5" s="60" t="s">
        <v>20</v>
      </c>
      <c r="B5" s="61"/>
      <c r="C5" s="61"/>
      <c r="D5" s="61"/>
      <c r="E5" s="61"/>
      <c r="F5" s="61"/>
      <c r="G5" s="61"/>
      <c r="H5" s="61"/>
      <c r="I5" s="61"/>
      <c r="J5" s="61"/>
      <c r="K5" s="61"/>
      <c r="L5" s="61"/>
      <c r="M5" s="61"/>
      <c r="N5" s="61"/>
      <c r="O5" s="165"/>
      <c r="P5" s="61"/>
      <c r="Q5" s="61"/>
      <c r="R5" s="42"/>
    </row>
    <row r="6" spans="1:37">
      <c r="A6" t="s">
        <v>12</v>
      </c>
      <c r="B6" s="1">
        <v>5528.6</v>
      </c>
      <c r="C6" s="1">
        <v>418.96</v>
      </c>
      <c r="D6" s="1">
        <v>255.86</v>
      </c>
      <c r="E6" s="1">
        <v>140.72</v>
      </c>
      <c r="F6" s="1">
        <v>53.3</v>
      </c>
      <c r="G6" s="1">
        <v>23.46</v>
      </c>
      <c r="H6" s="1">
        <v>102.34</v>
      </c>
      <c r="I6" s="1">
        <v>0</v>
      </c>
      <c r="J6" s="1">
        <v>127.92</v>
      </c>
      <c r="K6" s="1">
        <v>255.86</v>
      </c>
      <c r="L6" s="1">
        <v>434.94</v>
      </c>
      <c r="M6" s="1">
        <v>865.66</v>
      </c>
      <c r="N6" s="1">
        <v>0</v>
      </c>
      <c r="O6" s="162">
        <v>9023</v>
      </c>
      <c r="P6" s="1">
        <f t="shared" ref="P6:P16" si="0">SUM(B6:N6)</f>
        <v>8207.6200000000008</v>
      </c>
      <c r="Q6" s="1">
        <f t="shared" ref="Q6" si="1">SUM(O6:P6)</f>
        <v>17230.620000000003</v>
      </c>
      <c r="T6" s="1">
        <f>SUM(D6:M6)</f>
        <v>2260.06</v>
      </c>
      <c r="V6" s="1"/>
      <c r="W6" s="1"/>
      <c r="X6" s="1"/>
      <c r="Y6" s="1"/>
      <c r="Z6" s="1"/>
      <c r="AA6" s="1"/>
      <c r="AB6" s="1"/>
      <c r="AC6" s="1"/>
      <c r="AD6" s="1"/>
      <c r="AE6" s="1"/>
      <c r="AF6" s="1"/>
      <c r="AG6" s="1"/>
      <c r="AH6" s="1"/>
      <c r="AI6" s="1"/>
      <c r="AJ6" s="1"/>
      <c r="AK6" s="1"/>
    </row>
    <row r="7" spans="1:37">
      <c r="A7" t="s">
        <v>13</v>
      </c>
      <c r="B7" s="1">
        <v>5994</v>
      </c>
      <c r="C7" s="1">
        <v>189.51</v>
      </c>
      <c r="D7" s="1">
        <v>240</v>
      </c>
      <c r="E7" s="1">
        <v>138</v>
      </c>
      <c r="F7" s="1">
        <v>50.010000000000005</v>
      </c>
      <c r="G7" s="1">
        <v>37.5</v>
      </c>
      <c r="H7" s="1">
        <v>96</v>
      </c>
      <c r="I7" s="1">
        <v>1308.78</v>
      </c>
      <c r="J7" s="1">
        <v>120</v>
      </c>
      <c r="K7" s="1">
        <v>240</v>
      </c>
      <c r="L7" s="1">
        <f>1433.7+606</f>
        <v>2039.7</v>
      </c>
      <c r="M7" s="1">
        <v>418.5</v>
      </c>
      <c r="N7" s="1">
        <v>0</v>
      </c>
      <c r="O7" s="162">
        <v>6741</v>
      </c>
      <c r="P7" s="1">
        <f t="shared" si="0"/>
        <v>10872</v>
      </c>
      <c r="Q7" s="1">
        <f t="shared" ref="Q7:Q15" si="2">SUM(O7:P7)</f>
        <v>17613</v>
      </c>
      <c r="T7" s="1">
        <f t="shared" ref="T7:T15" si="3">SUM(D7:M7)</f>
        <v>4688.49</v>
      </c>
      <c r="V7" s="1"/>
      <c r="W7" s="1"/>
      <c r="X7" s="1"/>
      <c r="Y7" s="1"/>
      <c r="Z7" s="1"/>
      <c r="AA7" s="1"/>
      <c r="AB7" s="1"/>
      <c r="AC7" s="1"/>
      <c r="AD7" s="1"/>
      <c r="AE7" s="1"/>
      <c r="AF7" s="1"/>
      <c r="AG7" s="1"/>
      <c r="AH7" s="1"/>
      <c r="AI7" s="1"/>
      <c r="AJ7" s="1"/>
      <c r="AK7" s="1"/>
    </row>
    <row r="8" spans="1:37">
      <c r="A8" t="s">
        <v>14</v>
      </c>
      <c r="B8" s="1">
        <v>5702.74</v>
      </c>
      <c r="C8" s="1">
        <v>1254.74</v>
      </c>
      <c r="D8" s="1">
        <v>180</v>
      </c>
      <c r="E8" s="1">
        <v>118</v>
      </c>
      <c r="F8" s="1">
        <v>50</v>
      </c>
      <c r="G8" s="1">
        <v>20</v>
      </c>
      <c r="H8" s="1">
        <v>96</v>
      </c>
      <c r="I8" s="1">
        <v>0</v>
      </c>
      <c r="J8" s="1">
        <v>120</v>
      </c>
      <c r="K8" s="1">
        <v>240</v>
      </c>
      <c r="L8" s="1">
        <v>1078</v>
      </c>
      <c r="M8" s="1">
        <v>933.2</v>
      </c>
      <c r="N8" s="1">
        <v>0</v>
      </c>
      <c r="O8" s="162">
        <v>2000</v>
      </c>
      <c r="P8" s="1">
        <f t="shared" si="0"/>
        <v>9792.68</v>
      </c>
      <c r="Q8" s="1">
        <f t="shared" si="2"/>
        <v>11792.68</v>
      </c>
      <c r="T8" s="1">
        <f t="shared" si="3"/>
        <v>2835.2</v>
      </c>
      <c r="V8" s="1"/>
      <c r="W8" s="1"/>
      <c r="X8" s="1"/>
      <c r="Y8" s="1"/>
      <c r="Z8" s="1"/>
      <c r="AA8" s="1"/>
      <c r="AB8" s="1"/>
      <c r="AC8" s="1"/>
      <c r="AD8" s="1"/>
      <c r="AE8" s="1"/>
      <c r="AF8" s="1"/>
      <c r="AG8" s="1"/>
      <c r="AH8" s="1"/>
      <c r="AI8" s="1"/>
      <c r="AJ8" s="1"/>
      <c r="AK8" s="1"/>
    </row>
    <row r="9" spans="1:37">
      <c r="A9" t="s">
        <v>15</v>
      </c>
      <c r="B9" s="1">
        <v>5685.6</v>
      </c>
      <c r="C9" s="1">
        <v>64.8</v>
      </c>
      <c r="D9" s="1">
        <v>240</v>
      </c>
      <c r="E9" s="1">
        <v>120</v>
      </c>
      <c r="F9" s="1">
        <v>50</v>
      </c>
      <c r="G9" s="1">
        <v>20</v>
      </c>
      <c r="H9" s="1">
        <v>96</v>
      </c>
      <c r="I9" s="1">
        <v>0</v>
      </c>
      <c r="J9" s="1">
        <v>120</v>
      </c>
      <c r="K9" s="1">
        <v>228</v>
      </c>
      <c r="L9" s="1">
        <v>1724.12</v>
      </c>
      <c r="M9" s="1">
        <v>1154.5</v>
      </c>
      <c r="N9" s="1">
        <v>0</v>
      </c>
      <c r="O9" s="162">
        <v>1093.2</v>
      </c>
      <c r="P9" s="1">
        <f t="shared" si="0"/>
        <v>9503.02</v>
      </c>
      <c r="Q9" s="1">
        <f t="shared" si="2"/>
        <v>10596.220000000001</v>
      </c>
      <c r="T9" s="1">
        <f t="shared" si="3"/>
        <v>3752.62</v>
      </c>
      <c r="V9" s="1"/>
      <c r="W9" s="1"/>
      <c r="X9" s="1"/>
      <c r="Y9" s="1"/>
      <c r="Z9" s="1"/>
      <c r="AA9" s="1"/>
      <c r="AB9" s="1"/>
      <c r="AC9" s="1"/>
      <c r="AD9" s="1"/>
      <c r="AE9" s="1"/>
      <c r="AF9" s="1"/>
      <c r="AG9" s="1"/>
      <c r="AH9" s="1"/>
      <c r="AI9" s="1"/>
      <c r="AJ9" s="1"/>
      <c r="AK9" s="1"/>
    </row>
    <row r="10" spans="1:37">
      <c r="A10" t="s">
        <v>16</v>
      </c>
      <c r="B10" s="1">
        <v>5738</v>
      </c>
      <c r="C10" s="1">
        <v>2024</v>
      </c>
      <c r="D10" s="1">
        <v>240</v>
      </c>
      <c r="E10" s="1">
        <v>124</v>
      </c>
      <c r="F10" s="1">
        <v>50</v>
      </c>
      <c r="G10" s="1">
        <v>20</v>
      </c>
      <c r="H10" s="1">
        <v>96</v>
      </c>
      <c r="I10" s="1">
        <v>210</v>
      </c>
      <c r="J10" s="1">
        <v>120</v>
      </c>
      <c r="K10" s="1">
        <v>240</v>
      </c>
      <c r="L10" s="1">
        <f>596+1104</f>
        <v>1700</v>
      </c>
      <c r="M10" s="1">
        <v>668</v>
      </c>
      <c r="N10" s="1">
        <v>0</v>
      </c>
      <c r="O10" s="162">
        <v>10788</v>
      </c>
      <c r="P10" s="1">
        <f t="shared" si="0"/>
        <v>11230</v>
      </c>
      <c r="Q10" s="1">
        <f t="shared" si="2"/>
        <v>22018</v>
      </c>
      <c r="T10" s="1">
        <f t="shared" si="3"/>
        <v>3468</v>
      </c>
      <c r="V10" s="1"/>
      <c r="W10" s="1"/>
      <c r="X10" s="1"/>
      <c r="Y10" s="1"/>
      <c r="Z10" s="1"/>
      <c r="AA10" s="1"/>
      <c r="AB10" s="1"/>
      <c r="AC10" s="1"/>
      <c r="AD10" s="1"/>
      <c r="AE10" s="1"/>
      <c r="AF10" s="1"/>
      <c r="AG10" s="1"/>
      <c r="AH10" s="1"/>
      <c r="AI10" s="1"/>
      <c r="AJ10" s="1"/>
      <c r="AK10" s="1"/>
    </row>
    <row r="11" spans="1:37">
      <c r="A11" t="s">
        <v>17</v>
      </c>
      <c r="B11" s="1">
        <v>6684.2</v>
      </c>
      <c r="C11" s="1">
        <v>490.1</v>
      </c>
      <c r="D11" s="1">
        <v>240</v>
      </c>
      <c r="E11" s="1">
        <v>115.2</v>
      </c>
      <c r="F11" s="1">
        <v>50</v>
      </c>
      <c r="G11" s="1">
        <v>20</v>
      </c>
      <c r="H11" s="1">
        <v>96</v>
      </c>
      <c r="I11" s="1">
        <v>0</v>
      </c>
      <c r="J11" s="1">
        <v>120</v>
      </c>
      <c r="K11" s="1">
        <v>240</v>
      </c>
      <c r="L11" s="1">
        <v>1352.3</v>
      </c>
      <c r="M11" s="1">
        <v>659</v>
      </c>
      <c r="N11" s="1">
        <v>0</v>
      </c>
      <c r="O11" s="162">
        <v>12477.6</v>
      </c>
      <c r="P11" s="1">
        <f t="shared" si="0"/>
        <v>10066.799999999999</v>
      </c>
      <c r="Q11" s="1">
        <f t="shared" si="2"/>
        <v>22544.400000000001</v>
      </c>
      <c r="T11" s="1">
        <f t="shared" si="3"/>
        <v>2892.5</v>
      </c>
      <c r="V11" s="1"/>
      <c r="W11" s="1"/>
      <c r="X11" s="1"/>
      <c r="Y11" s="1"/>
      <c r="Z11" s="1"/>
      <c r="AA11" s="1"/>
      <c r="AB11" s="1"/>
      <c r="AC11" s="1"/>
      <c r="AD11" s="1"/>
      <c r="AE11" s="1"/>
      <c r="AF11" s="1"/>
      <c r="AG11" s="1"/>
      <c r="AH11" s="1"/>
      <c r="AI11" s="1"/>
      <c r="AJ11" s="1"/>
      <c r="AK11" s="1"/>
    </row>
    <row r="12" spans="1:37">
      <c r="A12" t="s">
        <v>18</v>
      </c>
      <c r="B12" s="1">
        <v>5815.98</v>
      </c>
      <c r="C12" s="1">
        <v>3987</v>
      </c>
      <c r="D12" s="1">
        <v>240</v>
      </c>
      <c r="E12" s="1">
        <v>122.4</v>
      </c>
      <c r="F12" s="1">
        <v>50</v>
      </c>
      <c r="G12" s="1">
        <v>20</v>
      </c>
      <c r="H12" s="1">
        <v>96</v>
      </c>
      <c r="I12" s="1">
        <v>0</v>
      </c>
      <c r="J12" s="1">
        <v>120</v>
      </c>
      <c r="K12" s="1">
        <v>240</v>
      </c>
      <c r="L12" s="1">
        <v>799.92</v>
      </c>
      <c r="M12" s="1">
        <v>771.04</v>
      </c>
      <c r="N12" s="1">
        <v>0</v>
      </c>
      <c r="O12" s="162">
        <v>13728</v>
      </c>
      <c r="P12" s="1">
        <f>SUM(B12:N12)</f>
        <v>12262.34</v>
      </c>
      <c r="Q12" s="1">
        <f t="shared" si="2"/>
        <v>25990.34</v>
      </c>
      <c r="T12" s="1">
        <f t="shared" si="3"/>
        <v>2459.3599999999997</v>
      </c>
      <c r="V12" s="1"/>
      <c r="W12" s="1"/>
      <c r="X12" s="1"/>
      <c r="Y12" s="1"/>
      <c r="Z12" s="1"/>
      <c r="AA12" s="1"/>
      <c r="AB12" s="1"/>
      <c r="AC12" s="1"/>
      <c r="AD12" s="1"/>
      <c r="AE12" s="1"/>
      <c r="AF12" s="1"/>
      <c r="AG12" s="1"/>
      <c r="AH12" s="1"/>
      <c r="AI12" s="1"/>
      <c r="AJ12" s="1"/>
      <c r="AK12" s="1"/>
    </row>
    <row r="13" spans="1:37">
      <c r="A13" t="s">
        <v>40</v>
      </c>
      <c r="B13" s="1">
        <v>6489</v>
      </c>
      <c r="C13" s="1">
        <v>901</v>
      </c>
      <c r="D13" s="1">
        <v>240</v>
      </c>
      <c r="E13" s="1">
        <v>120</v>
      </c>
      <c r="F13" s="1">
        <v>50</v>
      </c>
      <c r="G13" s="1">
        <v>20</v>
      </c>
      <c r="H13" s="1">
        <v>96</v>
      </c>
      <c r="I13" s="1">
        <v>0</v>
      </c>
      <c r="J13" s="1">
        <v>120</v>
      </c>
      <c r="K13" s="1">
        <v>240</v>
      </c>
      <c r="L13" s="1">
        <f>972+792</f>
        <v>1764</v>
      </c>
      <c r="M13" s="1">
        <v>800</v>
      </c>
      <c r="N13" s="1">
        <v>0</v>
      </c>
      <c r="O13" s="162">
        <v>12100</v>
      </c>
      <c r="P13" s="1">
        <f t="shared" si="0"/>
        <v>10840</v>
      </c>
      <c r="Q13" s="1">
        <f t="shared" si="2"/>
        <v>22940</v>
      </c>
      <c r="T13" s="1">
        <f t="shared" si="3"/>
        <v>3450</v>
      </c>
      <c r="V13" s="1"/>
      <c r="W13" s="1"/>
      <c r="X13" s="1"/>
      <c r="Y13" s="1"/>
      <c r="Z13" s="1"/>
      <c r="AA13" s="1"/>
      <c r="AB13" s="1"/>
      <c r="AC13" s="1"/>
      <c r="AD13" s="1"/>
      <c r="AE13" s="1"/>
      <c r="AF13" s="1"/>
      <c r="AG13" s="1"/>
      <c r="AH13" s="1"/>
      <c r="AI13" s="1"/>
      <c r="AJ13" s="1"/>
      <c r="AK13" s="1"/>
    </row>
    <row r="14" spans="1:37">
      <c r="A14" t="s">
        <v>272</v>
      </c>
      <c r="B14" s="1">
        <v>10729</v>
      </c>
      <c r="C14" s="1">
        <v>1224</v>
      </c>
      <c r="D14" s="1">
        <v>240</v>
      </c>
      <c r="E14" s="1">
        <v>120</v>
      </c>
      <c r="F14" s="1">
        <v>50</v>
      </c>
      <c r="G14" s="1">
        <v>20</v>
      </c>
      <c r="H14" s="1">
        <v>96</v>
      </c>
      <c r="I14" s="1">
        <v>0</v>
      </c>
      <c r="J14" s="1">
        <v>150</v>
      </c>
      <c r="K14" s="1">
        <v>300</v>
      </c>
      <c r="L14" s="1">
        <f>1050+1171</f>
        <v>2221</v>
      </c>
      <c r="M14" s="1">
        <v>800</v>
      </c>
      <c r="N14" s="1">
        <v>10034</v>
      </c>
      <c r="O14" s="162">
        <v>20256</v>
      </c>
      <c r="P14" s="1">
        <f t="shared" si="0"/>
        <v>25984</v>
      </c>
      <c r="Q14" s="1">
        <f t="shared" si="2"/>
        <v>46240</v>
      </c>
      <c r="T14" s="1">
        <f t="shared" si="3"/>
        <v>3997</v>
      </c>
      <c r="V14" s="1"/>
      <c r="W14" s="1"/>
      <c r="X14" s="1"/>
      <c r="Y14" s="1"/>
      <c r="Z14" s="1"/>
      <c r="AA14" s="1"/>
      <c r="AB14" s="1"/>
      <c r="AC14" s="1"/>
      <c r="AD14" s="1"/>
      <c r="AE14" s="1"/>
      <c r="AF14" s="1"/>
      <c r="AG14" s="1"/>
      <c r="AH14" s="1"/>
      <c r="AI14" s="1"/>
      <c r="AJ14" s="1"/>
      <c r="AK14" s="1"/>
    </row>
    <row r="15" spans="1:37">
      <c r="A15" t="s">
        <v>273</v>
      </c>
      <c r="B15" s="1">
        <v>6489</v>
      </c>
      <c r="C15" s="1">
        <v>901</v>
      </c>
      <c r="D15" s="1">
        <v>240</v>
      </c>
      <c r="E15" s="1">
        <v>120</v>
      </c>
      <c r="F15" s="1">
        <v>50</v>
      </c>
      <c r="G15" s="1">
        <v>20</v>
      </c>
      <c r="H15" s="1">
        <v>96</v>
      </c>
      <c r="I15" s="1">
        <v>0</v>
      </c>
      <c r="J15" s="1">
        <v>120</v>
      </c>
      <c r="K15" s="1">
        <v>240</v>
      </c>
      <c r="L15" s="1">
        <f>972+792</f>
        <v>1764</v>
      </c>
      <c r="M15" s="1">
        <v>800</v>
      </c>
      <c r="N15" s="1">
        <v>1500</v>
      </c>
      <c r="O15" s="162">
        <v>12100</v>
      </c>
      <c r="P15" s="1">
        <f t="shared" si="0"/>
        <v>12340</v>
      </c>
      <c r="Q15" s="1">
        <f t="shared" si="2"/>
        <v>24440</v>
      </c>
      <c r="T15" s="1">
        <f t="shared" si="3"/>
        <v>3450</v>
      </c>
      <c r="V15" s="1"/>
      <c r="W15" s="1"/>
      <c r="X15" s="1"/>
      <c r="Y15" s="1"/>
      <c r="Z15" s="1"/>
      <c r="AA15" s="1"/>
      <c r="AB15" s="1"/>
      <c r="AC15" s="1"/>
      <c r="AD15" s="1"/>
      <c r="AE15" s="1"/>
      <c r="AF15" s="1"/>
      <c r="AG15" s="1"/>
      <c r="AH15" s="1"/>
      <c r="AI15" s="1"/>
      <c r="AJ15" s="1"/>
      <c r="AK15" s="1"/>
    </row>
    <row r="16" spans="1:37" s="45" customFormat="1">
      <c r="A16" s="45" t="s">
        <v>274</v>
      </c>
      <c r="B16" s="46">
        <v>6489</v>
      </c>
      <c r="C16" s="46">
        <v>901</v>
      </c>
      <c r="D16" s="46">
        <v>240</v>
      </c>
      <c r="E16" s="46">
        <v>120</v>
      </c>
      <c r="F16" s="46">
        <v>50</v>
      </c>
      <c r="G16" s="46">
        <v>20</v>
      </c>
      <c r="H16" s="46">
        <v>96</v>
      </c>
      <c r="I16" s="46">
        <v>0</v>
      </c>
      <c r="J16" s="46">
        <v>120</v>
      </c>
      <c r="K16" s="46">
        <v>240</v>
      </c>
      <c r="L16" s="46">
        <f>972+792</f>
        <v>1764</v>
      </c>
      <c r="M16" s="46">
        <v>800</v>
      </c>
      <c r="N16" s="46">
        <v>8000</v>
      </c>
      <c r="O16" s="162">
        <v>12100</v>
      </c>
      <c r="P16" s="46">
        <f t="shared" si="0"/>
        <v>18840</v>
      </c>
      <c r="Q16" s="46">
        <f t="shared" ref="Q16" si="4">SUM(O16:P16)</f>
        <v>30940</v>
      </c>
      <c r="R16" s="46"/>
      <c r="T16" s="46">
        <f t="shared" ref="T16" si="5">SUM(D16:M16)</f>
        <v>3450</v>
      </c>
      <c r="V16" s="46"/>
      <c r="W16" s="46"/>
      <c r="X16" s="46"/>
      <c r="Y16" s="46"/>
      <c r="Z16" s="46"/>
      <c r="AA16" s="46"/>
      <c r="AB16" s="46"/>
      <c r="AC16" s="46"/>
      <c r="AD16" s="46"/>
      <c r="AE16" s="46"/>
      <c r="AF16" s="46"/>
      <c r="AG16" s="46"/>
      <c r="AH16" s="46"/>
      <c r="AI16" s="46"/>
      <c r="AJ16" s="46"/>
      <c r="AK16" s="46"/>
    </row>
    <row r="17" spans="1:37">
      <c r="A17" s="63" t="s">
        <v>19</v>
      </c>
      <c r="B17" s="64"/>
      <c r="C17" s="64"/>
      <c r="D17" s="64"/>
      <c r="E17" s="64"/>
      <c r="F17" s="64"/>
      <c r="G17" s="64"/>
      <c r="H17" s="64"/>
      <c r="I17" s="64"/>
      <c r="J17" s="64"/>
      <c r="K17" s="64"/>
      <c r="L17" s="64"/>
      <c r="M17" s="64"/>
      <c r="N17" s="64"/>
      <c r="O17" s="166"/>
      <c r="P17" s="64"/>
      <c r="Q17" s="64"/>
      <c r="V17" s="1"/>
      <c r="W17" s="1"/>
      <c r="X17" s="1"/>
      <c r="Y17" s="1"/>
      <c r="Z17" s="1"/>
      <c r="AA17" s="1"/>
      <c r="AB17" s="1"/>
      <c r="AC17" s="1"/>
      <c r="AD17" s="1"/>
      <c r="AE17" s="1"/>
      <c r="AF17" s="1"/>
      <c r="AG17" s="1"/>
      <c r="AH17" s="1"/>
      <c r="AI17" s="1"/>
      <c r="AJ17" s="1"/>
      <c r="AK17" s="1"/>
    </row>
    <row r="18" spans="1:37">
      <c r="A18" t="s">
        <v>154</v>
      </c>
      <c r="B18" s="1">
        <v>9131.85</v>
      </c>
      <c r="C18" s="1">
        <v>0</v>
      </c>
      <c r="D18" s="1">
        <v>490</v>
      </c>
      <c r="E18" s="1">
        <v>160</v>
      </c>
      <c r="F18" s="1">
        <v>0</v>
      </c>
      <c r="G18" s="1">
        <v>0</v>
      </c>
      <c r="H18" s="1">
        <v>96</v>
      </c>
      <c r="I18" s="1">
        <v>0</v>
      </c>
      <c r="J18" s="1">
        <v>120</v>
      </c>
      <c r="K18" s="1">
        <v>0</v>
      </c>
      <c r="L18" s="1">
        <v>3437.4</v>
      </c>
      <c r="M18" s="1">
        <v>285.25</v>
      </c>
      <c r="N18" s="1">
        <v>0</v>
      </c>
      <c r="O18" s="162">
        <v>16935</v>
      </c>
      <c r="P18" s="1">
        <f t="shared" ref="P18:P47" si="6">SUM(B18:N18)</f>
        <v>13720.5</v>
      </c>
      <c r="Q18" s="1">
        <f t="shared" ref="Q18:Q47" si="7">SUM(O18:P18)</f>
        <v>30655.5</v>
      </c>
      <c r="T18" s="1">
        <f t="shared" ref="T18:T45" si="8">SUM(D18:M18)</f>
        <v>4588.6499999999996</v>
      </c>
      <c r="V18" s="1"/>
      <c r="W18" s="1"/>
      <c r="X18" s="1"/>
      <c r="Y18" s="1"/>
      <c r="Z18" s="1"/>
      <c r="AA18" s="1"/>
      <c r="AB18" s="1"/>
      <c r="AC18" s="1"/>
      <c r="AD18" s="1"/>
      <c r="AE18" s="1"/>
      <c r="AF18" s="1"/>
      <c r="AG18" s="1"/>
      <c r="AH18" s="1"/>
      <c r="AI18" s="1"/>
      <c r="AJ18" s="1"/>
      <c r="AK18" s="1"/>
    </row>
    <row r="19" spans="1:37">
      <c r="A19" s="160" t="s">
        <v>155</v>
      </c>
      <c r="B19" s="1">
        <v>9346.65</v>
      </c>
      <c r="C19" s="1">
        <v>0</v>
      </c>
      <c r="D19" s="1">
        <v>490</v>
      </c>
      <c r="E19" s="1">
        <v>160</v>
      </c>
      <c r="F19" s="1">
        <v>0</v>
      </c>
      <c r="G19" s="1">
        <v>0</v>
      </c>
      <c r="H19" s="1">
        <v>96</v>
      </c>
      <c r="I19" s="1">
        <v>0</v>
      </c>
      <c r="J19" s="1">
        <v>120</v>
      </c>
      <c r="K19" s="1">
        <v>0</v>
      </c>
      <c r="L19" s="1">
        <v>3437.4</v>
      </c>
      <c r="M19" s="1">
        <v>285.25</v>
      </c>
      <c r="N19" s="1">
        <v>0</v>
      </c>
      <c r="O19" s="162">
        <v>16935</v>
      </c>
      <c r="P19" s="1">
        <f t="shared" si="6"/>
        <v>13935.3</v>
      </c>
      <c r="Q19" s="1">
        <f t="shared" ref="Q19" si="9">SUM(O19:P19)</f>
        <v>30870.3</v>
      </c>
      <c r="T19" s="1"/>
      <c r="V19" s="1"/>
      <c r="W19" s="1"/>
      <c r="X19" s="1"/>
      <c r="Y19" s="1"/>
      <c r="Z19" s="1"/>
      <c r="AA19" s="1"/>
      <c r="AB19" s="1"/>
      <c r="AC19" s="1"/>
      <c r="AD19" s="1"/>
      <c r="AE19" s="1"/>
      <c r="AF19" s="1"/>
      <c r="AG19" s="1"/>
      <c r="AH19" s="1"/>
      <c r="AI19" s="1"/>
      <c r="AJ19" s="1"/>
      <c r="AK19" s="1"/>
    </row>
    <row r="20" spans="1:37">
      <c r="A20" t="s">
        <v>41</v>
      </c>
      <c r="B20" s="1">
        <v>26073.85</v>
      </c>
      <c r="C20" s="1">
        <v>0</v>
      </c>
      <c r="D20" s="1">
        <v>490</v>
      </c>
      <c r="E20" s="1">
        <v>432</v>
      </c>
      <c r="F20" s="1">
        <v>0</v>
      </c>
      <c r="G20" s="1">
        <v>0</v>
      </c>
      <c r="H20" s="1">
        <v>96</v>
      </c>
      <c r="I20" s="1">
        <v>0</v>
      </c>
      <c r="J20" s="1">
        <v>120</v>
      </c>
      <c r="K20" s="1">
        <v>0</v>
      </c>
      <c r="L20" s="1">
        <v>1837.15</v>
      </c>
      <c r="M20" s="1">
        <v>285.5</v>
      </c>
      <c r="N20" s="1">
        <v>0</v>
      </c>
      <c r="O20" s="162">
        <v>31620</v>
      </c>
      <c r="P20" s="1">
        <f t="shared" si="6"/>
        <v>29334.5</v>
      </c>
      <c r="Q20" s="1">
        <f t="shared" si="7"/>
        <v>60954.5</v>
      </c>
      <c r="T20" s="1">
        <f t="shared" si="8"/>
        <v>3260.65</v>
      </c>
      <c r="V20" s="1"/>
      <c r="W20" s="1"/>
      <c r="X20" s="1"/>
      <c r="Y20" s="1"/>
      <c r="Z20" s="1"/>
      <c r="AA20" s="1"/>
      <c r="AB20" s="1"/>
      <c r="AC20" s="1"/>
      <c r="AD20" s="1"/>
      <c r="AE20" s="1"/>
      <c r="AF20" s="1"/>
      <c r="AG20" s="1"/>
      <c r="AH20" s="1"/>
      <c r="AI20" s="1"/>
      <c r="AJ20" s="1"/>
      <c r="AK20" s="1"/>
    </row>
    <row r="21" spans="1:37">
      <c r="A21" t="s">
        <v>275</v>
      </c>
      <c r="B21" s="1">
        <v>22054</v>
      </c>
      <c r="C21" s="1">
        <v>0</v>
      </c>
      <c r="D21" s="1">
        <v>240</v>
      </c>
      <c r="E21" s="1">
        <v>438</v>
      </c>
      <c r="F21" s="1">
        <v>0</v>
      </c>
      <c r="G21" s="1">
        <v>0</v>
      </c>
      <c r="H21" s="1">
        <v>96</v>
      </c>
      <c r="I21" s="1">
        <v>0</v>
      </c>
      <c r="J21" s="1">
        <v>120</v>
      </c>
      <c r="K21" s="1">
        <v>0</v>
      </c>
      <c r="L21" s="1">
        <v>2705.4</v>
      </c>
      <c r="M21" s="1">
        <v>313</v>
      </c>
      <c r="N21" s="1">
        <v>0</v>
      </c>
      <c r="O21" s="162">
        <v>15440</v>
      </c>
      <c r="P21" s="1">
        <f t="shared" si="6"/>
        <v>25966.400000000001</v>
      </c>
      <c r="Q21" s="1">
        <f t="shared" si="7"/>
        <v>41406.400000000001</v>
      </c>
      <c r="T21" s="1">
        <f t="shared" si="8"/>
        <v>3912.4</v>
      </c>
      <c r="V21" s="1"/>
      <c r="W21" s="1"/>
      <c r="X21" s="1"/>
      <c r="Y21" s="1"/>
      <c r="Z21" s="1"/>
      <c r="AA21" s="1"/>
      <c r="AB21" s="1"/>
      <c r="AC21" s="1"/>
      <c r="AD21" s="1"/>
      <c r="AE21" s="1"/>
      <c r="AF21" s="1"/>
      <c r="AG21" s="1"/>
      <c r="AH21" s="1"/>
      <c r="AI21" s="1"/>
      <c r="AJ21" s="1"/>
      <c r="AK21" s="1"/>
    </row>
    <row r="22" spans="1:37">
      <c r="A22" t="s">
        <v>22</v>
      </c>
      <c r="B22" s="1">
        <v>6195.96</v>
      </c>
      <c r="C22" s="1">
        <v>0</v>
      </c>
      <c r="D22" s="1">
        <v>180</v>
      </c>
      <c r="E22" s="1">
        <v>90</v>
      </c>
      <c r="F22" s="1">
        <v>0</v>
      </c>
      <c r="G22" s="1">
        <v>0</v>
      </c>
      <c r="H22" s="1">
        <v>96</v>
      </c>
      <c r="I22" s="1">
        <v>0</v>
      </c>
      <c r="J22" s="1">
        <v>120</v>
      </c>
      <c r="K22" s="1">
        <v>48</v>
      </c>
      <c r="L22" s="1">
        <v>245.28</v>
      </c>
      <c r="M22" s="1">
        <v>559.44000000000005</v>
      </c>
      <c r="N22" s="1">
        <v>0</v>
      </c>
      <c r="O22" s="162">
        <v>12497.22</v>
      </c>
      <c r="P22" s="1">
        <f t="shared" si="6"/>
        <v>7534.68</v>
      </c>
      <c r="Q22" s="1">
        <f t="shared" si="7"/>
        <v>20031.900000000001</v>
      </c>
      <c r="T22" s="1">
        <f t="shared" si="8"/>
        <v>1338.72</v>
      </c>
      <c r="V22" s="1"/>
      <c r="W22" s="1"/>
      <c r="X22" s="1"/>
      <c r="Y22" s="1"/>
      <c r="Z22" s="1"/>
      <c r="AA22" s="1"/>
      <c r="AB22" s="1"/>
      <c r="AC22" s="1"/>
      <c r="AD22" s="1"/>
      <c r="AE22" s="1"/>
      <c r="AF22" s="1"/>
      <c r="AG22" s="1"/>
      <c r="AH22" s="1"/>
      <c r="AI22" s="1"/>
      <c r="AJ22" s="1"/>
      <c r="AK22" s="1"/>
    </row>
    <row r="23" spans="1:37">
      <c r="A23" t="s">
        <v>193</v>
      </c>
      <c r="B23" s="1">
        <v>6090.38</v>
      </c>
      <c r="C23" s="1">
        <v>420.7</v>
      </c>
      <c r="D23" s="1">
        <v>240</v>
      </c>
      <c r="E23" s="1">
        <v>138</v>
      </c>
      <c r="F23" s="1">
        <v>792</v>
      </c>
      <c r="G23" s="1">
        <v>150</v>
      </c>
      <c r="H23" s="1">
        <v>96</v>
      </c>
      <c r="I23" s="1">
        <v>0</v>
      </c>
      <c r="J23" s="1">
        <v>0</v>
      </c>
      <c r="K23" s="1">
        <v>0</v>
      </c>
      <c r="L23" s="1">
        <v>2133.4</v>
      </c>
      <c r="M23" s="1">
        <v>438.32</v>
      </c>
      <c r="N23" s="1">
        <v>0</v>
      </c>
      <c r="O23" s="162">
        <v>4570</v>
      </c>
      <c r="P23" s="1">
        <f t="shared" si="6"/>
        <v>10498.8</v>
      </c>
      <c r="Q23" s="1">
        <f>SUM(O23:P23)</f>
        <v>15068.8</v>
      </c>
      <c r="T23" s="1">
        <f>SUM(D23:M23)</f>
        <v>3987.7200000000003</v>
      </c>
      <c r="V23" s="1"/>
      <c r="W23" s="1"/>
      <c r="X23" s="1"/>
      <c r="Y23" s="1"/>
      <c r="Z23" s="1"/>
      <c r="AA23" s="1"/>
      <c r="AB23" s="1"/>
      <c r="AC23" s="1"/>
      <c r="AD23" s="1"/>
      <c r="AE23" s="1"/>
      <c r="AF23" s="1"/>
      <c r="AG23" s="1"/>
      <c r="AH23" s="1"/>
      <c r="AI23" s="1"/>
      <c r="AJ23" s="1"/>
      <c r="AK23" s="1"/>
    </row>
    <row r="24" spans="1:37" s="45" customFormat="1">
      <c r="A24" s="45" t="s">
        <v>276</v>
      </c>
      <c r="B24" s="46">
        <v>6090.38</v>
      </c>
      <c r="C24" s="46">
        <v>420.7</v>
      </c>
      <c r="D24" s="46">
        <v>240</v>
      </c>
      <c r="E24" s="46">
        <v>138</v>
      </c>
      <c r="F24" s="46">
        <v>792</v>
      </c>
      <c r="G24" s="46">
        <v>150</v>
      </c>
      <c r="H24" s="46">
        <v>96</v>
      </c>
      <c r="I24" s="46">
        <v>0</v>
      </c>
      <c r="J24" s="46">
        <v>0</v>
      </c>
      <c r="K24" s="46">
        <v>0</v>
      </c>
      <c r="L24" s="46">
        <v>2133.4</v>
      </c>
      <c r="M24" s="46">
        <v>438.32</v>
      </c>
      <c r="N24" s="46">
        <v>4000</v>
      </c>
      <c r="O24" s="162">
        <v>4570</v>
      </c>
      <c r="P24" s="46">
        <f t="shared" si="6"/>
        <v>14498.8</v>
      </c>
      <c r="Q24" s="46">
        <f t="shared" ref="Q24" si="10">SUM(O24:P24)</f>
        <v>19068.8</v>
      </c>
      <c r="R24" s="46"/>
      <c r="T24" s="46"/>
      <c r="V24" s="46"/>
      <c r="W24" s="46"/>
      <c r="X24" s="46"/>
      <c r="Y24" s="46"/>
      <c r="Z24" s="46"/>
      <c r="AA24" s="46"/>
      <c r="AB24" s="46"/>
      <c r="AC24" s="46"/>
      <c r="AD24" s="46"/>
      <c r="AE24" s="46"/>
      <c r="AF24" s="46"/>
      <c r="AG24" s="46"/>
      <c r="AH24" s="46"/>
      <c r="AI24" s="46"/>
      <c r="AJ24" s="46"/>
      <c r="AK24" s="46"/>
    </row>
    <row r="25" spans="1:37">
      <c r="A25" t="s">
        <v>240</v>
      </c>
      <c r="B25" s="1">
        <v>10368</v>
      </c>
      <c r="C25" s="1">
        <v>0</v>
      </c>
      <c r="D25" s="1">
        <v>180</v>
      </c>
      <c r="E25" s="1">
        <v>166</v>
      </c>
      <c r="F25" s="1">
        <v>0</v>
      </c>
      <c r="G25" s="1">
        <v>0</v>
      </c>
      <c r="H25" s="1">
        <v>96</v>
      </c>
      <c r="I25" s="1">
        <v>0</v>
      </c>
      <c r="J25" s="1">
        <v>90</v>
      </c>
      <c r="K25" s="1">
        <v>0</v>
      </c>
      <c r="L25" s="1">
        <v>460</v>
      </c>
      <c r="M25" s="1">
        <v>0</v>
      </c>
      <c r="N25" s="1">
        <v>0</v>
      </c>
      <c r="O25" s="162">
        <v>11084</v>
      </c>
      <c r="P25" s="1">
        <f t="shared" si="6"/>
        <v>11360</v>
      </c>
      <c r="Q25" s="1">
        <f t="shared" si="7"/>
        <v>22444</v>
      </c>
      <c r="T25" s="1">
        <f t="shared" si="8"/>
        <v>992</v>
      </c>
      <c r="V25" s="1"/>
      <c r="W25" s="1"/>
      <c r="X25" s="1"/>
      <c r="Y25" s="1"/>
      <c r="Z25" s="1"/>
      <c r="AA25" s="1"/>
      <c r="AB25" s="1"/>
      <c r="AC25" s="1"/>
      <c r="AD25" s="1"/>
      <c r="AE25" s="1"/>
      <c r="AF25" s="1"/>
      <c r="AG25" s="1"/>
      <c r="AH25" s="1"/>
      <c r="AI25" s="1"/>
      <c r="AJ25" s="1"/>
      <c r="AK25" s="1"/>
    </row>
    <row r="26" spans="1:37" s="45" customFormat="1">
      <c r="A26" s="45" t="s">
        <v>251</v>
      </c>
      <c r="B26" s="46">
        <v>10368</v>
      </c>
      <c r="C26" s="46">
        <v>0</v>
      </c>
      <c r="D26" s="46">
        <v>180</v>
      </c>
      <c r="E26" s="46">
        <v>166</v>
      </c>
      <c r="F26" s="46">
        <v>0</v>
      </c>
      <c r="G26" s="46">
        <v>0</v>
      </c>
      <c r="H26" s="46">
        <v>96</v>
      </c>
      <c r="I26" s="46">
        <v>0</v>
      </c>
      <c r="J26" s="46">
        <v>90</v>
      </c>
      <c r="K26" s="46">
        <v>0</v>
      </c>
      <c r="L26" s="46">
        <v>3660</v>
      </c>
      <c r="M26" s="46">
        <v>0</v>
      </c>
      <c r="N26" s="46">
        <v>0</v>
      </c>
      <c r="O26" s="162">
        <v>11084</v>
      </c>
      <c r="P26" s="46">
        <f t="shared" si="6"/>
        <v>14560</v>
      </c>
      <c r="Q26" s="46">
        <f t="shared" ref="Q26" si="11">SUM(O26:P26)</f>
        <v>25644</v>
      </c>
      <c r="R26" s="46"/>
      <c r="T26" s="46">
        <f t="shared" si="8"/>
        <v>4192</v>
      </c>
      <c r="V26" s="46"/>
      <c r="W26" s="46"/>
      <c r="X26" s="46"/>
      <c r="Y26" s="46"/>
      <c r="Z26" s="46"/>
      <c r="AA26" s="46"/>
      <c r="AB26" s="46"/>
      <c r="AC26" s="46"/>
      <c r="AD26" s="46"/>
      <c r="AE26" s="46"/>
      <c r="AF26" s="46"/>
      <c r="AG26" s="46"/>
      <c r="AH26" s="46"/>
      <c r="AI26" s="46"/>
      <c r="AJ26" s="46"/>
      <c r="AK26" s="46"/>
    </row>
    <row r="27" spans="1:37">
      <c r="A27" t="s">
        <v>241</v>
      </c>
      <c r="B27" s="1">
        <v>8224</v>
      </c>
      <c r="C27" s="1">
        <v>0</v>
      </c>
      <c r="D27" s="1">
        <v>180</v>
      </c>
      <c r="E27" s="1">
        <v>128</v>
      </c>
      <c r="F27" s="1">
        <v>0</v>
      </c>
      <c r="G27" s="1">
        <v>0</v>
      </c>
      <c r="H27" s="1">
        <v>96</v>
      </c>
      <c r="I27" s="1">
        <v>0</v>
      </c>
      <c r="J27" s="1">
        <v>90</v>
      </c>
      <c r="K27" s="1">
        <v>0</v>
      </c>
      <c r="L27" s="1">
        <v>2896</v>
      </c>
      <c r="M27" s="1">
        <v>0</v>
      </c>
      <c r="N27" s="1">
        <v>0</v>
      </c>
      <c r="O27" s="162">
        <v>10206</v>
      </c>
      <c r="P27" s="1">
        <f t="shared" si="6"/>
        <v>11614</v>
      </c>
      <c r="Q27" s="1">
        <f t="shared" si="7"/>
        <v>21820</v>
      </c>
      <c r="T27" s="1">
        <f t="shared" si="8"/>
        <v>3390</v>
      </c>
      <c r="V27" s="1"/>
      <c r="W27" s="1"/>
      <c r="X27" s="1"/>
      <c r="Y27" s="1"/>
      <c r="Z27" s="1"/>
      <c r="AA27" s="1"/>
      <c r="AB27" s="1"/>
      <c r="AC27" s="1"/>
      <c r="AD27" s="1"/>
      <c r="AE27" s="1"/>
      <c r="AF27" s="1"/>
      <c r="AG27" s="1"/>
      <c r="AH27" s="1"/>
      <c r="AI27" s="1"/>
      <c r="AJ27" s="1"/>
      <c r="AK27" s="1"/>
    </row>
    <row r="28" spans="1:37" s="45" customFormat="1">
      <c r="A28" s="45" t="s">
        <v>252</v>
      </c>
      <c r="B28" s="46">
        <v>18173</v>
      </c>
      <c r="C28" s="46">
        <v>0</v>
      </c>
      <c r="D28" s="46">
        <v>180</v>
      </c>
      <c r="E28" s="46">
        <v>271</v>
      </c>
      <c r="F28" s="46">
        <v>0</v>
      </c>
      <c r="G28" s="46">
        <v>0</v>
      </c>
      <c r="H28" s="46">
        <v>96</v>
      </c>
      <c r="I28" s="46">
        <v>0</v>
      </c>
      <c r="J28" s="46">
        <v>90</v>
      </c>
      <c r="K28" s="46">
        <v>0</v>
      </c>
      <c r="L28" s="46">
        <v>8372</v>
      </c>
      <c r="M28" s="46">
        <v>0</v>
      </c>
      <c r="N28" s="1">
        <v>0</v>
      </c>
      <c r="O28" s="162">
        <v>14390</v>
      </c>
      <c r="P28" s="1">
        <f t="shared" si="6"/>
        <v>27182</v>
      </c>
      <c r="Q28" s="46">
        <f t="shared" si="7"/>
        <v>41572</v>
      </c>
      <c r="R28" s="46"/>
      <c r="T28" s="46">
        <f t="shared" si="8"/>
        <v>9009</v>
      </c>
      <c r="V28" s="1"/>
      <c r="W28" s="1"/>
      <c r="X28" s="1"/>
      <c r="Y28" s="1"/>
      <c r="Z28" s="1"/>
      <c r="AA28" s="1"/>
      <c r="AB28" s="1"/>
      <c r="AC28" s="1"/>
      <c r="AD28" s="1"/>
      <c r="AE28" s="1"/>
      <c r="AF28" s="1"/>
      <c r="AG28" s="1"/>
      <c r="AH28" s="1"/>
      <c r="AI28" s="1"/>
      <c r="AJ28" s="1"/>
      <c r="AK28" s="1"/>
    </row>
    <row r="29" spans="1:37">
      <c r="A29" t="s">
        <v>253</v>
      </c>
      <c r="B29" s="1">
        <v>18173</v>
      </c>
      <c r="C29" s="1">
        <v>0</v>
      </c>
      <c r="D29" s="1">
        <v>180</v>
      </c>
      <c r="E29" s="1">
        <v>271</v>
      </c>
      <c r="F29" s="1">
        <v>0</v>
      </c>
      <c r="G29" s="1">
        <v>0</v>
      </c>
      <c r="H29" s="1">
        <v>96</v>
      </c>
      <c r="I29" s="1">
        <v>0</v>
      </c>
      <c r="J29" s="1">
        <v>90</v>
      </c>
      <c r="K29" s="1">
        <v>0</v>
      </c>
      <c r="L29" s="1">
        <v>450</v>
      </c>
      <c r="M29" s="1">
        <v>0</v>
      </c>
      <c r="N29" s="1">
        <v>0</v>
      </c>
      <c r="O29" s="162">
        <v>14390</v>
      </c>
      <c r="P29" s="1">
        <f t="shared" si="6"/>
        <v>19260</v>
      </c>
      <c r="Q29" s="1">
        <f t="shared" si="7"/>
        <v>33650</v>
      </c>
      <c r="T29" s="1">
        <f t="shared" si="8"/>
        <v>1087</v>
      </c>
      <c r="V29" s="1"/>
      <c r="W29" s="1"/>
      <c r="X29" s="1"/>
      <c r="Y29" s="1"/>
      <c r="Z29" s="1"/>
      <c r="AA29" s="1"/>
      <c r="AB29" s="1"/>
      <c r="AC29" s="1"/>
      <c r="AD29" s="1"/>
      <c r="AE29" s="1"/>
      <c r="AF29" s="1"/>
      <c r="AG29" s="1"/>
      <c r="AH29" s="1"/>
      <c r="AI29" s="1"/>
      <c r="AJ29" s="1"/>
      <c r="AK29" s="1"/>
    </row>
    <row r="30" spans="1:37">
      <c r="A30" t="s">
        <v>254</v>
      </c>
      <c r="B30" s="1">
        <v>8777</v>
      </c>
      <c r="C30" s="1">
        <v>0</v>
      </c>
      <c r="D30" s="1">
        <v>300</v>
      </c>
      <c r="E30" s="1">
        <v>139</v>
      </c>
      <c r="F30" s="1">
        <v>0</v>
      </c>
      <c r="G30" s="1">
        <v>0</v>
      </c>
      <c r="H30" s="1">
        <v>120</v>
      </c>
      <c r="I30" s="1">
        <v>0</v>
      </c>
      <c r="J30" s="1">
        <v>150</v>
      </c>
      <c r="K30" s="1">
        <v>0</v>
      </c>
      <c r="L30" s="1">
        <v>568</v>
      </c>
      <c r="M30" s="1">
        <v>0</v>
      </c>
      <c r="N30" s="1">
        <v>0</v>
      </c>
      <c r="O30" s="162">
        <v>12326</v>
      </c>
      <c r="P30" s="1">
        <f t="shared" si="6"/>
        <v>10054</v>
      </c>
      <c r="Q30" s="1">
        <f t="shared" si="7"/>
        <v>22380</v>
      </c>
      <c r="T30" s="1">
        <f t="shared" si="8"/>
        <v>1277</v>
      </c>
      <c r="V30" s="1"/>
      <c r="W30" s="1"/>
      <c r="X30" s="1"/>
      <c r="Y30" s="1"/>
      <c r="Z30" s="1"/>
      <c r="AA30" s="1"/>
      <c r="AB30" s="1"/>
      <c r="AC30" s="1"/>
      <c r="AD30" s="1"/>
      <c r="AE30" s="1"/>
      <c r="AF30" s="1"/>
      <c r="AG30" s="1"/>
      <c r="AH30" s="1"/>
      <c r="AI30" s="1"/>
      <c r="AJ30" s="1"/>
      <c r="AK30" s="1"/>
    </row>
    <row r="31" spans="1:37">
      <c r="A31" t="s">
        <v>255</v>
      </c>
      <c r="B31" s="1">
        <v>31931</v>
      </c>
      <c r="C31" s="1">
        <v>0</v>
      </c>
      <c r="D31" s="1">
        <v>300</v>
      </c>
      <c r="E31" s="1">
        <v>395</v>
      </c>
      <c r="F31" s="1">
        <v>0</v>
      </c>
      <c r="G31" s="1">
        <v>0</v>
      </c>
      <c r="H31" s="1">
        <v>120</v>
      </c>
      <c r="I31" s="1">
        <v>0</v>
      </c>
      <c r="J31" s="1">
        <v>150</v>
      </c>
      <c r="K31" s="1">
        <v>0</v>
      </c>
      <c r="L31" s="1">
        <v>5758</v>
      </c>
      <c r="M31" s="1">
        <v>0</v>
      </c>
      <c r="N31" s="1">
        <v>0</v>
      </c>
      <c r="O31" s="162">
        <v>31600</v>
      </c>
      <c r="P31" s="1">
        <f t="shared" si="6"/>
        <v>38654</v>
      </c>
      <c r="Q31" s="1">
        <f t="shared" si="7"/>
        <v>70254</v>
      </c>
      <c r="T31" s="1">
        <f t="shared" si="8"/>
        <v>6723</v>
      </c>
      <c r="V31" s="1"/>
      <c r="W31" s="1"/>
      <c r="X31" s="1"/>
      <c r="Y31" s="1"/>
      <c r="Z31" s="1"/>
      <c r="AA31" s="1"/>
      <c r="AB31" s="1"/>
      <c r="AC31" s="1"/>
      <c r="AD31" s="1"/>
      <c r="AE31" s="1"/>
      <c r="AF31" s="1"/>
      <c r="AG31" s="1"/>
      <c r="AH31" s="1"/>
      <c r="AI31" s="1"/>
      <c r="AJ31" s="1"/>
      <c r="AK31" s="1"/>
    </row>
    <row r="32" spans="1:37">
      <c r="A32" t="s">
        <v>256</v>
      </c>
      <c r="B32" s="1">
        <v>9335</v>
      </c>
      <c r="C32" s="1">
        <v>0</v>
      </c>
      <c r="D32" s="1">
        <v>180</v>
      </c>
      <c r="E32" s="1">
        <v>166</v>
      </c>
      <c r="F32" s="1">
        <v>0</v>
      </c>
      <c r="G32" s="1">
        <v>0</v>
      </c>
      <c r="H32" s="1">
        <v>96</v>
      </c>
      <c r="I32" s="1">
        <v>0</v>
      </c>
      <c r="J32" s="1">
        <v>90</v>
      </c>
      <c r="K32" s="1">
        <v>0</v>
      </c>
      <c r="L32" s="1">
        <v>460</v>
      </c>
      <c r="M32" s="1">
        <v>0</v>
      </c>
      <c r="N32" s="1">
        <v>0</v>
      </c>
      <c r="O32" s="162">
        <v>10091.459999999999</v>
      </c>
      <c r="P32" s="1">
        <f t="shared" si="6"/>
        <v>10327</v>
      </c>
      <c r="Q32" s="1">
        <f t="shared" si="7"/>
        <v>20418.46</v>
      </c>
      <c r="T32" s="1">
        <f t="shared" si="8"/>
        <v>992</v>
      </c>
      <c r="V32" s="1"/>
      <c r="W32" s="1"/>
      <c r="X32" s="1"/>
      <c r="Y32" s="1"/>
      <c r="Z32" s="1"/>
      <c r="AA32" s="1"/>
      <c r="AB32" s="1"/>
      <c r="AC32" s="1"/>
      <c r="AD32" s="1"/>
      <c r="AE32" s="1"/>
      <c r="AF32" s="1"/>
      <c r="AG32" s="1"/>
      <c r="AH32" s="1"/>
      <c r="AI32" s="1"/>
      <c r="AJ32" s="1"/>
      <c r="AK32" s="1"/>
    </row>
    <row r="33" spans="1:37">
      <c r="A33" s="156" t="s">
        <v>257</v>
      </c>
      <c r="B33" s="1">
        <v>18596</v>
      </c>
      <c r="C33" s="1">
        <v>0</v>
      </c>
      <c r="D33" s="1">
        <v>180</v>
      </c>
      <c r="E33" s="1">
        <v>166</v>
      </c>
      <c r="F33" s="1">
        <v>0</v>
      </c>
      <c r="G33" s="1">
        <v>0</v>
      </c>
      <c r="H33" s="1">
        <v>96</v>
      </c>
      <c r="I33" s="1">
        <v>0</v>
      </c>
      <c r="J33" s="1">
        <v>90</v>
      </c>
      <c r="K33" s="1">
        <v>0</v>
      </c>
      <c r="L33" s="1">
        <v>460</v>
      </c>
      <c r="M33" s="1">
        <v>0</v>
      </c>
      <c r="N33" s="1">
        <v>0</v>
      </c>
      <c r="O33" s="162">
        <v>19224</v>
      </c>
      <c r="P33" s="1">
        <f t="shared" si="6"/>
        <v>19588</v>
      </c>
      <c r="Q33" s="1">
        <f>SUM(O33:P33)</f>
        <v>38812</v>
      </c>
      <c r="T33" s="1">
        <f>SUM(D33:M33)</f>
        <v>992</v>
      </c>
      <c r="V33" s="1"/>
      <c r="W33" s="1"/>
      <c r="X33" s="1"/>
      <c r="Y33" s="1"/>
      <c r="Z33" s="1"/>
      <c r="AA33" s="1"/>
      <c r="AB33" s="1"/>
      <c r="AC33" s="1"/>
      <c r="AD33" s="1"/>
      <c r="AE33" s="1"/>
      <c r="AF33" s="1"/>
      <c r="AG33" s="1"/>
      <c r="AH33" s="1"/>
      <c r="AI33" s="1"/>
      <c r="AJ33" s="1"/>
      <c r="AK33" s="1"/>
    </row>
    <row r="34" spans="1:37">
      <c r="A34" s="156" t="s">
        <v>258</v>
      </c>
      <c r="B34" s="1">
        <v>9335</v>
      </c>
      <c r="C34" s="1">
        <v>0</v>
      </c>
      <c r="D34" s="1">
        <v>180</v>
      </c>
      <c r="E34" s="1">
        <v>166</v>
      </c>
      <c r="F34" s="1">
        <v>0</v>
      </c>
      <c r="G34" s="1">
        <v>0</v>
      </c>
      <c r="H34" s="1">
        <v>96</v>
      </c>
      <c r="I34" s="1">
        <v>0</v>
      </c>
      <c r="J34" s="1">
        <v>90</v>
      </c>
      <c r="K34" s="1">
        <v>0</v>
      </c>
      <c r="L34" s="1">
        <v>660</v>
      </c>
      <c r="M34" s="1">
        <v>0</v>
      </c>
      <c r="N34" s="1">
        <v>0</v>
      </c>
      <c r="O34" s="162">
        <v>8401.5</v>
      </c>
      <c r="P34" s="1">
        <f t="shared" si="6"/>
        <v>10527</v>
      </c>
      <c r="Q34" s="1">
        <f t="shared" si="7"/>
        <v>18928.5</v>
      </c>
      <c r="T34" s="1">
        <f t="shared" si="8"/>
        <v>1192</v>
      </c>
      <c r="V34" s="1"/>
      <c r="W34" s="1"/>
      <c r="X34" s="1"/>
      <c r="Y34" s="1"/>
      <c r="Z34" s="1"/>
      <c r="AA34" s="1"/>
      <c r="AB34" s="1"/>
      <c r="AC34" s="1"/>
      <c r="AD34" s="1"/>
      <c r="AE34" s="1"/>
      <c r="AF34" s="1"/>
      <c r="AG34" s="1"/>
      <c r="AH34" s="1"/>
      <c r="AI34" s="1"/>
      <c r="AJ34" s="1"/>
      <c r="AK34" s="1"/>
    </row>
    <row r="35" spans="1:37">
      <c r="A35" s="156" t="s">
        <v>259</v>
      </c>
      <c r="B35" s="1">
        <v>8858.32</v>
      </c>
      <c r="C35" s="1">
        <v>0</v>
      </c>
      <c r="D35" s="1">
        <v>180</v>
      </c>
      <c r="E35" s="1">
        <v>166</v>
      </c>
      <c r="F35" s="1">
        <v>0</v>
      </c>
      <c r="G35" s="1">
        <v>0</v>
      </c>
      <c r="H35" s="1">
        <v>96</v>
      </c>
      <c r="I35" s="1">
        <v>0</v>
      </c>
      <c r="J35" s="1">
        <v>90</v>
      </c>
      <c r="K35" s="1">
        <v>0</v>
      </c>
      <c r="L35" s="1">
        <v>1260</v>
      </c>
      <c r="M35" s="1">
        <v>0</v>
      </c>
      <c r="N35" s="1">
        <v>0</v>
      </c>
      <c r="O35" s="162">
        <v>6643.74</v>
      </c>
      <c r="P35" s="1">
        <f t="shared" si="6"/>
        <v>10650.32</v>
      </c>
      <c r="Q35" s="1">
        <f t="shared" si="7"/>
        <v>17294.059999999998</v>
      </c>
      <c r="T35" s="1">
        <f t="shared" si="8"/>
        <v>1792</v>
      </c>
      <c r="V35" s="1"/>
      <c r="W35" s="1"/>
      <c r="X35" s="1"/>
      <c r="Y35" s="1"/>
      <c r="Z35" s="1"/>
      <c r="AA35" s="1"/>
      <c r="AB35" s="1"/>
      <c r="AC35" s="1"/>
      <c r="AD35" s="1"/>
      <c r="AE35" s="1"/>
      <c r="AF35" s="1"/>
      <c r="AG35" s="1"/>
      <c r="AH35" s="1"/>
      <c r="AI35" s="1"/>
      <c r="AJ35" s="1"/>
      <c r="AK35" s="1"/>
    </row>
    <row r="36" spans="1:37" s="45" customFormat="1">
      <c r="A36" s="155" t="s">
        <v>260</v>
      </c>
      <c r="B36" s="46">
        <v>14496</v>
      </c>
      <c r="C36" s="46">
        <v>0</v>
      </c>
      <c r="D36" s="46">
        <v>0</v>
      </c>
      <c r="E36" s="46">
        <v>0</v>
      </c>
      <c r="F36" s="46">
        <v>0</v>
      </c>
      <c r="G36" s="46">
        <v>0</v>
      </c>
      <c r="H36" s="46">
        <v>0</v>
      </c>
      <c r="I36" s="46">
        <v>0</v>
      </c>
      <c r="J36" s="46">
        <v>0</v>
      </c>
      <c r="K36" s="46">
        <v>0</v>
      </c>
      <c r="L36" s="46">
        <v>0</v>
      </c>
      <c r="M36" s="46">
        <v>0</v>
      </c>
      <c r="N36" s="46">
        <v>0</v>
      </c>
      <c r="O36" s="162">
        <v>0</v>
      </c>
      <c r="P36" s="46">
        <f t="shared" si="6"/>
        <v>14496</v>
      </c>
      <c r="Q36" s="46">
        <f t="shared" ref="Q36" si="12">SUM(O36:P36)</f>
        <v>14496</v>
      </c>
      <c r="R36" s="46"/>
      <c r="T36" s="46"/>
      <c r="V36" s="46"/>
      <c r="W36" s="46"/>
      <c r="X36" s="46"/>
      <c r="Y36" s="46"/>
      <c r="Z36" s="46"/>
      <c r="AA36" s="46"/>
      <c r="AB36" s="46"/>
      <c r="AC36" s="46"/>
      <c r="AD36" s="46"/>
      <c r="AE36" s="46"/>
      <c r="AF36" s="46"/>
      <c r="AG36" s="46"/>
      <c r="AH36" s="46"/>
      <c r="AI36" s="46"/>
      <c r="AJ36" s="46"/>
      <c r="AK36" s="46"/>
    </row>
    <row r="37" spans="1:37" s="45" customFormat="1">
      <c r="A37" s="45" t="s">
        <v>271</v>
      </c>
      <c r="B37" s="46">
        <v>8858.32</v>
      </c>
      <c r="C37" s="46">
        <v>0</v>
      </c>
      <c r="D37" s="46">
        <v>430</v>
      </c>
      <c r="E37" s="46">
        <v>166</v>
      </c>
      <c r="F37" s="46">
        <v>0</v>
      </c>
      <c r="G37" s="46">
        <v>0</v>
      </c>
      <c r="H37" s="46">
        <v>96</v>
      </c>
      <c r="I37" s="46">
        <v>0</v>
      </c>
      <c r="J37" s="46">
        <v>120</v>
      </c>
      <c r="K37" s="46">
        <v>0</v>
      </c>
      <c r="L37" s="46">
        <v>2112.65</v>
      </c>
      <c r="M37" s="46">
        <v>0</v>
      </c>
      <c r="N37" s="46">
        <v>0</v>
      </c>
      <c r="O37" s="162">
        <v>6643.74</v>
      </c>
      <c r="P37" s="46">
        <f t="shared" si="6"/>
        <v>11782.97</v>
      </c>
      <c r="Q37" s="46">
        <f t="shared" ref="Q37" si="13">SUM(O37:P37)</f>
        <v>18426.71</v>
      </c>
      <c r="R37" s="46"/>
      <c r="T37" s="46"/>
      <c r="V37" s="46"/>
      <c r="W37" s="46"/>
      <c r="X37" s="46"/>
      <c r="Y37" s="46"/>
      <c r="Z37" s="46"/>
      <c r="AA37" s="46"/>
      <c r="AB37" s="46"/>
      <c r="AC37" s="46"/>
      <c r="AD37" s="46"/>
      <c r="AE37" s="46"/>
      <c r="AF37" s="46"/>
      <c r="AG37" s="46"/>
      <c r="AH37" s="46"/>
      <c r="AI37" s="46"/>
      <c r="AJ37" s="46"/>
      <c r="AK37" s="46"/>
    </row>
    <row r="38" spans="1:37">
      <c r="A38" t="s">
        <v>261</v>
      </c>
      <c r="B38" s="1">
        <v>34668.5</v>
      </c>
      <c r="C38" s="1">
        <v>0</v>
      </c>
      <c r="D38" s="1">
        <v>300</v>
      </c>
      <c r="E38" s="1">
        <v>464</v>
      </c>
      <c r="F38" s="1">
        <v>0</v>
      </c>
      <c r="G38" s="1">
        <v>0</v>
      </c>
      <c r="H38" s="1">
        <v>120</v>
      </c>
      <c r="I38" s="1">
        <v>0</v>
      </c>
      <c r="J38" s="1">
        <v>150</v>
      </c>
      <c r="K38" s="1">
        <v>0</v>
      </c>
      <c r="L38" s="1">
        <v>527.5</v>
      </c>
      <c r="M38" s="1">
        <v>0</v>
      </c>
      <c r="N38" s="1">
        <v>0</v>
      </c>
      <c r="O38" s="162">
        <v>30994</v>
      </c>
      <c r="P38" s="1">
        <f t="shared" si="6"/>
        <v>36230</v>
      </c>
      <c r="Q38" s="1">
        <f t="shared" si="7"/>
        <v>67224</v>
      </c>
      <c r="T38" s="1">
        <f t="shared" si="8"/>
        <v>1561.5</v>
      </c>
      <c r="V38" s="1"/>
      <c r="W38" s="1"/>
      <c r="X38" s="1"/>
      <c r="Y38" s="1"/>
      <c r="Z38" s="1"/>
      <c r="AA38" s="1"/>
      <c r="AB38" s="1"/>
      <c r="AC38" s="1"/>
      <c r="AD38" s="1"/>
      <c r="AE38" s="1"/>
      <c r="AF38" s="1"/>
      <c r="AG38" s="1"/>
      <c r="AH38" s="1"/>
      <c r="AI38" s="1"/>
      <c r="AJ38" s="1"/>
      <c r="AK38" s="1"/>
    </row>
    <row r="39" spans="1:37">
      <c r="A39" t="s">
        <v>262</v>
      </c>
      <c r="B39" s="1">
        <v>15822</v>
      </c>
      <c r="C39" s="1">
        <v>0</v>
      </c>
      <c r="D39" s="1">
        <v>180</v>
      </c>
      <c r="E39" s="1">
        <v>166</v>
      </c>
      <c r="F39" s="1">
        <v>0</v>
      </c>
      <c r="G39" s="1">
        <v>0</v>
      </c>
      <c r="H39" s="1">
        <v>96</v>
      </c>
      <c r="I39" s="1">
        <v>0</v>
      </c>
      <c r="J39" s="1">
        <v>90</v>
      </c>
      <c r="K39" s="1">
        <v>0</v>
      </c>
      <c r="L39" s="1">
        <v>460</v>
      </c>
      <c r="M39" s="1">
        <v>0</v>
      </c>
      <c r="N39" s="1">
        <v>0</v>
      </c>
      <c r="O39" s="162">
        <v>16996</v>
      </c>
      <c r="P39" s="1">
        <f t="shared" si="6"/>
        <v>16814</v>
      </c>
      <c r="Q39" s="1">
        <f t="shared" si="7"/>
        <v>33810</v>
      </c>
      <c r="T39" s="1">
        <f t="shared" si="8"/>
        <v>992</v>
      </c>
      <c r="V39" s="1"/>
      <c r="W39" s="1"/>
      <c r="X39" s="1"/>
      <c r="Y39" s="1"/>
      <c r="Z39" s="1"/>
      <c r="AA39" s="1"/>
      <c r="AB39" s="1"/>
      <c r="AC39" s="1"/>
      <c r="AD39" s="1"/>
      <c r="AE39" s="1"/>
      <c r="AF39" s="1"/>
      <c r="AG39" s="1"/>
      <c r="AH39" s="1"/>
      <c r="AI39" s="1"/>
      <c r="AJ39" s="1"/>
      <c r="AK39" s="1"/>
    </row>
    <row r="40" spans="1:37">
      <c r="A40" t="s">
        <v>263</v>
      </c>
      <c r="B40" s="1">
        <v>11191</v>
      </c>
      <c r="C40" s="1">
        <v>0</v>
      </c>
      <c r="D40" s="1">
        <v>265</v>
      </c>
      <c r="E40" s="1">
        <v>161</v>
      </c>
      <c r="F40" s="1">
        <v>0</v>
      </c>
      <c r="G40" s="1">
        <v>0</v>
      </c>
      <c r="H40" s="1">
        <v>0</v>
      </c>
      <c r="I40" s="1">
        <v>0</v>
      </c>
      <c r="J40" s="1">
        <v>132</v>
      </c>
      <c r="K40" s="1">
        <v>0</v>
      </c>
      <c r="L40" s="1">
        <v>0</v>
      </c>
      <c r="M40" s="1">
        <v>512</v>
      </c>
      <c r="N40" s="1">
        <v>0</v>
      </c>
      <c r="O40" s="162">
        <v>12253</v>
      </c>
      <c r="P40" s="1">
        <f t="shared" si="6"/>
        <v>12261</v>
      </c>
      <c r="Q40" s="1">
        <f t="shared" si="7"/>
        <v>24514</v>
      </c>
      <c r="T40" s="1">
        <f t="shared" si="8"/>
        <v>1070</v>
      </c>
      <c r="V40" s="1"/>
      <c r="W40" s="1"/>
      <c r="X40" s="1"/>
      <c r="Y40" s="1"/>
      <c r="Z40" s="1"/>
      <c r="AA40" s="1"/>
      <c r="AB40" s="1"/>
      <c r="AC40" s="1"/>
      <c r="AD40" s="1"/>
      <c r="AE40" s="1"/>
      <c r="AF40" s="1"/>
      <c r="AG40" s="1"/>
      <c r="AH40" s="1"/>
      <c r="AI40" s="1"/>
      <c r="AJ40" s="1"/>
      <c r="AK40" s="1"/>
    </row>
    <row r="41" spans="1:37">
      <c r="A41" s="155" t="s">
        <v>264</v>
      </c>
      <c r="B41" s="1">
        <v>14497</v>
      </c>
      <c r="C41" s="1">
        <v>0</v>
      </c>
      <c r="D41" s="1">
        <v>198</v>
      </c>
      <c r="E41" s="1">
        <v>161</v>
      </c>
      <c r="F41" s="1">
        <v>0</v>
      </c>
      <c r="G41" s="1">
        <v>0</v>
      </c>
      <c r="H41" s="1">
        <v>0</v>
      </c>
      <c r="I41" s="1">
        <v>0</v>
      </c>
      <c r="J41" s="1">
        <v>99</v>
      </c>
      <c r="K41" s="1">
        <v>0</v>
      </c>
      <c r="L41" s="1">
        <v>0</v>
      </c>
      <c r="M41" s="1">
        <v>291</v>
      </c>
      <c r="N41" s="1">
        <v>0</v>
      </c>
      <c r="O41" s="162">
        <v>10873</v>
      </c>
      <c r="P41" s="1">
        <f t="shared" si="6"/>
        <v>15246</v>
      </c>
      <c r="Q41" s="1">
        <f t="shared" ref="Q41" si="14">SUM(O41:P41)</f>
        <v>26119</v>
      </c>
      <c r="T41" s="1"/>
      <c r="V41" s="1"/>
      <c r="W41" s="1"/>
      <c r="X41" s="1"/>
      <c r="Y41" s="1"/>
      <c r="Z41" s="1"/>
      <c r="AA41" s="1"/>
      <c r="AB41" s="1"/>
      <c r="AC41" s="1"/>
      <c r="AD41" s="1"/>
      <c r="AE41" s="1"/>
      <c r="AF41" s="1"/>
      <c r="AG41" s="1"/>
      <c r="AH41" s="1"/>
      <c r="AI41" s="1"/>
      <c r="AJ41" s="1"/>
      <c r="AK41" s="1"/>
    </row>
    <row r="42" spans="1:37">
      <c r="A42" t="s">
        <v>265</v>
      </c>
      <c r="B42" s="1">
        <v>16028</v>
      </c>
      <c r="C42" s="1">
        <v>0</v>
      </c>
      <c r="D42" s="1">
        <v>198</v>
      </c>
      <c r="E42" s="1">
        <v>161</v>
      </c>
      <c r="F42" s="1">
        <v>0</v>
      </c>
      <c r="G42" s="1">
        <v>0</v>
      </c>
      <c r="H42" s="1">
        <v>0</v>
      </c>
      <c r="I42" s="1">
        <v>0</v>
      </c>
      <c r="J42" s="1">
        <v>99</v>
      </c>
      <c r="K42" s="1">
        <v>0</v>
      </c>
      <c r="L42" s="1">
        <v>34</v>
      </c>
      <c r="M42" s="1">
        <v>291</v>
      </c>
      <c r="N42" s="1">
        <v>0</v>
      </c>
      <c r="O42" s="162">
        <v>10303</v>
      </c>
      <c r="P42" s="1">
        <f t="shared" si="6"/>
        <v>16811</v>
      </c>
      <c r="Q42" s="1">
        <f t="shared" si="7"/>
        <v>27114</v>
      </c>
      <c r="T42" s="1">
        <f t="shared" si="8"/>
        <v>783</v>
      </c>
      <c r="V42" s="1"/>
      <c r="W42" s="1"/>
      <c r="X42" s="1"/>
      <c r="Y42" s="1"/>
      <c r="Z42" s="1"/>
      <c r="AA42" s="1"/>
      <c r="AB42" s="1"/>
      <c r="AC42" s="1"/>
      <c r="AD42" s="1"/>
      <c r="AE42" s="1"/>
      <c r="AF42" s="1"/>
      <c r="AG42" s="1"/>
      <c r="AH42" s="1"/>
      <c r="AI42" s="1"/>
      <c r="AJ42" s="1"/>
      <c r="AK42" s="1"/>
    </row>
    <row r="43" spans="1:37">
      <c r="A43" t="s">
        <v>266</v>
      </c>
      <c r="B43" s="1">
        <v>5726</v>
      </c>
      <c r="C43" s="1">
        <v>0</v>
      </c>
      <c r="D43" s="1">
        <v>0</v>
      </c>
      <c r="E43" s="1">
        <v>126</v>
      </c>
      <c r="F43" s="1">
        <v>0</v>
      </c>
      <c r="G43" s="1">
        <v>0</v>
      </c>
      <c r="H43" s="1">
        <v>0</v>
      </c>
      <c r="I43" s="1">
        <v>0</v>
      </c>
      <c r="J43" s="1">
        <v>0</v>
      </c>
      <c r="K43" s="1">
        <v>0</v>
      </c>
      <c r="L43" s="1">
        <v>0</v>
      </c>
      <c r="M43" s="1">
        <v>291</v>
      </c>
      <c r="N43" s="1">
        <v>0</v>
      </c>
      <c r="O43" s="162">
        <v>8305</v>
      </c>
      <c r="P43" s="1">
        <f t="shared" si="6"/>
        <v>6143</v>
      </c>
      <c r="Q43" s="1">
        <f t="shared" si="7"/>
        <v>14448</v>
      </c>
      <c r="T43" s="1">
        <f t="shared" si="8"/>
        <v>417</v>
      </c>
      <c r="V43" s="1"/>
      <c r="W43" s="1"/>
      <c r="X43" s="1"/>
      <c r="Y43" s="1"/>
      <c r="Z43" s="1"/>
      <c r="AA43" s="1"/>
      <c r="AB43" s="1"/>
      <c r="AC43" s="1"/>
      <c r="AD43" s="1"/>
      <c r="AE43" s="1"/>
      <c r="AF43" s="1"/>
      <c r="AG43" s="1"/>
      <c r="AH43" s="1"/>
      <c r="AI43" s="1"/>
      <c r="AJ43" s="1"/>
      <c r="AK43" s="1"/>
    </row>
    <row r="44" spans="1:37">
      <c r="A44" s="45" t="s">
        <v>267</v>
      </c>
      <c r="B44" s="46">
        <v>10657</v>
      </c>
      <c r="C44" s="46">
        <v>0</v>
      </c>
      <c r="D44" s="46">
        <v>0</v>
      </c>
      <c r="E44" s="46">
        <v>126</v>
      </c>
      <c r="F44" s="46">
        <v>0</v>
      </c>
      <c r="G44" s="46">
        <v>0</v>
      </c>
      <c r="H44" s="46">
        <v>0</v>
      </c>
      <c r="I44" s="46">
        <v>0</v>
      </c>
      <c r="J44" s="46">
        <v>0</v>
      </c>
      <c r="K44" s="46">
        <v>0</v>
      </c>
      <c r="L44" s="46">
        <v>645</v>
      </c>
      <c r="M44" s="46">
        <v>291</v>
      </c>
      <c r="N44" s="46">
        <v>0</v>
      </c>
      <c r="O44" s="162">
        <v>16538</v>
      </c>
      <c r="P44" s="46">
        <f t="shared" si="6"/>
        <v>11719</v>
      </c>
      <c r="Q44" s="46">
        <f t="shared" ref="Q44" si="15">SUM(O44:P44)</f>
        <v>28257</v>
      </c>
      <c r="T44" s="1"/>
      <c r="V44" s="1"/>
      <c r="W44" s="1"/>
      <c r="X44" s="1"/>
      <c r="Y44" s="1"/>
      <c r="Z44" s="1"/>
      <c r="AA44" s="1"/>
      <c r="AB44" s="1"/>
      <c r="AC44" s="1"/>
      <c r="AD44" s="1"/>
      <c r="AE44" s="1"/>
      <c r="AF44" s="1"/>
      <c r="AG44" s="1"/>
      <c r="AH44" s="1"/>
      <c r="AI44" s="1"/>
      <c r="AJ44" s="1"/>
      <c r="AK44" s="1"/>
    </row>
    <row r="45" spans="1:37">
      <c r="A45" s="45" t="s">
        <v>268</v>
      </c>
      <c r="B45" s="46">
        <v>31522</v>
      </c>
      <c r="C45" s="46">
        <v>0</v>
      </c>
      <c r="D45" s="46">
        <v>0</v>
      </c>
      <c r="E45" s="46">
        <v>443</v>
      </c>
      <c r="F45" s="46">
        <v>0</v>
      </c>
      <c r="G45" s="46">
        <v>0</v>
      </c>
      <c r="H45" s="46">
        <v>0</v>
      </c>
      <c r="I45" s="46">
        <v>0</v>
      </c>
      <c r="J45" s="46">
        <v>0</v>
      </c>
      <c r="K45" s="46">
        <v>0</v>
      </c>
      <c r="L45" s="46">
        <v>109</v>
      </c>
      <c r="M45" s="46">
        <v>308</v>
      </c>
      <c r="N45" s="46">
        <v>0</v>
      </c>
      <c r="O45" s="162">
        <v>35084</v>
      </c>
      <c r="P45" s="46">
        <f t="shared" si="6"/>
        <v>32382</v>
      </c>
      <c r="Q45" s="46">
        <f t="shared" si="7"/>
        <v>67466</v>
      </c>
      <c r="T45" s="1">
        <f t="shared" si="8"/>
        <v>860</v>
      </c>
      <c r="V45" s="1"/>
      <c r="W45" s="1"/>
      <c r="X45" s="1"/>
      <c r="Y45" s="1"/>
      <c r="Z45" s="1"/>
      <c r="AA45" s="1"/>
      <c r="AB45" s="1"/>
      <c r="AC45" s="1"/>
      <c r="AD45" s="1"/>
      <c r="AE45" s="1"/>
      <c r="AF45" s="1"/>
      <c r="AG45" s="1"/>
      <c r="AH45" s="1"/>
      <c r="AI45" s="1"/>
      <c r="AJ45" s="1"/>
      <c r="AK45" s="1"/>
    </row>
    <row r="46" spans="1:37">
      <c r="A46" s="45" t="s">
        <v>269</v>
      </c>
      <c r="B46" s="46">
        <v>13808</v>
      </c>
      <c r="C46" s="46">
        <v>0</v>
      </c>
      <c r="D46" s="46">
        <v>198</v>
      </c>
      <c r="E46" s="46">
        <v>161</v>
      </c>
      <c r="F46" s="46">
        <v>0</v>
      </c>
      <c r="G46" s="46">
        <v>0</v>
      </c>
      <c r="H46" s="46">
        <v>0</v>
      </c>
      <c r="I46" s="46">
        <v>0</v>
      </c>
      <c r="J46" s="46">
        <v>99</v>
      </c>
      <c r="K46" s="46"/>
      <c r="L46" s="46">
        <v>0</v>
      </c>
      <c r="M46" s="46">
        <v>291</v>
      </c>
      <c r="N46" s="46">
        <v>0</v>
      </c>
      <c r="O46" s="162">
        <v>10356</v>
      </c>
      <c r="P46" s="46">
        <f t="shared" si="6"/>
        <v>14557</v>
      </c>
      <c r="Q46" s="46">
        <f t="shared" ref="Q46" si="16">SUM(O46:P46)</f>
        <v>24913</v>
      </c>
      <c r="T46" s="1"/>
      <c r="V46" s="1"/>
      <c r="W46" s="1"/>
      <c r="X46" s="1"/>
      <c r="Y46" s="1"/>
      <c r="Z46" s="1"/>
      <c r="AA46" s="1"/>
      <c r="AB46" s="1"/>
      <c r="AC46" s="1"/>
      <c r="AD46" s="1"/>
      <c r="AE46" s="1"/>
      <c r="AF46" s="1"/>
      <c r="AG46" s="1"/>
      <c r="AH46" s="1"/>
      <c r="AI46" s="1"/>
      <c r="AJ46" s="1"/>
      <c r="AK46" s="1"/>
    </row>
    <row r="47" spans="1:37">
      <c r="A47" s="156" t="s">
        <v>270</v>
      </c>
      <c r="B47" s="1">
        <v>13801</v>
      </c>
      <c r="C47" s="1">
        <v>0</v>
      </c>
      <c r="D47" s="1">
        <v>198</v>
      </c>
      <c r="E47" s="1">
        <v>161</v>
      </c>
      <c r="F47" s="1">
        <v>0</v>
      </c>
      <c r="G47" s="1">
        <v>0</v>
      </c>
      <c r="H47" s="1">
        <v>0</v>
      </c>
      <c r="I47" s="1">
        <v>0</v>
      </c>
      <c r="J47" s="1">
        <v>99</v>
      </c>
      <c r="K47" s="1">
        <v>0</v>
      </c>
      <c r="L47" s="1">
        <v>34</v>
      </c>
      <c r="M47" s="1">
        <v>291</v>
      </c>
      <c r="N47" s="1">
        <v>0</v>
      </c>
      <c r="O47" s="162">
        <v>10738</v>
      </c>
      <c r="P47" s="1">
        <f t="shared" si="6"/>
        <v>14584</v>
      </c>
      <c r="Q47" s="1">
        <f t="shared" si="7"/>
        <v>25322</v>
      </c>
      <c r="T47" s="1">
        <f>SUM(D47:M47)</f>
        <v>783</v>
      </c>
      <c r="V47" s="1"/>
      <c r="W47" s="1"/>
      <c r="X47" s="1"/>
      <c r="Y47" s="1"/>
      <c r="Z47" s="1"/>
      <c r="AA47" s="1"/>
      <c r="AB47" s="1"/>
      <c r="AC47" s="1"/>
      <c r="AD47" s="1"/>
      <c r="AE47" s="1"/>
      <c r="AF47" s="1"/>
      <c r="AG47" s="1"/>
      <c r="AH47" s="1"/>
      <c r="AI47" s="1"/>
      <c r="AJ47" s="1"/>
      <c r="AK47" s="1"/>
    </row>
    <row r="48" spans="1:37">
      <c r="A48" s="63" t="s">
        <v>479</v>
      </c>
      <c r="B48" s="64"/>
      <c r="C48" s="64"/>
      <c r="D48" s="64"/>
      <c r="E48" s="64"/>
      <c r="F48" s="64"/>
      <c r="G48" s="64"/>
      <c r="H48" s="64"/>
      <c r="I48" s="64"/>
      <c r="J48" s="64"/>
      <c r="K48" s="64"/>
      <c r="L48" s="64"/>
      <c r="M48" s="64"/>
      <c r="N48" s="64"/>
      <c r="O48" s="166"/>
      <c r="P48" s="64"/>
      <c r="Q48" s="64"/>
      <c r="V48" s="1"/>
      <c r="W48" s="1"/>
      <c r="X48" s="1"/>
      <c r="Y48" s="1"/>
      <c r="Z48" s="1"/>
      <c r="AA48" s="1"/>
      <c r="AB48" s="1"/>
      <c r="AC48" s="1"/>
      <c r="AD48" s="1"/>
      <c r="AE48" s="1"/>
      <c r="AF48" s="1"/>
      <c r="AG48" s="1"/>
      <c r="AH48" s="1"/>
      <c r="AI48" s="1"/>
      <c r="AJ48" s="1"/>
      <c r="AK48" s="1"/>
    </row>
    <row r="49" spans="1:37" ht="17.25">
      <c r="A49" t="s">
        <v>133</v>
      </c>
      <c r="B49" s="1">
        <v>5336</v>
      </c>
      <c r="C49" s="1">
        <v>259</v>
      </c>
      <c r="D49" s="1">
        <v>240</v>
      </c>
      <c r="E49" s="1">
        <v>124</v>
      </c>
      <c r="F49" s="1">
        <v>50</v>
      </c>
      <c r="G49" s="1">
        <v>30.72</v>
      </c>
      <c r="H49" s="1">
        <v>65.28</v>
      </c>
      <c r="I49" s="1">
        <v>636</v>
      </c>
      <c r="J49" s="1">
        <v>120</v>
      </c>
      <c r="K49" s="1">
        <v>96</v>
      </c>
      <c r="L49" s="1">
        <v>3209</v>
      </c>
      <c r="M49" s="1">
        <v>1173</v>
      </c>
      <c r="N49" s="1">
        <v>0</v>
      </c>
      <c r="O49" s="162">
        <v>6446</v>
      </c>
      <c r="P49" s="1">
        <f>SUM(B49:N49)</f>
        <v>11339</v>
      </c>
      <c r="Q49" s="1">
        <f t="shared" ref="Q49:Q50" si="17">SUM(O49:P49)</f>
        <v>17785</v>
      </c>
      <c r="T49" s="1">
        <f t="shared" ref="T49:T51" si="18">SUM(D49:M49)</f>
        <v>5744</v>
      </c>
      <c r="V49" s="1"/>
      <c r="W49" s="1"/>
      <c r="X49" s="1"/>
      <c r="Y49" s="1"/>
      <c r="Z49" s="1"/>
      <c r="AA49" s="1"/>
      <c r="AB49" s="1"/>
      <c r="AC49" s="1"/>
      <c r="AD49" s="1"/>
      <c r="AE49" s="1"/>
      <c r="AF49" s="1"/>
      <c r="AG49" s="1"/>
      <c r="AH49" s="1"/>
      <c r="AI49" s="1"/>
      <c r="AJ49" s="1"/>
      <c r="AK49" s="1"/>
    </row>
    <row r="50" spans="1:37" ht="17.25">
      <c r="A50" t="s">
        <v>135</v>
      </c>
      <c r="B50" s="1">
        <v>6024</v>
      </c>
      <c r="C50" s="1">
        <v>0</v>
      </c>
      <c r="D50" s="1">
        <v>240</v>
      </c>
      <c r="E50" s="1">
        <v>136</v>
      </c>
      <c r="F50" s="1">
        <v>80</v>
      </c>
      <c r="G50" s="1">
        <v>96</v>
      </c>
      <c r="H50" s="1">
        <v>519</v>
      </c>
      <c r="I50" s="1">
        <v>0</v>
      </c>
      <c r="J50" s="1">
        <v>168</v>
      </c>
      <c r="K50" s="1">
        <v>96</v>
      </c>
      <c r="L50" s="1">
        <v>2968</v>
      </c>
      <c r="M50" s="1">
        <v>726</v>
      </c>
      <c r="N50" s="1">
        <v>0</v>
      </c>
      <c r="O50" s="162">
        <v>6942</v>
      </c>
      <c r="P50" s="1">
        <f>SUM(B50:N50)</f>
        <v>11053</v>
      </c>
      <c r="Q50" s="1">
        <f t="shared" si="17"/>
        <v>17995</v>
      </c>
      <c r="T50" s="1">
        <f t="shared" si="18"/>
        <v>5029</v>
      </c>
      <c r="V50" s="1"/>
      <c r="W50" s="1"/>
      <c r="X50" s="1"/>
      <c r="Y50" s="1"/>
      <c r="Z50" s="1"/>
      <c r="AA50" s="1"/>
      <c r="AB50" s="1"/>
      <c r="AC50" s="1"/>
      <c r="AD50" s="1"/>
      <c r="AE50" s="1"/>
      <c r="AF50" s="1"/>
      <c r="AG50" s="1"/>
      <c r="AH50" s="1"/>
      <c r="AI50" s="1"/>
      <c r="AJ50" s="1"/>
      <c r="AK50" s="1"/>
    </row>
    <row r="51" spans="1:37">
      <c r="A51" t="s">
        <v>145</v>
      </c>
      <c r="B51" s="1">
        <v>11338</v>
      </c>
      <c r="C51" s="1">
        <v>1596</v>
      </c>
      <c r="D51" s="1">
        <v>240</v>
      </c>
      <c r="E51" s="1">
        <v>228</v>
      </c>
      <c r="F51" s="1">
        <v>50</v>
      </c>
      <c r="G51" s="1">
        <v>20</v>
      </c>
      <c r="H51" s="1">
        <v>76</v>
      </c>
      <c r="I51" s="1">
        <v>0</v>
      </c>
      <c r="J51" s="1">
        <v>120</v>
      </c>
      <c r="K51" s="1">
        <v>96</v>
      </c>
      <c r="L51" s="1">
        <v>4517</v>
      </c>
      <c r="M51" s="1">
        <v>1149</v>
      </c>
      <c r="N51" s="1">
        <v>0</v>
      </c>
      <c r="O51" s="162">
        <v>15000</v>
      </c>
      <c r="P51" s="1">
        <f>SUM(B51:N51)</f>
        <v>19430</v>
      </c>
      <c r="Q51" s="1">
        <f>SUM(O51:P51)</f>
        <v>34430</v>
      </c>
      <c r="T51" s="1">
        <f t="shared" si="18"/>
        <v>6496</v>
      </c>
      <c r="V51" s="1"/>
      <c r="W51" s="1"/>
      <c r="X51" s="1"/>
      <c r="Y51" s="1"/>
      <c r="Z51" s="1"/>
      <c r="AA51" s="1"/>
      <c r="AB51" s="1"/>
      <c r="AC51" s="1"/>
      <c r="AD51" s="1"/>
      <c r="AE51" s="1"/>
      <c r="AF51" s="1"/>
      <c r="AG51" s="1"/>
      <c r="AH51" s="1"/>
      <c r="AI51" s="1"/>
      <c r="AJ51" s="1"/>
      <c r="AK51" s="1"/>
    </row>
    <row r="52" spans="1:37">
      <c r="A52" t="s">
        <v>146</v>
      </c>
      <c r="B52" s="1">
        <v>11338</v>
      </c>
      <c r="C52" s="1">
        <v>1596</v>
      </c>
      <c r="D52" s="1">
        <v>240</v>
      </c>
      <c r="E52" s="1">
        <v>228</v>
      </c>
      <c r="F52" s="1">
        <v>50</v>
      </c>
      <c r="G52" s="1">
        <v>20</v>
      </c>
      <c r="H52" s="1">
        <v>76</v>
      </c>
      <c r="I52" s="1">
        <v>0</v>
      </c>
      <c r="J52" s="1">
        <v>120</v>
      </c>
      <c r="K52" s="1">
        <v>96</v>
      </c>
      <c r="L52" s="1">
        <v>4517</v>
      </c>
      <c r="M52" s="1">
        <v>1149</v>
      </c>
      <c r="N52" s="1">
        <v>0</v>
      </c>
      <c r="O52" s="162">
        <v>15000</v>
      </c>
      <c r="P52" s="1">
        <f>SUM(B52:N52)</f>
        <v>19430</v>
      </c>
      <c r="Q52" s="1">
        <f t="shared" ref="Q52:Q53" si="19">SUM(O52:P52)</f>
        <v>34430</v>
      </c>
    </row>
    <row r="53" spans="1:37">
      <c r="A53" t="s">
        <v>147</v>
      </c>
      <c r="B53" s="1">
        <v>11338</v>
      </c>
      <c r="C53" s="1">
        <v>1596</v>
      </c>
      <c r="D53" s="1">
        <v>240</v>
      </c>
      <c r="E53" s="1">
        <v>228</v>
      </c>
      <c r="F53" s="1">
        <v>50</v>
      </c>
      <c r="G53" s="1">
        <v>20</v>
      </c>
      <c r="H53" s="1">
        <v>76</v>
      </c>
      <c r="I53" s="1">
        <v>0</v>
      </c>
      <c r="J53" s="1">
        <v>120</v>
      </c>
      <c r="K53" s="1">
        <v>96</v>
      </c>
      <c r="L53" s="1">
        <v>4517</v>
      </c>
      <c r="M53" s="1">
        <v>1149</v>
      </c>
      <c r="N53" s="1">
        <v>0</v>
      </c>
      <c r="O53" s="162">
        <v>15000</v>
      </c>
      <c r="P53" s="1">
        <f>SUM(B53:N53)</f>
        <v>19430</v>
      </c>
      <c r="Q53" s="1">
        <f t="shared" si="19"/>
        <v>34430</v>
      </c>
    </row>
    <row r="55" spans="1:37">
      <c r="A55" s="48" t="s">
        <v>131</v>
      </c>
      <c r="T55" s="1"/>
    </row>
    <row r="56" spans="1:37">
      <c r="A56" s="48" t="s">
        <v>132</v>
      </c>
    </row>
    <row r="60" spans="1:37">
      <c r="A60" s="54"/>
    </row>
    <row r="61" spans="1:37">
      <c r="A61" s="54"/>
    </row>
  </sheetData>
  <pageMargins left="0.7" right="0.7" top="0.75" bottom="0.75" header="0.3" footer="0.3"/>
  <pageSetup paperSize="5" scale="57" orientation="landscape" r:id="rId1"/>
  <ignoredErrors>
    <ignoredError sqref="T47:T51 T45 T42:T43 T6:T15 T17:T18 T25:T35 T38:T40 T20:T2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58"/>
  <sheetViews>
    <sheetView workbookViewId="0">
      <pane xSplit="1" ySplit="5" topLeftCell="B6" activePane="bottomRight" state="frozen"/>
      <selection pane="topRight" activeCell="B1" sqref="B1"/>
      <selection pane="bottomLeft" activeCell="A6" sqref="A6"/>
      <selection pane="bottomRight" activeCell="G13" sqref="G13"/>
    </sheetView>
  </sheetViews>
  <sheetFormatPr defaultRowHeight="15"/>
  <cols>
    <col min="1" max="1" width="39.42578125" customWidth="1"/>
    <col min="2" max="3" width="8.85546875" customWidth="1"/>
    <col min="4" max="4" width="10.42578125" customWidth="1"/>
    <col min="5" max="5" width="8.85546875" customWidth="1"/>
    <col min="6" max="6" width="1.140625" customWidth="1"/>
    <col min="7" max="8" width="8.85546875" customWidth="1"/>
    <col min="9" max="9" width="10.85546875" customWidth="1"/>
    <col min="10" max="10" width="8.85546875" customWidth="1"/>
    <col min="11" max="11" width="1.140625" customWidth="1"/>
    <col min="12" max="13" width="8.85546875" customWidth="1"/>
    <col min="14" max="14" width="10.85546875" customWidth="1"/>
    <col min="15" max="15" width="9.140625" customWidth="1"/>
    <col min="16" max="16" width="1.140625" customWidth="1"/>
    <col min="18" max="18" width="9.140625" customWidth="1"/>
    <col min="19" max="19" width="10.42578125" customWidth="1"/>
  </cols>
  <sheetData>
    <row r="1" spans="1:20" ht="18.75">
      <c r="A1" s="10" t="s">
        <v>191</v>
      </c>
    </row>
    <row r="2" spans="1:20" ht="18.75">
      <c r="A2" s="10" t="s">
        <v>170</v>
      </c>
    </row>
    <row r="3" spans="1:20" ht="15.75" thickBot="1"/>
    <row r="4" spans="1:20" ht="16.5" thickTop="1">
      <c r="A4" s="32"/>
      <c r="B4" s="73" t="s">
        <v>185</v>
      </c>
      <c r="C4" s="23"/>
      <c r="D4" s="23"/>
      <c r="E4" s="23"/>
      <c r="F4" s="23"/>
      <c r="G4" s="23"/>
      <c r="H4" s="23"/>
      <c r="I4" s="23"/>
      <c r="J4" s="23"/>
      <c r="K4" s="24"/>
      <c r="L4" s="74" t="s">
        <v>186</v>
      </c>
      <c r="M4" s="23"/>
      <c r="N4" s="23"/>
      <c r="O4" s="23"/>
      <c r="P4" s="23"/>
      <c r="Q4" s="23"/>
      <c r="R4" s="23"/>
      <c r="S4" s="23"/>
      <c r="T4" s="25"/>
    </row>
    <row r="5" spans="1:20" ht="45.75" thickBot="1">
      <c r="A5" s="39" t="s">
        <v>0</v>
      </c>
      <c r="B5" s="51" t="s">
        <v>152</v>
      </c>
      <c r="C5" s="26" t="s">
        <v>173</v>
      </c>
      <c r="D5" s="26" t="s">
        <v>101</v>
      </c>
      <c r="E5" s="26" t="s">
        <v>102</v>
      </c>
      <c r="F5" s="27"/>
      <c r="G5" s="53" t="s">
        <v>177</v>
      </c>
      <c r="H5" s="26" t="s">
        <v>178</v>
      </c>
      <c r="I5" s="26" t="s">
        <v>101</v>
      </c>
      <c r="J5" s="26" t="s">
        <v>102</v>
      </c>
      <c r="K5" s="28"/>
      <c r="L5" s="53" t="s">
        <v>152</v>
      </c>
      <c r="M5" s="26" t="s">
        <v>173</v>
      </c>
      <c r="N5" s="26" t="s">
        <v>101</v>
      </c>
      <c r="O5" s="26" t="s">
        <v>102</v>
      </c>
      <c r="P5" s="27"/>
      <c r="Q5" s="53" t="s">
        <v>177</v>
      </c>
      <c r="R5" s="26" t="s">
        <v>178</v>
      </c>
      <c r="S5" s="26" t="s">
        <v>101</v>
      </c>
      <c r="T5" s="29" t="s">
        <v>102</v>
      </c>
    </row>
    <row r="6" spans="1:20">
      <c r="A6" s="282" t="s">
        <v>20</v>
      </c>
      <c r="B6" s="52"/>
      <c r="C6" s="30"/>
      <c r="D6" s="30"/>
      <c r="E6" s="30"/>
      <c r="F6" s="30"/>
      <c r="G6" s="52"/>
      <c r="H6" s="30"/>
      <c r="I6" s="30"/>
      <c r="J6" s="30"/>
      <c r="K6" s="40"/>
      <c r="L6" s="52"/>
      <c r="M6" s="30"/>
      <c r="N6" s="30"/>
      <c r="O6" s="30"/>
      <c r="P6" s="30"/>
      <c r="Q6" s="52"/>
      <c r="R6" s="30"/>
      <c r="S6" s="30"/>
      <c r="T6" s="31"/>
    </row>
    <row r="7" spans="1:20">
      <c r="A7" s="127" t="s">
        <v>12</v>
      </c>
      <c r="B7" s="128">
        <v>5140</v>
      </c>
      <c r="C7" s="129">
        <f>'Undergrad-24Hours'!B6</f>
        <v>5140</v>
      </c>
      <c r="D7" s="90">
        <f>C7-B7</f>
        <v>0</v>
      </c>
      <c r="E7" s="286">
        <f>D7/B7</f>
        <v>0</v>
      </c>
      <c r="F7" s="83"/>
      <c r="G7" s="130">
        <v>7771.7399999999989</v>
      </c>
      <c r="H7" s="129">
        <f>'Undergrad-24Hours'!P6</f>
        <v>7852.2</v>
      </c>
      <c r="I7" s="90">
        <f>H7-G7</f>
        <v>80.460000000000946</v>
      </c>
      <c r="J7" s="286">
        <f>I7/G7</f>
        <v>1.0352893946529471E-2</v>
      </c>
      <c r="K7" s="131"/>
      <c r="L7" s="128">
        <v>5140</v>
      </c>
      <c r="M7" s="129">
        <f>'Undergrad-30Hours'!B6</f>
        <v>5140</v>
      </c>
      <c r="N7" s="90">
        <f>M7-L7</f>
        <v>0</v>
      </c>
      <c r="O7" s="286">
        <f>N7/L7</f>
        <v>0</v>
      </c>
      <c r="P7" s="83"/>
      <c r="Q7" s="130">
        <v>7771.7399999999989</v>
      </c>
      <c r="R7" s="129">
        <f>'Undergrad-30Hours'!P6</f>
        <v>7852.2</v>
      </c>
      <c r="S7" s="90">
        <f>R7-Q7</f>
        <v>80.460000000000946</v>
      </c>
      <c r="T7" s="296">
        <f>S7/Q7</f>
        <v>1.0352893946529471E-2</v>
      </c>
    </row>
    <row r="8" spans="1:20">
      <c r="A8" s="159" t="s">
        <v>171</v>
      </c>
      <c r="B8" s="128">
        <v>5320</v>
      </c>
      <c r="C8" s="129">
        <f>'Undergrad-24Hours'!B7</f>
        <v>5375</v>
      </c>
      <c r="D8" s="90">
        <f t="shared" ref="D8:D18" si="0">C8-B8</f>
        <v>55</v>
      </c>
      <c r="E8" s="286">
        <f t="shared" ref="E8:E18" si="1">D8/B8</f>
        <v>1.0338345864661654E-2</v>
      </c>
      <c r="F8" s="87"/>
      <c r="G8" s="130">
        <v>7951.7399999999989</v>
      </c>
      <c r="H8" s="129">
        <f>'Undergrad-24Hours'!P7</f>
        <v>8087.2</v>
      </c>
      <c r="I8" s="90">
        <f t="shared" ref="I8:I17" si="2">H8-G8</f>
        <v>135.46000000000095</v>
      </c>
      <c r="J8" s="286">
        <f t="shared" ref="J8:J18" si="3">I8/G8</f>
        <v>1.7035265237545616E-2</v>
      </c>
      <c r="K8" s="131"/>
      <c r="L8" s="128">
        <v>5320</v>
      </c>
      <c r="M8" s="129">
        <f>'Undergrad-30Hours'!B7</f>
        <v>5375</v>
      </c>
      <c r="N8" s="90">
        <f>M8-L8</f>
        <v>55</v>
      </c>
      <c r="O8" s="286">
        <f>N8/L8</f>
        <v>1.0338345864661654E-2</v>
      </c>
      <c r="P8" s="87"/>
      <c r="Q8" s="130">
        <v>7951.7399999999989</v>
      </c>
      <c r="R8" s="129">
        <f>'Undergrad-30Hours'!P7</f>
        <v>8087.2</v>
      </c>
      <c r="S8" s="90">
        <f>R8-Q8</f>
        <v>135.46000000000095</v>
      </c>
      <c r="T8" s="296">
        <f>S8/Q8</f>
        <v>1.7035265237545616E-2</v>
      </c>
    </row>
    <row r="9" spans="1:20">
      <c r="A9" s="144" t="s">
        <v>13</v>
      </c>
      <c r="B9" s="128">
        <v>5553</v>
      </c>
      <c r="C9" s="129">
        <f>'Undergrad-24Hours'!B8</f>
        <v>5553</v>
      </c>
      <c r="D9" s="90">
        <f t="shared" si="0"/>
        <v>0</v>
      </c>
      <c r="E9" s="286">
        <f t="shared" si="1"/>
        <v>0</v>
      </c>
      <c r="F9" s="87"/>
      <c r="G9" s="130">
        <v>10734</v>
      </c>
      <c r="H9" s="129">
        <f>'Undergrad-24Hours'!P8</f>
        <v>10734</v>
      </c>
      <c r="I9" s="90">
        <f t="shared" si="2"/>
        <v>0</v>
      </c>
      <c r="J9" s="286">
        <f t="shared" si="3"/>
        <v>0</v>
      </c>
      <c r="K9" s="131"/>
      <c r="L9" s="128">
        <v>5553</v>
      </c>
      <c r="M9" s="129">
        <f>'Undergrad-30Hours'!B8</f>
        <v>5553</v>
      </c>
      <c r="N9" s="90">
        <f t="shared" ref="N9:N19" si="4">M9-L9</f>
        <v>0</v>
      </c>
      <c r="O9" s="286">
        <f t="shared" ref="O9:O19" si="5">N9/L9</f>
        <v>0</v>
      </c>
      <c r="P9" s="87"/>
      <c r="Q9" s="130">
        <v>11400</v>
      </c>
      <c r="R9" s="129">
        <f>'Undergrad-30Hours'!P8</f>
        <v>11400</v>
      </c>
      <c r="S9" s="90">
        <f t="shared" ref="S9:S19" si="6">R9-Q9</f>
        <v>0</v>
      </c>
      <c r="T9" s="293">
        <f t="shared" ref="T9:T19" si="7">S9/Q9</f>
        <v>0</v>
      </c>
    </row>
    <row r="10" spans="1:20">
      <c r="A10" s="144" t="s">
        <v>14</v>
      </c>
      <c r="B10" s="128">
        <v>5146.8999999999996</v>
      </c>
      <c r="C10" s="129">
        <f>'Undergrad-24Hours'!B9</f>
        <v>5147.34</v>
      </c>
      <c r="D10" s="90">
        <f t="shared" si="0"/>
        <v>0.44000000000050932</v>
      </c>
      <c r="E10" s="286">
        <f t="shared" si="1"/>
        <v>8.5488352212110069E-5</v>
      </c>
      <c r="F10" s="87"/>
      <c r="G10" s="130">
        <v>9040</v>
      </c>
      <c r="H10" s="129">
        <f>'Undergrad-24Hours'!P9</f>
        <v>9331.66</v>
      </c>
      <c r="I10" s="90">
        <f t="shared" si="2"/>
        <v>291.65999999999985</v>
      </c>
      <c r="J10" s="286">
        <f t="shared" si="3"/>
        <v>3.2263274336283169E-2</v>
      </c>
      <c r="K10" s="131"/>
      <c r="L10" s="128">
        <v>5146.8999999999996</v>
      </c>
      <c r="M10" s="129">
        <f>'Undergrad-30Hours'!B9</f>
        <v>5147.34</v>
      </c>
      <c r="N10" s="90">
        <f t="shared" si="4"/>
        <v>0.44000000000050932</v>
      </c>
      <c r="O10" s="286">
        <f t="shared" si="5"/>
        <v>8.5488352212110069E-5</v>
      </c>
      <c r="P10" s="87"/>
      <c r="Q10" s="130">
        <v>9450.5800000000017</v>
      </c>
      <c r="R10" s="129">
        <f>'Undergrad-30Hours'!P9</f>
        <v>9697.66</v>
      </c>
      <c r="S10" s="90">
        <f t="shared" si="6"/>
        <v>247.07999999999811</v>
      </c>
      <c r="T10" s="293">
        <f t="shared" si="7"/>
        <v>2.6144427114526098E-2</v>
      </c>
    </row>
    <row r="11" spans="1:20">
      <c r="A11" s="144" t="s">
        <v>15</v>
      </c>
      <c r="B11" s="128">
        <v>4922</v>
      </c>
      <c r="C11" s="129">
        <f>'Undergrad-24Hours'!B10</f>
        <v>4922.28</v>
      </c>
      <c r="D11" s="90">
        <f>C11-B11</f>
        <v>0.27999999999974534</v>
      </c>
      <c r="E11" s="286">
        <f t="shared" si="1"/>
        <v>5.688744412835135E-5</v>
      </c>
      <c r="F11" s="87"/>
      <c r="G11" s="130">
        <v>8741</v>
      </c>
      <c r="H11" s="129">
        <f>'Undergrad-24Hours'!P10</f>
        <v>9024.0999999999985</v>
      </c>
      <c r="I11" s="90">
        <f t="shared" si="2"/>
        <v>283.09999999999854</v>
      </c>
      <c r="J11" s="286">
        <f t="shared" si="3"/>
        <v>3.2387598672920549E-2</v>
      </c>
      <c r="K11" s="131"/>
      <c r="L11" s="128">
        <v>4922</v>
      </c>
      <c r="M11" s="129">
        <f>'Undergrad-30Hours'!B10</f>
        <v>4922.28</v>
      </c>
      <c r="N11" s="90">
        <f t="shared" si="4"/>
        <v>0.27999999999974534</v>
      </c>
      <c r="O11" s="286">
        <f t="shared" si="5"/>
        <v>5.688744412835135E-5</v>
      </c>
      <c r="P11" s="87"/>
      <c r="Q11" s="130">
        <v>8810</v>
      </c>
      <c r="R11" s="129">
        <f>'Undergrad-30Hours'!P10</f>
        <v>9111.0999999999985</v>
      </c>
      <c r="S11" s="90">
        <f t="shared" si="6"/>
        <v>301.09999999999854</v>
      </c>
      <c r="T11" s="293">
        <f t="shared" si="7"/>
        <v>3.4177071509647959E-2</v>
      </c>
    </row>
    <row r="12" spans="1:20">
      <c r="A12" s="144" t="s">
        <v>16</v>
      </c>
      <c r="B12" s="128">
        <v>5180</v>
      </c>
      <c r="C12" s="129">
        <f>'Undergrad-24Hours'!B11</f>
        <v>5180</v>
      </c>
      <c r="D12" s="90">
        <f>C12-B12</f>
        <v>0</v>
      </c>
      <c r="E12" s="286">
        <f t="shared" si="1"/>
        <v>0</v>
      </c>
      <c r="F12" s="87"/>
      <c r="G12" s="130">
        <v>9370</v>
      </c>
      <c r="H12" s="129">
        <f>'Undergrad-24Hours'!P11</f>
        <v>9850</v>
      </c>
      <c r="I12" s="90">
        <f t="shared" si="2"/>
        <v>480</v>
      </c>
      <c r="J12" s="286">
        <f t="shared" si="3"/>
        <v>5.1227321237993596E-2</v>
      </c>
      <c r="K12" s="131"/>
      <c r="L12" s="128">
        <v>5180</v>
      </c>
      <c r="M12" s="129">
        <f>'Undergrad-30Hours'!B11</f>
        <v>5180</v>
      </c>
      <c r="N12" s="90">
        <f t="shared" si="4"/>
        <v>0</v>
      </c>
      <c r="O12" s="286">
        <f t="shared" si="5"/>
        <v>0</v>
      </c>
      <c r="P12" s="87"/>
      <c r="Q12" s="130">
        <v>9634</v>
      </c>
      <c r="R12" s="129">
        <f>'Undergrad-30Hours'!P11</f>
        <v>10174</v>
      </c>
      <c r="S12" s="90">
        <f t="shared" si="6"/>
        <v>540</v>
      </c>
      <c r="T12" s="293">
        <f t="shared" si="7"/>
        <v>5.60514843263442E-2</v>
      </c>
    </row>
    <row r="13" spans="1:20">
      <c r="A13" s="144" t="s">
        <v>17</v>
      </c>
      <c r="B13" s="128">
        <v>5777</v>
      </c>
      <c r="C13" s="129">
        <f>'Undergrad-24Hours'!B12</f>
        <v>5777.2</v>
      </c>
      <c r="D13" s="90">
        <f t="shared" si="0"/>
        <v>0.1999999999998181</v>
      </c>
      <c r="E13" s="286">
        <f t="shared" si="1"/>
        <v>3.4620045006027019E-5</v>
      </c>
      <c r="F13" s="87"/>
      <c r="G13" s="130">
        <v>9043</v>
      </c>
      <c r="H13" s="129">
        <f>'Undergrad-24Hours'!P12</f>
        <v>9183.4</v>
      </c>
      <c r="I13" s="90">
        <f t="shared" si="2"/>
        <v>140.39999999999964</v>
      </c>
      <c r="J13" s="286">
        <f t="shared" si="3"/>
        <v>1.5525821077076151E-2</v>
      </c>
      <c r="K13" s="131"/>
      <c r="L13" s="128">
        <v>5777</v>
      </c>
      <c r="M13" s="129">
        <f>'Undergrad-30Hours'!B12</f>
        <v>5777.2</v>
      </c>
      <c r="N13" s="90">
        <f t="shared" si="4"/>
        <v>0.1999999999998181</v>
      </c>
      <c r="O13" s="286">
        <f t="shared" si="5"/>
        <v>3.4620045006027019E-5</v>
      </c>
      <c r="P13" s="87"/>
      <c r="Q13" s="130">
        <v>9229</v>
      </c>
      <c r="R13" s="129">
        <f>'Undergrad-30Hours'!P12</f>
        <v>9369.4</v>
      </c>
      <c r="S13" s="90">
        <f t="shared" si="6"/>
        <v>140.39999999999964</v>
      </c>
      <c r="T13" s="293">
        <f t="shared" si="7"/>
        <v>1.5212915808863326E-2</v>
      </c>
    </row>
    <row r="14" spans="1:20">
      <c r="A14" s="159" t="s">
        <v>486</v>
      </c>
      <c r="B14" s="128">
        <v>5777</v>
      </c>
      <c r="C14" s="129">
        <f>'Undergrad-24Hours'!B13</f>
        <v>5777.2</v>
      </c>
      <c r="D14" s="90">
        <f t="shared" si="0"/>
        <v>0.1999999999998181</v>
      </c>
      <c r="E14" s="286">
        <f t="shared" si="1"/>
        <v>3.4620045006027019E-5</v>
      </c>
      <c r="F14" s="87"/>
      <c r="G14" s="130">
        <v>9203</v>
      </c>
      <c r="H14" s="129">
        <f>'Undergrad-24Hours'!P13</f>
        <v>9343.4</v>
      </c>
      <c r="I14" s="90">
        <f t="shared" si="2"/>
        <v>140.39999999999964</v>
      </c>
      <c r="J14" s="286">
        <f t="shared" si="3"/>
        <v>1.525589481690749E-2</v>
      </c>
      <c r="K14" s="131"/>
      <c r="L14" s="128">
        <v>5777</v>
      </c>
      <c r="M14" s="129">
        <f>'Undergrad-30Hours'!B13</f>
        <v>5777.2</v>
      </c>
      <c r="N14" s="90">
        <f t="shared" si="4"/>
        <v>0.1999999999998181</v>
      </c>
      <c r="O14" s="286">
        <f t="shared" si="5"/>
        <v>3.4620045006027019E-5</v>
      </c>
      <c r="P14" s="87"/>
      <c r="Q14" s="130">
        <v>9389</v>
      </c>
      <c r="R14" s="129">
        <f>'Undergrad-30Hours'!P13</f>
        <v>9529.4</v>
      </c>
      <c r="S14" s="90">
        <f t="shared" si="6"/>
        <v>140.39999999999964</v>
      </c>
      <c r="T14" s="293">
        <f t="shared" si="7"/>
        <v>1.4953669187346856E-2</v>
      </c>
    </row>
    <row r="15" spans="1:20">
      <c r="A15" s="159" t="s">
        <v>477</v>
      </c>
      <c r="B15" s="128">
        <v>5777</v>
      </c>
      <c r="C15" s="129">
        <f>'Undergrad-24Hours'!B14</f>
        <v>5777.2</v>
      </c>
      <c r="D15" s="90">
        <f t="shared" ref="D15" si="8">C15-B15</f>
        <v>0.1999999999998181</v>
      </c>
      <c r="E15" s="286">
        <f t="shared" ref="E15" si="9">D15/B15</f>
        <v>3.4620045006027019E-5</v>
      </c>
      <c r="F15" s="87"/>
      <c r="G15" s="130">
        <v>9203</v>
      </c>
      <c r="H15" s="129">
        <f>'Undergrad-24Hours'!P14</f>
        <v>9343.4</v>
      </c>
      <c r="I15" s="90">
        <f t="shared" ref="I15" si="10">H15-G15</f>
        <v>140.39999999999964</v>
      </c>
      <c r="J15" s="286">
        <f t="shared" ref="J15" si="11">I15/G15</f>
        <v>1.525589481690749E-2</v>
      </c>
      <c r="K15" s="131"/>
      <c r="L15" s="128">
        <v>5777</v>
      </c>
      <c r="M15" s="129">
        <f>'Undergrad-30Hours'!B14</f>
        <v>5777.2</v>
      </c>
      <c r="N15" s="90">
        <f t="shared" ref="N15" si="12">M15-L15</f>
        <v>0.1999999999998181</v>
      </c>
      <c r="O15" s="286">
        <f t="shared" ref="O15" si="13">N15/L15</f>
        <v>3.4620045006027019E-5</v>
      </c>
      <c r="P15" s="87"/>
      <c r="Q15" s="130">
        <v>9389</v>
      </c>
      <c r="R15" s="129">
        <f>'Undergrad-30Hours'!P14</f>
        <v>9529.4</v>
      </c>
      <c r="S15" s="90">
        <f t="shared" ref="S15" si="14">R15-Q15</f>
        <v>140.39999999999964</v>
      </c>
      <c r="T15" s="293">
        <f t="shared" ref="T15" si="15">S15/Q15</f>
        <v>1.4953669187346856E-2</v>
      </c>
    </row>
    <row r="16" spans="1:20">
      <c r="A16" s="144" t="s">
        <v>18</v>
      </c>
      <c r="B16" s="128">
        <v>5406.96</v>
      </c>
      <c r="C16" s="129">
        <f>'Undergrad-24Hours'!B15</f>
        <v>5406.96</v>
      </c>
      <c r="D16" s="90">
        <f t="shared" si="0"/>
        <v>0</v>
      </c>
      <c r="E16" s="286">
        <f t="shared" si="1"/>
        <v>0</v>
      </c>
      <c r="F16" s="87"/>
      <c r="G16" s="130">
        <v>11147</v>
      </c>
      <c r="H16" s="129">
        <f>'Undergrad-24Hours'!P15</f>
        <v>11147</v>
      </c>
      <c r="I16" s="90">
        <f t="shared" si="2"/>
        <v>0</v>
      </c>
      <c r="J16" s="286">
        <f t="shared" si="3"/>
        <v>0</v>
      </c>
      <c r="K16" s="131"/>
      <c r="L16" s="128">
        <v>5406.96</v>
      </c>
      <c r="M16" s="129">
        <f>'Undergrad-30Hours'!B15</f>
        <v>5406.96</v>
      </c>
      <c r="N16" s="90">
        <f t="shared" si="4"/>
        <v>0</v>
      </c>
      <c r="O16" s="286">
        <f t="shared" si="5"/>
        <v>0</v>
      </c>
      <c r="P16" s="87"/>
      <c r="Q16" s="130">
        <v>12085</v>
      </c>
      <c r="R16" s="129">
        <f>'Undergrad-30Hours'!P15</f>
        <v>12085</v>
      </c>
      <c r="S16" s="90">
        <f t="shared" si="6"/>
        <v>0</v>
      </c>
      <c r="T16" s="293">
        <f t="shared" si="7"/>
        <v>0</v>
      </c>
    </row>
    <row r="17" spans="1:20">
      <c r="A17" s="159" t="s">
        <v>172</v>
      </c>
      <c r="B17" s="128">
        <v>5719.92</v>
      </c>
      <c r="C17" s="129">
        <f>'Undergrad-24Hours'!B16</f>
        <v>5719.92</v>
      </c>
      <c r="D17" s="90">
        <f t="shared" si="0"/>
        <v>0</v>
      </c>
      <c r="E17" s="286">
        <f t="shared" si="1"/>
        <v>0</v>
      </c>
      <c r="F17" s="87"/>
      <c r="G17" s="130">
        <v>11460</v>
      </c>
      <c r="H17" s="129">
        <f>'Undergrad-24Hours'!P16</f>
        <v>11460</v>
      </c>
      <c r="I17" s="90">
        <f t="shared" si="2"/>
        <v>0</v>
      </c>
      <c r="J17" s="286">
        <f t="shared" si="3"/>
        <v>0</v>
      </c>
      <c r="K17" s="131"/>
      <c r="L17" s="128">
        <v>5719.92</v>
      </c>
      <c r="M17" s="129">
        <f>'Undergrad-30Hours'!B16</f>
        <v>5719.92</v>
      </c>
      <c r="N17" s="90">
        <f t="shared" ref="N17:N18" si="16">M17-L17</f>
        <v>0</v>
      </c>
      <c r="O17" s="286">
        <f t="shared" ref="O17:O18" si="17">N17/L17</f>
        <v>0</v>
      </c>
      <c r="P17" s="87"/>
      <c r="Q17" s="130">
        <v>12398</v>
      </c>
      <c r="R17" s="129">
        <f>'Undergrad-30Hours'!P16</f>
        <v>12398</v>
      </c>
      <c r="S17" s="90">
        <f t="shared" ref="S17:S18" si="18">R17-Q17</f>
        <v>0</v>
      </c>
      <c r="T17" s="293">
        <f t="shared" ref="T17:T18" si="19">S17/Q17</f>
        <v>0</v>
      </c>
    </row>
    <row r="18" spans="1:20">
      <c r="A18" s="144" t="s">
        <v>40</v>
      </c>
      <c r="B18" s="128">
        <v>5788</v>
      </c>
      <c r="C18" s="129">
        <f>'Undergrad-24Hours'!B17</f>
        <v>5788</v>
      </c>
      <c r="D18" s="90">
        <f t="shared" si="0"/>
        <v>0</v>
      </c>
      <c r="E18" s="286">
        <f t="shared" si="1"/>
        <v>0</v>
      </c>
      <c r="F18" s="87"/>
      <c r="G18" s="130">
        <v>10065</v>
      </c>
      <c r="H18" s="129">
        <f>'Undergrad-24Hours'!P17</f>
        <v>10065</v>
      </c>
      <c r="I18" s="90">
        <f>H18-G18</f>
        <v>0</v>
      </c>
      <c r="J18" s="286">
        <f t="shared" si="3"/>
        <v>0</v>
      </c>
      <c r="K18" s="131"/>
      <c r="L18" s="128">
        <v>5788</v>
      </c>
      <c r="M18" s="129">
        <f>'Undergrad-30Hours'!B17</f>
        <v>5788</v>
      </c>
      <c r="N18" s="90">
        <f t="shared" si="16"/>
        <v>0</v>
      </c>
      <c r="O18" s="286">
        <f t="shared" si="17"/>
        <v>0</v>
      </c>
      <c r="P18" s="87"/>
      <c r="Q18" s="130">
        <v>10485</v>
      </c>
      <c r="R18" s="129">
        <f>'Undergrad-30Hours'!P17</f>
        <v>10485</v>
      </c>
      <c r="S18" s="90">
        <f t="shared" si="18"/>
        <v>0</v>
      </c>
      <c r="T18" s="293">
        <f t="shared" si="19"/>
        <v>0</v>
      </c>
    </row>
    <row r="19" spans="1:20" ht="15.75" thickBot="1">
      <c r="A19" s="159" t="s">
        <v>475</v>
      </c>
      <c r="B19" s="128">
        <v>5788</v>
      </c>
      <c r="C19" s="129">
        <f>'Undergrad-24Hours'!B18</f>
        <v>5788</v>
      </c>
      <c r="D19" s="90">
        <f t="shared" ref="D19" si="20">C19-B19</f>
        <v>0</v>
      </c>
      <c r="E19" s="286">
        <f t="shared" ref="E19" si="21">D19/B19</f>
        <v>0</v>
      </c>
      <c r="F19" s="87"/>
      <c r="G19" s="130">
        <v>10065</v>
      </c>
      <c r="H19" s="129">
        <f>'Undergrad-24Hours'!P18</f>
        <v>10156.5</v>
      </c>
      <c r="I19" s="90">
        <f>H19-G19</f>
        <v>91.5</v>
      </c>
      <c r="J19" s="286">
        <f t="shared" ref="J19" si="22">I19/G19</f>
        <v>9.0909090909090905E-3</v>
      </c>
      <c r="K19" s="131"/>
      <c r="L19" s="128">
        <v>5788</v>
      </c>
      <c r="M19" s="129">
        <f>'Undergrad-30Hours'!B18</f>
        <v>5788</v>
      </c>
      <c r="N19" s="90">
        <f t="shared" si="4"/>
        <v>0</v>
      </c>
      <c r="O19" s="286">
        <f t="shared" si="5"/>
        <v>0</v>
      </c>
      <c r="P19" s="87"/>
      <c r="Q19" s="130">
        <v>10485</v>
      </c>
      <c r="R19" s="129">
        <f>'Undergrad-30Hours'!P18</f>
        <v>10576.5</v>
      </c>
      <c r="S19" s="90">
        <f t="shared" si="6"/>
        <v>91.5</v>
      </c>
      <c r="T19" s="293">
        <f t="shared" si="7"/>
        <v>8.7267525035765372E-3</v>
      </c>
    </row>
    <row r="20" spans="1:20">
      <c r="A20" s="283" t="s">
        <v>19</v>
      </c>
      <c r="B20" s="136"/>
      <c r="C20" s="137"/>
      <c r="D20" s="138"/>
      <c r="E20" s="287"/>
      <c r="F20" s="106"/>
      <c r="G20" s="136"/>
      <c r="H20" s="137"/>
      <c r="I20" s="138"/>
      <c r="J20" s="287"/>
      <c r="K20" s="139"/>
      <c r="L20" s="140"/>
      <c r="M20" s="137"/>
      <c r="N20" s="138"/>
      <c r="O20" s="287"/>
      <c r="P20" s="106"/>
      <c r="Q20" s="136"/>
      <c r="R20" s="137"/>
      <c r="S20" s="138"/>
      <c r="T20" s="141"/>
    </row>
    <row r="21" spans="1:20">
      <c r="A21" s="144" t="s">
        <v>201</v>
      </c>
      <c r="B21" s="128">
        <v>7462.98</v>
      </c>
      <c r="C21" s="129">
        <f>'Undergrad-24Hours'!B20</f>
        <v>7462.98</v>
      </c>
      <c r="D21" s="90">
        <f t="shared" ref="D21:D37" si="23">C21-B21</f>
        <v>0</v>
      </c>
      <c r="E21" s="286">
        <f t="shared" ref="E21:E37" si="24">D21/B21</f>
        <v>0</v>
      </c>
      <c r="F21" s="87"/>
      <c r="G21" s="130">
        <v>12183.599999999999</v>
      </c>
      <c r="H21" s="129">
        <f>'Undergrad-24Hours'!P20</f>
        <v>12514.699999999999</v>
      </c>
      <c r="I21" s="90">
        <f t="shared" ref="I21:I37" si="25">H21-G21</f>
        <v>331.10000000000036</v>
      </c>
      <c r="J21" s="286">
        <f t="shared" ref="J21:J37" si="26">I21/G21</f>
        <v>2.7175875767425098E-2</v>
      </c>
      <c r="K21" s="131"/>
      <c r="L21" s="128">
        <v>7462.98</v>
      </c>
      <c r="M21" s="129">
        <f>'Undergrad-30Hours'!B20</f>
        <v>7462.98</v>
      </c>
      <c r="N21" s="90">
        <f t="shared" ref="N21:N37" si="27">M21-L21</f>
        <v>0</v>
      </c>
      <c r="O21" s="286">
        <f t="shared" ref="O21:O37" si="28">N21/L21</f>
        <v>0</v>
      </c>
      <c r="P21" s="87"/>
      <c r="Q21" s="130">
        <v>12310.999999999998</v>
      </c>
      <c r="R21" s="129">
        <f>'Undergrad-30Hours'!P20</f>
        <v>12725.499999999998</v>
      </c>
      <c r="S21" s="90">
        <f t="shared" ref="S21:S37" si="29">R21-Q21</f>
        <v>414.5</v>
      </c>
      <c r="T21" s="293">
        <f t="shared" ref="T21:T37" si="30">S21/Q21</f>
        <v>3.3669076435707906E-2</v>
      </c>
    </row>
    <row r="22" spans="1:20">
      <c r="A22" s="159" t="s">
        <v>153</v>
      </c>
      <c r="B22" s="142">
        <v>7462.98</v>
      </c>
      <c r="C22" s="129">
        <f>'Undergrad-24Hours'!B21</f>
        <v>7462.98</v>
      </c>
      <c r="D22" s="90">
        <f t="shared" ref="D22:D23" si="31">C22-B22</f>
        <v>0</v>
      </c>
      <c r="E22" s="286">
        <f t="shared" ref="E22:E23" si="32">D22/B22</f>
        <v>0</v>
      </c>
      <c r="F22" s="87"/>
      <c r="G22" s="143">
        <v>12375.599999999999</v>
      </c>
      <c r="H22" s="129">
        <f>'Undergrad-24Hours'!P21</f>
        <v>12706.699999999999</v>
      </c>
      <c r="I22" s="90">
        <f t="shared" ref="I22:I30" si="33">H22-G22</f>
        <v>331.10000000000036</v>
      </c>
      <c r="J22" s="286">
        <f t="shared" ref="J22:J30" si="34">I22/G22</f>
        <v>2.675425837939174E-2</v>
      </c>
      <c r="K22" s="131"/>
      <c r="L22" s="142">
        <v>7462.98</v>
      </c>
      <c r="M22" s="129">
        <f>'Undergrad-30Hours'!B21</f>
        <v>7462.98</v>
      </c>
      <c r="N22" s="90">
        <f t="shared" ref="N22:N23" si="35">M22-L22</f>
        <v>0</v>
      </c>
      <c r="O22" s="286">
        <f t="shared" ref="O22:O23" si="36">N22/L22</f>
        <v>0</v>
      </c>
      <c r="P22" s="87"/>
      <c r="Q22" s="143">
        <v>12550.999999999998</v>
      </c>
      <c r="R22" s="129">
        <f>'Undergrad-30Hours'!P21</f>
        <v>12965.499999999998</v>
      </c>
      <c r="S22" s="90">
        <f t="shared" ref="S22:S23" si="37">R22-Q22</f>
        <v>414.5</v>
      </c>
      <c r="T22" s="293">
        <f t="shared" ref="T22:T23" si="38">S22/Q22</f>
        <v>3.3025256951637327E-2</v>
      </c>
    </row>
    <row r="23" spans="1:20">
      <c r="A23" s="159" t="s">
        <v>202</v>
      </c>
      <c r="B23" s="142">
        <v>7654.98</v>
      </c>
      <c r="C23" s="129">
        <f>'Undergrad-24Hours'!B22</f>
        <v>7654.98</v>
      </c>
      <c r="D23" s="90">
        <f t="shared" si="31"/>
        <v>0</v>
      </c>
      <c r="E23" s="286">
        <f t="shared" si="32"/>
        <v>0</v>
      </c>
      <c r="F23" s="87"/>
      <c r="G23" s="143">
        <v>12375.6</v>
      </c>
      <c r="H23" s="129">
        <f>'Undergrad-24Hours'!P22</f>
        <v>12706.7</v>
      </c>
      <c r="I23" s="90">
        <f t="shared" si="33"/>
        <v>331.10000000000036</v>
      </c>
      <c r="J23" s="286">
        <f t="shared" si="34"/>
        <v>2.6754258379391736E-2</v>
      </c>
      <c r="K23" s="131"/>
      <c r="L23" s="142">
        <v>7702.98</v>
      </c>
      <c r="M23" s="129">
        <f>'Undergrad-30Hours'!B22</f>
        <v>7702.98</v>
      </c>
      <c r="N23" s="90">
        <f t="shared" si="35"/>
        <v>0</v>
      </c>
      <c r="O23" s="286">
        <f t="shared" si="36"/>
        <v>0</v>
      </c>
      <c r="P23" s="87"/>
      <c r="Q23" s="143">
        <v>12551</v>
      </c>
      <c r="R23" s="129">
        <f>'Undergrad-30Hours'!P22</f>
        <v>12965.5</v>
      </c>
      <c r="S23" s="90">
        <f t="shared" si="37"/>
        <v>414.5</v>
      </c>
      <c r="T23" s="293">
        <f t="shared" si="38"/>
        <v>3.302525695163732E-2</v>
      </c>
    </row>
    <row r="24" spans="1:20">
      <c r="A24" s="144" t="s">
        <v>22</v>
      </c>
      <c r="B24" s="128">
        <v>5372.4</v>
      </c>
      <c r="C24" s="129">
        <f>'Undergrad-24Hours'!B23</f>
        <v>5372.4</v>
      </c>
      <c r="D24" s="90">
        <f t="shared" si="23"/>
        <v>0</v>
      </c>
      <c r="E24" s="286">
        <f t="shared" si="24"/>
        <v>0</v>
      </c>
      <c r="F24" s="87"/>
      <c r="G24" s="130">
        <v>7423.0399999999991</v>
      </c>
      <c r="H24" s="129">
        <f>'Undergrad-24Hours'!P23</f>
        <v>7446.7199999999993</v>
      </c>
      <c r="I24" s="90">
        <f t="shared" si="33"/>
        <v>23.680000000000291</v>
      </c>
      <c r="J24" s="286">
        <f t="shared" si="34"/>
        <v>3.1900676811657076E-3</v>
      </c>
      <c r="K24" s="131"/>
      <c r="L24" s="128">
        <v>5522.4</v>
      </c>
      <c r="M24" s="129">
        <f>'Undergrad-30Hours'!B23</f>
        <v>5522.4</v>
      </c>
      <c r="N24" s="90">
        <f t="shared" si="27"/>
        <v>0</v>
      </c>
      <c r="O24" s="286">
        <f t="shared" si="28"/>
        <v>0</v>
      </c>
      <c r="P24" s="87"/>
      <c r="Q24" s="130">
        <v>7645.0399999999991</v>
      </c>
      <c r="R24" s="129">
        <f>'Undergrad-30Hours'!P23</f>
        <v>7668.7199999999993</v>
      </c>
      <c r="S24" s="90">
        <f t="shared" si="29"/>
        <v>23.680000000000291</v>
      </c>
      <c r="T24" s="293">
        <f t="shared" si="30"/>
        <v>3.0974331069556593E-3</v>
      </c>
    </row>
    <row r="25" spans="1:20">
      <c r="A25" s="144" t="s">
        <v>21</v>
      </c>
      <c r="B25" s="128">
        <v>4894.08</v>
      </c>
      <c r="C25" s="129">
        <f>'Undergrad-24Hours'!B24</f>
        <v>4894.08</v>
      </c>
      <c r="D25" s="90">
        <f t="shared" si="23"/>
        <v>0</v>
      </c>
      <c r="E25" s="286">
        <f t="shared" si="24"/>
        <v>0</v>
      </c>
      <c r="F25" s="87"/>
      <c r="G25" s="130">
        <v>6929.0099999999993</v>
      </c>
      <c r="H25" s="129">
        <f>'Undergrad-24Hours'!P24</f>
        <v>7216.8399999999992</v>
      </c>
      <c r="I25" s="90">
        <f t="shared" si="33"/>
        <v>287.82999999999993</v>
      </c>
      <c r="J25" s="286">
        <f t="shared" si="34"/>
        <v>4.153984479745302E-2</v>
      </c>
      <c r="K25" s="131"/>
      <c r="L25" s="128">
        <v>4894.08</v>
      </c>
      <c r="M25" s="129">
        <f>'Undergrad-30Hours'!B24</f>
        <v>4894.08</v>
      </c>
      <c r="N25" s="90">
        <f t="shared" si="27"/>
        <v>0</v>
      </c>
      <c r="O25" s="286">
        <f t="shared" si="28"/>
        <v>0</v>
      </c>
      <c r="P25" s="87"/>
      <c r="Q25" s="130">
        <v>6973.88</v>
      </c>
      <c r="R25" s="129">
        <f>'Undergrad-30Hours'!P24</f>
        <v>7262.2</v>
      </c>
      <c r="S25" s="90">
        <f t="shared" si="29"/>
        <v>288.31999999999971</v>
      </c>
      <c r="T25" s="293">
        <f t="shared" si="30"/>
        <v>4.1342839280285822E-2</v>
      </c>
    </row>
    <row r="26" spans="1:20">
      <c r="A26" s="159" t="s">
        <v>174</v>
      </c>
      <c r="B26" s="128">
        <v>5139.05</v>
      </c>
      <c r="C26" s="129">
        <f>'Undergrad-24Hours'!B25</f>
        <v>5395.92</v>
      </c>
      <c r="D26" s="90">
        <f t="shared" ref="D26:D28" si="39">C26-B26</f>
        <v>256.86999999999989</v>
      </c>
      <c r="E26" s="286">
        <f t="shared" ref="E26:E28" si="40">D26/B26</f>
        <v>4.9983946449246433E-2</v>
      </c>
      <c r="F26" s="87"/>
      <c r="G26" s="130">
        <v>7222.6</v>
      </c>
      <c r="H26" s="129">
        <f>'Undergrad-24Hours'!P25</f>
        <v>7812.0399999999991</v>
      </c>
      <c r="I26" s="90">
        <f t="shared" si="33"/>
        <v>589.43999999999869</v>
      </c>
      <c r="J26" s="286">
        <f t="shared" si="34"/>
        <v>8.1610500373826417E-2</v>
      </c>
      <c r="K26" s="131"/>
      <c r="L26" s="128">
        <v>5139.08</v>
      </c>
      <c r="M26" s="129">
        <f>'Undergrad-30Hours'!B25</f>
        <v>5395.92</v>
      </c>
      <c r="N26" s="90">
        <f t="shared" ref="N26" si="41">M26-L26</f>
        <v>256.84000000000015</v>
      </c>
      <c r="O26" s="286">
        <f t="shared" ref="O26" si="42">N26/L26</f>
        <v>4.9977817041182496E-2</v>
      </c>
      <c r="P26" s="87"/>
      <c r="Q26" s="130">
        <v>7267.9600000000009</v>
      </c>
      <c r="R26" s="129">
        <f>'Undergrad-30Hours'!P25</f>
        <v>7857.4</v>
      </c>
      <c r="S26" s="90">
        <f t="shared" ref="S26" si="43">R26-Q26</f>
        <v>589.43999999999869</v>
      </c>
      <c r="T26" s="293">
        <f t="shared" ref="T26" si="44">S26/Q26</f>
        <v>8.1101161811567291E-2</v>
      </c>
    </row>
    <row r="27" spans="1:20">
      <c r="A27" s="144" t="s">
        <v>23</v>
      </c>
      <c r="B27" s="128">
        <v>2710.64</v>
      </c>
      <c r="C27" s="129">
        <f>'Undergrad-24Hours'!B26</f>
        <v>2710.64</v>
      </c>
      <c r="D27" s="90">
        <f t="shared" si="39"/>
        <v>0</v>
      </c>
      <c r="E27" s="286">
        <f t="shared" si="40"/>
        <v>0</v>
      </c>
      <c r="F27" s="87"/>
      <c r="G27" s="130">
        <v>4802.3999999999996</v>
      </c>
      <c r="H27" s="129">
        <f>'Undergrad-24Hours'!P26</f>
        <v>4802.3999999999996</v>
      </c>
      <c r="I27" s="90">
        <f t="shared" si="33"/>
        <v>0</v>
      </c>
      <c r="J27" s="286">
        <f t="shared" si="34"/>
        <v>0</v>
      </c>
      <c r="K27" s="131"/>
      <c r="L27" s="128">
        <v>2710.64</v>
      </c>
      <c r="M27" s="129">
        <f>'Undergrad-30Hours'!B26</f>
        <v>2710.64</v>
      </c>
      <c r="N27" s="90">
        <f t="shared" si="27"/>
        <v>0</v>
      </c>
      <c r="O27" s="286">
        <f t="shared" si="28"/>
        <v>0</v>
      </c>
      <c r="P27" s="87"/>
      <c r="Q27" s="130">
        <v>4868</v>
      </c>
      <c r="R27" s="129">
        <f>'Undergrad-30Hours'!P26</f>
        <v>4868.3999999999996</v>
      </c>
      <c r="S27" s="90">
        <f t="shared" si="29"/>
        <v>0.3999999999996362</v>
      </c>
      <c r="T27" s="293">
        <f t="shared" si="30"/>
        <v>8.2169268693433895E-5</v>
      </c>
    </row>
    <row r="28" spans="1:20">
      <c r="A28" s="159" t="s">
        <v>175</v>
      </c>
      <c r="B28" s="128">
        <v>2853.64</v>
      </c>
      <c r="C28" s="129">
        <f>'Undergrad-24Hours'!B27</f>
        <v>2997.44</v>
      </c>
      <c r="D28" s="90">
        <f t="shared" si="39"/>
        <v>143.80000000000018</v>
      </c>
      <c r="E28" s="286">
        <f t="shared" si="40"/>
        <v>5.0391780322675668E-2</v>
      </c>
      <c r="F28" s="87"/>
      <c r="G28" s="130">
        <v>4945.4799999999996</v>
      </c>
      <c r="H28" s="129">
        <f>'Undergrad-24Hours'!P27</f>
        <v>5089.2000000000007</v>
      </c>
      <c r="I28" s="90">
        <f t="shared" si="33"/>
        <v>143.72000000000116</v>
      </c>
      <c r="J28" s="286">
        <f t="shared" si="34"/>
        <v>2.9060879833706976E-2</v>
      </c>
      <c r="K28" s="131"/>
      <c r="L28" s="128">
        <v>2854.04</v>
      </c>
      <c r="M28" s="129">
        <f>'Undergrad-30Hours'!B27</f>
        <v>2997.44</v>
      </c>
      <c r="N28" s="90">
        <f t="shared" ref="N28" si="45">M28-L28</f>
        <v>143.40000000000009</v>
      </c>
      <c r="O28" s="286">
        <f t="shared" ref="O28" si="46">N28/L28</f>
        <v>5.024456559823972E-2</v>
      </c>
      <c r="P28" s="87"/>
      <c r="Q28" s="130">
        <v>5011.04</v>
      </c>
      <c r="R28" s="129">
        <f>'Undergrad-30Hours'!P27</f>
        <v>5155.2000000000007</v>
      </c>
      <c r="S28" s="90">
        <f t="shared" ref="S28" si="47">R28-Q28</f>
        <v>144.16000000000076</v>
      </c>
      <c r="T28" s="293">
        <f t="shared" ref="T28" si="48">S28/Q28</f>
        <v>2.8768479197931122E-2</v>
      </c>
    </row>
    <row r="29" spans="1:20">
      <c r="A29" s="115" t="s">
        <v>193</v>
      </c>
      <c r="B29" s="128">
        <v>6090.38</v>
      </c>
      <c r="C29" s="129">
        <f>'Undergrad-24Hours'!B28</f>
        <v>6090.38</v>
      </c>
      <c r="D29" s="90">
        <f>C29-B29</f>
        <v>0</v>
      </c>
      <c r="E29" s="288">
        <f>D29/B29</f>
        <v>0</v>
      </c>
      <c r="F29" s="87"/>
      <c r="G29" s="130">
        <v>9472</v>
      </c>
      <c r="H29" s="129">
        <f>'Undergrad-24Hours'!P28</f>
        <v>10022.800000000001</v>
      </c>
      <c r="I29" s="90">
        <f t="shared" ref="I29" si="49">H29-G29</f>
        <v>550.80000000000109</v>
      </c>
      <c r="J29" s="288">
        <f>I29/G29</f>
        <v>5.8150337837837955E-2</v>
      </c>
      <c r="K29" s="131"/>
      <c r="L29" s="128">
        <v>6090.38</v>
      </c>
      <c r="M29" s="129">
        <f>'Undergrad-30Hours'!B28</f>
        <v>6090.38</v>
      </c>
      <c r="N29" s="90">
        <f>M29-L29</f>
        <v>0</v>
      </c>
      <c r="O29" s="288">
        <f>N29/L29</f>
        <v>0</v>
      </c>
      <c r="P29" s="87"/>
      <c r="Q29" s="130">
        <v>9829</v>
      </c>
      <c r="R29" s="129">
        <f>'Undergrad-30Hours'!P28</f>
        <v>10517.5</v>
      </c>
      <c r="S29" s="90">
        <f>R29-Q29</f>
        <v>688.5</v>
      </c>
      <c r="T29" s="294">
        <f>S29/Q29</f>
        <v>7.0047817682368507E-2</v>
      </c>
    </row>
    <row r="30" spans="1:20">
      <c r="A30" s="144" t="s">
        <v>24</v>
      </c>
      <c r="B30" s="128">
        <v>7673.2</v>
      </c>
      <c r="C30" s="129">
        <f>'Undergrad-24Hours'!B29</f>
        <v>8878</v>
      </c>
      <c r="D30" s="90">
        <f t="shared" si="23"/>
        <v>1204.8000000000002</v>
      </c>
      <c r="E30" s="286">
        <f t="shared" si="24"/>
        <v>0.15701402283271648</v>
      </c>
      <c r="F30" s="87"/>
      <c r="G30" s="130">
        <v>9032.5499999999993</v>
      </c>
      <c r="H30" s="129">
        <f>'Undergrad-24Hours'!P29</f>
        <v>9934</v>
      </c>
      <c r="I30" s="90">
        <f t="shared" si="33"/>
        <v>901.45000000000073</v>
      </c>
      <c r="J30" s="286">
        <f t="shared" si="34"/>
        <v>9.9800167173168239E-2</v>
      </c>
      <c r="K30" s="131"/>
      <c r="L30" s="128">
        <v>7673.2</v>
      </c>
      <c r="M30" s="129">
        <f>'Undergrad-30Hours'!B29</f>
        <v>8878</v>
      </c>
      <c r="N30" s="90">
        <f t="shared" si="27"/>
        <v>1204.8000000000002</v>
      </c>
      <c r="O30" s="286">
        <f t="shared" si="28"/>
        <v>0.15701402283271648</v>
      </c>
      <c r="P30" s="87"/>
      <c r="Q30" s="130">
        <v>9032.5499999999993</v>
      </c>
      <c r="R30" s="129">
        <f>'Undergrad-30Hours'!P29</f>
        <v>9934</v>
      </c>
      <c r="S30" s="90">
        <f t="shared" si="29"/>
        <v>901.45000000000073</v>
      </c>
      <c r="T30" s="293">
        <f t="shared" si="30"/>
        <v>9.9800167173168239E-2</v>
      </c>
    </row>
    <row r="31" spans="1:20">
      <c r="A31" s="144" t="s">
        <v>25</v>
      </c>
      <c r="B31" s="128">
        <v>5611.5</v>
      </c>
      <c r="C31" s="129">
        <f>'Undergrad-24Hours'!B30</f>
        <v>6801</v>
      </c>
      <c r="D31" s="90">
        <f t="shared" si="23"/>
        <v>1189.5</v>
      </c>
      <c r="E31" s="286">
        <f t="shared" si="24"/>
        <v>0.21197540764501471</v>
      </c>
      <c r="F31" s="87"/>
      <c r="G31" s="130">
        <v>8999.2999999999993</v>
      </c>
      <c r="H31" s="129">
        <f>'Undergrad-24Hours'!P30</f>
        <v>9898</v>
      </c>
      <c r="I31" s="90">
        <f t="shared" si="25"/>
        <v>898.70000000000073</v>
      </c>
      <c r="J31" s="286">
        <f t="shared" si="26"/>
        <v>9.9863322702876983E-2</v>
      </c>
      <c r="K31" s="131"/>
      <c r="L31" s="128">
        <v>5612</v>
      </c>
      <c r="M31" s="129">
        <f>'Undergrad-30Hours'!B30</f>
        <v>6801</v>
      </c>
      <c r="N31" s="90">
        <f t="shared" si="27"/>
        <v>1189</v>
      </c>
      <c r="O31" s="286">
        <f t="shared" si="28"/>
        <v>0.21186742694226657</v>
      </c>
      <c r="P31" s="87"/>
      <c r="Q31" s="130">
        <v>9029.2999999999993</v>
      </c>
      <c r="R31" s="129">
        <f>'Undergrad-30Hours'!P30</f>
        <v>9898</v>
      </c>
      <c r="S31" s="90">
        <f t="shared" si="29"/>
        <v>868.70000000000073</v>
      </c>
      <c r="T31" s="293">
        <f t="shared" si="30"/>
        <v>9.6209008450267544E-2</v>
      </c>
    </row>
    <row r="32" spans="1:20">
      <c r="A32" s="144" t="s">
        <v>26</v>
      </c>
      <c r="B32" s="128">
        <v>5517</v>
      </c>
      <c r="C32" s="129">
        <f>'Undergrad-24Hours'!B31</f>
        <v>6842</v>
      </c>
      <c r="D32" s="90">
        <f t="shared" si="23"/>
        <v>1325</v>
      </c>
      <c r="E32" s="286">
        <f t="shared" si="24"/>
        <v>0.24016675729563169</v>
      </c>
      <c r="F32" s="87"/>
      <c r="G32" s="130">
        <v>10345</v>
      </c>
      <c r="H32" s="129">
        <f>'Undergrad-24Hours'!P31</f>
        <v>11380</v>
      </c>
      <c r="I32" s="90">
        <f t="shared" si="25"/>
        <v>1035</v>
      </c>
      <c r="J32" s="286">
        <f t="shared" si="26"/>
        <v>0.1000483325277912</v>
      </c>
      <c r="K32" s="131"/>
      <c r="L32" s="128">
        <v>5517</v>
      </c>
      <c r="M32" s="129">
        <f>'Undergrad-30Hours'!B31</f>
        <v>6842</v>
      </c>
      <c r="N32" s="90">
        <f t="shared" si="27"/>
        <v>1325</v>
      </c>
      <c r="O32" s="286">
        <f t="shared" si="28"/>
        <v>0.24016675729563169</v>
      </c>
      <c r="P32" s="87"/>
      <c r="Q32" s="130">
        <v>10345</v>
      </c>
      <c r="R32" s="129">
        <f>'Undergrad-30Hours'!P31</f>
        <v>11380</v>
      </c>
      <c r="S32" s="90">
        <f t="shared" si="29"/>
        <v>1035</v>
      </c>
      <c r="T32" s="293">
        <f t="shared" si="30"/>
        <v>0.1000483325277912</v>
      </c>
    </row>
    <row r="33" spans="1:25">
      <c r="A33" s="144" t="s">
        <v>27</v>
      </c>
      <c r="B33" s="128">
        <v>4987.2000000000007</v>
      </c>
      <c r="C33" s="129">
        <f>'Undergrad-24Hours'!B32</f>
        <v>5907</v>
      </c>
      <c r="D33" s="90">
        <f t="shared" si="23"/>
        <v>919.79999999999927</v>
      </c>
      <c r="E33" s="286">
        <f t="shared" si="24"/>
        <v>0.18443214629451379</v>
      </c>
      <c r="F33" s="87"/>
      <c r="G33" s="130">
        <v>6309.2000000000007</v>
      </c>
      <c r="H33" s="129">
        <f>'Undergrad-24Hours'!P32</f>
        <v>6940</v>
      </c>
      <c r="I33" s="90">
        <f t="shared" si="25"/>
        <v>630.79999999999927</v>
      </c>
      <c r="J33" s="286">
        <f t="shared" si="26"/>
        <v>9.9980980155962601E-2</v>
      </c>
      <c r="K33" s="131">
        <v>718</v>
      </c>
      <c r="L33" s="128">
        <v>4987.2000000000007</v>
      </c>
      <c r="M33" s="129">
        <f>'Undergrad-30Hours'!B32</f>
        <v>5907</v>
      </c>
      <c r="N33" s="90">
        <f t="shared" si="27"/>
        <v>919.79999999999927</v>
      </c>
      <c r="O33" s="286">
        <f t="shared" si="28"/>
        <v>0.18443214629451379</v>
      </c>
      <c r="P33" s="87"/>
      <c r="Q33" s="130">
        <v>6309.2000000000007</v>
      </c>
      <c r="R33" s="129">
        <f>'Undergrad-30Hours'!P32</f>
        <v>6940</v>
      </c>
      <c r="S33" s="90">
        <f t="shared" si="29"/>
        <v>630.79999999999927</v>
      </c>
      <c r="T33" s="293">
        <f t="shared" si="30"/>
        <v>9.9980980155962601E-2</v>
      </c>
    </row>
    <row r="34" spans="1:25" ht="17.25">
      <c r="A34" s="144" t="s">
        <v>198</v>
      </c>
      <c r="B34" s="128">
        <v>9120</v>
      </c>
      <c r="C34" s="145">
        <f>'Undergrad-24Hours'!B33</f>
        <v>9120</v>
      </c>
      <c r="D34" s="90">
        <f t="shared" ref="D34" si="50">C34-B34</f>
        <v>0</v>
      </c>
      <c r="E34" s="286">
        <f t="shared" ref="E34" si="51">D34/B34</f>
        <v>0</v>
      </c>
      <c r="F34" s="87"/>
      <c r="G34" s="130">
        <v>9120</v>
      </c>
      <c r="H34" s="145">
        <f>'Undergrad-24Hours'!P33</f>
        <v>9120</v>
      </c>
      <c r="I34" s="90">
        <f t="shared" ref="I34" si="52">H34-G34</f>
        <v>0</v>
      </c>
      <c r="J34" s="286">
        <f t="shared" ref="J34" si="53">I34/G34</f>
        <v>0</v>
      </c>
      <c r="K34" s="131"/>
      <c r="L34" s="128">
        <v>11400</v>
      </c>
      <c r="M34" s="145">
        <f>'Undergrad-30Hours'!B33</f>
        <v>11400</v>
      </c>
      <c r="N34" s="90">
        <f t="shared" ref="N34" si="54">M34-L34</f>
        <v>0</v>
      </c>
      <c r="O34" s="286">
        <f t="shared" ref="O34" si="55">N34/L34</f>
        <v>0</v>
      </c>
      <c r="P34" s="87"/>
      <c r="Q34" s="130">
        <v>11400</v>
      </c>
      <c r="R34" s="145">
        <f>'Undergrad-30Hours'!P33</f>
        <v>11400</v>
      </c>
      <c r="S34" s="90">
        <f t="shared" ref="S34" si="56">R34-Q34</f>
        <v>0</v>
      </c>
      <c r="T34" s="293">
        <f t="shared" ref="T34" si="57">S34/Q34</f>
        <v>0</v>
      </c>
      <c r="Y34" s="50"/>
    </row>
    <row r="35" spans="1:25">
      <c r="A35" s="157" t="s">
        <v>483</v>
      </c>
      <c r="B35" s="146" t="s">
        <v>100</v>
      </c>
      <c r="C35" s="145">
        <f>'Undergrad-24Hours'!B34</f>
        <v>6801</v>
      </c>
      <c r="D35" s="147" t="s">
        <v>100</v>
      </c>
      <c r="E35" s="97" t="s">
        <v>100</v>
      </c>
      <c r="F35" s="112"/>
      <c r="G35" s="148" t="s">
        <v>100</v>
      </c>
      <c r="H35" s="145">
        <f>'Undergrad-24Hours'!P34</f>
        <v>10991.65</v>
      </c>
      <c r="I35" s="147" t="s">
        <v>100</v>
      </c>
      <c r="J35" s="97" t="s">
        <v>100</v>
      </c>
      <c r="K35" s="131"/>
      <c r="L35" s="146" t="s">
        <v>100</v>
      </c>
      <c r="M35" s="145">
        <f>'Undergrad-30Hours'!B34</f>
        <v>6801</v>
      </c>
      <c r="N35" s="147" t="s">
        <v>100</v>
      </c>
      <c r="O35" s="97" t="s">
        <v>100</v>
      </c>
      <c r="P35" s="87"/>
      <c r="Q35" s="148" t="s">
        <v>100</v>
      </c>
      <c r="R35" s="145">
        <f>'Undergrad-30Hours'!P34</f>
        <v>11021.65</v>
      </c>
      <c r="S35" s="147" t="s">
        <v>100</v>
      </c>
      <c r="T35" s="149" t="s">
        <v>100</v>
      </c>
      <c r="Y35" s="50"/>
    </row>
    <row r="36" spans="1:25" ht="15.75" customHeight="1">
      <c r="A36" s="157" t="s">
        <v>484</v>
      </c>
      <c r="B36" s="146" t="s">
        <v>100</v>
      </c>
      <c r="C36" s="145">
        <f>'Undergrad-24Hours'!B35</f>
        <v>8878</v>
      </c>
      <c r="D36" s="147" t="s">
        <v>100</v>
      </c>
      <c r="E36" s="97" t="s">
        <v>100</v>
      </c>
      <c r="F36" s="112"/>
      <c r="G36" s="148" t="s">
        <v>100</v>
      </c>
      <c r="H36" s="145">
        <f>'Undergrad-24Hours'!P35</f>
        <v>11027.65</v>
      </c>
      <c r="I36" s="147" t="s">
        <v>100</v>
      </c>
      <c r="J36" s="97" t="s">
        <v>100</v>
      </c>
      <c r="K36" s="131"/>
      <c r="L36" s="146" t="s">
        <v>100</v>
      </c>
      <c r="M36" s="145">
        <f>'Undergrad-30Hours'!B35</f>
        <v>8878</v>
      </c>
      <c r="N36" s="147" t="s">
        <v>100</v>
      </c>
      <c r="O36" s="97" t="s">
        <v>100</v>
      </c>
      <c r="P36" s="87"/>
      <c r="Q36" s="148" t="s">
        <v>100</v>
      </c>
      <c r="R36" s="145">
        <f>'Undergrad-30Hours'!P35</f>
        <v>11057.65</v>
      </c>
      <c r="S36" s="147" t="s">
        <v>100</v>
      </c>
      <c r="T36" s="149" t="s">
        <v>100</v>
      </c>
      <c r="Y36" s="50"/>
    </row>
    <row r="37" spans="1:25" ht="15.75" thickBot="1">
      <c r="A37" s="158" t="s">
        <v>28</v>
      </c>
      <c r="B37" s="132">
        <v>7541.68</v>
      </c>
      <c r="C37" s="133">
        <f>'Undergrad-24Hours'!B36</f>
        <v>7919</v>
      </c>
      <c r="D37" s="120">
        <f t="shared" si="23"/>
        <v>377.31999999999971</v>
      </c>
      <c r="E37" s="289">
        <f t="shared" si="24"/>
        <v>5.0031292762355295E-2</v>
      </c>
      <c r="F37" s="119"/>
      <c r="G37" s="134">
        <v>8563.27</v>
      </c>
      <c r="H37" s="133">
        <f>'Undergrad-24Hours'!P36</f>
        <v>8992</v>
      </c>
      <c r="I37" s="120">
        <f t="shared" si="25"/>
        <v>428.72999999999956</v>
      </c>
      <c r="J37" s="289">
        <f t="shared" si="26"/>
        <v>5.006615463485322E-2</v>
      </c>
      <c r="K37" s="135"/>
      <c r="L37" s="132">
        <v>7541.68</v>
      </c>
      <c r="M37" s="133">
        <f>'Undergrad-30Hours'!B36</f>
        <v>7919</v>
      </c>
      <c r="N37" s="120">
        <f t="shared" si="27"/>
        <v>377.31999999999971</v>
      </c>
      <c r="O37" s="289">
        <f t="shared" si="28"/>
        <v>5.0031292762355295E-2</v>
      </c>
      <c r="P37" s="119"/>
      <c r="Q37" s="134">
        <v>8563.27</v>
      </c>
      <c r="R37" s="133">
        <f>'Undergrad-30Hours'!P36</f>
        <v>8992</v>
      </c>
      <c r="S37" s="120">
        <f t="shared" si="29"/>
        <v>428.72999999999956</v>
      </c>
      <c r="T37" s="291">
        <f t="shared" si="30"/>
        <v>5.006615463485322E-2</v>
      </c>
    </row>
    <row r="38" spans="1:25">
      <c r="A38" s="283" t="s">
        <v>479</v>
      </c>
      <c r="B38" s="136"/>
      <c r="C38" s="137"/>
      <c r="D38" s="138"/>
      <c r="E38" s="287"/>
      <c r="F38" s="106"/>
      <c r="G38" s="136"/>
      <c r="H38" s="137"/>
      <c r="I38" s="138"/>
      <c r="J38" s="287"/>
      <c r="K38" s="139"/>
      <c r="L38" s="140"/>
      <c r="M38" s="137"/>
      <c r="N38" s="138"/>
      <c r="O38" s="287"/>
      <c r="P38" s="106"/>
      <c r="Q38" s="136"/>
      <c r="R38" s="137"/>
      <c r="S38" s="138"/>
      <c r="T38" s="292"/>
    </row>
    <row r="39" spans="1:25" ht="17.25">
      <c r="A39" s="144" t="s">
        <v>199</v>
      </c>
      <c r="B39" s="128">
        <v>4973</v>
      </c>
      <c r="C39" s="129">
        <f>'Undergrad-24Hours'!B38</f>
        <v>4973</v>
      </c>
      <c r="D39" s="90">
        <f t="shared" ref="D39:D41" si="58">C39-B39</f>
        <v>0</v>
      </c>
      <c r="E39" s="286">
        <f t="shared" ref="E39:E41" si="59">D39/B39</f>
        <v>0</v>
      </c>
      <c r="F39" s="87"/>
      <c r="G39" s="130">
        <v>9959</v>
      </c>
      <c r="H39" s="129">
        <f>'Undergrad-24Hours'!P38</f>
        <v>9959</v>
      </c>
      <c r="I39" s="90">
        <f t="shared" ref="I39:I41" si="60">H39-G39</f>
        <v>0</v>
      </c>
      <c r="J39" s="286">
        <f t="shared" ref="J39:J41" si="61">I39/G39</f>
        <v>0</v>
      </c>
      <c r="K39" s="131"/>
      <c r="L39" s="128">
        <v>4973</v>
      </c>
      <c r="M39" s="129">
        <f>'Undergrad-30Hours'!B38</f>
        <v>4973</v>
      </c>
      <c r="N39" s="90">
        <f t="shared" ref="N39:N41" si="62">M39-L39</f>
        <v>0</v>
      </c>
      <c r="O39" s="286">
        <f t="shared" ref="O39:O41" si="63">N39/L39</f>
        <v>0</v>
      </c>
      <c r="P39" s="87"/>
      <c r="Q39" s="130">
        <v>9959</v>
      </c>
      <c r="R39" s="129">
        <f>'Undergrad-30Hours'!P38</f>
        <v>9959</v>
      </c>
      <c r="S39" s="90">
        <f t="shared" ref="S39:S41" si="64">R39-Q39</f>
        <v>0</v>
      </c>
      <c r="T39" s="293">
        <f t="shared" ref="T39:T41" si="65">S39/Q39</f>
        <v>0</v>
      </c>
    </row>
    <row r="40" spans="1:25" ht="17.25">
      <c r="A40" s="144" t="s">
        <v>200</v>
      </c>
      <c r="B40" s="128">
        <v>4484</v>
      </c>
      <c r="C40" s="129">
        <f>'Undergrad-24Hours'!B39</f>
        <v>4484</v>
      </c>
      <c r="D40" s="90">
        <f t="shared" si="58"/>
        <v>0</v>
      </c>
      <c r="E40" s="286">
        <f t="shared" si="59"/>
        <v>0</v>
      </c>
      <c r="F40" s="87"/>
      <c r="G40" s="130">
        <v>9097</v>
      </c>
      <c r="H40" s="129">
        <f>'Undergrad-24Hours'!P39</f>
        <v>9097</v>
      </c>
      <c r="I40" s="90">
        <f t="shared" si="60"/>
        <v>0</v>
      </c>
      <c r="J40" s="286">
        <f t="shared" si="61"/>
        <v>0</v>
      </c>
      <c r="K40" s="131"/>
      <c r="L40" s="128">
        <v>4484</v>
      </c>
      <c r="M40" s="129">
        <f>'Undergrad-30Hours'!B39</f>
        <v>4484</v>
      </c>
      <c r="N40" s="90">
        <f t="shared" si="62"/>
        <v>0</v>
      </c>
      <c r="O40" s="286">
        <f t="shared" si="63"/>
        <v>0</v>
      </c>
      <c r="P40" s="87"/>
      <c r="Q40" s="130">
        <v>9129</v>
      </c>
      <c r="R40" s="129">
        <f>'Undergrad-30Hours'!P39</f>
        <v>9129</v>
      </c>
      <c r="S40" s="90">
        <f t="shared" si="64"/>
        <v>0</v>
      </c>
      <c r="T40" s="293">
        <f t="shared" si="65"/>
        <v>0</v>
      </c>
    </row>
    <row r="41" spans="1:25" ht="15.75" thickBot="1">
      <c r="A41" s="158" t="s">
        <v>29</v>
      </c>
      <c r="B41" s="132">
        <v>2618</v>
      </c>
      <c r="C41" s="133">
        <f>'Undergrad-24Hours'!B40</f>
        <v>2618</v>
      </c>
      <c r="D41" s="120">
        <f t="shared" si="58"/>
        <v>0</v>
      </c>
      <c r="E41" s="289">
        <f t="shared" si="59"/>
        <v>0</v>
      </c>
      <c r="F41" s="119"/>
      <c r="G41" s="134">
        <v>4349.5</v>
      </c>
      <c r="H41" s="133">
        <f>'Undergrad-24Hours'!P40</f>
        <v>4349.5</v>
      </c>
      <c r="I41" s="120">
        <f t="shared" si="60"/>
        <v>0</v>
      </c>
      <c r="J41" s="289">
        <f t="shared" si="61"/>
        <v>0</v>
      </c>
      <c r="K41" s="135"/>
      <c r="L41" s="132">
        <v>2618</v>
      </c>
      <c r="M41" s="133">
        <f>'Undergrad-30Hours'!B40</f>
        <v>2618</v>
      </c>
      <c r="N41" s="120">
        <f t="shared" si="62"/>
        <v>0</v>
      </c>
      <c r="O41" s="289">
        <f t="shared" si="63"/>
        <v>0</v>
      </c>
      <c r="P41" s="119"/>
      <c r="Q41" s="134">
        <v>4379.5</v>
      </c>
      <c r="R41" s="133">
        <f>'Undergrad-30Hours'!P40</f>
        <v>4379.5</v>
      </c>
      <c r="S41" s="120">
        <f t="shared" si="64"/>
        <v>0</v>
      </c>
      <c r="T41" s="291">
        <f t="shared" si="65"/>
        <v>0</v>
      </c>
    </row>
    <row r="42" spans="1:25">
      <c r="A42" s="283" t="s">
        <v>480</v>
      </c>
      <c r="B42" s="136"/>
      <c r="C42" s="137"/>
      <c r="D42" s="138"/>
      <c r="E42" s="287"/>
      <c r="F42" s="106"/>
      <c r="G42" s="136"/>
      <c r="H42" s="137"/>
      <c r="I42" s="138"/>
      <c r="J42" s="287"/>
      <c r="K42" s="139"/>
      <c r="L42" s="140"/>
      <c r="M42" s="137"/>
      <c r="N42" s="138"/>
      <c r="O42" s="287"/>
      <c r="P42" s="106"/>
      <c r="Q42" s="136"/>
      <c r="R42" s="137"/>
      <c r="S42" s="138"/>
      <c r="T42" s="292"/>
    </row>
    <row r="43" spans="1:25">
      <c r="A43" s="144" t="s">
        <v>30</v>
      </c>
      <c r="B43" s="128">
        <v>3086.08</v>
      </c>
      <c r="C43" s="129">
        <f>'Undergrad-24Hours'!B42</f>
        <v>3086.08</v>
      </c>
      <c r="D43" s="90">
        <f t="shared" ref="D43:D54" si="66">C43-B43</f>
        <v>0</v>
      </c>
      <c r="E43" s="286">
        <f t="shared" ref="E43:E54" si="67">D43/B43</f>
        <v>0</v>
      </c>
      <c r="F43" s="87"/>
      <c r="G43" s="130">
        <v>4419.04</v>
      </c>
      <c r="H43" s="129">
        <f>'Undergrad-24Hours'!P42</f>
        <v>4419.04</v>
      </c>
      <c r="I43" s="90">
        <f t="shared" ref="I43:I54" si="68">H43-G43</f>
        <v>0</v>
      </c>
      <c r="J43" s="286">
        <f t="shared" ref="J43:J54" si="69">I43/G43</f>
        <v>0</v>
      </c>
      <c r="K43" s="131"/>
      <c r="L43" s="128">
        <v>3857.5</v>
      </c>
      <c r="M43" s="129">
        <f>'Undergrad-30Hours'!B42</f>
        <v>3857.5</v>
      </c>
      <c r="N43" s="90">
        <f t="shared" ref="N43:N54" si="70">M43-L43</f>
        <v>0</v>
      </c>
      <c r="O43" s="286">
        <f t="shared" ref="O43:O54" si="71">N43/L43</f>
        <v>0</v>
      </c>
      <c r="P43" s="87"/>
      <c r="Q43" s="130">
        <v>5438.8</v>
      </c>
      <c r="R43" s="129">
        <f>'Undergrad-30Hours'!P42</f>
        <v>5438.8</v>
      </c>
      <c r="S43" s="90">
        <f t="shared" ref="S43:S54" si="72">R43-Q43</f>
        <v>0</v>
      </c>
      <c r="T43" s="293">
        <f t="shared" ref="T43:T54" si="73">S43/Q43</f>
        <v>0</v>
      </c>
    </row>
    <row r="44" spans="1:25">
      <c r="A44" s="144" t="s">
        <v>31</v>
      </c>
      <c r="B44" s="128">
        <v>3214.0800000000004</v>
      </c>
      <c r="C44" s="129">
        <f>'Undergrad-24Hours'!B43</f>
        <v>3214.0800000000004</v>
      </c>
      <c r="D44" s="90">
        <f t="shared" si="66"/>
        <v>0</v>
      </c>
      <c r="E44" s="286">
        <f t="shared" si="67"/>
        <v>0</v>
      </c>
      <c r="F44" s="87"/>
      <c r="G44" s="130">
        <v>4483.0400000000009</v>
      </c>
      <c r="H44" s="129">
        <f>'Undergrad-24Hours'!P43</f>
        <v>4483.0400000000009</v>
      </c>
      <c r="I44" s="90">
        <f t="shared" si="68"/>
        <v>0</v>
      </c>
      <c r="J44" s="286">
        <f t="shared" si="69"/>
        <v>0</v>
      </c>
      <c r="K44" s="131"/>
      <c r="L44" s="128">
        <v>4017.6000000000004</v>
      </c>
      <c r="M44" s="129">
        <f>'Undergrad-30Hours'!B43</f>
        <v>4017.6000000000004</v>
      </c>
      <c r="N44" s="90">
        <f t="shared" si="70"/>
        <v>0</v>
      </c>
      <c r="O44" s="286">
        <f t="shared" si="71"/>
        <v>0</v>
      </c>
      <c r="P44" s="87"/>
      <c r="Q44" s="130">
        <v>5388.8</v>
      </c>
      <c r="R44" s="129">
        <f>'Undergrad-30Hours'!P43</f>
        <v>5388.8</v>
      </c>
      <c r="S44" s="90">
        <f t="shared" si="72"/>
        <v>0</v>
      </c>
      <c r="T44" s="293">
        <f t="shared" si="73"/>
        <v>0</v>
      </c>
    </row>
    <row r="45" spans="1:25">
      <c r="A45" s="144" t="s">
        <v>32</v>
      </c>
      <c r="B45" s="128">
        <v>3214.15</v>
      </c>
      <c r="C45" s="129">
        <f>'Undergrad-24Hours'!B44</f>
        <v>3214.15</v>
      </c>
      <c r="D45" s="90">
        <f t="shared" si="66"/>
        <v>0</v>
      </c>
      <c r="E45" s="286">
        <f t="shared" si="67"/>
        <v>0</v>
      </c>
      <c r="F45" s="87"/>
      <c r="G45" s="130">
        <v>4423.04</v>
      </c>
      <c r="H45" s="129">
        <f>'Undergrad-24Hours'!P44</f>
        <v>4423.04</v>
      </c>
      <c r="I45" s="90">
        <f t="shared" si="68"/>
        <v>0</v>
      </c>
      <c r="J45" s="286">
        <f t="shared" si="69"/>
        <v>0</v>
      </c>
      <c r="K45" s="131"/>
      <c r="L45" s="128">
        <v>4017.9</v>
      </c>
      <c r="M45" s="129">
        <f>'Undergrad-30Hours'!B44</f>
        <v>4017.9</v>
      </c>
      <c r="N45" s="90">
        <f t="shared" si="70"/>
        <v>0</v>
      </c>
      <c r="O45" s="286">
        <f t="shared" si="71"/>
        <v>0</v>
      </c>
      <c r="P45" s="87"/>
      <c r="Q45" s="130">
        <v>5328.8</v>
      </c>
      <c r="R45" s="129">
        <f>'Undergrad-30Hours'!P44</f>
        <v>5328.8</v>
      </c>
      <c r="S45" s="90">
        <f t="shared" si="72"/>
        <v>0</v>
      </c>
      <c r="T45" s="293">
        <f t="shared" si="73"/>
        <v>0</v>
      </c>
    </row>
    <row r="46" spans="1:25">
      <c r="A46" s="144" t="s">
        <v>33</v>
      </c>
      <c r="B46" s="128">
        <v>3214.08</v>
      </c>
      <c r="C46" s="129">
        <f>'Undergrad-24Hours'!B45</f>
        <v>3214.08</v>
      </c>
      <c r="D46" s="90">
        <f t="shared" si="66"/>
        <v>0</v>
      </c>
      <c r="E46" s="286">
        <f t="shared" si="67"/>
        <v>0</v>
      </c>
      <c r="F46" s="87"/>
      <c r="G46" s="130">
        <v>4219.04</v>
      </c>
      <c r="H46" s="129">
        <f>'Undergrad-24Hours'!P45</f>
        <v>4219.04</v>
      </c>
      <c r="I46" s="90">
        <f t="shared" si="68"/>
        <v>0</v>
      </c>
      <c r="J46" s="286">
        <f t="shared" si="69"/>
        <v>0</v>
      </c>
      <c r="K46" s="131"/>
      <c r="L46" s="128">
        <v>4017.6</v>
      </c>
      <c r="M46" s="129">
        <f>'Undergrad-30Hours'!B45</f>
        <v>4017.6</v>
      </c>
      <c r="N46" s="90">
        <f t="shared" si="70"/>
        <v>0</v>
      </c>
      <c r="O46" s="286">
        <f t="shared" si="71"/>
        <v>0</v>
      </c>
      <c r="P46" s="87"/>
      <c r="Q46" s="130">
        <v>5124.8</v>
      </c>
      <c r="R46" s="129">
        <f>'Undergrad-30Hours'!P45</f>
        <v>5124.8</v>
      </c>
      <c r="S46" s="90">
        <f t="shared" si="72"/>
        <v>0</v>
      </c>
      <c r="T46" s="293">
        <f t="shared" si="73"/>
        <v>0</v>
      </c>
    </row>
    <row r="47" spans="1:25">
      <c r="A47" s="144" t="s">
        <v>34</v>
      </c>
      <c r="B47" s="128">
        <v>3214.08</v>
      </c>
      <c r="C47" s="129">
        <f>'Undergrad-24Hours'!B46</f>
        <v>3214.08</v>
      </c>
      <c r="D47" s="90">
        <f t="shared" si="66"/>
        <v>0</v>
      </c>
      <c r="E47" s="286">
        <f t="shared" si="67"/>
        <v>0</v>
      </c>
      <c r="F47" s="87"/>
      <c r="G47" s="130">
        <v>4199.04</v>
      </c>
      <c r="H47" s="129">
        <f>'Undergrad-24Hours'!P46</f>
        <v>4199.04</v>
      </c>
      <c r="I47" s="90">
        <f t="shared" si="68"/>
        <v>0</v>
      </c>
      <c r="J47" s="286">
        <f t="shared" si="69"/>
        <v>0</v>
      </c>
      <c r="K47" s="131"/>
      <c r="L47" s="128">
        <v>4017.6</v>
      </c>
      <c r="M47" s="129">
        <f>'Undergrad-30Hours'!B46</f>
        <v>4017.6</v>
      </c>
      <c r="N47" s="90">
        <f t="shared" si="70"/>
        <v>0</v>
      </c>
      <c r="O47" s="286">
        <f t="shared" si="71"/>
        <v>0</v>
      </c>
      <c r="P47" s="87"/>
      <c r="Q47" s="130">
        <v>5104.8</v>
      </c>
      <c r="R47" s="129">
        <f>'Undergrad-30Hours'!P46</f>
        <v>5104.8</v>
      </c>
      <c r="S47" s="90">
        <f t="shared" si="72"/>
        <v>0</v>
      </c>
      <c r="T47" s="294">
        <f t="shared" si="73"/>
        <v>0</v>
      </c>
    </row>
    <row r="48" spans="1:25">
      <c r="A48" s="144" t="s">
        <v>35</v>
      </c>
      <c r="B48" s="128">
        <v>3214.15</v>
      </c>
      <c r="C48" s="129">
        <f>'Undergrad-24Hours'!B47</f>
        <v>3214.15</v>
      </c>
      <c r="D48" s="90">
        <f t="shared" si="66"/>
        <v>0</v>
      </c>
      <c r="E48" s="286">
        <f t="shared" si="67"/>
        <v>0</v>
      </c>
      <c r="F48" s="87"/>
      <c r="G48" s="130">
        <v>4255.04</v>
      </c>
      <c r="H48" s="129">
        <f>'Undergrad-24Hours'!P47</f>
        <v>4255.04</v>
      </c>
      <c r="I48" s="90">
        <f t="shared" si="68"/>
        <v>0</v>
      </c>
      <c r="J48" s="286">
        <f t="shared" si="69"/>
        <v>0</v>
      </c>
      <c r="K48" s="131"/>
      <c r="L48" s="128">
        <v>4017.8</v>
      </c>
      <c r="M48" s="129">
        <f>'Undergrad-30Hours'!B47</f>
        <v>4017.8</v>
      </c>
      <c r="N48" s="90">
        <f t="shared" si="70"/>
        <v>0</v>
      </c>
      <c r="O48" s="286">
        <f t="shared" si="71"/>
        <v>0</v>
      </c>
      <c r="P48" s="87"/>
      <c r="Q48" s="130">
        <v>5178.8</v>
      </c>
      <c r="R48" s="129">
        <f>'Undergrad-30Hours'!P47</f>
        <v>5160.8</v>
      </c>
      <c r="S48" s="90">
        <f t="shared" si="72"/>
        <v>-18</v>
      </c>
      <c r="T48" s="293">
        <f t="shared" si="73"/>
        <v>-3.4757086583764576E-3</v>
      </c>
    </row>
    <row r="49" spans="1:20">
      <c r="A49" s="144" t="s">
        <v>52</v>
      </c>
      <c r="B49" s="128">
        <v>3214.15</v>
      </c>
      <c r="C49" s="129">
        <f>'Undergrad-24Hours'!B48</f>
        <v>3214.15</v>
      </c>
      <c r="D49" s="90">
        <f t="shared" si="66"/>
        <v>0</v>
      </c>
      <c r="E49" s="286">
        <f t="shared" si="67"/>
        <v>0</v>
      </c>
      <c r="F49" s="87"/>
      <c r="G49" s="130">
        <v>4299.04</v>
      </c>
      <c r="H49" s="129">
        <f>'Undergrad-24Hours'!P48</f>
        <v>4299.04</v>
      </c>
      <c r="I49" s="90">
        <f t="shared" si="68"/>
        <v>0</v>
      </c>
      <c r="J49" s="286">
        <f t="shared" si="69"/>
        <v>0</v>
      </c>
      <c r="K49" s="131"/>
      <c r="L49" s="128">
        <v>4017.5999999999995</v>
      </c>
      <c r="M49" s="129">
        <f>'Undergrad-30Hours'!B48</f>
        <v>4017.5999999999995</v>
      </c>
      <c r="N49" s="90">
        <f t="shared" si="70"/>
        <v>0</v>
      </c>
      <c r="O49" s="286">
        <f t="shared" si="71"/>
        <v>0</v>
      </c>
      <c r="P49" s="87"/>
      <c r="Q49" s="130">
        <v>5204.7999999999993</v>
      </c>
      <c r="R49" s="129">
        <f>'Undergrad-30Hours'!P48</f>
        <v>5204.7999999999993</v>
      </c>
      <c r="S49" s="90">
        <f t="shared" si="72"/>
        <v>0</v>
      </c>
      <c r="T49" s="293">
        <f t="shared" si="73"/>
        <v>0</v>
      </c>
    </row>
    <row r="50" spans="1:20">
      <c r="A50" s="144" t="s">
        <v>36</v>
      </c>
      <c r="B50" s="128">
        <v>3214.08</v>
      </c>
      <c r="C50" s="129">
        <f>'Undergrad-24Hours'!B49</f>
        <v>3214.08</v>
      </c>
      <c r="D50" s="90">
        <f t="shared" si="66"/>
        <v>0</v>
      </c>
      <c r="E50" s="286">
        <f t="shared" si="67"/>
        <v>0</v>
      </c>
      <c r="F50" s="87"/>
      <c r="G50" s="130">
        <v>4209.04</v>
      </c>
      <c r="H50" s="129">
        <f>'Undergrad-24Hours'!P49</f>
        <v>4209.04</v>
      </c>
      <c r="I50" s="90">
        <f>H50-G50</f>
        <v>0</v>
      </c>
      <c r="J50" s="286">
        <f t="shared" si="69"/>
        <v>0</v>
      </c>
      <c r="K50" s="131"/>
      <c r="L50" s="128">
        <v>4017.6</v>
      </c>
      <c r="M50" s="129">
        <f>'Undergrad-30Hours'!B49</f>
        <v>4017.5999999999995</v>
      </c>
      <c r="N50" s="90">
        <f t="shared" si="70"/>
        <v>0</v>
      </c>
      <c r="O50" s="286">
        <f t="shared" si="71"/>
        <v>0</v>
      </c>
      <c r="P50" s="87"/>
      <c r="Q50" s="130">
        <v>5114.8</v>
      </c>
      <c r="R50" s="129">
        <f>'Undergrad-30Hours'!P49</f>
        <v>5114.7999999999993</v>
      </c>
      <c r="S50" s="90">
        <f t="shared" si="72"/>
        <v>0</v>
      </c>
      <c r="T50" s="293">
        <f t="shared" si="73"/>
        <v>0</v>
      </c>
    </row>
    <row r="51" spans="1:20">
      <c r="A51" s="144" t="s">
        <v>37</v>
      </c>
      <c r="B51" s="128">
        <v>3214.15</v>
      </c>
      <c r="C51" s="129">
        <f>'Undergrad-24Hours'!B50</f>
        <v>3214.32</v>
      </c>
      <c r="D51" s="90">
        <f t="shared" si="66"/>
        <v>0.17000000000007276</v>
      </c>
      <c r="E51" s="286">
        <f t="shared" si="67"/>
        <v>5.2891122069621127E-5</v>
      </c>
      <c r="F51" s="87"/>
      <c r="G51" s="130">
        <v>4373.87</v>
      </c>
      <c r="H51" s="129">
        <f>'Undergrad-24Hours'!P50</f>
        <v>4374.04</v>
      </c>
      <c r="I51" s="90">
        <f t="shared" si="68"/>
        <v>0.17000000000007276</v>
      </c>
      <c r="J51" s="286">
        <f t="shared" si="69"/>
        <v>3.8867181694945838E-5</v>
      </c>
      <c r="K51" s="131"/>
      <c r="L51" s="128">
        <v>4017.9</v>
      </c>
      <c r="M51" s="129">
        <f>'Undergrad-30Hours'!B50</f>
        <v>4017.9</v>
      </c>
      <c r="N51" s="90">
        <f t="shared" si="70"/>
        <v>0</v>
      </c>
      <c r="O51" s="286">
        <f t="shared" si="71"/>
        <v>0</v>
      </c>
      <c r="P51" s="87"/>
      <c r="Q51" s="130">
        <v>5279.8</v>
      </c>
      <c r="R51" s="129">
        <f>'Undergrad-30Hours'!P50</f>
        <v>5279.8</v>
      </c>
      <c r="S51" s="90">
        <f t="shared" si="72"/>
        <v>0</v>
      </c>
      <c r="T51" s="293">
        <f t="shared" si="73"/>
        <v>0</v>
      </c>
    </row>
    <row r="52" spans="1:20">
      <c r="A52" s="144" t="s">
        <v>38</v>
      </c>
      <c r="B52" s="128">
        <v>3214.15</v>
      </c>
      <c r="C52" s="129">
        <f>'Undergrad-24Hours'!B51</f>
        <v>3214.32</v>
      </c>
      <c r="D52" s="90">
        <f t="shared" si="66"/>
        <v>0.17000000000007276</v>
      </c>
      <c r="E52" s="286">
        <f t="shared" si="67"/>
        <v>5.2891122069621127E-5</v>
      </c>
      <c r="F52" s="87"/>
      <c r="G52" s="130">
        <v>4334.87</v>
      </c>
      <c r="H52" s="129">
        <f>'Undergrad-24Hours'!P51</f>
        <v>4305.04</v>
      </c>
      <c r="I52" s="90">
        <f t="shared" si="68"/>
        <v>-29.829999999999927</v>
      </c>
      <c r="J52" s="286">
        <f t="shared" si="69"/>
        <v>-6.8814059014457012E-3</v>
      </c>
      <c r="K52" s="131"/>
      <c r="L52" s="128">
        <v>4017.9</v>
      </c>
      <c r="M52" s="129">
        <f>'Undergrad-30Hours'!B51</f>
        <v>4017.9</v>
      </c>
      <c r="N52" s="90">
        <f t="shared" si="70"/>
        <v>0</v>
      </c>
      <c r="O52" s="286">
        <f t="shared" si="71"/>
        <v>0</v>
      </c>
      <c r="P52" s="87"/>
      <c r="Q52" s="130">
        <v>5240.8</v>
      </c>
      <c r="R52" s="129">
        <f>'Undergrad-30Hours'!P51</f>
        <v>5240.8</v>
      </c>
      <c r="S52" s="90">
        <f t="shared" si="72"/>
        <v>0</v>
      </c>
      <c r="T52" s="293">
        <f t="shared" si="73"/>
        <v>0</v>
      </c>
    </row>
    <row r="53" spans="1:20">
      <c r="A53" s="144" t="s">
        <v>63</v>
      </c>
      <c r="B53" s="128">
        <v>3214.15</v>
      </c>
      <c r="C53" s="129">
        <f>'Undergrad-24Hours'!B52</f>
        <v>3214.15</v>
      </c>
      <c r="D53" s="90">
        <f t="shared" si="66"/>
        <v>0</v>
      </c>
      <c r="E53" s="286">
        <f t="shared" si="67"/>
        <v>0</v>
      </c>
      <c r="F53" s="87"/>
      <c r="G53" s="130">
        <v>4209.04</v>
      </c>
      <c r="H53" s="129">
        <f>'Undergrad-24Hours'!P52</f>
        <v>4449.04</v>
      </c>
      <c r="I53" s="90">
        <f t="shared" si="68"/>
        <v>240</v>
      </c>
      <c r="J53" s="286">
        <f t="shared" si="69"/>
        <v>5.7020128105221141E-2</v>
      </c>
      <c r="K53" s="131"/>
      <c r="L53" s="128">
        <v>4017.6</v>
      </c>
      <c r="M53" s="129">
        <f>'Undergrad-30Hours'!B52</f>
        <v>4017.6</v>
      </c>
      <c r="N53" s="90">
        <f t="shared" si="70"/>
        <v>0</v>
      </c>
      <c r="O53" s="286">
        <f t="shared" si="71"/>
        <v>0</v>
      </c>
      <c r="P53" s="87"/>
      <c r="Q53" s="130">
        <v>5114.8</v>
      </c>
      <c r="R53" s="129">
        <f>'Undergrad-30Hours'!P52</f>
        <v>5354.8</v>
      </c>
      <c r="S53" s="90">
        <f t="shared" si="72"/>
        <v>240</v>
      </c>
      <c r="T53" s="293">
        <f t="shared" si="73"/>
        <v>4.6922655822319539E-2</v>
      </c>
    </row>
    <row r="54" spans="1:20" ht="15.75" thickBot="1">
      <c r="A54" s="150" t="s">
        <v>139</v>
      </c>
      <c r="B54" s="151">
        <v>3214.15</v>
      </c>
      <c r="C54" s="152">
        <f>'Undergrad-24Hours'!B53</f>
        <v>3214.32</v>
      </c>
      <c r="D54" s="123">
        <f t="shared" si="66"/>
        <v>0.17000000000007276</v>
      </c>
      <c r="E54" s="290">
        <f t="shared" si="67"/>
        <v>5.2891122069621127E-5</v>
      </c>
      <c r="F54" s="125"/>
      <c r="G54" s="153">
        <v>4199.04</v>
      </c>
      <c r="H54" s="152">
        <f>'Undergrad-24Hours'!P53</f>
        <v>4199.04</v>
      </c>
      <c r="I54" s="123">
        <f t="shared" si="68"/>
        <v>0</v>
      </c>
      <c r="J54" s="290">
        <f t="shared" si="69"/>
        <v>0</v>
      </c>
      <c r="K54" s="154"/>
      <c r="L54" s="151">
        <v>4017.9</v>
      </c>
      <c r="M54" s="152">
        <f>'Undergrad-30Hours'!B53</f>
        <v>4017.9</v>
      </c>
      <c r="N54" s="123">
        <f t="shared" si="70"/>
        <v>0</v>
      </c>
      <c r="O54" s="290">
        <f t="shared" si="71"/>
        <v>0</v>
      </c>
      <c r="P54" s="125"/>
      <c r="Q54" s="153">
        <v>5104.8</v>
      </c>
      <c r="R54" s="152">
        <f>'Undergrad-30Hours'!P53</f>
        <v>5104.8</v>
      </c>
      <c r="S54" s="123">
        <f t="shared" si="72"/>
        <v>0</v>
      </c>
      <c r="T54" s="295">
        <f t="shared" si="73"/>
        <v>0</v>
      </c>
    </row>
    <row r="55" spans="1:20" ht="15.75" thickTop="1"/>
    <row r="56" spans="1:20">
      <c r="A56" s="48" t="s">
        <v>119</v>
      </c>
    </row>
    <row r="57" spans="1:20">
      <c r="A57" s="48" t="s">
        <v>120</v>
      </c>
    </row>
    <row r="58" spans="1:20">
      <c r="A58" s="48" t="s">
        <v>121</v>
      </c>
    </row>
  </sheetData>
  <printOptions horizontalCentered="1"/>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58"/>
  <sheetViews>
    <sheetView zoomScale="93" zoomScaleNormal="93" workbookViewId="0">
      <pane xSplit="1" ySplit="5" topLeftCell="B6" activePane="bottomRight" state="frozen"/>
      <selection activeCell="A3" sqref="A3"/>
      <selection pane="topRight" activeCell="A3" sqref="A3"/>
      <selection pane="bottomLeft" activeCell="A3" sqref="A3"/>
      <selection pane="bottomRight" activeCell="AD21" sqref="AD21"/>
    </sheetView>
  </sheetViews>
  <sheetFormatPr defaultRowHeight="15"/>
  <cols>
    <col min="1" max="1" width="37.28515625" customWidth="1"/>
    <col min="3" max="3" width="9.140625" customWidth="1"/>
    <col min="4" max="4" width="11" customWidth="1"/>
    <col min="5" max="5" width="9.140625" bestFit="1" customWidth="1"/>
    <col min="6" max="6" width="1.140625" customWidth="1"/>
    <col min="8" max="8" width="9.140625" customWidth="1"/>
    <col min="9" max="9" width="10.140625" customWidth="1"/>
    <col min="11" max="11" width="1.140625" customWidth="1"/>
    <col min="13" max="13" width="9.140625" customWidth="1"/>
    <col min="14" max="14" width="10.85546875" customWidth="1"/>
    <col min="16" max="16" width="1.140625" customWidth="1"/>
    <col min="18" max="18" width="9.140625" customWidth="1"/>
    <col min="19" max="19" width="10.5703125" customWidth="1"/>
    <col min="21" max="21" width="1.140625" customWidth="1"/>
    <col min="22" max="22" width="10.85546875" bestFit="1" customWidth="1"/>
    <col min="23" max="23" width="10.85546875" customWidth="1"/>
    <col min="24" max="24" width="11.5703125" bestFit="1" customWidth="1"/>
    <col min="26" max="26" width="1.140625" customWidth="1"/>
    <col min="27" max="27" width="10.85546875" bestFit="1" customWidth="1"/>
    <col min="28" max="28" width="10.85546875" customWidth="1"/>
    <col min="29" max="29" width="11.5703125" bestFit="1" customWidth="1"/>
  </cols>
  <sheetData>
    <row r="1" spans="1:30" ht="18.75">
      <c r="A1" s="10" t="s">
        <v>190</v>
      </c>
    </row>
    <row r="2" spans="1:30" ht="18.75">
      <c r="A2" s="10" t="s">
        <v>170</v>
      </c>
    </row>
    <row r="3" spans="1:30" ht="15.75" thickBot="1"/>
    <row r="4" spans="1:30" ht="19.5" thickTop="1">
      <c r="A4" s="36"/>
      <c r="B4" s="75" t="s">
        <v>187</v>
      </c>
      <c r="C4" s="23"/>
      <c r="D4" s="23"/>
      <c r="E4" s="23"/>
      <c r="F4" s="23"/>
      <c r="G4" s="23"/>
      <c r="H4" s="23"/>
      <c r="I4" s="23"/>
      <c r="J4" s="23"/>
      <c r="K4" s="24"/>
      <c r="L4" s="76" t="s">
        <v>188</v>
      </c>
      <c r="M4" s="23"/>
      <c r="N4" s="23"/>
      <c r="O4" s="23"/>
      <c r="P4" s="23"/>
      <c r="Q4" s="23"/>
      <c r="R4" s="23"/>
      <c r="S4" s="23"/>
      <c r="T4" s="25"/>
      <c r="U4" s="24"/>
      <c r="V4" s="77" t="s">
        <v>189</v>
      </c>
      <c r="W4" s="23"/>
      <c r="X4" s="23"/>
      <c r="Y4" s="23"/>
      <c r="Z4" s="23"/>
      <c r="AA4" s="23"/>
      <c r="AB4" s="23"/>
      <c r="AC4" s="23"/>
      <c r="AD4" s="25"/>
    </row>
    <row r="5" spans="1:30" ht="45.75" thickBot="1">
      <c r="A5" s="39" t="s">
        <v>0</v>
      </c>
      <c r="B5" s="51" t="s">
        <v>152</v>
      </c>
      <c r="C5" s="26" t="s">
        <v>173</v>
      </c>
      <c r="D5" s="26" t="s">
        <v>101</v>
      </c>
      <c r="E5" s="26" t="s">
        <v>102</v>
      </c>
      <c r="F5" s="27"/>
      <c r="G5" s="53" t="s">
        <v>177</v>
      </c>
      <c r="H5" s="26" t="s">
        <v>178</v>
      </c>
      <c r="I5" s="26" t="s">
        <v>101</v>
      </c>
      <c r="J5" s="26" t="s">
        <v>102</v>
      </c>
      <c r="K5" s="28"/>
      <c r="L5" s="53" t="s">
        <v>152</v>
      </c>
      <c r="M5" s="26" t="s">
        <v>173</v>
      </c>
      <c r="N5" s="26" t="s">
        <v>101</v>
      </c>
      <c r="O5" s="26" t="s">
        <v>102</v>
      </c>
      <c r="P5" s="27"/>
      <c r="Q5" s="53" t="s">
        <v>177</v>
      </c>
      <c r="R5" s="26" t="s">
        <v>178</v>
      </c>
      <c r="S5" s="26" t="s">
        <v>101</v>
      </c>
      <c r="T5" s="29" t="s">
        <v>102</v>
      </c>
      <c r="U5" s="28"/>
      <c r="V5" s="53" t="s">
        <v>152</v>
      </c>
      <c r="W5" s="26" t="s">
        <v>173</v>
      </c>
      <c r="X5" s="26" t="s">
        <v>101</v>
      </c>
      <c r="Y5" s="26" t="s">
        <v>102</v>
      </c>
      <c r="Z5" s="27"/>
      <c r="AA5" s="53" t="s">
        <v>177</v>
      </c>
      <c r="AB5" s="26" t="s">
        <v>178</v>
      </c>
      <c r="AC5" s="26" t="s">
        <v>101</v>
      </c>
      <c r="AD5" s="29" t="s">
        <v>102</v>
      </c>
    </row>
    <row r="6" spans="1:30">
      <c r="A6" s="284" t="s">
        <v>20</v>
      </c>
      <c r="B6" s="52"/>
      <c r="C6" s="30"/>
      <c r="D6" s="30"/>
      <c r="E6" s="30"/>
      <c r="F6" s="30"/>
      <c r="G6" s="52"/>
      <c r="H6" s="30"/>
      <c r="I6" s="30"/>
      <c r="J6" s="30"/>
      <c r="K6" s="38"/>
      <c r="L6" s="52"/>
      <c r="M6" s="30"/>
      <c r="N6" s="30"/>
      <c r="O6" s="30"/>
      <c r="P6" s="30"/>
      <c r="Q6" s="52"/>
      <c r="R6" s="30"/>
      <c r="S6" s="30"/>
      <c r="T6" s="30"/>
      <c r="U6" s="38"/>
      <c r="V6" s="52"/>
      <c r="W6" s="30"/>
      <c r="X6" s="30"/>
      <c r="Y6" s="30"/>
      <c r="Z6" s="37"/>
      <c r="AA6" s="52"/>
      <c r="AB6" s="30"/>
      <c r="AC6" s="30"/>
      <c r="AD6" s="31"/>
    </row>
    <row r="7" spans="1:30">
      <c r="A7" s="78" t="s">
        <v>12</v>
      </c>
      <c r="B7" s="79">
        <v>5365.5</v>
      </c>
      <c r="C7" s="80">
        <f>'Grad-18Hours'!B6</f>
        <v>5528.6</v>
      </c>
      <c r="D7" s="81">
        <f>C7-B7</f>
        <v>163.10000000000036</v>
      </c>
      <c r="E7" s="286">
        <f>D7/B7</f>
        <v>3.0397912589693481E-2</v>
      </c>
      <c r="F7" s="83"/>
      <c r="G7" s="79">
        <v>7753.7200000000012</v>
      </c>
      <c r="H7" s="80">
        <f>'Grad-18Hours'!P6</f>
        <v>7989.66</v>
      </c>
      <c r="I7" s="81">
        <f>H7-G7</f>
        <v>235.93999999999869</v>
      </c>
      <c r="J7" s="82">
        <f>I7/G7</f>
        <v>3.0429264920579884E-2</v>
      </c>
      <c r="K7" s="84"/>
      <c r="L7" s="79">
        <v>5365.5</v>
      </c>
      <c r="M7" s="85">
        <f>'Grad-20Hours'!B6</f>
        <v>5528.6</v>
      </c>
      <c r="N7" s="81">
        <f>M7-L7</f>
        <v>163.10000000000036</v>
      </c>
      <c r="O7" s="286">
        <f>N7/L7</f>
        <v>3.0397912589693481E-2</v>
      </c>
      <c r="P7" s="83"/>
      <c r="Q7" s="86">
        <v>7825.3</v>
      </c>
      <c r="R7" s="85">
        <f>'Grad-20Hours'!P6</f>
        <v>8063.52</v>
      </c>
      <c r="S7" s="81">
        <f>R7-Q7</f>
        <v>238.22000000000025</v>
      </c>
      <c r="T7" s="286">
        <f>S7/Q7</f>
        <v>3.0442283362938194E-2</v>
      </c>
      <c r="U7" s="84"/>
      <c r="V7" s="79">
        <v>5365.5</v>
      </c>
      <c r="W7" s="85">
        <f>'Grad-24Hours'!B6</f>
        <v>5528.6</v>
      </c>
      <c r="X7" s="81">
        <f>W7-V7</f>
        <v>163.10000000000036</v>
      </c>
      <c r="Y7" s="286">
        <f>X7/V7</f>
        <v>3.0397912589693481E-2</v>
      </c>
      <c r="Z7" s="87"/>
      <c r="AA7" s="86">
        <v>7966.4799999999987</v>
      </c>
      <c r="AB7" s="85">
        <f>'Grad-24Hours'!P6</f>
        <v>8207.6200000000008</v>
      </c>
      <c r="AC7" s="81">
        <f>AB7-AA7</f>
        <v>241.14000000000215</v>
      </c>
      <c r="AD7" s="293">
        <f>AC7/AA7</f>
        <v>3.0269328486358115E-2</v>
      </c>
    </row>
    <row r="8" spans="1:30">
      <c r="A8" s="78" t="s">
        <v>13</v>
      </c>
      <c r="B8" s="89">
        <v>4926</v>
      </c>
      <c r="C8" s="88">
        <f>'Grad-18Hours'!B7</f>
        <v>4926</v>
      </c>
      <c r="D8" s="81">
        <f t="shared" ref="D8:D50" si="0">C8-B8</f>
        <v>0</v>
      </c>
      <c r="E8" s="286">
        <f t="shared" ref="E8:E53" si="1">D8/B8</f>
        <v>0</v>
      </c>
      <c r="F8" s="87"/>
      <c r="G8" s="89">
        <v>8595</v>
      </c>
      <c r="H8" s="88">
        <f>'Grad-18Hours'!P7</f>
        <v>8595</v>
      </c>
      <c r="I8" s="81">
        <f t="shared" ref="I8:I51" si="2">H8-G8</f>
        <v>0</v>
      </c>
      <c r="J8" s="82">
        <f t="shared" ref="J8:J51" si="3">I8/G8</f>
        <v>0</v>
      </c>
      <c r="K8" s="84"/>
      <c r="L8" s="89">
        <v>5282</v>
      </c>
      <c r="M8" s="90">
        <f>'Grad-20Hours'!B7</f>
        <v>5282</v>
      </c>
      <c r="N8" s="81">
        <f t="shared" ref="N8:N51" si="4">M8-L8</f>
        <v>0</v>
      </c>
      <c r="O8" s="286">
        <f t="shared" ref="O8:O51" si="5">N8/L8</f>
        <v>0</v>
      </c>
      <c r="P8" s="87"/>
      <c r="Q8" s="91">
        <v>9336.4999999999982</v>
      </c>
      <c r="R8" s="90">
        <f>'Grad-20Hours'!P7</f>
        <v>9353</v>
      </c>
      <c r="S8" s="81">
        <f t="shared" ref="S8:S51" si="6">R8-Q8</f>
        <v>16.500000000001819</v>
      </c>
      <c r="T8" s="286">
        <f t="shared" ref="T8:T51" si="7">S8/Q8</f>
        <v>1.7672575376213595E-3</v>
      </c>
      <c r="U8" s="84"/>
      <c r="V8" s="89">
        <v>5994</v>
      </c>
      <c r="W8" s="90">
        <f>'Grad-24Hours'!B7</f>
        <v>5994</v>
      </c>
      <c r="X8" s="81">
        <f t="shared" ref="X8:X51" si="8">W8-V8</f>
        <v>0</v>
      </c>
      <c r="Y8" s="286">
        <f t="shared" ref="Y8:Y51" si="9">X8/V8</f>
        <v>0</v>
      </c>
      <c r="Z8" s="87"/>
      <c r="AA8" s="91">
        <v>10872</v>
      </c>
      <c r="AB8" s="90">
        <f>'Grad-24Hours'!P7</f>
        <v>10872</v>
      </c>
      <c r="AC8" s="81">
        <f t="shared" ref="AC8:AC50" si="10">AB8-AA8</f>
        <v>0</v>
      </c>
      <c r="AD8" s="293">
        <f t="shared" ref="AD8:AD51" si="11">AC8/AA8</f>
        <v>0</v>
      </c>
    </row>
    <row r="9" spans="1:30">
      <c r="A9" s="78" t="s">
        <v>14</v>
      </c>
      <c r="B9" s="89">
        <v>5702.46</v>
      </c>
      <c r="C9" s="88">
        <f>'Grad-18Hours'!B8</f>
        <v>5702.74</v>
      </c>
      <c r="D9" s="81">
        <f t="shared" si="0"/>
        <v>0.27999999999974534</v>
      </c>
      <c r="E9" s="286">
        <f t="shared" si="1"/>
        <v>4.9101615793840788E-5</v>
      </c>
      <c r="F9" s="87"/>
      <c r="G9" s="89">
        <v>9078.06</v>
      </c>
      <c r="H9" s="88">
        <f>'Grad-18Hours'!P8</f>
        <v>9342.8799999999992</v>
      </c>
      <c r="I9" s="81">
        <f t="shared" si="2"/>
        <v>264.81999999999971</v>
      </c>
      <c r="J9" s="286">
        <f t="shared" si="3"/>
        <v>2.9171430900434645E-2</v>
      </c>
      <c r="K9" s="84"/>
      <c r="L9" s="89">
        <v>5702.46</v>
      </c>
      <c r="M9" s="90">
        <f>'Grad-20Hours'!B8</f>
        <v>5702.74</v>
      </c>
      <c r="N9" s="81">
        <f t="shared" si="4"/>
        <v>0.27999999999974534</v>
      </c>
      <c r="O9" s="286">
        <f t="shared" si="5"/>
        <v>4.9101615793840788E-5</v>
      </c>
      <c r="P9" s="87"/>
      <c r="Q9" s="91">
        <v>9254</v>
      </c>
      <c r="R9" s="90">
        <f>'Grad-20Hours'!P8</f>
        <v>9493.48</v>
      </c>
      <c r="S9" s="81">
        <f t="shared" si="6"/>
        <v>239.47999999999956</v>
      </c>
      <c r="T9" s="286">
        <f t="shared" si="7"/>
        <v>2.5878539010157721E-2</v>
      </c>
      <c r="U9" s="84"/>
      <c r="V9" s="89">
        <v>5702.46</v>
      </c>
      <c r="W9" s="90">
        <f>'Grad-24Hours'!B8</f>
        <v>5702.74</v>
      </c>
      <c r="X9" s="81">
        <f t="shared" si="8"/>
        <v>0.27999999999974534</v>
      </c>
      <c r="Y9" s="286">
        <f t="shared" si="9"/>
        <v>4.9101615793840788E-5</v>
      </c>
      <c r="Z9" s="87"/>
      <c r="AA9" s="91">
        <v>9554</v>
      </c>
      <c r="AB9" s="90">
        <f>'Grad-24Hours'!P8</f>
        <v>9792.68</v>
      </c>
      <c r="AC9" s="81">
        <f t="shared" si="10"/>
        <v>238.68000000000029</v>
      </c>
      <c r="AD9" s="293">
        <f t="shared" si="11"/>
        <v>2.4982206405693982E-2</v>
      </c>
    </row>
    <row r="10" spans="1:30">
      <c r="A10" s="78" t="s">
        <v>15</v>
      </c>
      <c r="B10" s="89">
        <v>5685.6</v>
      </c>
      <c r="C10" s="88">
        <f>'Grad-18Hours'!B9</f>
        <v>5685.6</v>
      </c>
      <c r="D10" s="81">
        <f t="shared" si="0"/>
        <v>0</v>
      </c>
      <c r="E10" s="286">
        <f t="shared" si="1"/>
        <v>0</v>
      </c>
      <c r="F10" s="87"/>
      <c r="G10" s="89">
        <v>8850</v>
      </c>
      <c r="H10" s="88">
        <f>'Grad-18Hours'!P9</f>
        <v>8939.7400000000016</v>
      </c>
      <c r="I10" s="81">
        <f t="shared" si="2"/>
        <v>89.740000000001601</v>
      </c>
      <c r="J10" s="286">
        <f t="shared" si="3"/>
        <v>1.0140112994350463E-2</v>
      </c>
      <c r="K10" s="84"/>
      <c r="L10" s="89">
        <v>5685.6</v>
      </c>
      <c r="M10" s="90">
        <f>'Grad-20Hours'!B9</f>
        <v>5685.6</v>
      </c>
      <c r="N10" s="81">
        <f t="shared" si="4"/>
        <v>0</v>
      </c>
      <c r="O10" s="286">
        <f t="shared" si="5"/>
        <v>0</v>
      </c>
      <c r="P10" s="87"/>
      <c r="Q10" s="91">
        <v>9032</v>
      </c>
      <c r="R10" s="90">
        <f>'Grad-20Hours'!P9</f>
        <v>9132</v>
      </c>
      <c r="S10" s="81">
        <f t="shared" si="6"/>
        <v>100</v>
      </c>
      <c r="T10" s="286">
        <f t="shared" si="7"/>
        <v>1.1071744906997343E-2</v>
      </c>
      <c r="U10" s="84"/>
      <c r="V10" s="89">
        <v>5685.6</v>
      </c>
      <c r="W10" s="90">
        <f>'Grad-24Hours'!B9</f>
        <v>5685.6</v>
      </c>
      <c r="X10" s="81">
        <f t="shared" si="8"/>
        <v>0</v>
      </c>
      <c r="Y10" s="286">
        <f t="shared" si="9"/>
        <v>0</v>
      </c>
      <c r="Z10" s="87"/>
      <c r="AA10" s="91">
        <v>9383.02</v>
      </c>
      <c r="AB10" s="90">
        <f>'Grad-24Hours'!P9</f>
        <v>9503.02</v>
      </c>
      <c r="AC10" s="81">
        <f t="shared" si="10"/>
        <v>120</v>
      </c>
      <c r="AD10" s="293">
        <f t="shared" si="11"/>
        <v>1.2789059385997259E-2</v>
      </c>
    </row>
    <row r="11" spans="1:30">
      <c r="A11" s="78" t="s">
        <v>16</v>
      </c>
      <c r="B11" s="89">
        <v>5738</v>
      </c>
      <c r="C11" s="88">
        <f>'Grad-18Hours'!B10</f>
        <v>5738</v>
      </c>
      <c r="D11" s="81">
        <f t="shared" si="0"/>
        <v>0</v>
      </c>
      <c r="E11" s="286">
        <f t="shared" si="1"/>
        <v>0</v>
      </c>
      <c r="F11" s="87"/>
      <c r="G11" s="89">
        <v>10282</v>
      </c>
      <c r="H11" s="88">
        <f>'Grad-18Hours'!P10</f>
        <v>10714</v>
      </c>
      <c r="I11" s="81">
        <f t="shared" si="2"/>
        <v>432</v>
      </c>
      <c r="J11" s="286">
        <f t="shared" si="3"/>
        <v>4.2015172145496986E-2</v>
      </c>
      <c r="K11" s="84"/>
      <c r="L11" s="89">
        <v>5738</v>
      </c>
      <c r="M11" s="90">
        <f>'Grad-20Hours'!B10</f>
        <v>5738</v>
      </c>
      <c r="N11" s="81">
        <f t="shared" si="4"/>
        <v>0</v>
      </c>
      <c r="O11" s="286">
        <f t="shared" si="5"/>
        <v>0</v>
      </c>
      <c r="P11" s="87"/>
      <c r="Q11" s="91">
        <v>10406</v>
      </c>
      <c r="R11" s="90">
        <f>'Grad-20Hours'!P10</f>
        <v>10886</v>
      </c>
      <c r="S11" s="81">
        <f t="shared" si="6"/>
        <v>480</v>
      </c>
      <c r="T11" s="286">
        <f t="shared" si="7"/>
        <v>4.6127234287910823E-2</v>
      </c>
      <c r="U11" s="84"/>
      <c r="V11" s="89">
        <v>5738</v>
      </c>
      <c r="W11" s="90">
        <f>'Grad-24Hours'!B10</f>
        <v>5738</v>
      </c>
      <c r="X11" s="81">
        <f t="shared" si="8"/>
        <v>0</v>
      </c>
      <c r="Y11" s="286">
        <f t="shared" si="9"/>
        <v>0</v>
      </c>
      <c r="Z11" s="87"/>
      <c r="AA11" s="91">
        <v>10654</v>
      </c>
      <c r="AB11" s="90">
        <f>'Grad-24Hours'!P10</f>
        <v>11230</v>
      </c>
      <c r="AC11" s="81">
        <f t="shared" si="10"/>
        <v>576</v>
      </c>
      <c r="AD11" s="293">
        <f t="shared" si="11"/>
        <v>5.4064201238971279E-2</v>
      </c>
    </row>
    <row r="12" spans="1:30">
      <c r="A12" s="78" t="s">
        <v>17</v>
      </c>
      <c r="B12" s="89">
        <v>6684</v>
      </c>
      <c r="C12" s="88">
        <f>'Grad-18Hours'!B11</f>
        <v>6684.2</v>
      </c>
      <c r="D12" s="81">
        <f t="shared" si="0"/>
        <v>0.1999999999998181</v>
      </c>
      <c r="E12" s="286">
        <f t="shared" si="1"/>
        <v>2.9922202274060158E-5</v>
      </c>
      <c r="F12" s="87"/>
      <c r="G12" s="89">
        <v>9710</v>
      </c>
      <c r="H12" s="88">
        <f>'Grad-18Hours'!P11</f>
        <v>9850.7999999999993</v>
      </c>
      <c r="I12" s="81">
        <f t="shared" si="2"/>
        <v>140.79999999999927</v>
      </c>
      <c r="J12" s="286">
        <f t="shared" si="3"/>
        <v>1.4500514933058628E-2</v>
      </c>
      <c r="K12" s="84"/>
      <c r="L12" s="89">
        <v>6684</v>
      </c>
      <c r="M12" s="90">
        <f>'Grad-20Hours'!B11</f>
        <v>6684.2</v>
      </c>
      <c r="N12" s="81">
        <f t="shared" si="4"/>
        <v>0.1999999999998181</v>
      </c>
      <c r="O12" s="286">
        <f t="shared" si="5"/>
        <v>2.9922202274060158E-5</v>
      </c>
      <c r="P12" s="87"/>
      <c r="Q12" s="91">
        <v>9782</v>
      </c>
      <c r="R12" s="90">
        <f>'Grad-20Hours'!P11</f>
        <v>9922.7999999999993</v>
      </c>
      <c r="S12" s="81">
        <f t="shared" si="6"/>
        <v>140.79999999999927</v>
      </c>
      <c r="T12" s="286">
        <f t="shared" si="7"/>
        <v>1.4393784502146727E-2</v>
      </c>
      <c r="U12" s="84"/>
      <c r="V12" s="89">
        <v>6684</v>
      </c>
      <c r="W12" s="90">
        <f>'Grad-24Hours'!B11</f>
        <v>6684.2</v>
      </c>
      <c r="X12" s="81">
        <f t="shared" si="8"/>
        <v>0.1999999999998181</v>
      </c>
      <c r="Y12" s="286">
        <f t="shared" si="9"/>
        <v>2.9922202274060158E-5</v>
      </c>
      <c r="Z12" s="87"/>
      <c r="AA12" s="91">
        <v>9926</v>
      </c>
      <c r="AB12" s="90">
        <f>'Grad-24Hours'!P11</f>
        <v>10066.799999999999</v>
      </c>
      <c r="AC12" s="81">
        <f t="shared" si="10"/>
        <v>140.79999999999927</v>
      </c>
      <c r="AD12" s="293">
        <f t="shared" si="11"/>
        <v>1.4184968768889712E-2</v>
      </c>
    </row>
    <row r="13" spans="1:30">
      <c r="A13" s="78" t="s">
        <v>18</v>
      </c>
      <c r="B13" s="89">
        <v>5815.9800000000005</v>
      </c>
      <c r="C13" s="88">
        <f>'Grad-18Hours'!B12</f>
        <v>5815.9800000000005</v>
      </c>
      <c r="D13" s="81">
        <f t="shared" si="0"/>
        <v>0</v>
      </c>
      <c r="E13" s="286">
        <f t="shared" si="1"/>
        <v>0</v>
      </c>
      <c r="F13" s="87"/>
      <c r="G13" s="89">
        <v>11202</v>
      </c>
      <c r="H13" s="88">
        <f>'Grad-18Hours'!P12</f>
        <v>11202</v>
      </c>
      <c r="I13" s="81">
        <f t="shared" si="2"/>
        <v>0</v>
      </c>
      <c r="J13" s="286">
        <f t="shared" si="3"/>
        <v>0</v>
      </c>
      <c r="K13" s="84"/>
      <c r="L13" s="89">
        <v>5815.9800000000005</v>
      </c>
      <c r="M13" s="90">
        <f>'Grad-20Hours'!B12</f>
        <v>5815.9800000000005</v>
      </c>
      <c r="N13" s="81">
        <f t="shared" si="4"/>
        <v>0</v>
      </c>
      <c r="O13" s="286">
        <f t="shared" si="5"/>
        <v>0</v>
      </c>
      <c r="P13" s="87"/>
      <c r="Q13" s="91">
        <v>11556.000000000002</v>
      </c>
      <c r="R13" s="90">
        <f>'Grad-20Hours'!P12</f>
        <v>11556.000000000002</v>
      </c>
      <c r="S13" s="81">
        <f t="shared" si="6"/>
        <v>0</v>
      </c>
      <c r="T13" s="286">
        <f t="shared" si="7"/>
        <v>0</v>
      </c>
      <c r="U13" s="84"/>
      <c r="V13" s="89">
        <v>5815.9800000000005</v>
      </c>
      <c r="W13" s="90">
        <f>'Grad-24Hours'!B12</f>
        <v>5815.98</v>
      </c>
      <c r="X13" s="81">
        <f t="shared" si="8"/>
        <v>0</v>
      </c>
      <c r="Y13" s="286">
        <f t="shared" si="9"/>
        <v>0</v>
      </c>
      <c r="Z13" s="87"/>
      <c r="AA13" s="91">
        <v>12262</v>
      </c>
      <c r="AB13" s="90">
        <f>'Grad-24Hours'!P12</f>
        <v>12262.34</v>
      </c>
      <c r="AC13" s="81">
        <f t="shared" si="10"/>
        <v>0.34000000000014552</v>
      </c>
      <c r="AD13" s="293">
        <f t="shared" si="11"/>
        <v>2.7727939977177092E-5</v>
      </c>
    </row>
    <row r="14" spans="1:30">
      <c r="A14" s="78" t="s">
        <v>40</v>
      </c>
      <c r="B14" s="89">
        <v>6489</v>
      </c>
      <c r="C14" s="88">
        <f>'Grad-18Hours'!B13</f>
        <v>6489</v>
      </c>
      <c r="D14" s="81">
        <f t="shared" si="0"/>
        <v>0</v>
      </c>
      <c r="E14" s="286">
        <f t="shared" si="1"/>
        <v>0</v>
      </c>
      <c r="F14" s="87"/>
      <c r="G14" s="89">
        <v>10291</v>
      </c>
      <c r="H14" s="88">
        <f>'Grad-18Hours'!P13</f>
        <v>10291</v>
      </c>
      <c r="I14" s="81">
        <f t="shared" si="2"/>
        <v>0</v>
      </c>
      <c r="J14" s="286">
        <f t="shared" si="3"/>
        <v>0</v>
      </c>
      <c r="K14" s="84"/>
      <c r="L14" s="89">
        <v>6489</v>
      </c>
      <c r="M14" s="90">
        <f>'Grad-20Hours'!B13</f>
        <v>6489</v>
      </c>
      <c r="N14" s="81">
        <f t="shared" si="4"/>
        <v>0</v>
      </c>
      <c r="O14" s="286">
        <f t="shared" si="5"/>
        <v>0</v>
      </c>
      <c r="P14" s="87"/>
      <c r="Q14" s="91">
        <v>10474</v>
      </c>
      <c r="R14" s="90">
        <f>'Grad-20Hours'!P13</f>
        <v>10474</v>
      </c>
      <c r="S14" s="81">
        <f t="shared" si="6"/>
        <v>0</v>
      </c>
      <c r="T14" s="286">
        <f t="shared" si="7"/>
        <v>0</v>
      </c>
      <c r="U14" s="84"/>
      <c r="V14" s="89">
        <v>6489</v>
      </c>
      <c r="W14" s="90">
        <f>'Grad-24Hours'!B13</f>
        <v>6489</v>
      </c>
      <c r="X14" s="81">
        <f t="shared" si="8"/>
        <v>0</v>
      </c>
      <c r="Y14" s="286">
        <f t="shared" si="9"/>
        <v>0</v>
      </c>
      <c r="Z14" s="87"/>
      <c r="AA14" s="91">
        <v>10840</v>
      </c>
      <c r="AB14" s="90">
        <f>'Grad-24Hours'!P13</f>
        <v>10840</v>
      </c>
      <c r="AC14" s="81">
        <f t="shared" si="10"/>
        <v>0</v>
      </c>
      <c r="AD14" s="293">
        <f t="shared" si="11"/>
        <v>0</v>
      </c>
    </row>
    <row r="15" spans="1:30" ht="17.25">
      <c r="A15" s="78" t="s">
        <v>138</v>
      </c>
      <c r="B15" s="92" t="s">
        <v>100</v>
      </c>
      <c r="C15" s="93" t="s">
        <v>100</v>
      </c>
      <c r="D15" s="94" t="s">
        <v>100</v>
      </c>
      <c r="E15" s="95" t="s">
        <v>100</v>
      </c>
      <c r="F15" s="96"/>
      <c r="G15" s="92" t="s">
        <v>100</v>
      </c>
      <c r="H15" s="93" t="s">
        <v>100</v>
      </c>
      <c r="I15" s="94" t="s">
        <v>100</v>
      </c>
      <c r="J15" s="97" t="s">
        <v>100</v>
      </c>
      <c r="K15" s="84"/>
      <c r="L15" s="89">
        <v>10729</v>
      </c>
      <c r="M15" s="90">
        <f>'Grad-20Hours'!B14</f>
        <v>10729</v>
      </c>
      <c r="N15" s="81">
        <f t="shared" si="4"/>
        <v>0</v>
      </c>
      <c r="O15" s="286">
        <f t="shared" si="5"/>
        <v>0</v>
      </c>
      <c r="P15" s="87"/>
      <c r="Q15" s="91">
        <v>25564</v>
      </c>
      <c r="R15" s="90">
        <f>'Grad-20Hours'!P14</f>
        <v>25564</v>
      </c>
      <c r="S15" s="81">
        <f t="shared" si="6"/>
        <v>0</v>
      </c>
      <c r="T15" s="286">
        <f t="shared" si="7"/>
        <v>0</v>
      </c>
      <c r="U15" s="84"/>
      <c r="V15" s="89">
        <v>10729</v>
      </c>
      <c r="W15" s="90">
        <f>'Grad-24Hours'!B14</f>
        <v>10729</v>
      </c>
      <c r="X15" s="81">
        <f t="shared" si="8"/>
        <v>0</v>
      </c>
      <c r="Y15" s="286">
        <f t="shared" si="9"/>
        <v>0</v>
      </c>
      <c r="Z15" s="87"/>
      <c r="AA15" s="91">
        <v>25984</v>
      </c>
      <c r="AB15" s="90">
        <f>'Grad-24Hours'!P14</f>
        <v>25984</v>
      </c>
      <c r="AC15" s="81">
        <f t="shared" si="10"/>
        <v>0</v>
      </c>
      <c r="AD15" s="293">
        <f t="shared" si="11"/>
        <v>0</v>
      </c>
    </row>
    <row r="16" spans="1:30">
      <c r="A16" s="78" t="s">
        <v>104</v>
      </c>
      <c r="B16" s="89">
        <v>6489</v>
      </c>
      <c r="C16" s="88">
        <f>'Grad-18Hours'!B14</f>
        <v>6489</v>
      </c>
      <c r="D16" s="81">
        <f t="shared" si="0"/>
        <v>0</v>
      </c>
      <c r="E16" s="286">
        <f t="shared" si="1"/>
        <v>0</v>
      </c>
      <c r="F16" s="87"/>
      <c r="G16" s="89">
        <v>11791</v>
      </c>
      <c r="H16" s="88">
        <f>'Grad-18Hours'!P14</f>
        <v>11791</v>
      </c>
      <c r="I16" s="81">
        <f t="shared" si="2"/>
        <v>0</v>
      </c>
      <c r="J16" s="286">
        <f t="shared" si="3"/>
        <v>0</v>
      </c>
      <c r="K16" s="84"/>
      <c r="L16" s="89">
        <v>6489</v>
      </c>
      <c r="M16" s="90">
        <f>'Grad-20Hours'!B15</f>
        <v>6489</v>
      </c>
      <c r="N16" s="81">
        <f t="shared" si="4"/>
        <v>0</v>
      </c>
      <c r="O16" s="286">
        <f t="shared" si="5"/>
        <v>0</v>
      </c>
      <c r="P16" s="87"/>
      <c r="Q16" s="91">
        <v>11974</v>
      </c>
      <c r="R16" s="90">
        <f>'Grad-20Hours'!P15</f>
        <v>11974</v>
      </c>
      <c r="S16" s="81">
        <f t="shared" si="6"/>
        <v>0</v>
      </c>
      <c r="T16" s="286">
        <f t="shared" si="7"/>
        <v>0</v>
      </c>
      <c r="U16" s="84"/>
      <c r="V16" s="89">
        <v>6489</v>
      </c>
      <c r="W16" s="90">
        <f>'Grad-24Hours'!B15</f>
        <v>6489</v>
      </c>
      <c r="X16" s="81">
        <f t="shared" si="8"/>
        <v>0</v>
      </c>
      <c r="Y16" s="286">
        <f t="shared" si="9"/>
        <v>0</v>
      </c>
      <c r="Z16" s="87"/>
      <c r="AA16" s="91">
        <v>12340</v>
      </c>
      <c r="AB16" s="90">
        <f>'Grad-24Hours'!P15</f>
        <v>12340</v>
      </c>
      <c r="AC16" s="81">
        <f t="shared" si="10"/>
        <v>0</v>
      </c>
      <c r="AD16" s="293">
        <f t="shared" si="11"/>
        <v>0</v>
      </c>
    </row>
    <row r="17" spans="1:35" s="55" customFormat="1" ht="18" thickBot="1">
      <c r="A17" s="98" t="s">
        <v>151</v>
      </c>
      <c r="B17" s="89">
        <v>6489</v>
      </c>
      <c r="C17" s="99">
        <f>'Grad-18Hours'!B15</f>
        <v>6489</v>
      </c>
      <c r="D17" s="81">
        <f t="shared" ref="D17" si="12">C17-B17</f>
        <v>0</v>
      </c>
      <c r="E17" s="286">
        <f t="shared" ref="E17" si="13">D17/B17</f>
        <v>0</v>
      </c>
      <c r="F17" s="100"/>
      <c r="G17" s="89">
        <v>18291</v>
      </c>
      <c r="H17" s="99">
        <f>'Grad-18Hours'!P15</f>
        <v>18291</v>
      </c>
      <c r="I17" s="81">
        <f t="shared" ref="I17" si="14">H17-G17</f>
        <v>0</v>
      </c>
      <c r="J17" s="286">
        <f t="shared" ref="J17" si="15">I17/G17</f>
        <v>0</v>
      </c>
      <c r="K17" s="101"/>
      <c r="L17" s="89">
        <v>6489</v>
      </c>
      <c r="M17" s="102">
        <f>'Grad-20Hours'!B16</f>
        <v>6489</v>
      </c>
      <c r="N17" s="81">
        <f t="shared" ref="N17" si="16">M17-L17</f>
        <v>0</v>
      </c>
      <c r="O17" s="286">
        <f t="shared" ref="O17" si="17">N17/L17</f>
        <v>0</v>
      </c>
      <c r="P17" s="100"/>
      <c r="Q17" s="89">
        <v>18474</v>
      </c>
      <c r="R17" s="102">
        <f>'Grad-20Hours'!P16</f>
        <v>18474</v>
      </c>
      <c r="S17" s="81">
        <f t="shared" ref="S17" si="18">R17-Q17</f>
        <v>0</v>
      </c>
      <c r="T17" s="286">
        <f t="shared" ref="T17" si="19">S17/Q17</f>
        <v>0</v>
      </c>
      <c r="U17" s="101"/>
      <c r="V17" s="89">
        <v>6489</v>
      </c>
      <c r="W17" s="102">
        <f>'Grad-24Hours'!B16</f>
        <v>6489</v>
      </c>
      <c r="X17" s="81">
        <f t="shared" ref="X17" si="20">W17-V17</f>
        <v>0</v>
      </c>
      <c r="Y17" s="286">
        <f t="shared" ref="Y17" si="21">X17/V17</f>
        <v>0</v>
      </c>
      <c r="Z17" s="100"/>
      <c r="AA17" s="91">
        <v>18840</v>
      </c>
      <c r="AB17" s="102">
        <f>'Grad-24Hours'!P16</f>
        <v>18840</v>
      </c>
      <c r="AC17" s="81">
        <f t="shared" ref="AC17" si="22">AB17-AA17</f>
        <v>0</v>
      </c>
      <c r="AD17" s="293">
        <f t="shared" ref="AD17" si="23">AC17/AA17</f>
        <v>0</v>
      </c>
    </row>
    <row r="18" spans="1:35">
      <c r="A18" s="285" t="s">
        <v>19</v>
      </c>
      <c r="B18" s="105"/>
      <c r="C18" s="106"/>
      <c r="D18" s="106"/>
      <c r="E18" s="287"/>
      <c r="F18" s="107"/>
      <c r="G18" s="105"/>
      <c r="H18" s="106"/>
      <c r="I18" s="106"/>
      <c r="J18" s="287"/>
      <c r="K18" s="108"/>
      <c r="L18" s="105"/>
      <c r="M18" s="106"/>
      <c r="N18" s="106"/>
      <c r="O18" s="287"/>
      <c r="P18" s="107"/>
      <c r="Q18" s="105"/>
      <c r="R18" s="106"/>
      <c r="S18" s="106"/>
      <c r="T18" s="287"/>
      <c r="U18" s="108"/>
      <c r="V18" s="105"/>
      <c r="W18" s="106"/>
      <c r="X18" s="106"/>
      <c r="Y18" s="287"/>
      <c r="Z18" s="107"/>
      <c r="AA18" s="105"/>
      <c r="AB18" s="106"/>
      <c r="AC18" s="106"/>
      <c r="AD18" s="297"/>
    </row>
    <row r="19" spans="1:35">
      <c r="A19" s="78" t="s">
        <v>154</v>
      </c>
      <c r="B19" s="79">
        <v>8727.85</v>
      </c>
      <c r="C19" s="80">
        <f>'Grad-18Hours'!B17</f>
        <v>8727.85</v>
      </c>
      <c r="D19" s="81">
        <f t="shared" si="0"/>
        <v>0</v>
      </c>
      <c r="E19" s="286">
        <f t="shared" si="1"/>
        <v>0</v>
      </c>
      <c r="F19" s="83"/>
      <c r="G19" s="86">
        <v>12774.2</v>
      </c>
      <c r="H19" s="85">
        <f>'Grad-18Hours'!P17</f>
        <v>13052.5</v>
      </c>
      <c r="I19" s="81">
        <f t="shared" si="2"/>
        <v>278.29999999999927</v>
      </c>
      <c r="J19" s="286">
        <f t="shared" si="3"/>
        <v>2.1786100108030192E-2</v>
      </c>
      <c r="K19" s="84"/>
      <c r="L19" s="79">
        <v>8861.85</v>
      </c>
      <c r="M19" s="85">
        <f>'Grad-20Hours'!B18</f>
        <v>8861.85</v>
      </c>
      <c r="N19" s="81">
        <f t="shared" si="4"/>
        <v>0</v>
      </c>
      <c r="O19" s="286">
        <f t="shared" si="5"/>
        <v>0</v>
      </c>
      <c r="P19" s="83"/>
      <c r="Q19" s="86">
        <v>12965</v>
      </c>
      <c r="R19" s="85">
        <f>'Grad-20Hours'!P18</f>
        <v>13274.5</v>
      </c>
      <c r="S19" s="81">
        <f t="shared" si="6"/>
        <v>309.5</v>
      </c>
      <c r="T19" s="286">
        <f t="shared" si="7"/>
        <v>2.3871962977246433E-2</v>
      </c>
      <c r="U19" s="84"/>
      <c r="V19" s="79">
        <v>9131.85</v>
      </c>
      <c r="W19" s="85">
        <f>'Grad-24Hours'!B18</f>
        <v>9131.85</v>
      </c>
      <c r="X19" s="81">
        <f t="shared" si="8"/>
        <v>0</v>
      </c>
      <c r="Y19" s="286">
        <f t="shared" si="9"/>
        <v>0</v>
      </c>
      <c r="Z19" s="83"/>
      <c r="AA19" s="86">
        <v>13348.6</v>
      </c>
      <c r="AB19" s="85">
        <f>'Grad-24Hours'!P18</f>
        <v>13720.5</v>
      </c>
      <c r="AC19" s="81">
        <f t="shared" si="10"/>
        <v>371.89999999999964</v>
      </c>
      <c r="AD19" s="293">
        <f t="shared" si="11"/>
        <v>2.7860599613442581E-2</v>
      </c>
    </row>
    <row r="20" spans="1:35">
      <c r="A20" s="161" t="s">
        <v>155</v>
      </c>
      <c r="B20" s="103">
        <v>8888.9500000000007</v>
      </c>
      <c r="C20" s="88">
        <f>'Grad-18Hours'!B18</f>
        <v>8888.9500000000007</v>
      </c>
      <c r="D20" s="81">
        <f t="shared" ref="D20" si="24">C20-B20</f>
        <v>0</v>
      </c>
      <c r="E20" s="286">
        <f t="shared" ref="E20" si="25">D20/B20</f>
        <v>0</v>
      </c>
      <c r="F20" s="87"/>
      <c r="G20" s="104">
        <v>12935.300000000001</v>
      </c>
      <c r="H20" s="90">
        <f>'Grad-18Hours'!P18</f>
        <v>13213.6</v>
      </c>
      <c r="I20" s="81">
        <f t="shared" ref="I20" si="26">H20-G20</f>
        <v>278.29999999999927</v>
      </c>
      <c r="J20" s="286">
        <f t="shared" ref="J20" si="27">I20/G20</f>
        <v>2.1514769661314329E-2</v>
      </c>
      <c r="K20" s="84"/>
      <c r="L20" s="103">
        <v>9040.85</v>
      </c>
      <c r="M20" s="90">
        <f>'Grad-20Hours'!B19</f>
        <v>9040.85</v>
      </c>
      <c r="N20" s="81">
        <f t="shared" ref="N20" si="28">M20-L20</f>
        <v>0</v>
      </c>
      <c r="O20" s="286">
        <f t="shared" ref="O20" si="29">N20/L20</f>
        <v>0</v>
      </c>
      <c r="P20" s="87"/>
      <c r="Q20" s="104">
        <v>13144</v>
      </c>
      <c r="R20" s="90">
        <f>'Grad-20Hours'!P19</f>
        <v>13453.5</v>
      </c>
      <c r="S20" s="81">
        <f t="shared" ref="S20" si="30">R20-Q20</f>
        <v>309.5</v>
      </c>
      <c r="T20" s="286">
        <f t="shared" ref="T20" si="31">S20/Q20</f>
        <v>2.3546865489957394E-2</v>
      </c>
      <c r="U20" s="84"/>
      <c r="V20" s="103">
        <v>9346.65</v>
      </c>
      <c r="W20" s="90">
        <f>'Grad-24Hours'!B19</f>
        <v>9346.65</v>
      </c>
      <c r="X20" s="81">
        <f t="shared" ref="X20" si="32">W20-V20</f>
        <v>0</v>
      </c>
      <c r="Y20" s="286">
        <f t="shared" ref="Y20" si="33">X20/V20</f>
        <v>0</v>
      </c>
      <c r="Z20" s="87"/>
      <c r="AA20" s="104">
        <v>13563.4</v>
      </c>
      <c r="AB20" s="90">
        <f>'Grad-24Hours'!P19</f>
        <v>13935.3</v>
      </c>
      <c r="AC20" s="81">
        <f t="shared" ref="AC20" si="34">AB20-AA20</f>
        <v>371.89999999999964</v>
      </c>
      <c r="AD20" s="293">
        <f t="shared" ref="AD20" si="35">AC20/AA20</f>
        <v>2.7419378621879445E-2</v>
      </c>
    </row>
    <row r="21" spans="1:35">
      <c r="A21" s="78" t="s">
        <v>41</v>
      </c>
      <c r="B21" s="92" t="s">
        <v>100</v>
      </c>
      <c r="C21" s="109" t="s">
        <v>100</v>
      </c>
      <c r="D21" s="110" t="s">
        <v>100</v>
      </c>
      <c r="E21" s="111" t="s">
        <v>100</v>
      </c>
      <c r="F21" s="112"/>
      <c r="G21" s="113" t="s">
        <v>100</v>
      </c>
      <c r="H21" s="114" t="s">
        <v>100</v>
      </c>
      <c r="I21" s="110" t="s">
        <v>100</v>
      </c>
      <c r="J21" s="111" t="s">
        <v>100</v>
      </c>
      <c r="K21" s="84"/>
      <c r="L21" s="89">
        <v>25497.85</v>
      </c>
      <c r="M21" s="90">
        <f>'Grad-20Hours'!B20</f>
        <v>26073.85</v>
      </c>
      <c r="N21" s="81">
        <f t="shared" si="4"/>
        <v>576</v>
      </c>
      <c r="O21" s="286">
        <f t="shared" si="5"/>
        <v>2.2590139952976429E-2</v>
      </c>
      <c r="P21" s="87"/>
      <c r="Q21" s="91">
        <v>28741</v>
      </c>
      <c r="R21" s="90">
        <f>'Grad-20Hours'!P20</f>
        <v>29314.5</v>
      </c>
      <c r="S21" s="81">
        <f t="shared" si="6"/>
        <v>573.5</v>
      </c>
      <c r="T21" s="286">
        <f t="shared" si="7"/>
        <v>1.9954072579242199E-2</v>
      </c>
      <c r="U21" s="84"/>
      <c r="V21" s="89">
        <v>25497.85</v>
      </c>
      <c r="W21" s="90">
        <f>'Grad-24Hours'!B20</f>
        <v>26073.85</v>
      </c>
      <c r="X21" s="81">
        <f t="shared" si="8"/>
        <v>576</v>
      </c>
      <c r="Y21" s="286">
        <f t="shared" si="9"/>
        <v>2.2590139952976429E-2</v>
      </c>
      <c r="Z21" s="87"/>
      <c r="AA21" s="91">
        <v>28761</v>
      </c>
      <c r="AB21" s="90">
        <f>'Grad-24Hours'!P20</f>
        <v>29334.5</v>
      </c>
      <c r="AC21" s="81">
        <f t="shared" si="10"/>
        <v>573.5</v>
      </c>
      <c r="AD21" s="293">
        <f t="shared" si="11"/>
        <v>1.9940196794270018E-2</v>
      </c>
    </row>
    <row r="22" spans="1:35">
      <c r="A22" s="78" t="s">
        <v>109</v>
      </c>
      <c r="B22" s="89">
        <v>15676.5</v>
      </c>
      <c r="C22" s="88">
        <f>'Grad-18Hours'!B19</f>
        <v>16540.5</v>
      </c>
      <c r="D22" s="81">
        <f t="shared" si="0"/>
        <v>864</v>
      </c>
      <c r="E22" s="286">
        <f t="shared" si="1"/>
        <v>5.5114343125059806E-2</v>
      </c>
      <c r="F22" s="87"/>
      <c r="G22" s="91">
        <v>17969.5</v>
      </c>
      <c r="H22" s="90">
        <f>'Grad-18Hours'!P19</f>
        <v>18833</v>
      </c>
      <c r="I22" s="81">
        <f t="shared" si="2"/>
        <v>863.5</v>
      </c>
      <c r="J22" s="286">
        <f t="shared" si="3"/>
        <v>4.8053646456495729E-2</v>
      </c>
      <c r="K22" s="84"/>
      <c r="L22" s="89">
        <v>17418.34</v>
      </c>
      <c r="M22" s="90">
        <f>'Grad-20Hours'!B21</f>
        <v>18378.34</v>
      </c>
      <c r="N22" s="81">
        <f t="shared" si="4"/>
        <v>960</v>
      </c>
      <c r="O22" s="286">
        <f t="shared" si="5"/>
        <v>5.5114322030687196E-2</v>
      </c>
      <c r="P22" s="87"/>
      <c r="Q22" s="91">
        <v>19961.68</v>
      </c>
      <c r="R22" s="90">
        <f>'Grad-20Hours'!P21</f>
        <v>20921.68</v>
      </c>
      <c r="S22" s="81">
        <f t="shared" si="6"/>
        <v>960</v>
      </c>
      <c r="T22" s="286">
        <f t="shared" si="7"/>
        <v>4.8092144548955801E-2</v>
      </c>
      <c r="U22" s="84"/>
      <c r="V22" s="89">
        <v>20902</v>
      </c>
      <c r="W22" s="90">
        <f>'Grad-24Hours'!B21</f>
        <v>22054</v>
      </c>
      <c r="X22" s="81">
        <f t="shared" si="8"/>
        <v>1152</v>
      </c>
      <c r="Y22" s="286">
        <f t="shared" si="9"/>
        <v>5.5114343125059806E-2</v>
      </c>
      <c r="Z22" s="87"/>
      <c r="AA22" s="91">
        <v>24816.9</v>
      </c>
      <c r="AB22" s="90">
        <f>'Grad-24Hours'!P21</f>
        <v>25966.400000000001</v>
      </c>
      <c r="AC22" s="81">
        <f t="shared" si="10"/>
        <v>1149.5</v>
      </c>
      <c r="AD22" s="293">
        <f t="shared" si="11"/>
        <v>4.6319242129355398E-2</v>
      </c>
    </row>
    <row r="23" spans="1:35">
      <c r="A23" s="78" t="s">
        <v>22</v>
      </c>
      <c r="B23" s="89">
        <v>6195.9600000000009</v>
      </c>
      <c r="C23" s="88">
        <f>'Grad-18Hours'!B20</f>
        <v>6195.96</v>
      </c>
      <c r="D23" s="81">
        <f t="shared" si="0"/>
        <v>0</v>
      </c>
      <c r="E23" s="286">
        <f t="shared" si="1"/>
        <v>0</v>
      </c>
      <c r="F23" s="87"/>
      <c r="G23" s="91">
        <v>7438.68</v>
      </c>
      <c r="H23" s="90">
        <f>'Grad-18Hours'!P20</f>
        <v>7438.6799999999994</v>
      </c>
      <c r="I23" s="81">
        <f t="shared" si="2"/>
        <v>0</v>
      </c>
      <c r="J23" s="286">
        <f t="shared" si="3"/>
        <v>0</v>
      </c>
      <c r="K23" s="84"/>
      <c r="L23" s="89">
        <v>6195.9600000000009</v>
      </c>
      <c r="M23" s="90">
        <f>'Grad-20Hours'!B22</f>
        <v>6195.96</v>
      </c>
      <c r="N23" s="81">
        <f t="shared" si="4"/>
        <v>0</v>
      </c>
      <c r="O23" s="286">
        <f t="shared" si="5"/>
        <v>0</v>
      </c>
      <c r="P23" s="87"/>
      <c r="Q23" s="91">
        <v>7470.68</v>
      </c>
      <c r="R23" s="90">
        <f>'Grad-20Hours'!P22</f>
        <v>7470.68</v>
      </c>
      <c r="S23" s="81">
        <f t="shared" si="6"/>
        <v>0</v>
      </c>
      <c r="T23" s="286">
        <f t="shared" si="7"/>
        <v>0</v>
      </c>
      <c r="U23" s="84"/>
      <c r="V23" s="89">
        <v>6195.9600000000009</v>
      </c>
      <c r="W23" s="90">
        <f>'Grad-24Hours'!B22</f>
        <v>6195.96</v>
      </c>
      <c r="X23" s="81">
        <f t="shared" si="8"/>
        <v>0</v>
      </c>
      <c r="Y23" s="286">
        <f t="shared" si="9"/>
        <v>0</v>
      </c>
      <c r="Z23" s="87"/>
      <c r="AA23" s="91">
        <v>7534.68</v>
      </c>
      <c r="AB23" s="90">
        <f>'Grad-24Hours'!P22</f>
        <v>7534.68</v>
      </c>
      <c r="AC23" s="81">
        <f t="shared" si="10"/>
        <v>0</v>
      </c>
      <c r="AD23" s="293">
        <f t="shared" si="11"/>
        <v>0</v>
      </c>
    </row>
    <row r="24" spans="1:35">
      <c r="A24" s="78" t="s">
        <v>193</v>
      </c>
      <c r="B24" s="89">
        <v>6090.38</v>
      </c>
      <c r="C24" s="88">
        <f>'Grad-18Hours'!B21</f>
        <v>6090.38</v>
      </c>
      <c r="D24" s="81">
        <f>C24-B24</f>
        <v>0</v>
      </c>
      <c r="E24" s="286">
        <f>D24/B24</f>
        <v>0</v>
      </c>
      <c r="F24" s="87"/>
      <c r="G24" s="89">
        <v>9333</v>
      </c>
      <c r="H24" s="88">
        <f>'Grad-18Hours'!P21</f>
        <v>9746.1</v>
      </c>
      <c r="I24" s="81">
        <f>H24-G24</f>
        <v>413.10000000000036</v>
      </c>
      <c r="J24" s="286">
        <f>I24/G24</f>
        <v>4.4262295081967253E-2</v>
      </c>
      <c r="K24" s="84"/>
      <c r="L24" s="89">
        <v>6090.38</v>
      </c>
      <c r="M24" s="90">
        <f>'Grad-20Hours'!B23</f>
        <v>6090.38</v>
      </c>
      <c r="N24" s="81">
        <f>M24-L24</f>
        <v>0</v>
      </c>
      <c r="O24" s="286">
        <f>N24/L24</f>
        <v>0</v>
      </c>
      <c r="P24" s="87"/>
      <c r="Q24" s="91">
        <v>9538</v>
      </c>
      <c r="R24" s="90">
        <f>'Grad-20Hours'!P23</f>
        <v>9997</v>
      </c>
      <c r="S24" s="81">
        <f>R24-Q24</f>
        <v>459</v>
      </c>
      <c r="T24" s="286">
        <f>S24/Q24</f>
        <v>4.8123296288530092E-2</v>
      </c>
      <c r="U24" s="84"/>
      <c r="V24" s="89">
        <v>6090.38</v>
      </c>
      <c r="W24" s="90">
        <f>'Grad-24Hours'!B23</f>
        <v>6090.38</v>
      </c>
      <c r="X24" s="81">
        <f>W24-V24</f>
        <v>0</v>
      </c>
      <c r="Y24" s="286">
        <f>X24/V24</f>
        <v>0</v>
      </c>
      <c r="Z24" s="87"/>
      <c r="AA24" s="91">
        <v>9948</v>
      </c>
      <c r="AB24" s="90">
        <f>'Grad-24Hours'!P23</f>
        <v>10498.8</v>
      </c>
      <c r="AC24" s="81">
        <f>AB24-AA24</f>
        <v>550.79999999999927</v>
      </c>
      <c r="AD24" s="293">
        <f>AC24/AA24</f>
        <v>5.5367913148371459E-2</v>
      </c>
    </row>
    <row r="25" spans="1:35">
      <c r="A25" s="115" t="s">
        <v>192</v>
      </c>
      <c r="B25" s="92" t="s">
        <v>100</v>
      </c>
      <c r="C25" s="88">
        <f>'Grad-18Hours'!B22</f>
        <v>6090.38</v>
      </c>
      <c r="D25" s="94" t="s">
        <v>100</v>
      </c>
      <c r="E25" s="97" t="s">
        <v>100</v>
      </c>
      <c r="F25" s="87"/>
      <c r="G25" s="92" t="s">
        <v>100</v>
      </c>
      <c r="H25" s="88">
        <f>'Grad-18Hours'!P22</f>
        <v>13746.1</v>
      </c>
      <c r="I25" s="94" t="s">
        <v>100</v>
      </c>
      <c r="J25" s="97" t="s">
        <v>100</v>
      </c>
      <c r="K25" s="84"/>
      <c r="L25" s="92" t="s">
        <v>100</v>
      </c>
      <c r="M25" s="90">
        <f>'Grad-20Hours'!B24</f>
        <v>6090.38</v>
      </c>
      <c r="N25" s="94" t="s">
        <v>100</v>
      </c>
      <c r="O25" s="97" t="s">
        <v>100</v>
      </c>
      <c r="P25" s="87"/>
      <c r="Q25" s="113" t="s">
        <v>100</v>
      </c>
      <c r="R25" s="90">
        <f>'Grad-20Hours'!P24</f>
        <v>13997</v>
      </c>
      <c r="S25" s="94" t="s">
        <v>100</v>
      </c>
      <c r="T25" s="97" t="s">
        <v>100</v>
      </c>
      <c r="U25" s="84"/>
      <c r="V25" s="92" t="s">
        <v>100</v>
      </c>
      <c r="W25" s="90">
        <f>'Grad-24Hours'!B24</f>
        <v>6090.38</v>
      </c>
      <c r="X25" s="94" t="s">
        <v>100</v>
      </c>
      <c r="Y25" s="97" t="s">
        <v>100</v>
      </c>
      <c r="Z25" s="87"/>
      <c r="AA25" s="113" t="s">
        <v>100</v>
      </c>
      <c r="AB25" s="90">
        <f>'Grad-24Hours'!P24</f>
        <v>14498.8</v>
      </c>
      <c r="AC25" s="94" t="s">
        <v>100</v>
      </c>
      <c r="AD25" s="149" t="s">
        <v>100</v>
      </c>
    </row>
    <row r="26" spans="1:35">
      <c r="A26" s="78" t="s">
        <v>24</v>
      </c>
      <c r="B26" s="89">
        <v>9335</v>
      </c>
      <c r="C26" s="88">
        <f>'Grad-18Hours'!B23</f>
        <v>10368</v>
      </c>
      <c r="D26" s="81">
        <f t="shared" si="0"/>
        <v>1033</v>
      </c>
      <c r="E26" s="286">
        <f t="shared" si="1"/>
        <v>0.11065881092662025</v>
      </c>
      <c r="F26" s="87"/>
      <c r="G26" s="91">
        <v>10327</v>
      </c>
      <c r="H26" s="90">
        <f>'Grad-18Hours'!P23</f>
        <v>11360</v>
      </c>
      <c r="I26" s="81">
        <f t="shared" si="2"/>
        <v>1033</v>
      </c>
      <c r="J26" s="286">
        <f t="shared" si="3"/>
        <v>0.1000290500629418</v>
      </c>
      <c r="K26" s="84"/>
      <c r="L26" s="89">
        <v>9335</v>
      </c>
      <c r="M26" s="90">
        <f>'Grad-20Hours'!B25</f>
        <v>10368</v>
      </c>
      <c r="N26" s="81">
        <f t="shared" si="4"/>
        <v>1033</v>
      </c>
      <c r="O26" s="286">
        <f t="shared" si="5"/>
        <v>0.11065881092662025</v>
      </c>
      <c r="P26" s="87"/>
      <c r="Q26" s="91">
        <v>10327</v>
      </c>
      <c r="R26" s="90">
        <f>'Grad-20Hours'!P25</f>
        <v>11360</v>
      </c>
      <c r="S26" s="81">
        <f t="shared" si="6"/>
        <v>1033</v>
      </c>
      <c r="T26" s="286">
        <f t="shared" si="7"/>
        <v>0.1000290500629418</v>
      </c>
      <c r="U26" s="84"/>
      <c r="V26" s="89">
        <v>9335</v>
      </c>
      <c r="W26" s="90">
        <f>'Grad-24Hours'!B25</f>
        <v>10368</v>
      </c>
      <c r="X26" s="81">
        <f t="shared" si="8"/>
        <v>1033</v>
      </c>
      <c r="Y26" s="286">
        <f t="shared" si="9"/>
        <v>0.11065881092662025</v>
      </c>
      <c r="Z26" s="87"/>
      <c r="AA26" s="91">
        <v>10327</v>
      </c>
      <c r="AB26" s="90">
        <f>'Grad-24Hours'!P25</f>
        <v>11360</v>
      </c>
      <c r="AC26" s="81">
        <f t="shared" si="10"/>
        <v>1033</v>
      </c>
      <c r="AD26" s="293">
        <f t="shared" si="11"/>
        <v>0.1000290500629418</v>
      </c>
    </row>
    <row r="27" spans="1:35">
      <c r="A27" s="78" t="s">
        <v>25</v>
      </c>
      <c r="B27" s="89">
        <v>7168.4</v>
      </c>
      <c r="C27" s="88">
        <f>'Grad-18Hours'!B25</f>
        <v>8224</v>
      </c>
      <c r="D27" s="81">
        <f t="shared" si="0"/>
        <v>1055.6000000000004</v>
      </c>
      <c r="E27" s="286">
        <f t="shared" si="1"/>
        <v>0.14725740751074165</v>
      </c>
      <c r="F27" s="87"/>
      <c r="G27" s="91">
        <v>10558.4</v>
      </c>
      <c r="H27" s="90">
        <f>'Grad-18Hours'!P25</f>
        <v>11614</v>
      </c>
      <c r="I27" s="81">
        <f t="shared" si="2"/>
        <v>1055.6000000000004</v>
      </c>
      <c r="J27" s="286">
        <f t="shared" si="3"/>
        <v>9.9977269283224771E-2</v>
      </c>
      <c r="K27" s="84"/>
      <c r="L27" s="89">
        <v>7168.4</v>
      </c>
      <c r="M27" s="90">
        <f>'Grad-20Hours'!B27</f>
        <v>8224</v>
      </c>
      <c r="N27" s="81">
        <f t="shared" si="4"/>
        <v>1055.6000000000004</v>
      </c>
      <c r="O27" s="286">
        <f t="shared" si="5"/>
        <v>0.14725740751074165</v>
      </c>
      <c r="P27" s="87"/>
      <c r="Q27" s="91">
        <v>10558.4</v>
      </c>
      <c r="R27" s="90">
        <f>'Grad-20Hours'!P27</f>
        <v>11614</v>
      </c>
      <c r="S27" s="81">
        <f t="shared" si="6"/>
        <v>1055.6000000000004</v>
      </c>
      <c r="T27" s="286">
        <f t="shared" si="7"/>
        <v>9.9977269283224771E-2</v>
      </c>
      <c r="U27" s="84"/>
      <c r="V27" s="89">
        <v>7168.4</v>
      </c>
      <c r="W27" s="90">
        <f>'Grad-24Hours'!B27</f>
        <v>8224</v>
      </c>
      <c r="X27" s="81">
        <f t="shared" si="8"/>
        <v>1055.6000000000004</v>
      </c>
      <c r="Y27" s="286">
        <f t="shared" si="9"/>
        <v>0.14725740751074165</v>
      </c>
      <c r="Z27" s="87"/>
      <c r="AA27" s="91">
        <v>10558.4</v>
      </c>
      <c r="AB27" s="90">
        <f>'Grad-24Hours'!P27</f>
        <v>11614</v>
      </c>
      <c r="AC27" s="81">
        <f t="shared" si="10"/>
        <v>1055.6000000000004</v>
      </c>
      <c r="AD27" s="293">
        <f t="shared" si="11"/>
        <v>9.9977269283224771E-2</v>
      </c>
    </row>
    <row r="28" spans="1:35" s="45" customFormat="1">
      <c r="A28" s="115" t="s">
        <v>136</v>
      </c>
      <c r="B28" s="89">
        <v>16423</v>
      </c>
      <c r="C28" s="99">
        <f>'Grad-18Hours'!B26</f>
        <v>18173</v>
      </c>
      <c r="D28" s="81">
        <f t="shared" ref="D28" si="36">C28-B28</f>
        <v>1750</v>
      </c>
      <c r="E28" s="288">
        <f t="shared" ref="E28" si="37">D28/B28</f>
        <v>0.1065578761493028</v>
      </c>
      <c r="F28" s="87"/>
      <c r="G28" s="91">
        <v>24711</v>
      </c>
      <c r="H28" s="102">
        <f>'Grad-24Hours'!P28</f>
        <v>27182</v>
      </c>
      <c r="I28" s="81">
        <f t="shared" ref="I28" si="38">H28-G28</f>
        <v>2471</v>
      </c>
      <c r="J28" s="288">
        <f t="shared" ref="J28" si="39">I28/G28</f>
        <v>9.9995953219214118E-2</v>
      </c>
      <c r="K28" s="84"/>
      <c r="L28" s="89">
        <v>16423</v>
      </c>
      <c r="M28" s="102">
        <f>'Grad-20Hours'!B28</f>
        <v>18173</v>
      </c>
      <c r="N28" s="81">
        <f t="shared" ref="N28" si="40">M28-L28</f>
        <v>1750</v>
      </c>
      <c r="O28" s="288">
        <f t="shared" ref="O28" si="41">N28/L28</f>
        <v>0.1065578761493028</v>
      </c>
      <c r="P28" s="87"/>
      <c r="Q28" s="91">
        <v>24711</v>
      </c>
      <c r="R28" s="102">
        <f>'Grad-20Hours'!P28</f>
        <v>27182</v>
      </c>
      <c r="S28" s="81">
        <f t="shared" ref="S28" si="42">R28-Q28</f>
        <v>2471</v>
      </c>
      <c r="T28" s="288">
        <f t="shared" ref="T28" si="43">S28/Q28</f>
        <v>9.9995953219214118E-2</v>
      </c>
      <c r="U28" s="84"/>
      <c r="V28" s="89">
        <v>16423</v>
      </c>
      <c r="W28" s="102">
        <f>'Grad-24Hours'!B28</f>
        <v>18173</v>
      </c>
      <c r="X28" s="81">
        <f t="shared" ref="X28" si="44">W28-V28</f>
        <v>1750</v>
      </c>
      <c r="Y28" s="288">
        <f t="shared" ref="Y28" si="45">X28/V28</f>
        <v>0.1065578761493028</v>
      </c>
      <c r="Z28" s="87"/>
      <c r="AA28" s="91">
        <v>24711</v>
      </c>
      <c r="AB28" s="102">
        <f>'Grad-24Hours'!P28</f>
        <v>27182</v>
      </c>
      <c r="AC28" s="81">
        <f t="shared" ref="AC28" si="46">AB28-AA28</f>
        <v>2471</v>
      </c>
      <c r="AD28" s="294">
        <f t="shared" ref="AD28" si="47">AC28/AA28</f>
        <v>9.9995953219214118E-2</v>
      </c>
      <c r="AI28" s="50"/>
    </row>
    <row r="29" spans="1:35">
      <c r="A29" s="78" t="s">
        <v>56</v>
      </c>
      <c r="B29" s="89">
        <v>16423.2</v>
      </c>
      <c r="C29" s="88">
        <f>'Grad-18Hours'!B27</f>
        <v>18173</v>
      </c>
      <c r="D29" s="81">
        <f t="shared" si="0"/>
        <v>1749.7999999999993</v>
      </c>
      <c r="E29" s="286">
        <f t="shared" si="1"/>
        <v>0.10654440060402352</v>
      </c>
      <c r="F29" s="87"/>
      <c r="G29" s="91">
        <v>17510.2</v>
      </c>
      <c r="H29" s="90">
        <f>'Grad-18Hours'!P27</f>
        <v>19260</v>
      </c>
      <c r="I29" s="81">
        <f t="shared" si="2"/>
        <v>1749.7999999999993</v>
      </c>
      <c r="J29" s="286">
        <f t="shared" si="3"/>
        <v>9.9930326324085342E-2</v>
      </c>
      <c r="K29" s="84"/>
      <c r="L29" s="89">
        <v>16423.2</v>
      </c>
      <c r="M29" s="90">
        <f>'Grad-20Hours'!B29</f>
        <v>18173</v>
      </c>
      <c r="N29" s="81">
        <f t="shared" si="4"/>
        <v>1749.7999999999993</v>
      </c>
      <c r="O29" s="286">
        <f t="shared" si="5"/>
        <v>0.10654440060402352</v>
      </c>
      <c r="P29" s="87"/>
      <c r="Q29" s="91">
        <v>17510.2</v>
      </c>
      <c r="R29" s="90">
        <f>'Grad-20Hours'!P29</f>
        <v>19260</v>
      </c>
      <c r="S29" s="81">
        <f t="shared" si="6"/>
        <v>1749.7999999999993</v>
      </c>
      <c r="T29" s="286">
        <f t="shared" si="7"/>
        <v>9.9930326324085342E-2</v>
      </c>
      <c r="U29" s="84"/>
      <c r="V29" s="89">
        <v>16423.2</v>
      </c>
      <c r="W29" s="90">
        <f>'Grad-24Hours'!B29</f>
        <v>18173</v>
      </c>
      <c r="X29" s="81">
        <f t="shared" si="8"/>
        <v>1749.7999999999993</v>
      </c>
      <c r="Y29" s="286">
        <f t="shared" si="9"/>
        <v>0.10654440060402352</v>
      </c>
      <c r="Z29" s="87"/>
      <c r="AA29" s="91">
        <v>17510.2</v>
      </c>
      <c r="AB29" s="90">
        <f>'Grad-24Hours'!P29</f>
        <v>19260</v>
      </c>
      <c r="AC29" s="81">
        <f t="shared" si="10"/>
        <v>1749.7999999999993</v>
      </c>
      <c r="AD29" s="293">
        <f t="shared" si="11"/>
        <v>9.9930326324085342E-2</v>
      </c>
    </row>
    <row r="30" spans="1:35">
      <c r="A30" s="115" t="s">
        <v>42</v>
      </c>
      <c r="B30" s="92" t="s">
        <v>100</v>
      </c>
      <c r="C30" s="88">
        <f>'Grad-18Hours'!B28</f>
        <v>8777</v>
      </c>
      <c r="D30" s="94" t="s">
        <v>100</v>
      </c>
      <c r="E30" s="95" t="s">
        <v>100</v>
      </c>
      <c r="F30" s="87"/>
      <c r="G30" s="92" t="s">
        <v>100</v>
      </c>
      <c r="H30" s="90">
        <f>'Grad-18Hours'!P28</f>
        <v>10054</v>
      </c>
      <c r="I30" s="94" t="s">
        <v>100</v>
      </c>
      <c r="J30" s="95" t="s">
        <v>100</v>
      </c>
      <c r="K30" s="84"/>
      <c r="L30" s="92" t="s">
        <v>100</v>
      </c>
      <c r="M30" s="90">
        <f>'Grad-20Hours'!B30</f>
        <v>8777</v>
      </c>
      <c r="N30" s="94" t="s">
        <v>100</v>
      </c>
      <c r="O30" s="95" t="s">
        <v>100</v>
      </c>
      <c r="P30" s="87"/>
      <c r="Q30" s="92" t="s">
        <v>100</v>
      </c>
      <c r="R30" s="90">
        <f>'Grad-20Hours'!P30</f>
        <v>10054</v>
      </c>
      <c r="S30" s="94" t="s">
        <v>100</v>
      </c>
      <c r="T30" s="95" t="s">
        <v>100</v>
      </c>
      <c r="U30" s="84"/>
      <c r="V30" s="92" t="s">
        <v>100</v>
      </c>
      <c r="W30" s="90">
        <f>'Grad-24Hours'!B30</f>
        <v>8777</v>
      </c>
      <c r="X30" s="94" t="s">
        <v>100</v>
      </c>
      <c r="Y30" s="95" t="s">
        <v>100</v>
      </c>
      <c r="Z30" s="87"/>
      <c r="AA30" s="92" t="s">
        <v>100</v>
      </c>
      <c r="AB30" s="90">
        <f>'Grad-24Hours'!P30</f>
        <v>10054</v>
      </c>
      <c r="AC30" s="94" t="s">
        <v>100</v>
      </c>
      <c r="AD30" s="95" t="s">
        <v>100</v>
      </c>
    </row>
    <row r="31" spans="1:35">
      <c r="A31" s="115" t="s">
        <v>43</v>
      </c>
      <c r="B31" s="89">
        <v>28418</v>
      </c>
      <c r="C31" s="88">
        <f>'Grad-18Hours'!B29</f>
        <v>31931</v>
      </c>
      <c r="D31" s="81">
        <f t="shared" si="0"/>
        <v>3513</v>
      </c>
      <c r="E31" s="286">
        <f t="shared" si="1"/>
        <v>0.1236188331339292</v>
      </c>
      <c r="F31" s="87"/>
      <c r="G31" s="91">
        <v>35141</v>
      </c>
      <c r="H31" s="90">
        <f>'Grad-18Hours'!P29</f>
        <v>38654</v>
      </c>
      <c r="I31" s="81">
        <f t="shared" si="2"/>
        <v>3513</v>
      </c>
      <c r="J31" s="286">
        <f t="shared" si="3"/>
        <v>9.9968697532796455E-2</v>
      </c>
      <c r="K31" s="84"/>
      <c r="L31" s="89">
        <v>28418</v>
      </c>
      <c r="M31" s="90">
        <f>'Grad-20Hours'!B31</f>
        <v>31931</v>
      </c>
      <c r="N31" s="81">
        <f t="shared" si="4"/>
        <v>3513</v>
      </c>
      <c r="O31" s="286">
        <f t="shared" si="5"/>
        <v>0.1236188331339292</v>
      </c>
      <c r="P31" s="87"/>
      <c r="Q31" s="91">
        <v>35141</v>
      </c>
      <c r="R31" s="90">
        <f>'Grad-20Hours'!P31</f>
        <v>38654</v>
      </c>
      <c r="S31" s="81">
        <f t="shared" si="6"/>
        <v>3513</v>
      </c>
      <c r="T31" s="286">
        <f t="shared" si="7"/>
        <v>9.9968697532796455E-2</v>
      </c>
      <c r="U31" s="84"/>
      <c r="V31" s="89">
        <v>28418</v>
      </c>
      <c r="W31" s="90">
        <f>'Grad-24Hours'!B31</f>
        <v>31931</v>
      </c>
      <c r="X31" s="81">
        <f t="shared" si="8"/>
        <v>3513</v>
      </c>
      <c r="Y31" s="286">
        <f t="shared" si="9"/>
        <v>0.1236188331339292</v>
      </c>
      <c r="Z31" s="87"/>
      <c r="AA31" s="91">
        <v>35141</v>
      </c>
      <c r="AB31" s="90">
        <f>'Grad-24Hours'!P31</f>
        <v>38654</v>
      </c>
      <c r="AC31" s="81">
        <f t="shared" si="10"/>
        <v>3513</v>
      </c>
      <c r="AD31" s="293">
        <f t="shared" si="11"/>
        <v>9.9968697532796455E-2</v>
      </c>
    </row>
    <row r="32" spans="1:35">
      <c r="A32" s="115" t="s">
        <v>44</v>
      </c>
      <c r="B32" s="89">
        <v>9335</v>
      </c>
      <c r="C32" s="88">
        <f>'Grad-18Hours'!B30</f>
        <v>9335</v>
      </c>
      <c r="D32" s="81">
        <f t="shared" si="0"/>
        <v>0</v>
      </c>
      <c r="E32" s="286">
        <f t="shared" si="1"/>
        <v>0</v>
      </c>
      <c r="F32" s="87"/>
      <c r="G32" s="91">
        <v>10327</v>
      </c>
      <c r="H32" s="90">
        <f>'Grad-18Hours'!P30</f>
        <v>10327</v>
      </c>
      <c r="I32" s="81">
        <f t="shared" si="2"/>
        <v>0</v>
      </c>
      <c r="J32" s="286">
        <f t="shared" si="3"/>
        <v>0</v>
      </c>
      <c r="K32" s="84"/>
      <c r="L32" s="89">
        <v>9335</v>
      </c>
      <c r="M32" s="90">
        <f>'Grad-20Hours'!B32</f>
        <v>9335</v>
      </c>
      <c r="N32" s="81">
        <f t="shared" si="4"/>
        <v>0</v>
      </c>
      <c r="O32" s="286">
        <f t="shared" si="5"/>
        <v>0</v>
      </c>
      <c r="P32" s="87"/>
      <c r="Q32" s="91">
        <v>10327</v>
      </c>
      <c r="R32" s="90">
        <f>'Grad-20Hours'!P32</f>
        <v>10327</v>
      </c>
      <c r="S32" s="81">
        <f t="shared" si="6"/>
        <v>0</v>
      </c>
      <c r="T32" s="286">
        <f t="shared" si="7"/>
        <v>0</v>
      </c>
      <c r="U32" s="84"/>
      <c r="V32" s="89">
        <v>9335</v>
      </c>
      <c r="W32" s="90">
        <f>'Grad-24Hours'!B32</f>
        <v>9335</v>
      </c>
      <c r="X32" s="81">
        <f t="shared" si="8"/>
        <v>0</v>
      </c>
      <c r="Y32" s="286">
        <f t="shared" si="9"/>
        <v>0</v>
      </c>
      <c r="Z32" s="87"/>
      <c r="AA32" s="91">
        <v>10327</v>
      </c>
      <c r="AB32" s="90">
        <f>'Grad-24Hours'!P32</f>
        <v>10327</v>
      </c>
      <c r="AC32" s="81">
        <f t="shared" si="10"/>
        <v>0</v>
      </c>
      <c r="AD32" s="293">
        <f t="shared" si="11"/>
        <v>0</v>
      </c>
    </row>
    <row r="33" spans="1:30">
      <c r="A33" s="98" t="s">
        <v>55</v>
      </c>
      <c r="B33" s="89">
        <v>16814.400000000001</v>
      </c>
      <c r="C33" s="88">
        <f>'Grad-18Hours'!B31</f>
        <v>18596</v>
      </c>
      <c r="D33" s="81">
        <f t="shared" si="0"/>
        <v>1781.5999999999985</v>
      </c>
      <c r="E33" s="286">
        <f t="shared" si="1"/>
        <v>0.10595679893424674</v>
      </c>
      <c r="F33" s="87"/>
      <c r="G33" s="91">
        <v>17806.400000000001</v>
      </c>
      <c r="H33" s="90">
        <f>'Grad-18Hours'!P31</f>
        <v>19588</v>
      </c>
      <c r="I33" s="81">
        <f t="shared" si="2"/>
        <v>1781.5999999999985</v>
      </c>
      <c r="J33" s="286">
        <f t="shared" si="3"/>
        <v>0.10005391319974831</v>
      </c>
      <c r="K33" s="84"/>
      <c r="L33" s="89">
        <v>16814.400000000001</v>
      </c>
      <c r="M33" s="90">
        <f>'Grad-20Hours'!B33</f>
        <v>18596</v>
      </c>
      <c r="N33" s="81">
        <f t="shared" si="4"/>
        <v>1781.5999999999985</v>
      </c>
      <c r="O33" s="286">
        <f t="shared" si="5"/>
        <v>0.10595679893424674</v>
      </c>
      <c r="P33" s="87"/>
      <c r="Q33" s="91">
        <v>17806.400000000001</v>
      </c>
      <c r="R33" s="90">
        <f>'Grad-20Hours'!P33</f>
        <v>19588</v>
      </c>
      <c r="S33" s="81">
        <f t="shared" si="6"/>
        <v>1781.5999999999985</v>
      </c>
      <c r="T33" s="286">
        <f t="shared" si="7"/>
        <v>0.10005391319974831</v>
      </c>
      <c r="U33" s="84"/>
      <c r="V33" s="89">
        <v>16814.400000000001</v>
      </c>
      <c r="W33" s="90">
        <f>'Grad-24Hours'!B33</f>
        <v>18596</v>
      </c>
      <c r="X33" s="81">
        <f t="shared" si="8"/>
        <v>1781.5999999999985</v>
      </c>
      <c r="Y33" s="286">
        <f t="shared" si="9"/>
        <v>0.10595679893424674</v>
      </c>
      <c r="Z33" s="87"/>
      <c r="AA33" s="91">
        <v>17806.400000000001</v>
      </c>
      <c r="AB33" s="90">
        <f>'Grad-24Hours'!P33</f>
        <v>19588</v>
      </c>
      <c r="AC33" s="81">
        <f t="shared" si="10"/>
        <v>1781.5999999999985</v>
      </c>
      <c r="AD33" s="293">
        <f t="shared" si="11"/>
        <v>0.10005391319974831</v>
      </c>
    </row>
    <row r="34" spans="1:30">
      <c r="A34" s="98" t="s">
        <v>45</v>
      </c>
      <c r="B34" s="89">
        <v>9335</v>
      </c>
      <c r="C34" s="88">
        <f>'Grad-18Hours'!B32</f>
        <v>9335</v>
      </c>
      <c r="D34" s="81">
        <f t="shared" si="0"/>
        <v>0</v>
      </c>
      <c r="E34" s="286">
        <f t="shared" si="1"/>
        <v>0</v>
      </c>
      <c r="F34" s="87"/>
      <c r="G34" s="91">
        <v>10527</v>
      </c>
      <c r="H34" s="90">
        <f>'Grad-18Hours'!P32</f>
        <v>10527</v>
      </c>
      <c r="I34" s="81">
        <f t="shared" si="2"/>
        <v>0</v>
      </c>
      <c r="J34" s="286">
        <f t="shared" si="3"/>
        <v>0</v>
      </c>
      <c r="K34" s="84"/>
      <c r="L34" s="89">
        <v>9335</v>
      </c>
      <c r="M34" s="90">
        <f>'Grad-20Hours'!B34</f>
        <v>9335</v>
      </c>
      <c r="N34" s="81">
        <f t="shared" si="4"/>
        <v>0</v>
      </c>
      <c r="O34" s="286">
        <f t="shared" si="5"/>
        <v>0</v>
      </c>
      <c r="P34" s="87"/>
      <c r="Q34" s="91">
        <v>10527</v>
      </c>
      <c r="R34" s="90">
        <f>'Grad-20Hours'!P34</f>
        <v>10527</v>
      </c>
      <c r="S34" s="81">
        <f t="shared" si="6"/>
        <v>0</v>
      </c>
      <c r="T34" s="286">
        <f t="shared" si="7"/>
        <v>0</v>
      </c>
      <c r="U34" s="84"/>
      <c r="V34" s="89">
        <v>9335</v>
      </c>
      <c r="W34" s="90">
        <f>'Grad-24Hours'!B34</f>
        <v>9335</v>
      </c>
      <c r="X34" s="81">
        <f t="shared" si="8"/>
        <v>0</v>
      </c>
      <c r="Y34" s="286">
        <f t="shared" si="9"/>
        <v>0</v>
      </c>
      <c r="Z34" s="87"/>
      <c r="AA34" s="91">
        <v>10527</v>
      </c>
      <c r="AB34" s="90">
        <f>'Grad-24Hours'!P34</f>
        <v>10527</v>
      </c>
      <c r="AC34" s="81">
        <f t="shared" si="10"/>
        <v>0</v>
      </c>
      <c r="AD34" s="293">
        <f t="shared" si="11"/>
        <v>0</v>
      </c>
    </row>
    <row r="35" spans="1:30">
      <c r="A35" s="98" t="s">
        <v>46</v>
      </c>
      <c r="B35" s="89">
        <v>8858.32</v>
      </c>
      <c r="C35" s="88">
        <f>'Grad-18Hours'!B33</f>
        <v>8858.32</v>
      </c>
      <c r="D35" s="81">
        <f t="shared" si="0"/>
        <v>0</v>
      </c>
      <c r="E35" s="286">
        <f t="shared" si="1"/>
        <v>0</v>
      </c>
      <c r="F35" s="87"/>
      <c r="G35" s="91">
        <v>10650.32</v>
      </c>
      <c r="H35" s="90">
        <f>'Grad-18Hours'!P33</f>
        <v>10650.32</v>
      </c>
      <c r="I35" s="81">
        <f t="shared" si="2"/>
        <v>0</v>
      </c>
      <c r="J35" s="286">
        <f t="shared" si="3"/>
        <v>0</v>
      </c>
      <c r="K35" s="84"/>
      <c r="L35" s="89">
        <v>8858.32</v>
      </c>
      <c r="M35" s="90">
        <f>'Grad-20Hours'!B35</f>
        <v>8858.32</v>
      </c>
      <c r="N35" s="81">
        <f t="shared" si="4"/>
        <v>0</v>
      </c>
      <c r="O35" s="286">
        <f t="shared" si="5"/>
        <v>0</v>
      </c>
      <c r="P35" s="87"/>
      <c r="Q35" s="91">
        <v>10650.32</v>
      </c>
      <c r="R35" s="90">
        <f>'Grad-20Hours'!P35</f>
        <v>10650.32</v>
      </c>
      <c r="S35" s="81">
        <f t="shared" si="6"/>
        <v>0</v>
      </c>
      <c r="T35" s="286">
        <f t="shared" si="7"/>
        <v>0</v>
      </c>
      <c r="U35" s="84"/>
      <c r="V35" s="89">
        <v>8858.32</v>
      </c>
      <c r="W35" s="90">
        <f>'Grad-24Hours'!B35</f>
        <v>8858.32</v>
      </c>
      <c r="X35" s="81">
        <f t="shared" si="8"/>
        <v>0</v>
      </c>
      <c r="Y35" s="286">
        <f t="shared" si="9"/>
        <v>0</v>
      </c>
      <c r="Z35" s="87"/>
      <c r="AA35" s="91">
        <v>10650.32</v>
      </c>
      <c r="AB35" s="90">
        <f>'Grad-24Hours'!P35</f>
        <v>10650.32</v>
      </c>
      <c r="AC35" s="81">
        <f t="shared" si="10"/>
        <v>0</v>
      </c>
      <c r="AD35" s="293">
        <f t="shared" si="11"/>
        <v>0</v>
      </c>
    </row>
    <row r="36" spans="1:30">
      <c r="A36" s="98" t="s">
        <v>481</v>
      </c>
      <c r="B36" s="92" t="s">
        <v>100</v>
      </c>
      <c r="C36" s="88">
        <f>'Grad-18Hours'!B34</f>
        <v>10872</v>
      </c>
      <c r="D36" s="94" t="s">
        <v>100</v>
      </c>
      <c r="E36" s="97" t="s">
        <v>100</v>
      </c>
      <c r="F36" s="87"/>
      <c r="G36" s="113" t="s">
        <v>100</v>
      </c>
      <c r="H36" s="90">
        <f>'Grad-18Hours'!P34</f>
        <v>10872</v>
      </c>
      <c r="I36" s="94" t="s">
        <v>100</v>
      </c>
      <c r="J36" s="97" t="s">
        <v>100</v>
      </c>
      <c r="K36" s="84"/>
      <c r="L36" s="92" t="s">
        <v>100</v>
      </c>
      <c r="M36" s="90">
        <f>'Grad-20Hours'!B36</f>
        <v>12080</v>
      </c>
      <c r="N36" s="94" t="s">
        <v>100</v>
      </c>
      <c r="O36" s="97" t="s">
        <v>100</v>
      </c>
      <c r="P36" s="87"/>
      <c r="Q36" s="113" t="s">
        <v>100</v>
      </c>
      <c r="R36" s="90">
        <f>'Grad-20Hours'!P36</f>
        <v>12080</v>
      </c>
      <c r="S36" s="94" t="s">
        <v>100</v>
      </c>
      <c r="T36" s="97" t="s">
        <v>100</v>
      </c>
      <c r="U36" s="84"/>
      <c r="V36" s="92" t="s">
        <v>100</v>
      </c>
      <c r="W36" s="90">
        <f>'Grad-24Hours'!B36</f>
        <v>14496</v>
      </c>
      <c r="X36" s="94" t="s">
        <v>100</v>
      </c>
      <c r="Y36" s="97" t="s">
        <v>100</v>
      </c>
      <c r="Z36" s="87"/>
      <c r="AA36" s="113" t="s">
        <v>100</v>
      </c>
      <c r="AB36" s="90">
        <f>'Grad-24Hours'!P36</f>
        <v>14496</v>
      </c>
      <c r="AC36" s="94" t="s">
        <v>100</v>
      </c>
      <c r="AD36" s="149" t="s">
        <v>100</v>
      </c>
    </row>
    <row r="37" spans="1:30" ht="30">
      <c r="A37" s="98" t="s">
        <v>482</v>
      </c>
      <c r="B37" s="92" t="s">
        <v>100</v>
      </c>
      <c r="C37" s="88">
        <f>'Grad-18Hours'!B35</f>
        <v>8858.32</v>
      </c>
      <c r="D37" s="94" t="s">
        <v>100</v>
      </c>
      <c r="E37" s="97" t="s">
        <v>100</v>
      </c>
      <c r="F37" s="87"/>
      <c r="G37" s="113" t="s">
        <v>100</v>
      </c>
      <c r="H37" s="90">
        <f>'Grad-18Hours'!P35</f>
        <v>11752.97</v>
      </c>
      <c r="I37" s="94" t="s">
        <v>100</v>
      </c>
      <c r="J37" s="97" t="s">
        <v>100</v>
      </c>
      <c r="K37" s="84"/>
      <c r="L37" s="92" t="s">
        <v>100</v>
      </c>
      <c r="M37" s="90">
        <f>'Grad-20Hours'!B37</f>
        <v>8858.32</v>
      </c>
      <c r="N37" s="94" t="s">
        <v>100</v>
      </c>
      <c r="O37" s="97" t="s">
        <v>100</v>
      </c>
      <c r="P37" s="87"/>
      <c r="Q37" s="113" t="s">
        <v>100</v>
      </c>
      <c r="R37" s="90">
        <f>'Grad-20Hours'!P37</f>
        <v>11762.97</v>
      </c>
      <c r="S37" s="94" t="s">
        <v>100</v>
      </c>
      <c r="T37" s="97" t="s">
        <v>100</v>
      </c>
      <c r="U37" s="84"/>
      <c r="V37" s="92" t="s">
        <v>100</v>
      </c>
      <c r="W37" s="90">
        <f>'Grad-24Hours'!B37</f>
        <v>8858.32</v>
      </c>
      <c r="X37" s="94" t="s">
        <v>100</v>
      </c>
      <c r="Y37" s="97" t="s">
        <v>100</v>
      </c>
      <c r="Z37" s="87"/>
      <c r="AA37" s="113" t="s">
        <v>100</v>
      </c>
      <c r="AB37" s="90">
        <f>'Grad-24Hours'!P37</f>
        <v>11782.97</v>
      </c>
      <c r="AC37" s="94" t="s">
        <v>100</v>
      </c>
      <c r="AD37" s="149" t="s">
        <v>100</v>
      </c>
    </row>
    <row r="38" spans="1:30">
      <c r="A38" s="115" t="s">
        <v>47</v>
      </c>
      <c r="B38" s="89">
        <v>31375.45</v>
      </c>
      <c r="C38" s="88">
        <f>'Grad-18Hours'!B36</f>
        <v>34668.5</v>
      </c>
      <c r="D38" s="81">
        <f t="shared" si="0"/>
        <v>3293.0499999999993</v>
      </c>
      <c r="E38" s="286">
        <f t="shared" si="1"/>
        <v>0.10495626357550247</v>
      </c>
      <c r="F38" s="87"/>
      <c r="G38" s="91">
        <v>32937.449999999997</v>
      </c>
      <c r="H38" s="90">
        <f>'Grad-18Hours'!P36</f>
        <v>36230</v>
      </c>
      <c r="I38" s="81">
        <f t="shared" si="2"/>
        <v>3292.5500000000029</v>
      </c>
      <c r="J38" s="288">
        <f t="shared" si="3"/>
        <v>9.9963719110010132E-2</v>
      </c>
      <c r="K38" s="84"/>
      <c r="L38" s="89">
        <v>31375.45</v>
      </c>
      <c r="M38" s="90">
        <f>'Grad-20Hours'!B38</f>
        <v>34668.5</v>
      </c>
      <c r="N38" s="81">
        <f t="shared" si="4"/>
        <v>3293.0499999999993</v>
      </c>
      <c r="O38" s="286">
        <f t="shared" si="5"/>
        <v>0.10495626357550247</v>
      </c>
      <c r="P38" s="87"/>
      <c r="Q38" s="91">
        <v>32937.449999999997</v>
      </c>
      <c r="R38" s="90">
        <f>'Grad-20Hours'!P38</f>
        <v>36230</v>
      </c>
      <c r="S38" s="81">
        <f t="shared" si="6"/>
        <v>3292.5500000000029</v>
      </c>
      <c r="T38" s="288">
        <f t="shared" si="7"/>
        <v>9.9963719110010132E-2</v>
      </c>
      <c r="U38" s="84"/>
      <c r="V38" s="89">
        <v>31375</v>
      </c>
      <c r="W38" s="90">
        <f>'Grad-24Hours'!B38</f>
        <v>34668.5</v>
      </c>
      <c r="X38" s="81">
        <f t="shared" si="8"/>
        <v>3293.5</v>
      </c>
      <c r="Y38" s="286">
        <f t="shared" si="9"/>
        <v>0.10497211155378486</v>
      </c>
      <c r="Z38" s="87"/>
      <c r="AA38" s="91">
        <v>32937</v>
      </c>
      <c r="AB38" s="90">
        <f>'Grad-24Hours'!P38</f>
        <v>36230</v>
      </c>
      <c r="AC38" s="81">
        <f t="shared" si="10"/>
        <v>3293</v>
      </c>
      <c r="AD38" s="294">
        <f t="shared" si="11"/>
        <v>9.997874730546194E-2</v>
      </c>
    </row>
    <row r="39" spans="1:30">
      <c r="A39" s="115" t="s">
        <v>108</v>
      </c>
      <c r="B39" s="89">
        <v>14293.2</v>
      </c>
      <c r="C39" s="88">
        <f>'Grad-18Hours'!B37</f>
        <v>15822</v>
      </c>
      <c r="D39" s="81">
        <f t="shared" si="0"/>
        <v>1528.7999999999993</v>
      </c>
      <c r="E39" s="286">
        <f t="shared" si="1"/>
        <v>0.10695995298463599</v>
      </c>
      <c r="F39" s="87"/>
      <c r="G39" s="91">
        <v>15285.2</v>
      </c>
      <c r="H39" s="90">
        <f>'Grad-18Hours'!P37</f>
        <v>16814</v>
      </c>
      <c r="I39" s="81">
        <f t="shared" si="2"/>
        <v>1528.7999999999993</v>
      </c>
      <c r="J39" s="286">
        <f t="shared" si="3"/>
        <v>0.10001831837332839</v>
      </c>
      <c r="K39" s="84"/>
      <c r="L39" s="89">
        <v>14293.2</v>
      </c>
      <c r="M39" s="90">
        <f>'Grad-20Hours'!B39</f>
        <v>15822</v>
      </c>
      <c r="N39" s="81">
        <f t="shared" si="4"/>
        <v>1528.7999999999993</v>
      </c>
      <c r="O39" s="286">
        <f t="shared" si="5"/>
        <v>0.10695995298463599</v>
      </c>
      <c r="P39" s="87"/>
      <c r="Q39" s="91">
        <v>15285.2</v>
      </c>
      <c r="R39" s="90">
        <f>'Grad-20Hours'!P39</f>
        <v>16814</v>
      </c>
      <c r="S39" s="81">
        <f t="shared" si="6"/>
        <v>1528.7999999999993</v>
      </c>
      <c r="T39" s="286">
        <f t="shared" si="7"/>
        <v>0.10001831837332839</v>
      </c>
      <c r="U39" s="84"/>
      <c r="V39" s="89">
        <v>14293.2</v>
      </c>
      <c r="W39" s="90">
        <f>'Grad-24Hours'!B39</f>
        <v>15822</v>
      </c>
      <c r="X39" s="81">
        <f t="shared" si="8"/>
        <v>1528.7999999999993</v>
      </c>
      <c r="Y39" s="286">
        <f t="shared" si="9"/>
        <v>0.10695995298463599</v>
      </c>
      <c r="Z39" s="87"/>
      <c r="AA39" s="91">
        <v>15285.2</v>
      </c>
      <c r="AB39" s="90">
        <f>'Grad-24Hours'!P39</f>
        <v>16814</v>
      </c>
      <c r="AC39" s="81">
        <f t="shared" si="10"/>
        <v>1528.7999999999993</v>
      </c>
      <c r="AD39" s="293">
        <f t="shared" si="11"/>
        <v>0.10001831837332839</v>
      </c>
    </row>
    <row r="40" spans="1:30">
      <c r="A40" s="78" t="s">
        <v>28</v>
      </c>
      <c r="B40" s="89">
        <v>10657.77</v>
      </c>
      <c r="C40" s="88">
        <f>'Grad-18Hours'!B38</f>
        <v>11191</v>
      </c>
      <c r="D40" s="81">
        <f t="shared" si="0"/>
        <v>533.22999999999956</v>
      </c>
      <c r="E40" s="286">
        <f t="shared" si="1"/>
        <v>5.0032042350322777E-2</v>
      </c>
      <c r="F40" s="87"/>
      <c r="G40" s="91">
        <v>11581.779999999999</v>
      </c>
      <c r="H40" s="90">
        <f>'Grad-18Hours'!P38</f>
        <v>12162</v>
      </c>
      <c r="I40" s="81">
        <f t="shared" si="2"/>
        <v>580.22000000000116</v>
      </c>
      <c r="J40" s="286">
        <f t="shared" si="3"/>
        <v>5.0097653383158823E-2</v>
      </c>
      <c r="K40" s="84"/>
      <c r="L40" s="89">
        <v>10657.77</v>
      </c>
      <c r="M40" s="90">
        <f>'Grad-20Hours'!B40</f>
        <v>11191</v>
      </c>
      <c r="N40" s="81">
        <f t="shared" si="4"/>
        <v>533.22999999999956</v>
      </c>
      <c r="O40" s="286">
        <f t="shared" si="5"/>
        <v>5.0032042350322777E-2</v>
      </c>
      <c r="P40" s="87"/>
      <c r="Q40" s="91">
        <v>11613.279999999999</v>
      </c>
      <c r="R40" s="90">
        <f>'Grad-20Hours'!P40</f>
        <v>12195</v>
      </c>
      <c r="S40" s="81">
        <f t="shared" si="6"/>
        <v>581.72000000000116</v>
      </c>
      <c r="T40" s="286">
        <f t="shared" si="7"/>
        <v>5.0090930383147672E-2</v>
      </c>
      <c r="U40" s="84"/>
      <c r="V40" s="89">
        <v>10657.77</v>
      </c>
      <c r="W40" s="90">
        <f>'Grad-24Hours'!B40</f>
        <v>11191</v>
      </c>
      <c r="X40" s="81">
        <f t="shared" si="8"/>
        <v>533.22999999999956</v>
      </c>
      <c r="Y40" s="286">
        <f t="shared" si="9"/>
        <v>5.0032042350322777E-2</v>
      </c>
      <c r="Z40" s="87"/>
      <c r="AA40" s="91">
        <v>11676.279999999999</v>
      </c>
      <c r="AB40" s="90">
        <f>'Grad-24Hours'!P40</f>
        <v>12261</v>
      </c>
      <c r="AC40" s="81">
        <f t="shared" si="10"/>
        <v>584.72000000000116</v>
      </c>
      <c r="AD40" s="293">
        <f t="shared" si="11"/>
        <v>5.0077593206055461E-2</v>
      </c>
    </row>
    <row r="41" spans="1:30">
      <c r="A41" s="116" t="s">
        <v>117</v>
      </c>
      <c r="B41" s="89">
        <v>13806.46</v>
      </c>
      <c r="C41" s="88">
        <f>'Grad-18Hours'!B39</f>
        <v>14497</v>
      </c>
      <c r="D41" s="81">
        <f t="shared" ref="D41" si="48">C41-B41</f>
        <v>690.54000000000087</v>
      </c>
      <c r="E41" s="286">
        <f t="shared" ref="E41" si="49">D41/B41</f>
        <v>5.0015717280171811E-2</v>
      </c>
      <c r="F41" s="87"/>
      <c r="G41" s="91">
        <v>14520.809999999998</v>
      </c>
      <c r="H41" s="90">
        <f>'Grad-18Hours'!P39</f>
        <v>15246</v>
      </c>
      <c r="I41" s="81">
        <f t="shared" ref="I41" si="50">H41-G41</f>
        <v>725.19000000000233</v>
      </c>
      <c r="J41" s="286">
        <f t="shared" ref="J41" si="51">I41/G41</f>
        <v>4.9941428887231666E-2</v>
      </c>
      <c r="K41" s="84"/>
      <c r="L41" s="89">
        <v>13806.46</v>
      </c>
      <c r="M41" s="90">
        <f>'Grad-20Hours'!B41</f>
        <v>14497</v>
      </c>
      <c r="N41" s="81">
        <f t="shared" ref="N41" si="52">M41-L41</f>
        <v>690.54000000000087</v>
      </c>
      <c r="O41" s="286">
        <f t="shared" ref="O41" si="53">N41/L41</f>
        <v>5.0015717280171811E-2</v>
      </c>
      <c r="P41" s="87"/>
      <c r="Q41" s="91">
        <v>14520.809999999998</v>
      </c>
      <c r="R41" s="90">
        <f>'Grad-20Hours'!P41</f>
        <v>15246</v>
      </c>
      <c r="S41" s="81">
        <f t="shared" ref="S41" si="54">R41-Q41</f>
        <v>725.19000000000233</v>
      </c>
      <c r="T41" s="286">
        <f t="shared" ref="T41" si="55">S41/Q41</f>
        <v>4.9941428887231666E-2</v>
      </c>
      <c r="U41" s="84"/>
      <c r="V41" s="89">
        <v>13806.46</v>
      </c>
      <c r="W41" s="90">
        <f>'Grad-24Hours'!B41</f>
        <v>14497</v>
      </c>
      <c r="X41" s="81">
        <f t="shared" ref="X41" si="56">W41-V41</f>
        <v>690.54000000000087</v>
      </c>
      <c r="Y41" s="286">
        <f t="shared" ref="Y41" si="57">X41/V41</f>
        <v>5.0015717280171811E-2</v>
      </c>
      <c r="Z41" s="87"/>
      <c r="AA41" s="91">
        <v>14520.809999999998</v>
      </c>
      <c r="AB41" s="90">
        <f>'Grad-24Hours'!P41</f>
        <v>15246</v>
      </c>
      <c r="AC41" s="81">
        <f t="shared" ref="AC41" si="58">AB41-AA41</f>
        <v>725.19000000000233</v>
      </c>
      <c r="AD41" s="293">
        <f t="shared" ref="AD41" si="59">AC41/AA41</f>
        <v>4.9941428887231666E-2</v>
      </c>
    </row>
    <row r="42" spans="1:30">
      <c r="A42" s="78" t="s">
        <v>48</v>
      </c>
      <c r="B42" s="89">
        <v>15264.64</v>
      </c>
      <c r="C42" s="88">
        <f>'Grad-18Hours'!B40</f>
        <v>16028</v>
      </c>
      <c r="D42" s="81">
        <f t="shared" si="0"/>
        <v>763.36000000000058</v>
      </c>
      <c r="E42" s="286">
        <f t="shared" si="1"/>
        <v>5.000838539264605E-2</v>
      </c>
      <c r="F42" s="87"/>
      <c r="G42" s="91">
        <v>16011.199999999997</v>
      </c>
      <c r="H42" s="90">
        <f>'Grad-18Hours'!P40</f>
        <v>16811</v>
      </c>
      <c r="I42" s="81">
        <f t="shared" si="2"/>
        <v>799.80000000000291</v>
      </c>
      <c r="J42" s="286">
        <f t="shared" si="3"/>
        <v>4.9952533226741473E-2</v>
      </c>
      <c r="K42" s="84"/>
      <c r="L42" s="89">
        <v>15264.64</v>
      </c>
      <c r="M42" s="90">
        <f>'Grad-20Hours'!B42</f>
        <v>16028</v>
      </c>
      <c r="N42" s="81">
        <f t="shared" si="4"/>
        <v>763.36000000000058</v>
      </c>
      <c r="O42" s="286">
        <f t="shared" si="5"/>
        <v>5.000838539264605E-2</v>
      </c>
      <c r="P42" s="87"/>
      <c r="Q42" s="91">
        <v>16011.199999999997</v>
      </c>
      <c r="R42" s="90">
        <f>'Grad-20Hours'!P42</f>
        <v>16811</v>
      </c>
      <c r="S42" s="81">
        <f t="shared" si="6"/>
        <v>799.80000000000291</v>
      </c>
      <c r="T42" s="286">
        <f t="shared" si="7"/>
        <v>4.9952533226741473E-2</v>
      </c>
      <c r="U42" s="84"/>
      <c r="V42" s="89">
        <v>15264.64</v>
      </c>
      <c r="W42" s="90">
        <f>'Grad-24Hours'!B42</f>
        <v>16028</v>
      </c>
      <c r="X42" s="81">
        <f t="shared" si="8"/>
        <v>763.36000000000058</v>
      </c>
      <c r="Y42" s="286">
        <f t="shared" si="9"/>
        <v>5.000838539264605E-2</v>
      </c>
      <c r="Z42" s="87"/>
      <c r="AA42" s="91">
        <v>16011.199999999997</v>
      </c>
      <c r="AB42" s="90">
        <f>'Grad-24Hours'!P42</f>
        <v>16811</v>
      </c>
      <c r="AC42" s="81">
        <f t="shared" si="10"/>
        <v>799.80000000000291</v>
      </c>
      <c r="AD42" s="293">
        <f t="shared" si="11"/>
        <v>4.9952533226741473E-2</v>
      </c>
    </row>
    <row r="43" spans="1:30">
      <c r="A43" s="78" t="s">
        <v>49</v>
      </c>
      <c r="B43" s="89">
        <v>5453.18</v>
      </c>
      <c r="C43" s="88">
        <f>'Grad-18Hours'!B41</f>
        <v>5726</v>
      </c>
      <c r="D43" s="81">
        <f t="shared" si="0"/>
        <v>272.81999999999971</v>
      </c>
      <c r="E43" s="286">
        <f t="shared" si="1"/>
        <v>5.0029524057522347E-2</v>
      </c>
      <c r="F43" s="87"/>
      <c r="G43" s="91">
        <v>5850.43</v>
      </c>
      <c r="H43" s="90">
        <f>'Grad-18Hours'!P41</f>
        <v>6143</v>
      </c>
      <c r="I43" s="81">
        <f t="shared" si="2"/>
        <v>292.56999999999971</v>
      </c>
      <c r="J43" s="286">
        <f t="shared" si="3"/>
        <v>5.0008289988940934E-2</v>
      </c>
      <c r="K43" s="84"/>
      <c r="L43" s="89">
        <v>5453.18</v>
      </c>
      <c r="M43" s="90">
        <f>'Grad-20Hours'!B43</f>
        <v>5726</v>
      </c>
      <c r="N43" s="81">
        <f t="shared" si="4"/>
        <v>272.81999999999971</v>
      </c>
      <c r="O43" s="286">
        <f t="shared" si="5"/>
        <v>5.0029524057522347E-2</v>
      </c>
      <c r="P43" s="87"/>
      <c r="Q43" s="91">
        <v>5850.43</v>
      </c>
      <c r="R43" s="90">
        <f>'Grad-20Hours'!P43</f>
        <v>6143</v>
      </c>
      <c r="S43" s="81">
        <f t="shared" si="6"/>
        <v>292.56999999999971</v>
      </c>
      <c r="T43" s="286">
        <f t="shared" si="7"/>
        <v>5.0008289988940934E-2</v>
      </c>
      <c r="U43" s="84"/>
      <c r="V43" s="89">
        <v>5453.18</v>
      </c>
      <c r="W43" s="90">
        <f>'Grad-24Hours'!B43</f>
        <v>5726</v>
      </c>
      <c r="X43" s="81">
        <f t="shared" si="8"/>
        <v>272.81999999999971</v>
      </c>
      <c r="Y43" s="286">
        <f t="shared" si="9"/>
        <v>5.0029524057522347E-2</v>
      </c>
      <c r="Z43" s="87"/>
      <c r="AA43" s="91">
        <v>5850.43</v>
      </c>
      <c r="AB43" s="90">
        <f>'Grad-24Hours'!P43</f>
        <v>6143</v>
      </c>
      <c r="AC43" s="81">
        <f t="shared" si="10"/>
        <v>292.56999999999971</v>
      </c>
      <c r="AD43" s="293">
        <f t="shared" si="11"/>
        <v>5.0008289988940934E-2</v>
      </c>
    </row>
    <row r="44" spans="1:30">
      <c r="A44" s="115" t="s">
        <v>144</v>
      </c>
      <c r="B44" s="89">
        <v>10149.299999999999</v>
      </c>
      <c r="C44" s="99">
        <f>'Grad-18Hours'!B42</f>
        <v>10657</v>
      </c>
      <c r="D44" s="81">
        <f t="shared" si="0"/>
        <v>507.70000000000073</v>
      </c>
      <c r="E44" s="286">
        <f t="shared" si="1"/>
        <v>5.0023154306208385E-2</v>
      </c>
      <c r="F44" s="87"/>
      <c r="G44" s="91">
        <v>10630.55</v>
      </c>
      <c r="H44" s="102">
        <f>'Grad-18Hours'!P42</f>
        <v>11162</v>
      </c>
      <c r="I44" s="81">
        <f t="shared" ref="I44" si="60">H44-G44</f>
        <v>531.45000000000073</v>
      </c>
      <c r="J44" s="286">
        <f t="shared" ref="J44" si="61">I44/G44</f>
        <v>4.9992709690467638E-2</v>
      </c>
      <c r="K44" s="84"/>
      <c r="L44" s="89">
        <v>10149.299999999999</v>
      </c>
      <c r="M44" s="102">
        <f>'Grad-20Hours'!B44</f>
        <v>10657</v>
      </c>
      <c r="N44" s="81">
        <f t="shared" ref="N44" si="62">M44-L44</f>
        <v>507.70000000000073</v>
      </c>
      <c r="O44" s="286">
        <f t="shared" ref="O44" si="63">N44/L44</f>
        <v>5.0023154306208385E-2</v>
      </c>
      <c r="P44" s="87"/>
      <c r="Q44" s="91">
        <v>10630.55</v>
      </c>
      <c r="R44" s="102">
        <f>'Grad-20Hours'!P44</f>
        <v>11162</v>
      </c>
      <c r="S44" s="81">
        <f t="shared" ref="S44" si="64">R44-Q44</f>
        <v>531.45000000000073</v>
      </c>
      <c r="T44" s="286">
        <f t="shared" ref="T44" si="65">S44/Q44</f>
        <v>4.9992709690467638E-2</v>
      </c>
      <c r="U44" s="84"/>
      <c r="V44" s="89">
        <v>10149.299999999999</v>
      </c>
      <c r="W44" s="102">
        <f>'Grad-24Hours'!B44</f>
        <v>10657</v>
      </c>
      <c r="X44" s="81">
        <f t="shared" ref="X44" si="66">W44-V44</f>
        <v>507.70000000000073</v>
      </c>
      <c r="Y44" s="286">
        <f t="shared" ref="Y44" si="67">X44/V44</f>
        <v>5.0023154306208385E-2</v>
      </c>
      <c r="Z44" s="87"/>
      <c r="AA44" s="91">
        <v>11160.55</v>
      </c>
      <c r="AB44" s="102">
        <f>'Grad-24Hours'!P44</f>
        <v>11719</v>
      </c>
      <c r="AC44" s="81">
        <f t="shared" ref="AC44" si="68">AB44-AA44</f>
        <v>558.45000000000073</v>
      </c>
      <c r="AD44" s="293">
        <f t="shared" ref="AD44" si="69">AC44/AA44</f>
        <v>5.0037856557248593E-2</v>
      </c>
    </row>
    <row r="45" spans="1:30">
      <c r="A45" s="78" t="s">
        <v>50</v>
      </c>
      <c r="B45" s="89">
        <v>30021.3</v>
      </c>
      <c r="C45" s="88">
        <f>'Grad-18Hours'!B43</f>
        <v>31522</v>
      </c>
      <c r="D45" s="81">
        <f t="shared" si="0"/>
        <v>1500.7000000000007</v>
      </c>
      <c r="E45" s="286">
        <f t="shared" si="1"/>
        <v>4.9987841965537828E-2</v>
      </c>
      <c r="F45" s="87"/>
      <c r="G45" s="91">
        <v>30840.399999999998</v>
      </c>
      <c r="H45" s="90">
        <f>'Grad-18Hours'!P43</f>
        <v>32382</v>
      </c>
      <c r="I45" s="81">
        <f t="shared" si="2"/>
        <v>1541.6000000000022</v>
      </c>
      <c r="J45" s="286">
        <f t="shared" si="3"/>
        <v>4.9986381499591517E-2</v>
      </c>
      <c r="K45" s="84"/>
      <c r="L45" s="89">
        <v>30021.3</v>
      </c>
      <c r="M45" s="90">
        <f>'Grad-20Hours'!B45</f>
        <v>31522</v>
      </c>
      <c r="N45" s="81">
        <f t="shared" si="4"/>
        <v>1500.7000000000007</v>
      </c>
      <c r="O45" s="286">
        <f t="shared" si="5"/>
        <v>4.9987841965537828E-2</v>
      </c>
      <c r="P45" s="87"/>
      <c r="Q45" s="91">
        <v>30840.399999999998</v>
      </c>
      <c r="R45" s="90">
        <f>'Grad-20Hours'!P45</f>
        <v>32382</v>
      </c>
      <c r="S45" s="81">
        <f t="shared" si="6"/>
        <v>1541.6000000000022</v>
      </c>
      <c r="T45" s="286">
        <f t="shared" si="7"/>
        <v>4.9986381499591517E-2</v>
      </c>
      <c r="U45" s="84"/>
      <c r="V45" s="89">
        <v>30021.3</v>
      </c>
      <c r="W45" s="90">
        <f>'Grad-24Hours'!B45</f>
        <v>31522</v>
      </c>
      <c r="X45" s="81">
        <f>W45-V45</f>
        <v>1500.7000000000007</v>
      </c>
      <c r="Y45" s="286">
        <f>X45/V45</f>
        <v>4.9987841965537828E-2</v>
      </c>
      <c r="Z45" s="87"/>
      <c r="AA45" s="91">
        <v>30840.399999999998</v>
      </c>
      <c r="AB45" s="90">
        <f>'Grad-24Hours'!P45</f>
        <v>32382</v>
      </c>
      <c r="AC45" s="81">
        <f t="shared" si="10"/>
        <v>1541.6000000000022</v>
      </c>
      <c r="AD45" s="293">
        <f t="shared" si="11"/>
        <v>4.9986381499591517E-2</v>
      </c>
    </row>
    <row r="46" spans="1:30">
      <c r="A46" s="115" t="s">
        <v>143</v>
      </c>
      <c r="B46" s="89">
        <v>13150.2</v>
      </c>
      <c r="C46" s="99">
        <f>'Grad-18Hours'!B44</f>
        <v>13808</v>
      </c>
      <c r="D46" s="81">
        <f t="shared" ref="D46" si="70">C46-B46</f>
        <v>657.79999999999927</v>
      </c>
      <c r="E46" s="286">
        <f t="shared" ref="E46" si="71">D46/B46</f>
        <v>5.0022052896533838E-2</v>
      </c>
      <c r="F46" s="87"/>
      <c r="G46" s="91">
        <v>13864.21</v>
      </c>
      <c r="H46" s="102">
        <f>'Grad-18Hours'!P44</f>
        <v>14557</v>
      </c>
      <c r="I46" s="81">
        <f t="shared" ref="I46" si="72">H46-G46</f>
        <v>692.79000000000087</v>
      </c>
      <c r="J46" s="286">
        <f t="shared" ref="J46" si="73">I46/G46</f>
        <v>4.9969670107420538E-2</v>
      </c>
      <c r="K46" s="84"/>
      <c r="L46" s="89">
        <v>13150.2</v>
      </c>
      <c r="M46" s="102">
        <f>'Grad-20Hours'!B46</f>
        <v>13808</v>
      </c>
      <c r="N46" s="81">
        <f t="shared" ref="N46" si="74">M46-L46</f>
        <v>657.79999999999927</v>
      </c>
      <c r="O46" s="286">
        <f t="shared" ref="O46" si="75">N46/L46</f>
        <v>5.0022052896533838E-2</v>
      </c>
      <c r="P46" s="87"/>
      <c r="Q46" s="91">
        <v>13864.21</v>
      </c>
      <c r="R46" s="102">
        <f>'Grad-20Hours'!P46</f>
        <v>14557</v>
      </c>
      <c r="S46" s="81">
        <f t="shared" ref="S46" si="76">R46-Q46</f>
        <v>692.79000000000087</v>
      </c>
      <c r="T46" s="286">
        <f t="shared" ref="T46" si="77">S46/Q46</f>
        <v>4.9969670107420538E-2</v>
      </c>
      <c r="U46" s="84"/>
      <c r="V46" s="89">
        <v>13150.2</v>
      </c>
      <c r="W46" s="102">
        <f>'Grad-24Hours'!B46</f>
        <v>13808</v>
      </c>
      <c r="X46" s="81">
        <f>W46-V46</f>
        <v>657.79999999999927</v>
      </c>
      <c r="Y46" s="286">
        <f>X46/V46</f>
        <v>5.0022052896533838E-2</v>
      </c>
      <c r="Z46" s="87"/>
      <c r="AA46" s="91">
        <v>13864.21</v>
      </c>
      <c r="AB46" s="102">
        <f>'Grad-24Hours'!P46</f>
        <v>14557</v>
      </c>
      <c r="AC46" s="81">
        <f t="shared" ref="AC46" si="78">AB46-AA46</f>
        <v>692.79000000000087</v>
      </c>
      <c r="AD46" s="293">
        <f t="shared" ref="AD46" si="79">AC46/AA46</f>
        <v>4.9969670107420538E-2</v>
      </c>
    </row>
    <row r="47" spans="1:30" ht="15.75" thickBot="1">
      <c r="A47" s="117" t="s">
        <v>51</v>
      </c>
      <c r="B47" s="89">
        <v>13143.369999999999</v>
      </c>
      <c r="C47" s="118">
        <f>'Grad-18Hours'!B45</f>
        <v>13801</v>
      </c>
      <c r="D47" s="81">
        <f t="shared" si="0"/>
        <v>657.63000000000102</v>
      </c>
      <c r="E47" s="286">
        <f t="shared" si="1"/>
        <v>5.0035112760273892E-2</v>
      </c>
      <c r="F47" s="119"/>
      <c r="G47" s="91">
        <v>13889.929999999997</v>
      </c>
      <c r="H47" s="120">
        <f>'Grad-18Hours'!P45</f>
        <v>14584</v>
      </c>
      <c r="I47" s="81">
        <f t="shared" si="2"/>
        <v>694.07000000000335</v>
      </c>
      <c r="J47" s="286">
        <f t="shared" si="3"/>
        <v>4.9969294301699399E-2</v>
      </c>
      <c r="K47" s="84"/>
      <c r="L47" s="89">
        <v>13143.369999999999</v>
      </c>
      <c r="M47" s="120">
        <f>'Grad-20Hours'!B47</f>
        <v>13801</v>
      </c>
      <c r="N47" s="81">
        <f t="shared" si="4"/>
        <v>657.63000000000102</v>
      </c>
      <c r="O47" s="286">
        <f t="shared" si="5"/>
        <v>5.0035112760273892E-2</v>
      </c>
      <c r="P47" s="119"/>
      <c r="Q47" s="91">
        <v>13889.929999999997</v>
      </c>
      <c r="R47" s="120">
        <f>'Grad-20Hours'!P47</f>
        <v>14584</v>
      </c>
      <c r="S47" s="81">
        <f t="shared" si="6"/>
        <v>694.07000000000335</v>
      </c>
      <c r="T47" s="286">
        <f t="shared" si="7"/>
        <v>4.9969294301699399E-2</v>
      </c>
      <c r="U47" s="84"/>
      <c r="V47" s="89">
        <v>13143.369999999999</v>
      </c>
      <c r="W47" s="120">
        <f>'Grad-24Hours'!B47</f>
        <v>13801</v>
      </c>
      <c r="X47" s="81">
        <f t="shared" si="8"/>
        <v>657.63000000000102</v>
      </c>
      <c r="Y47" s="286">
        <f t="shared" si="9"/>
        <v>5.0035112760273892E-2</v>
      </c>
      <c r="Z47" s="119"/>
      <c r="AA47" s="91">
        <v>13889.929999999997</v>
      </c>
      <c r="AB47" s="120">
        <f>'Grad-24Hours'!P47</f>
        <v>14584</v>
      </c>
      <c r="AC47" s="81">
        <f t="shared" si="10"/>
        <v>694.07000000000335</v>
      </c>
      <c r="AD47" s="293">
        <f t="shared" si="11"/>
        <v>4.9969294301699399E-2</v>
      </c>
    </row>
    <row r="48" spans="1:30">
      <c r="A48" s="285" t="s">
        <v>479</v>
      </c>
      <c r="B48" s="105"/>
      <c r="C48" s="106"/>
      <c r="D48" s="106"/>
      <c r="E48" s="287"/>
      <c r="F48" s="107"/>
      <c r="G48" s="105"/>
      <c r="H48" s="106"/>
      <c r="I48" s="106"/>
      <c r="J48" s="287"/>
      <c r="K48" s="108"/>
      <c r="L48" s="105"/>
      <c r="M48" s="106"/>
      <c r="N48" s="106"/>
      <c r="O48" s="287"/>
      <c r="P48" s="107"/>
      <c r="Q48" s="105"/>
      <c r="R48" s="106"/>
      <c r="S48" s="106"/>
      <c r="T48" s="287"/>
      <c r="U48" s="108"/>
      <c r="V48" s="105"/>
      <c r="W48" s="106"/>
      <c r="X48" s="106"/>
      <c r="Y48" s="287"/>
      <c r="Z48" s="107"/>
      <c r="AA48" s="105"/>
      <c r="AB48" s="106"/>
      <c r="AC48" s="106"/>
      <c r="AD48" s="297"/>
    </row>
    <row r="49" spans="1:30" ht="17.25">
      <c r="A49" s="78" t="s">
        <v>118</v>
      </c>
      <c r="B49" s="79">
        <v>5336</v>
      </c>
      <c r="C49" s="80">
        <f>'Grad-18Hours'!B47</f>
        <v>5336</v>
      </c>
      <c r="D49" s="81">
        <f t="shared" si="0"/>
        <v>0</v>
      </c>
      <c r="E49" s="286">
        <f t="shared" si="1"/>
        <v>0</v>
      </c>
      <c r="F49" s="83"/>
      <c r="G49" s="86">
        <v>10766</v>
      </c>
      <c r="H49" s="85">
        <f>'Grad-18Hours'!P47</f>
        <v>10766</v>
      </c>
      <c r="I49" s="81">
        <f t="shared" si="2"/>
        <v>0</v>
      </c>
      <c r="J49" s="286">
        <f t="shared" si="3"/>
        <v>0</v>
      </c>
      <c r="K49" s="84"/>
      <c r="L49" s="79">
        <v>5336</v>
      </c>
      <c r="M49" s="85">
        <f>'Grad-20Hours'!B49</f>
        <v>5336</v>
      </c>
      <c r="N49" s="81">
        <f t="shared" si="4"/>
        <v>0</v>
      </c>
      <c r="O49" s="286">
        <f t="shared" si="5"/>
        <v>0</v>
      </c>
      <c r="P49" s="83"/>
      <c r="Q49" s="86">
        <v>10957</v>
      </c>
      <c r="R49" s="85">
        <f>'Grad-20Hours'!P49</f>
        <v>10957</v>
      </c>
      <c r="S49" s="81">
        <f t="shared" si="6"/>
        <v>0</v>
      </c>
      <c r="T49" s="286">
        <f t="shared" si="7"/>
        <v>0</v>
      </c>
      <c r="U49" s="84"/>
      <c r="V49" s="79">
        <v>5336</v>
      </c>
      <c r="W49" s="85">
        <f>'Grad-24Hours'!B49</f>
        <v>5336</v>
      </c>
      <c r="X49" s="81">
        <f t="shared" si="8"/>
        <v>0</v>
      </c>
      <c r="Y49" s="286">
        <f t="shared" si="9"/>
        <v>0</v>
      </c>
      <c r="Z49" s="83"/>
      <c r="AA49" s="86">
        <v>11339</v>
      </c>
      <c r="AB49" s="85">
        <f>'Grad-24Hours'!P49</f>
        <v>11339</v>
      </c>
      <c r="AC49" s="81">
        <f t="shared" si="10"/>
        <v>0</v>
      </c>
      <c r="AD49" s="293">
        <f t="shared" si="11"/>
        <v>0</v>
      </c>
    </row>
    <row r="50" spans="1:30" ht="17.25">
      <c r="A50" s="78" t="s">
        <v>122</v>
      </c>
      <c r="B50" s="89">
        <v>6024</v>
      </c>
      <c r="C50" s="88">
        <f>'Grad-18Hours'!B48</f>
        <v>6024</v>
      </c>
      <c r="D50" s="81">
        <f t="shared" si="0"/>
        <v>0</v>
      </c>
      <c r="E50" s="286">
        <f t="shared" si="1"/>
        <v>0</v>
      </c>
      <c r="F50" s="87"/>
      <c r="G50" s="91">
        <v>10903</v>
      </c>
      <c r="H50" s="90">
        <f>'Grad-18Hours'!P48</f>
        <v>10903</v>
      </c>
      <c r="I50" s="81">
        <f t="shared" si="2"/>
        <v>0</v>
      </c>
      <c r="J50" s="286">
        <f t="shared" si="3"/>
        <v>0</v>
      </c>
      <c r="K50" s="84"/>
      <c r="L50" s="89">
        <v>6024</v>
      </c>
      <c r="M50" s="90">
        <f>'Grad-20Hours'!B50</f>
        <v>6024</v>
      </c>
      <c r="N50" s="81">
        <f t="shared" si="4"/>
        <v>0</v>
      </c>
      <c r="O50" s="286">
        <f t="shared" si="5"/>
        <v>0</v>
      </c>
      <c r="P50" s="87"/>
      <c r="Q50" s="91">
        <v>10953</v>
      </c>
      <c r="R50" s="90">
        <f>'Grad-20Hours'!P50</f>
        <v>10953</v>
      </c>
      <c r="S50" s="81">
        <f t="shared" si="6"/>
        <v>0</v>
      </c>
      <c r="T50" s="286">
        <f t="shared" si="7"/>
        <v>0</v>
      </c>
      <c r="U50" s="84"/>
      <c r="V50" s="89">
        <v>6024</v>
      </c>
      <c r="W50" s="90">
        <f>'Grad-24Hours'!B50</f>
        <v>6024</v>
      </c>
      <c r="X50" s="81">
        <f t="shared" si="8"/>
        <v>0</v>
      </c>
      <c r="Y50" s="286">
        <f t="shared" si="9"/>
        <v>0</v>
      </c>
      <c r="Z50" s="87"/>
      <c r="AA50" s="91">
        <v>11053</v>
      </c>
      <c r="AB50" s="90">
        <f>'Grad-24Hours'!P50</f>
        <v>11053</v>
      </c>
      <c r="AC50" s="81">
        <f t="shared" si="10"/>
        <v>0</v>
      </c>
      <c r="AD50" s="293">
        <f t="shared" si="11"/>
        <v>0</v>
      </c>
    </row>
    <row r="51" spans="1:30">
      <c r="A51" s="78" t="s">
        <v>145</v>
      </c>
      <c r="B51" s="91">
        <v>10484</v>
      </c>
      <c r="C51" s="88">
        <f>'Grad-18Hours'!B49</f>
        <v>10484</v>
      </c>
      <c r="D51" s="81">
        <f>C51-B51</f>
        <v>0</v>
      </c>
      <c r="E51" s="286">
        <f t="shared" si="1"/>
        <v>0</v>
      </c>
      <c r="F51" s="87"/>
      <c r="G51" s="91">
        <v>16396</v>
      </c>
      <c r="H51" s="90">
        <f>'Grad-18Hours'!P49</f>
        <v>16396</v>
      </c>
      <c r="I51" s="81">
        <f t="shared" si="2"/>
        <v>0</v>
      </c>
      <c r="J51" s="286">
        <f t="shared" si="3"/>
        <v>0</v>
      </c>
      <c r="K51" s="84"/>
      <c r="L51" s="91">
        <v>10484</v>
      </c>
      <c r="M51" s="90">
        <f>'Grad-20Hours'!B51</f>
        <v>10484</v>
      </c>
      <c r="N51" s="81">
        <f t="shared" si="4"/>
        <v>0</v>
      </c>
      <c r="O51" s="286">
        <f t="shared" si="5"/>
        <v>0</v>
      </c>
      <c r="P51" s="87"/>
      <c r="Q51" s="91">
        <v>16626</v>
      </c>
      <c r="R51" s="90">
        <f>'Grad-20Hours'!P51</f>
        <v>16626</v>
      </c>
      <c r="S51" s="81">
        <f t="shared" si="6"/>
        <v>0</v>
      </c>
      <c r="T51" s="286">
        <f t="shared" si="7"/>
        <v>0</v>
      </c>
      <c r="U51" s="84"/>
      <c r="V51" s="91">
        <v>11338</v>
      </c>
      <c r="W51" s="90">
        <f>'Grad-24Hours'!B51</f>
        <v>11338</v>
      </c>
      <c r="X51" s="81">
        <f t="shared" si="8"/>
        <v>0</v>
      </c>
      <c r="Y51" s="286">
        <f t="shared" si="9"/>
        <v>0</v>
      </c>
      <c r="Z51" s="87"/>
      <c r="AA51" s="91">
        <v>19030</v>
      </c>
      <c r="AB51" s="90">
        <f>'Grad-24Hours'!P51</f>
        <v>19430</v>
      </c>
      <c r="AC51" s="81">
        <f>AB51-AA51</f>
        <v>400</v>
      </c>
      <c r="AD51" s="293">
        <f t="shared" si="11"/>
        <v>2.1019442984760904E-2</v>
      </c>
    </row>
    <row r="52" spans="1:30">
      <c r="A52" s="78" t="s">
        <v>146</v>
      </c>
      <c r="B52" s="91">
        <v>10484</v>
      </c>
      <c r="C52" s="88">
        <f>'Grad-18Hours'!B50</f>
        <v>10484</v>
      </c>
      <c r="D52" s="81">
        <f>C52-B52</f>
        <v>0</v>
      </c>
      <c r="E52" s="286">
        <f t="shared" si="1"/>
        <v>0</v>
      </c>
      <c r="F52" s="87"/>
      <c r="G52" s="91">
        <v>15200</v>
      </c>
      <c r="H52" s="90">
        <f>'Grad-18Hours'!P50</f>
        <v>16396</v>
      </c>
      <c r="I52" s="81">
        <f>H52-G52</f>
        <v>1196</v>
      </c>
      <c r="J52" s="286">
        <f>I52/G52</f>
        <v>7.8684210526315787E-2</v>
      </c>
      <c r="K52" s="84"/>
      <c r="L52" s="91">
        <v>10484</v>
      </c>
      <c r="M52" s="90">
        <f>'Grad-20Hours'!B52</f>
        <v>10484</v>
      </c>
      <c r="N52" s="81">
        <f t="shared" ref="N52" si="80">M52-L52</f>
        <v>0</v>
      </c>
      <c r="O52" s="286">
        <f t="shared" ref="O52:O53" si="81">N52/L52</f>
        <v>0</v>
      </c>
      <c r="P52" s="87"/>
      <c r="Q52" s="91">
        <v>15430</v>
      </c>
      <c r="R52" s="90">
        <f>'Grad-20Hours'!P52</f>
        <v>16626</v>
      </c>
      <c r="S52" s="81">
        <f t="shared" ref="S52" si="82">R52-Q52</f>
        <v>1196</v>
      </c>
      <c r="T52" s="286">
        <f t="shared" ref="T52:T53" si="83">S52/Q52</f>
        <v>7.7511341542449777E-2</v>
      </c>
      <c r="U52" s="84"/>
      <c r="V52" s="91">
        <v>11338</v>
      </c>
      <c r="W52" s="90">
        <f>'Grad-24Hours'!B52</f>
        <v>11338</v>
      </c>
      <c r="X52" s="81">
        <f t="shared" ref="X52" si="84">W52-V52</f>
        <v>0</v>
      </c>
      <c r="Y52" s="286">
        <f t="shared" ref="Y52:Y53" si="85">X52/V52</f>
        <v>0</v>
      </c>
      <c r="Z52" s="87"/>
      <c r="AA52" s="91">
        <v>17834</v>
      </c>
      <c r="AB52" s="90">
        <f>'Grad-24Hours'!P52</f>
        <v>19430</v>
      </c>
      <c r="AC52" s="81">
        <f t="shared" ref="AC52" si="86">AB52-AA52</f>
        <v>1596</v>
      </c>
      <c r="AD52" s="293">
        <f t="shared" ref="AD52:AD53" si="87">AC52/AA52</f>
        <v>8.9491981608164184E-2</v>
      </c>
    </row>
    <row r="53" spans="1:30" ht="15.75" thickBot="1">
      <c r="A53" s="121" t="s">
        <v>147</v>
      </c>
      <c r="B53" s="122">
        <v>10484</v>
      </c>
      <c r="C53" s="123">
        <f>'Grad-18Hours'!B51</f>
        <v>10484</v>
      </c>
      <c r="D53" s="124">
        <f>C53-B53</f>
        <v>0</v>
      </c>
      <c r="E53" s="290">
        <f t="shared" si="1"/>
        <v>0</v>
      </c>
      <c r="F53" s="125"/>
      <c r="G53" s="122">
        <v>15200</v>
      </c>
      <c r="H53" s="123">
        <f>'Grad-18Hours'!P51</f>
        <v>16396</v>
      </c>
      <c r="I53" s="124">
        <f>H53-G53</f>
        <v>1196</v>
      </c>
      <c r="J53" s="290">
        <f>I53/G53</f>
        <v>7.8684210526315787E-2</v>
      </c>
      <c r="K53" s="126"/>
      <c r="L53" s="122">
        <v>10484</v>
      </c>
      <c r="M53" s="123">
        <f>'Grad-20Hours'!B53</f>
        <v>10484</v>
      </c>
      <c r="N53" s="124">
        <f>M53-L53</f>
        <v>0</v>
      </c>
      <c r="O53" s="290">
        <f t="shared" si="81"/>
        <v>0</v>
      </c>
      <c r="P53" s="125"/>
      <c r="Q53" s="122">
        <v>15430</v>
      </c>
      <c r="R53" s="123">
        <f>'Grad-20Hours'!P53</f>
        <v>16626</v>
      </c>
      <c r="S53" s="124">
        <f>R53-Q53</f>
        <v>1196</v>
      </c>
      <c r="T53" s="290">
        <f t="shared" si="83"/>
        <v>7.7511341542449777E-2</v>
      </c>
      <c r="U53" s="126"/>
      <c r="V53" s="122">
        <v>11338</v>
      </c>
      <c r="W53" s="123">
        <f>'Grad-24Hours'!B53</f>
        <v>11338</v>
      </c>
      <c r="X53" s="124">
        <f>W53-V53</f>
        <v>0</v>
      </c>
      <c r="Y53" s="290">
        <f t="shared" si="85"/>
        <v>0</v>
      </c>
      <c r="Z53" s="125"/>
      <c r="AA53" s="122">
        <v>17834</v>
      </c>
      <c r="AB53" s="123">
        <f>'Grad-24Hours'!P53</f>
        <v>19430</v>
      </c>
      <c r="AC53" s="124">
        <f>AB53-AA53</f>
        <v>1596</v>
      </c>
      <c r="AD53" s="295">
        <f t="shared" si="87"/>
        <v>8.9491981608164184E-2</v>
      </c>
    </row>
    <row r="54" spans="1:30" ht="15.75" thickTop="1"/>
    <row r="55" spans="1:30">
      <c r="A55" s="48" t="s">
        <v>137</v>
      </c>
    </row>
    <row r="56" spans="1:30">
      <c r="A56" s="48" t="s">
        <v>120</v>
      </c>
    </row>
    <row r="57" spans="1:30">
      <c r="A57" s="48" t="s">
        <v>121</v>
      </c>
    </row>
    <row r="58" spans="1:30">
      <c r="A58" s="48"/>
    </row>
  </sheetData>
  <printOptions horizontalCentered="1"/>
  <pageMargins left="0.2" right="0.2" top="0.75" bottom="0.75" header="0.3" footer="0.3"/>
  <pageSetup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SummaryUGrad</vt:lpstr>
      <vt:lpstr>SummaryGrad</vt:lpstr>
      <vt:lpstr>Undergrad-24Hours</vt:lpstr>
      <vt:lpstr>Undergrad-30Hours</vt:lpstr>
      <vt:lpstr>Grad-18Hours</vt:lpstr>
      <vt:lpstr>Grad-20Hours</vt:lpstr>
      <vt:lpstr>Grad-24Hours</vt:lpstr>
      <vt:lpstr>UGrad_ChangeSummary</vt:lpstr>
      <vt:lpstr>Grad_ChangeSummary</vt:lpstr>
      <vt:lpstr>High Cost Program List</vt:lpstr>
      <vt:lpstr>Grad_ChangeSummary!Print_Area</vt:lpstr>
      <vt:lpstr>'Grad-18Hours'!Print_Area</vt:lpstr>
      <vt:lpstr>'Grad-20Hours'!Print_Area</vt:lpstr>
      <vt:lpstr>'Grad-24Hours'!Print_Area</vt:lpstr>
      <vt:lpstr>SummaryGrad!Print_Area</vt:lpstr>
      <vt:lpstr>SummaryUGrad!Print_Area</vt:lpstr>
      <vt:lpstr>UGrad_ChangeSummary!Print_Area</vt:lpstr>
      <vt:lpstr>'Undergrad-24Hours'!Print_Area</vt:lpstr>
      <vt:lpstr>'Undergrad-30Hours'!Print_Area</vt:lpstr>
      <vt:lpstr>SummaryGrad!Print_Titles</vt:lpstr>
      <vt:lpstr>SummaryUGrad!Print_Titles</vt:lpstr>
    </vt:vector>
  </TitlesOfParts>
  <Company>Louisiana Board of Regents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lori.parker</dc:creator>
  <cp:lastModifiedBy>Chris Henry</cp:lastModifiedBy>
  <cp:lastPrinted>2026-07-17T18:46:29Z</cp:lastPrinted>
  <dcterms:created xsi:type="dcterms:W3CDTF">2011-01-20T14:47:13Z</dcterms:created>
  <dcterms:modified xsi:type="dcterms:W3CDTF">2026-08-19T12:48:13Z</dcterms:modified>
</cp:coreProperties>
</file>